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drawings/drawing4.xml" ContentType="application/vnd.openxmlformats-officedocument.drawing+xml"/>
  <Override PartName="/xl/embeddings/oleObject2.bin" ContentType="application/vnd.openxmlformats-officedocument.oleObject"/>
  <Override PartName="/xl/drawings/drawing5.xml" ContentType="application/vnd.openxmlformats-officedocument.drawing+xml"/>
  <Override PartName="/xl/embeddings/oleObject3.bin" ContentType="application/vnd.openxmlformats-officedocument.oleObject"/>
  <Override PartName="/xl/drawings/drawing6.xml" ContentType="application/vnd.openxmlformats-officedocument.drawing+xml"/>
  <Override PartName="/xl/embeddings/oleObject4.bin" ContentType="application/vnd.openxmlformats-officedocument.oleObject"/>
  <Override PartName="/xl/drawings/drawing7.xml" ContentType="application/vnd.openxmlformats-officedocument.drawing+xml"/>
  <Override PartName="/xl/embeddings/oleObject5.bin" ContentType="application/vnd.openxmlformats-officedocument.oleObject"/>
  <Override PartName="/xl/drawings/drawing8.xml" ContentType="application/vnd.openxmlformats-officedocument.drawing+xml"/>
  <Override PartName="/xl/embeddings/oleObject6.bin" ContentType="application/vnd.openxmlformats-officedocument.oleObject"/>
  <Override PartName="/xl/drawings/drawing9.xml" ContentType="application/vnd.openxmlformats-officedocument.drawing+xml"/>
  <Override PartName="/xl/embeddings/oleObject7.bin" ContentType="application/vnd.openxmlformats-officedocument.oleObject"/>
  <Override PartName="/xl/drawings/drawing10.xml" ContentType="application/vnd.openxmlformats-officedocument.drawing+xml"/>
  <Override PartName="/xl/embeddings/oleObject8.bin" ContentType="application/vnd.openxmlformats-officedocument.oleObject"/>
  <Override PartName="/xl/drawings/drawing11.xml" ContentType="application/vnd.openxmlformats-officedocument.drawing+xml"/>
  <Override PartName="/xl/embeddings/oleObject9.bin" ContentType="application/vnd.openxmlformats-officedocument.oleObject"/>
  <Override PartName="/xl/drawings/drawing12.xml" ContentType="application/vnd.openxmlformats-officedocument.drawing+xml"/>
  <Override PartName="/xl/embeddings/oleObject10.bin" ContentType="application/vnd.openxmlformats-officedocument.oleObject"/>
  <Override PartName="/xl/drawings/drawing13.xml" ContentType="application/vnd.openxmlformats-officedocument.drawing+xml"/>
  <Override PartName="/xl/embeddings/oleObject11.bin" ContentType="application/vnd.openxmlformats-officedocument.oleObject"/>
  <Override PartName="/xl/drawings/drawing14.xml" ContentType="application/vnd.openxmlformats-officedocument.drawing+xml"/>
  <Override PartName="/xl/embeddings/oleObject12.bin" ContentType="application/vnd.openxmlformats-officedocument.oleObject"/>
  <Override PartName="/xl/drawings/drawing15.xml" ContentType="application/vnd.openxmlformats-officedocument.drawing+xml"/>
  <Override PartName="/xl/embeddings/oleObject13.bin" ContentType="application/vnd.openxmlformats-officedocument.oleObject"/>
  <Override PartName="/xl/drawings/drawing16.xml" ContentType="application/vnd.openxmlformats-officedocument.drawing+xml"/>
  <Override PartName="/xl/embeddings/oleObject14.bin" ContentType="application/vnd.openxmlformats-officedocument.oleObject"/>
  <Override PartName="/xl/drawings/drawing17.xml" ContentType="application/vnd.openxmlformats-officedocument.drawing+xml"/>
  <Override PartName="/xl/embeddings/oleObject15.bin" ContentType="application/vnd.openxmlformats-officedocument.oleObject"/>
  <Override PartName="/xl/drawings/drawing18.xml" ContentType="application/vnd.openxmlformats-officedocument.drawing+xml"/>
  <Override PartName="/xl/embeddings/oleObject16.bin" ContentType="application/vnd.openxmlformats-officedocument.oleObject"/>
  <Override PartName="/xl/drawings/drawing19.xml" ContentType="application/vnd.openxmlformats-officedocument.drawing+xml"/>
  <Override PartName="/xl/embeddings/oleObject17.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mc:AlternateContent xmlns:mc="http://schemas.openxmlformats.org/markup-compatibility/2006">
    <mc:Choice Requires="x15">
      <x15ac:absPath xmlns:x15ac="http://schemas.microsoft.com/office/spreadsheetml/2010/11/ac" url="D:\INVIAS proyectos-pc oficina\SA-MC-DT-MAG-001-2022 estructuracion\"/>
    </mc:Choice>
  </mc:AlternateContent>
  <xr:revisionPtr revIDLastSave="0" documentId="13_ncr:1_{A3101541-8964-4CC7-B70E-9B19D25F36B3}" xr6:coauthVersionLast="47" xr6:coauthVersionMax="47" xr10:uidLastSave="{00000000-0000-0000-0000-000000000000}"/>
  <workbookProtection workbookAlgorithmName="SHA-512" workbookHashValue="jRZmHrsiW/6NwbmXTGaSA+VMBSqkkhc1JnCaXNHDYnjYfI8WMRWvr+dW2QU72GNXKq2Xx6GB7KRVcOd5zkVhnw==" workbookSaltValue="HrsSIHpI8f9cba4lKee1Lg==" workbookSpinCount="100000" lockStructure="1"/>
  <bookViews>
    <workbookView xWindow="-120" yWindow="-120" windowWidth="29040" windowHeight="15840" xr2:uid="{00000000-000D-0000-FFFF-FFFF00000000}"/>
  </bookViews>
  <sheets>
    <sheet name="PPTO OFICIAL" sheetId="2" r:id="rId1"/>
    <sheet name="201.7" sheetId="3" r:id="rId2"/>
    <sheet name="210.1.1" sheetId="4" r:id="rId3"/>
    <sheet name="211.1" sheetId="5" r:id="rId4"/>
    <sheet name="220.1" sheetId="6" r:id="rId5"/>
    <sheet name="310.1" sheetId="7" r:id="rId6"/>
    <sheet name="311.1" sheetId="8" r:id="rId7"/>
    <sheet name="600.1.1" sheetId="9" r:id="rId8"/>
    <sheet name="610.1" sheetId="10" r:id="rId9"/>
    <sheet name="630.3.1" sheetId="11" r:id="rId10"/>
    <sheet name="630.4.1" sheetId="12" r:id="rId11"/>
    <sheet name="630.6" sheetId="13" r:id="rId12"/>
    <sheet name="630.7" sheetId="14" r:id="rId13"/>
    <sheet name="640.1" sheetId="15" r:id="rId14"/>
    <sheet name="661.2" sheetId="16" r:id="rId15"/>
    <sheet name="673.1.2" sheetId="17" r:id="rId16"/>
    <sheet name="681.1" sheetId="18" r:id="rId17"/>
    <sheet name="900.2.1" sheetId="21" r:id="rId18"/>
    <sheet name="900.3.1" sheetId="22" r:id="rId19"/>
  </sheets>
  <externalReferences>
    <externalReference r:id="rId20"/>
  </externalReferences>
  <definedNames>
    <definedName name="_xlnm.Print_Area" localSheetId="0">'PPTO OFICIAL'!$A$1:$K$56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7" i="2" l="1"/>
  <c r="M98" i="22"/>
  <c r="M82" i="22"/>
  <c r="M81" i="22"/>
  <c r="M80" i="22"/>
  <c r="M79" i="22"/>
  <c r="M83" i="22" s="1"/>
  <c r="M78" i="22"/>
  <c r="M72" i="22"/>
  <c r="M71" i="22"/>
  <c r="M70" i="22"/>
  <c r="M69" i="22"/>
  <c r="M68" i="22"/>
  <c r="M67" i="22"/>
  <c r="M66" i="22"/>
  <c r="M65" i="22"/>
  <c r="M64" i="22"/>
  <c r="M63" i="22"/>
  <c r="M62" i="22"/>
  <c r="M61" i="22"/>
  <c r="M60" i="22"/>
  <c r="M59" i="22"/>
  <c r="M58" i="22"/>
  <c r="M73" i="22" s="1"/>
  <c r="M51" i="22"/>
  <c r="M50" i="22"/>
  <c r="M49" i="22"/>
  <c r="M48" i="22"/>
  <c r="M47" i="22"/>
  <c r="M46" i="22"/>
  <c r="M45" i="22"/>
  <c r="M44" i="22"/>
  <c r="M43" i="22"/>
  <c r="M42" i="22"/>
  <c r="M41" i="22"/>
  <c r="M40" i="22"/>
  <c r="M39" i="22"/>
  <c r="K38" i="22"/>
  <c r="J38" i="22"/>
  <c r="M38" i="22" s="1"/>
  <c r="M53" i="22" s="1"/>
  <c r="M100" i="22" s="1"/>
  <c r="M98" i="21"/>
  <c r="M82" i="21"/>
  <c r="M81" i="21"/>
  <c r="M80" i="21"/>
  <c r="M79" i="21"/>
  <c r="M83" i="21" s="1"/>
  <c r="M78" i="21"/>
  <c r="M72" i="21"/>
  <c r="M71" i="21"/>
  <c r="M70" i="21"/>
  <c r="M69" i="21"/>
  <c r="M68" i="21"/>
  <c r="M67" i="21"/>
  <c r="M66" i="21"/>
  <c r="M65" i="21"/>
  <c r="M64" i="21"/>
  <c r="M63" i="21"/>
  <c r="M62" i="21"/>
  <c r="M61" i="21"/>
  <c r="M60" i="21"/>
  <c r="M59" i="21"/>
  <c r="M58" i="21"/>
  <c r="M73" i="21" s="1"/>
  <c r="M51" i="21"/>
  <c r="M50" i="21"/>
  <c r="M49" i="21"/>
  <c r="M48" i="21"/>
  <c r="M47" i="21"/>
  <c r="M46" i="21"/>
  <c r="M45" i="21"/>
  <c r="M44" i="21"/>
  <c r="M43" i="21"/>
  <c r="M42" i="21"/>
  <c r="M41" i="21"/>
  <c r="M40" i="21"/>
  <c r="M39" i="21"/>
  <c r="K38" i="21"/>
  <c r="J38" i="21"/>
  <c r="M38" i="21" s="1"/>
  <c r="M53" i="21" s="1"/>
  <c r="M100" i="21" s="1"/>
  <c r="M89" i="18"/>
  <c r="J89" i="18"/>
  <c r="H89" i="18" s="1"/>
  <c r="J88" i="18"/>
  <c r="H88" i="18" s="1"/>
  <c r="M82" i="18"/>
  <c r="M81" i="18"/>
  <c r="M80" i="18"/>
  <c r="M79" i="18"/>
  <c r="L78" i="18"/>
  <c r="K78" i="18"/>
  <c r="M78" i="18" s="1"/>
  <c r="M83" i="18" s="1"/>
  <c r="M72" i="18"/>
  <c r="M71" i="18"/>
  <c r="M70" i="18"/>
  <c r="M69" i="18"/>
  <c r="M68" i="18"/>
  <c r="M67" i="18"/>
  <c r="M66" i="18"/>
  <c r="M65" i="18"/>
  <c r="M64" i="18"/>
  <c r="M63" i="18"/>
  <c r="M62" i="18"/>
  <c r="K61" i="18"/>
  <c r="M61" i="18" s="1"/>
  <c r="M60" i="18"/>
  <c r="K60" i="18"/>
  <c r="K59" i="18"/>
  <c r="M59" i="18" s="1"/>
  <c r="K58" i="18"/>
  <c r="M58" i="18" s="1"/>
  <c r="M51" i="18"/>
  <c r="M50" i="18"/>
  <c r="M49" i="18"/>
  <c r="M48" i="18"/>
  <c r="M47" i="18"/>
  <c r="M46" i="18"/>
  <c r="M45" i="18"/>
  <c r="M44" i="18"/>
  <c r="M43" i="18"/>
  <c r="M42" i="18"/>
  <c r="M41" i="18"/>
  <c r="M40" i="18"/>
  <c r="M39" i="18"/>
  <c r="M38" i="18"/>
  <c r="M88" i="17"/>
  <c r="M98" i="17" s="1"/>
  <c r="M52" i="17" s="1"/>
  <c r="J88" i="17"/>
  <c r="H88" i="17" s="1"/>
  <c r="M82" i="17"/>
  <c r="M81" i="17"/>
  <c r="M80" i="17"/>
  <c r="M79" i="17"/>
  <c r="M78" i="17"/>
  <c r="M83" i="17" s="1"/>
  <c r="M72" i="17"/>
  <c r="M71" i="17"/>
  <c r="M70" i="17"/>
  <c r="M69" i="17"/>
  <c r="M68" i="17"/>
  <c r="M67" i="17"/>
  <c r="M66" i="17"/>
  <c r="M65" i="17"/>
  <c r="M64" i="17"/>
  <c r="M63" i="17"/>
  <c r="M62" i="17"/>
  <c r="M61" i="17"/>
  <c r="M60" i="17"/>
  <c r="M59" i="17"/>
  <c r="K58" i="17"/>
  <c r="M58" i="17" s="1"/>
  <c r="M73" i="17" s="1"/>
  <c r="M51" i="17"/>
  <c r="M50" i="17"/>
  <c r="M49" i="17"/>
  <c r="M48" i="17"/>
  <c r="M47" i="17"/>
  <c r="M46" i="17"/>
  <c r="M45" i="17"/>
  <c r="M44" i="17"/>
  <c r="M43" i="17"/>
  <c r="M42" i="17"/>
  <c r="M41" i="17"/>
  <c r="M40" i="17"/>
  <c r="M39" i="17"/>
  <c r="M38" i="17"/>
  <c r="M53" i="17" s="1"/>
  <c r="M100" i="17" s="1"/>
  <c r="J89" i="16"/>
  <c r="H89" i="16" s="1"/>
  <c r="J88" i="16"/>
  <c r="M88" i="16" s="1"/>
  <c r="H88" i="16"/>
  <c r="M82" i="16"/>
  <c r="M81" i="16"/>
  <c r="M80" i="16"/>
  <c r="M79" i="16"/>
  <c r="L78" i="16"/>
  <c r="K78" i="16"/>
  <c r="M78" i="16" s="1"/>
  <c r="M83" i="16" s="1"/>
  <c r="M72" i="16"/>
  <c r="M71" i="16"/>
  <c r="M70" i="16"/>
  <c r="M69" i="16"/>
  <c r="M68" i="16"/>
  <c r="M67" i="16"/>
  <c r="M66" i="16"/>
  <c r="M65" i="16"/>
  <c r="M64" i="16"/>
  <c r="M63" i="16"/>
  <c r="M62" i="16"/>
  <c r="M61" i="16"/>
  <c r="M60" i="16"/>
  <c r="K59" i="16"/>
  <c r="M59" i="16" s="1"/>
  <c r="K58" i="16"/>
  <c r="M58" i="16" s="1"/>
  <c r="M51" i="16"/>
  <c r="M50" i="16"/>
  <c r="M49" i="16"/>
  <c r="M48" i="16"/>
  <c r="M47" i="16"/>
  <c r="M46" i="16"/>
  <c r="M45" i="16"/>
  <c r="M44" i="16"/>
  <c r="M43" i="16"/>
  <c r="M42" i="16"/>
  <c r="M41" i="16"/>
  <c r="M40" i="16"/>
  <c r="K39" i="16"/>
  <c r="J39" i="16"/>
  <c r="M39" i="16" s="1"/>
  <c r="M38" i="16"/>
  <c r="K38" i="16"/>
  <c r="J38" i="16"/>
  <c r="M89" i="15"/>
  <c r="J89" i="15"/>
  <c r="H89" i="15" s="1"/>
  <c r="J88" i="15"/>
  <c r="H88" i="15" s="1"/>
  <c r="M82" i="15"/>
  <c r="M81" i="15"/>
  <c r="M80" i="15"/>
  <c r="M79" i="15"/>
  <c r="L78" i="15"/>
  <c r="K78" i="15"/>
  <c r="M78" i="15" s="1"/>
  <c r="M83" i="15" s="1"/>
  <c r="M72" i="15"/>
  <c r="M71" i="15"/>
  <c r="M70" i="15"/>
  <c r="M69" i="15"/>
  <c r="M68" i="15"/>
  <c r="M67" i="15"/>
  <c r="M66" i="15"/>
  <c r="M65" i="15"/>
  <c r="M64" i="15"/>
  <c r="M63" i="15"/>
  <c r="M62" i="15"/>
  <c r="M61" i="15"/>
  <c r="M60" i="15"/>
  <c r="M59" i="15"/>
  <c r="K59" i="15"/>
  <c r="K58" i="15"/>
  <c r="M58" i="15" s="1"/>
  <c r="M51" i="15"/>
  <c r="M50" i="15"/>
  <c r="M49" i="15"/>
  <c r="M48" i="15"/>
  <c r="M47" i="15"/>
  <c r="M46" i="15"/>
  <c r="M45" i="15"/>
  <c r="M44" i="15"/>
  <c r="M43" i="15"/>
  <c r="M42" i="15"/>
  <c r="M41" i="15"/>
  <c r="M40" i="15"/>
  <c r="M39" i="15"/>
  <c r="K38" i="15"/>
  <c r="J38" i="15"/>
  <c r="M38" i="15" s="1"/>
  <c r="J89" i="14"/>
  <c r="M89" i="14" s="1"/>
  <c r="H89" i="14"/>
  <c r="M88" i="14"/>
  <c r="M98" i="14" s="1"/>
  <c r="M52" i="14" s="1"/>
  <c r="J88" i="14"/>
  <c r="H88" i="14"/>
  <c r="M82" i="14"/>
  <c r="M81" i="14"/>
  <c r="M80" i="14"/>
  <c r="L79" i="14"/>
  <c r="I79" i="14"/>
  <c r="K79" i="14" s="1"/>
  <c r="M79" i="14" s="1"/>
  <c r="L78" i="14"/>
  <c r="M78" i="14" s="1"/>
  <c r="M83" i="14" s="1"/>
  <c r="K78" i="14"/>
  <c r="M72" i="14"/>
  <c r="M71" i="14"/>
  <c r="M70" i="14"/>
  <c r="M69" i="14"/>
  <c r="M68" i="14"/>
  <c r="M67" i="14"/>
  <c r="M66" i="14"/>
  <c r="M65" i="14"/>
  <c r="M64" i="14"/>
  <c r="M63" i="14"/>
  <c r="K62" i="14"/>
  <c r="M62" i="14" s="1"/>
  <c r="K61" i="14"/>
  <c r="M61" i="14" s="1"/>
  <c r="K60" i="14"/>
  <c r="M60" i="14" s="1"/>
  <c r="K59" i="14"/>
  <c r="M59" i="14" s="1"/>
  <c r="K58" i="14"/>
  <c r="M58" i="14" s="1"/>
  <c r="M51" i="14"/>
  <c r="M50" i="14"/>
  <c r="M49" i="14"/>
  <c r="M48" i="14"/>
  <c r="M47" i="14"/>
  <c r="M46" i="14"/>
  <c r="M45" i="14"/>
  <c r="M44" i="14"/>
  <c r="M43" i="14"/>
  <c r="M42" i="14"/>
  <c r="M41" i="14"/>
  <c r="M40" i="14"/>
  <c r="M39" i="14"/>
  <c r="K38" i="14"/>
  <c r="J38" i="14"/>
  <c r="M38" i="14" s="1"/>
  <c r="M53" i="14" s="1"/>
  <c r="H89" i="13"/>
  <c r="H88" i="13"/>
  <c r="M82" i="13"/>
  <c r="M81" i="13"/>
  <c r="M80" i="13"/>
  <c r="M79" i="13"/>
  <c r="K78" i="13"/>
  <c r="M78" i="13" s="1"/>
  <c r="M83" i="13" s="1"/>
  <c r="I78" i="13"/>
  <c r="M72" i="13"/>
  <c r="M71" i="13"/>
  <c r="M70" i="13"/>
  <c r="M69" i="13"/>
  <c r="M68" i="13"/>
  <c r="M67" i="13"/>
  <c r="M66" i="13"/>
  <c r="M65" i="13"/>
  <c r="M64" i="13"/>
  <c r="M63" i="13"/>
  <c r="M62" i="13"/>
  <c r="M61" i="13"/>
  <c r="M60" i="13"/>
  <c r="M59" i="13"/>
  <c r="M58" i="13"/>
  <c r="M51" i="13"/>
  <c r="M50" i="13"/>
  <c r="M49" i="13"/>
  <c r="M48" i="13"/>
  <c r="M47" i="13"/>
  <c r="M46" i="13"/>
  <c r="M45" i="13"/>
  <c r="M44" i="13"/>
  <c r="M43" i="13"/>
  <c r="M42" i="13"/>
  <c r="M41" i="13"/>
  <c r="M40" i="13"/>
  <c r="M39" i="13"/>
  <c r="K38" i="13"/>
  <c r="M38" i="13"/>
  <c r="M89" i="12"/>
  <c r="H89" i="12"/>
  <c r="H88" i="12"/>
  <c r="M82" i="12"/>
  <c r="M81" i="12"/>
  <c r="M80" i="12"/>
  <c r="M79" i="12"/>
  <c r="K78" i="12"/>
  <c r="M78" i="12" s="1"/>
  <c r="M83" i="12" s="1"/>
  <c r="I78" i="12"/>
  <c r="M72" i="12"/>
  <c r="M71" i="12"/>
  <c r="M70" i="12"/>
  <c r="M69" i="12"/>
  <c r="M68" i="12"/>
  <c r="M67" i="12"/>
  <c r="M66" i="12"/>
  <c r="M65" i="12"/>
  <c r="M64" i="12"/>
  <c r="M63" i="12"/>
  <c r="M62" i="12"/>
  <c r="M61" i="12"/>
  <c r="M60" i="12"/>
  <c r="M59" i="12"/>
  <c r="M58" i="12"/>
  <c r="M51" i="12"/>
  <c r="M50" i="12"/>
  <c r="M49" i="12"/>
  <c r="M48" i="12"/>
  <c r="M47" i="12"/>
  <c r="M46" i="12"/>
  <c r="M45" i="12"/>
  <c r="M44" i="12"/>
  <c r="M43" i="12"/>
  <c r="M42" i="12"/>
  <c r="M41" i="12"/>
  <c r="M40" i="12"/>
  <c r="M39" i="12"/>
  <c r="M38" i="12"/>
  <c r="M89" i="11"/>
  <c r="H89" i="11"/>
  <c r="H88" i="11"/>
  <c r="M82" i="11"/>
  <c r="M81" i="11"/>
  <c r="M80" i="11"/>
  <c r="M79" i="11"/>
  <c r="K78" i="11"/>
  <c r="M78" i="11" s="1"/>
  <c r="M83" i="11" s="1"/>
  <c r="I78" i="11"/>
  <c r="M72" i="11"/>
  <c r="M71" i="11"/>
  <c r="M70" i="11"/>
  <c r="M69" i="11"/>
  <c r="M68" i="11"/>
  <c r="M67" i="11"/>
  <c r="M66" i="11"/>
  <c r="M65" i="11"/>
  <c r="M64" i="11"/>
  <c r="M63" i="11"/>
  <c r="M62" i="11"/>
  <c r="M61" i="11"/>
  <c r="M60" i="11"/>
  <c r="M59" i="11"/>
  <c r="M58" i="11"/>
  <c r="M51" i="11"/>
  <c r="M50" i="11"/>
  <c r="M49" i="11"/>
  <c r="M48" i="11"/>
  <c r="M47" i="11"/>
  <c r="M46" i="11"/>
  <c r="M45" i="11"/>
  <c r="M44" i="11"/>
  <c r="M43" i="11"/>
  <c r="M42" i="11"/>
  <c r="M41" i="11"/>
  <c r="M40" i="11"/>
  <c r="M39" i="11"/>
  <c r="K39" i="11"/>
  <c r="M38" i="11"/>
  <c r="H89" i="10"/>
  <c r="H88" i="10"/>
  <c r="M82" i="10"/>
  <c r="M81" i="10"/>
  <c r="M80" i="10"/>
  <c r="M79" i="10"/>
  <c r="K78" i="10"/>
  <c r="M78" i="10" s="1"/>
  <c r="M83" i="10" s="1"/>
  <c r="M72" i="10"/>
  <c r="M71" i="10"/>
  <c r="M70" i="10"/>
  <c r="M69" i="10"/>
  <c r="M68" i="10"/>
  <c r="M67" i="10"/>
  <c r="M66" i="10"/>
  <c r="M65" i="10"/>
  <c r="M64" i="10"/>
  <c r="M63" i="10"/>
  <c r="M62" i="10"/>
  <c r="M61" i="10"/>
  <c r="M60" i="10"/>
  <c r="M59" i="10"/>
  <c r="M58" i="10"/>
  <c r="M73" i="10" s="1"/>
  <c r="M51" i="10"/>
  <c r="M50" i="10"/>
  <c r="M49" i="10"/>
  <c r="M48" i="10"/>
  <c r="M47" i="10"/>
  <c r="M46" i="10"/>
  <c r="M45" i="10"/>
  <c r="M44" i="10"/>
  <c r="M43" i="10"/>
  <c r="M42" i="10"/>
  <c r="M41" i="10"/>
  <c r="M40" i="10"/>
  <c r="M39" i="10"/>
  <c r="M38" i="10"/>
  <c r="M89" i="9"/>
  <c r="H89" i="9"/>
  <c r="H88" i="9"/>
  <c r="M82" i="9"/>
  <c r="M81" i="9"/>
  <c r="M80" i="9"/>
  <c r="M79" i="9"/>
  <c r="K78" i="9"/>
  <c r="M78" i="9" s="1"/>
  <c r="M83" i="9" s="1"/>
  <c r="I78" i="9"/>
  <c r="M72" i="9"/>
  <c r="M71" i="9"/>
  <c r="M70" i="9"/>
  <c r="M69" i="9"/>
  <c r="M68" i="9"/>
  <c r="M67" i="9"/>
  <c r="M66" i="9"/>
  <c r="M65" i="9"/>
  <c r="M64" i="9"/>
  <c r="M63" i="9"/>
  <c r="M62" i="9"/>
  <c r="M61" i="9"/>
  <c r="M60" i="9"/>
  <c r="M59" i="9"/>
  <c r="M58" i="9"/>
  <c r="M73" i="9" s="1"/>
  <c r="M51" i="9"/>
  <c r="M50" i="9"/>
  <c r="M49" i="9"/>
  <c r="M48" i="9"/>
  <c r="M47" i="9"/>
  <c r="M46" i="9"/>
  <c r="M45" i="9"/>
  <c r="M44" i="9"/>
  <c r="M43" i="9"/>
  <c r="M42" i="9"/>
  <c r="M41" i="9"/>
  <c r="M40" i="9"/>
  <c r="K39" i="9"/>
  <c r="M39" i="9"/>
  <c r="K38" i="9"/>
  <c r="M38" i="9"/>
  <c r="M89" i="8"/>
  <c r="H89" i="8"/>
  <c r="H88" i="8"/>
  <c r="M82" i="8"/>
  <c r="M81" i="8"/>
  <c r="M80" i="8"/>
  <c r="M79" i="8"/>
  <c r="K78" i="8"/>
  <c r="M78" i="8" s="1"/>
  <c r="M83" i="8" s="1"/>
  <c r="M72" i="8"/>
  <c r="M71" i="8"/>
  <c r="M70" i="8"/>
  <c r="M69" i="8"/>
  <c r="M68" i="8"/>
  <c r="M67" i="8"/>
  <c r="M66" i="8"/>
  <c r="M65" i="8"/>
  <c r="M64" i="8"/>
  <c r="M63" i="8"/>
  <c r="M62" i="8"/>
  <c r="M61" i="8"/>
  <c r="M60" i="8"/>
  <c r="M59" i="8"/>
  <c r="M58" i="8"/>
  <c r="M73" i="8" s="1"/>
  <c r="M51" i="8"/>
  <c r="M50" i="8"/>
  <c r="M49" i="8"/>
  <c r="M48" i="8"/>
  <c r="M47" i="8"/>
  <c r="M46" i="8"/>
  <c r="M45" i="8"/>
  <c r="M44" i="8"/>
  <c r="M43" i="8"/>
  <c r="M42" i="8"/>
  <c r="M41" i="8"/>
  <c r="M40" i="8"/>
  <c r="K40" i="8"/>
  <c r="K39" i="8"/>
  <c r="M39" i="8" s="1"/>
  <c r="K38" i="8"/>
  <c r="M38" i="8"/>
  <c r="M89" i="7"/>
  <c r="H89" i="7"/>
  <c r="H88" i="7"/>
  <c r="M82" i="7"/>
  <c r="M81" i="7"/>
  <c r="M80" i="7"/>
  <c r="M79" i="7"/>
  <c r="M78" i="7"/>
  <c r="M83" i="7" s="1"/>
  <c r="M72" i="7"/>
  <c r="M71" i="7"/>
  <c r="M70" i="7"/>
  <c r="M69" i="7"/>
  <c r="M68" i="7"/>
  <c r="M67" i="7"/>
  <c r="M66" i="7"/>
  <c r="M65" i="7"/>
  <c r="M64" i="7"/>
  <c r="M63" i="7"/>
  <c r="M62" i="7"/>
  <c r="M61" i="7"/>
  <c r="M60" i="7"/>
  <c r="M59" i="7"/>
  <c r="M58" i="7"/>
  <c r="M73" i="7" s="1"/>
  <c r="M51" i="7"/>
  <c r="M50" i="7"/>
  <c r="M49" i="7"/>
  <c r="M48" i="7"/>
  <c r="M47" i="7"/>
  <c r="M46" i="7"/>
  <c r="M45" i="7"/>
  <c r="M44" i="7"/>
  <c r="M43" i="7"/>
  <c r="M42" i="7"/>
  <c r="M41" i="7"/>
  <c r="K41" i="7"/>
  <c r="K40" i="7"/>
  <c r="M40" i="7"/>
  <c r="K39" i="7"/>
  <c r="M39" i="7"/>
  <c r="K38" i="7"/>
  <c r="M38" i="7"/>
  <c r="M89" i="6"/>
  <c r="H89" i="6"/>
  <c r="H88" i="6"/>
  <c r="M82" i="6"/>
  <c r="M81" i="6"/>
  <c r="M80" i="6"/>
  <c r="M79" i="6"/>
  <c r="M78" i="6"/>
  <c r="M83" i="6" s="1"/>
  <c r="M72" i="6"/>
  <c r="M71" i="6"/>
  <c r="M70" i="6"/>
  <c r="M69" i="6"/>
  <c r="M68" i="6"/>
  <c r="M67" i="6"/>
  <c r="M66" i="6"/>
  <c r="M65" i="6"/>
  <c r="M64" i="6"/>
  <c r="M63" i="6"/>
  <c r="M62" i="6"/>
  <c r="M61" i="6"/>
  <c r="M73" i="6" s="1"/>
  <c r="M60" i="6"/>
  <c r="M59" i="6"/>
  <c r="M58" i="6"/>
  <c r="M51" i="6"/>
  <c r="M50" i="6"/>
  <c r="M49" i="6"/>
  <c r="M48" i="6"/>
  <c r="M47" i="6"/>
  <c r="M46" i="6"/>
  <c r="M45" i="6"/>
  <c r="M44" i="6"/>
  <c r="M43" i="6"/>
  <c r="M42" i="6"/>
  <c r="M41" i="6"/>
  <c r="K40" i="6"/>
  <c r="M40" i="6"/>
  <c r="M39" i="6"/>
  <c r="K39" i="6"/>
  <c r="K38" i="6"/>
  <c r="M38" i="6" s="1"/>
  <c r="M53" i="6" s="1"/>
  <c r="H89" i="5"/>
  <c r="H88" i="5"/>
  <c r="M82" i="5"/>
  <c r="M81" i="5"/>
  <c r="M80" i="5"/>
  <c r="M79" i="5"/>
  <c r="M78" i="5"/>
  <c r="M83" i="5" s="1"/>
  <c r="M72" i="5"/>
  <c r="M71" i="5"/>
  <c r="M70" i="5"/>
  <c r="M69" i="5"/>
  <c r="M68" i="5"/>
  <c r="M67" i="5"/>
  <c r="M66" i="5"/>
  <c r="M65" i="5"/>
  <c r="M64" i="5"/>
  <c r="M63" i="5"/>
  <c r="M62" i="5"/>
  <c r="M61" i="5"/>
  <c r="M60" i="5"/>
  <c r="M59" i="5"/>
  <c r="M58" i="5"/>
  <c r="M73" i="5" s="1"/>
  <c r="M51" i="5"/>
  <c r="M50" i="5"/>
  <c r="M49" i="5"/>
  <c r="M48" i="5"/>
  <c r="M47" i="5"/>
  <c r="M46" i="5"/>
  <c r="M45" i="5"/>
  <c r="M44" i="5"/>
  <c r="M43" i="5"/>
  <c r="M42" i="5"/>
  <c r="M41" i="5"/>
  <c r="M40" i="5"/>
  <c r="K39" i="5"/>
  <c r="M39" i="5"/>
  <c r="K38" i="5"/>
  <c r="M38" i="5"/>
  <c r="M89" i="4"/>
  <c r="H89" i="4"/>
  <c r="H88" i="4"/>
  <c r="M82" i="4"/>
  <c r="M81" i="4"/>
  <c r="M80" i="4"/>
  <c r="M79" i="4"/>
  <c r="M78" i="4"/>
  <c r="M83" i="4" s="1"/>
  <c r="M72" i="4"/>
  <c r="M71" i="4"/>
  <c r="M70" i="4"/>
  <c r="M69" i="4"/>
  <c r="M68" i="4"/>
  <c r="M67" i="4"/>
  <c r="M66" i="4"/>
  <c r="M65" i="4"/>
  <c r="M64" i="4"/>
  <c r="M63" i="4"/>
  <c r="M62" i="4"/>
  <c r="M61" i="4"/>
  <c r="M60" i="4"/>
  <c r="M59" i="4"/>
  <c r="M58" i="4"/>
  <c r="M73" i="4" s="1"/>
  <c r="M51" i="4"/>
  <c r="M50" i="4"/>
  <c r="M49" i="4"/>
  <c r="M48" i="4"/>
  <c r="M47" i="4"/>
  <c r="M46" i="4"/>
  <c r="M45" i="4"/>
  <c r="M44" i="4"/>
  <c r="M43" i="4"/>
  <c r="M42" i="4"/>
  <c r="M41" i="4"/>
  <c r="K41" i="4"/>
  <c r="K40" i="4"/>
  <c r="M40" i="4"/>
  <c r="K39" i="4"/>
  <c r="M39" i="4"/>
  <c r="K38" i="4"/>
  <c r="M38" i="4"/>
  <c r="H89" i="3"/>
  <c r="M88" i="3"/>
  <c r="H88" i="3"/>
  <c r="M82" i="3"/>
  <c r="M81" i="3"/>
  <c r="M80" i="3"/>
  <c r="M79" i="3"/>
  <c r="K78" i="3"/>
  <c r="M78" i="3" s="1"/>
  <c r="M83" i="3" s="1"/>
  <c r="M72" i="3"/>
  <c r="M71" i="3"/>
  <c r="M70" i="3"/>
  <c r="M69" i="3"/>
  <c r="M68" i="3"/>
  <c r="M67" i="3"/>
  <c r="M66" i="3"/>
  <c r="M65" i="3"/>
  <c r="M64" i="3"/>
  <c r="M63" i="3"/>
  <c r="M62" i="3"/>
  <c r="M61" i="3"/>
  <c r="M60" i="3"/>
  <c r="M59" i="3"/>
  <c r="M58" i="3"/>
  <c r="M73" i="3" s="1"/>
  <c r="M51" i="3"/>
  <c r="M50" i="3"/>
  <c r="M49" i="3"/>
  <c r="M48" i="3"/>
  <c r="M47" i="3"/>
  <c r="M46" i="3"/>
  <c r="M45" i="3"/>
  <c r="M44" i="3"/>
  <c r="M43" i="3"/>
  <c r="M42" i="3"/>
  <c r="M41" i="3"/>
  <c r="K40" i="3"/>
  <c r="M40" i="3"/>
  <c r="K39" i="3"/>
  <c r="M39" i="3"/>
  <c r="K38" i="3"/>
  <c r="M38" i="3"/>
  <c r="K105" i="22" l="1"/>
  <c r="K107" i="22"/>
  <c r="K106" i="22"/>
  <c r="K105" i="21"/>
  <c r="K107" i="21"/>
  <c r="K106" i="21"/>
  <c r="M73" i="18"/>
  <c r="M88" i="18"/>
  <c r="M98" i="18" s="1"/>
  <c r="M52" i="18" s="1"/>
  <c r="M53" i="18" s="1"/>
  <c r="M100" i="18" s="1"/>
  <c r="K105" i="17"/>
  <c r="K107" i="17"/>
  <c r="K106" i="17"/>
  <c r="M73" i="16"/>
  <c r="M73" i="15"/>
  <c r="M89" i="16"/>
  <c r="M98" i="16" s="1"/>
  <c r="M52" i="16" s="1"/>
  <c r="M53" i="16" s="1"/>
  <c r="M100" i="16" s="1"/>
  <c r="M88" i="15"/>
  <c r="M98" i="15" s="1"/>
  <c r="M52" i="15" s="1"/>
  <c r="M53" i="15" s="1"/>
  <c r="M100" i="15" s="1"/>
  <c r="M73" i="14"/>
  <c r="M100" i="14" s="1"/>
  <c r="M73" i="13"/>
  <c r="M89" i="13"/>
  <c r="M88" i="13"/>
  <c r="M98" i="13" s="1"/>
  <c r="M52" i="13" s="1"/>
  <c r="M53" i="13" s="1"/>
  <c r="M100" i="13" s="1"/>
  <c r="M73" i="12"/>
  <c r="M88" i="12"/>
  <c r="M98" i="12" s="1"/>
  <c r="M52" i="12" s="1"/>
  <c r="M53" i="12" s="1"/>
  <c r="M100" i="12" s="1"/>
  <c r="M73" i="11"/>
  <c r="M88" i="11"/>
  <c r="M98" i="11" s="1"/>
  <c r="M52" i="11" s="1"/>
  <c r="M53" i="11" s="1"/>
  <c r="M100" i="11" s="1"/>
  <c r="M88" i="10"/>
  <c r="M89" i="10"/>
  <c r="M88" i="9"/>
  <c r="M98" i="9" s="1"/>
  <c r="M52" i="9" s="1"/>
  <c r="M53" i="9" s="1"/>
  <c r="M100" i="9" s="1"/>
  <c r="M88" i="8"/>
  <c r="M98" i="8" s="1"/>
  <c r="M52" i="8" s="1"/>
  <c r="M53" i="8" s="1"/>
  <c r="M100" i="8" s="1"/>
  <c r="M88" i="7"/>
  <c r="M98" i="7" s="1"/>
  <c r="M52" i="7" s="1"/>
  <c r="M53" i="7" s="1"/>
  <c r="M100" i="7" s="1"/>
  <c r="M100" i="6"/>
  <c r="M88" i="6"/>
  <c r="M98" i="6" s="1"/>
  <c r="M89" i="5"/>
  <c r="M88" i="5"/>
  <c r="M98" i="5" s="1"/>
  <c r="M52" i="5" s="1"/>
  <c r="M53" i="5" s="1"/>
  <c r="M100" i="5" s="1"/>
  <c r="M88" i="4"/>
  <c r="M98" i="4" s="1"/>
  <c r="M52" i="4" s="1"/>
  <c r="M53" i="4" s="1"/>
  <c r="M100" i="4" s="1"/>
  <c r="M89" i="3"/>
  <c r="M98" i="3" s="1"/>
  <c r="M52" i="3" s="1"/>
  <c r="M53" i="3" s="1"/>
  <c r="M100" i="3" s="1"/>
  <c r="M108" i="22" l="1"/>
  <c r="M110" i="22" s="1"/>
  <c r="M108" i="21"/>
  <c r="M110" i="21" s="1"/>
  <c r="K105" i="18"/>
  <c r="K106" i="18"/>
  <c r="K107" i="18"/>
  <c r="M108" i="17"/>
  <c r="M110" i="17" s="1"/>
  <c r="K106" i="16"/>
  <c r="K107" i="16"/>
  <c r="K105" i="16"/>
  <c r="M108" i="16" s="1"/>
  <c r="M110" i="16" s="1"/>
  <c r="K105" i="15"/>
  <c r="K106" i="15"/>
  <c r="K107" i="15"/>
  <c r="K105" i="14"/>
  <c r="K107" i="14"/>
  <c r="K106" i="14"/>
  <c r="K105" i="13"/>
  <c r="K107" i="13"/>
  <c r="K106" i="13"/>
  <c r="K105" i="12"/>
  <c r="M108" i="12" s="1"/>
  <c r="M110" i="12" s="1"/>
  <c r="K107" i="12"/>
  <c r="K106" i="12"/>
  <c r="K105" i="11"/>
  <c r="K106" i="11"/>
  <c r="K107" i="11"/>
  <c r="M98" i="10"/>
  <c r="M52" i="10" s="1"/>
  <c r="M53" i="10" s="1"/>
  <c r="M100" i="10" s="1"/>
  <c r="K105" i="9"/>
  <c r="K106" i="9"/>
  <c r="K107" i="9"/>
  <c r="K105" i="8"/>
  <c r="K106" i="8"/>
  <c r="K107" i="8"/>
  <c r="K105" i="7"/>
  <c r="K107" i="7"/>
  <c r="K106" i="7"/>
  <c r="K105" i="6"/>
  <c r="K106" i="6"/>
  <c r="K107" i="6"/>
  <c r="K105" i="5"/>
  <c r="K107" i="5"/>
  <c r="K106" i="5"/>
  <c r="K105" i="4"/>
  <c r="K107" i="4"/>
  <c r="K106" i="4"/>
  <c r="K105" i="3"/>
  <c r="K107" i="3"/>
  <c r="K106" i="3"/>
  <c r="M108" i="18" l="1"/>
  <c r="M110" i="18" s="1"/>
  <c r="M108" i="15"/>
  <c r="M110" i="15" s="1"/>
  <c r="M108" i="14"/>
  <c r="M110" i="14" s="1"/>
  <c r="M108" i="13"/>
  <c r="M110" i="13" s="1"/>
  <c r="M108" i="11"/>
  <c r="M110" i="11" s="1"/>
  <c r="K105" i="10"/>
  <c r="K106" i="10"/>
  <c r="K107" i="10"/>
  <c r="M108" i="9"/>
  <c r="M110" i="9" s="1"/>
  <c r="M108" i="8"/>
  <c r="M110" i="8" s="1"/>
  <c r="M108" i="7"/>
  <c r="M110" i="7" s="1"/>
  <c r="M108" i="6"/>
  <c r="M110" i="6" s="1"/>
  <c r="M108" i="5"/>
  <c r="M110" i="5" s="1"/>
  <c r="M108" i="4"/>
  <c r="M110" i="4" s="1"/>
  <c r="M108" i="3"/>
  <c r="M110" i="3" s="1"/>
  <c r="M108" i="10" l="1"/>
  <c r="M110" i="10" s="1"/>
  <c r="J54" i="2" l="1"/>
  <c r="J19" i="2"/>
  <c r="J20" i="2"/>
  <c r="J21" i="2"/>
  <c r="J22" i="2"/>
  <c r="J25" i="2"/>
  <c r="J26" i="2"/>
  <c r="J29" i="2"/>
  <c r="J30" i="2"/>
  <c r="J31" i="2"/>
  <c r="J32" i="2"/>
  <c r="J33" i="2"/>
  <c r="J34" i="2"/>
  <c r="J35" i="2"/>
  <c r="J36" i="2"/>
  <c r="J37" i="2"/>
  <c r="J38" i="2"/>
  <c r="H41" i="2"/>
  <c r="J41" i="2" s="1"/>
  <c r="H42" i="2"/>
  <c r="J42" i="2" s="1"/>
  <c r="J40" i="2" l="1"/>
  <c r="J28" i="2"/>
  <c r="J24" i="2"/>
  <c r="J18" i="2"/>
  <c r="J44" i="2" l="1"/>
  <c r="J45" i="2" s="1"/>
  <c r="J46" i="2" l="1"/>
  <c r="J48"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Administrador</author>
  </authors>
  <commentList>
    <comment ref="H34" authorId="0" shapeId="0" xr:uid="{E2D5100D-AC36-4AE3-A4E1-575CC2FFF206}">
      <text>
        <r>
          <rPr>
            <b/>
            <sz val="9"/>
            <color indexed="81"/>
            <rFont val="Tahoma"/>
            <family val="2"/>
          </rPr>
          <t>Administrador:</t>
        </r>
        <r>
          <rPr>
            <sz val="9"/>
            <color indexed="81"/>
            <rFont val="Tahoma"/>
            <family val="2"/>
          </rPr>
          <t xml:space="preserve">
</t>
        </r>
      </text>
    </comment>
  </commentList>
</comments>
</file>

<file path=xl/sharedStrings.xml><?xml version="1.0" encoding="utf-8"?>
<sst xmlns="http://schemas.openxmlformats.org/spreadsheetml/2006/main" count="2386" uniqueCount="316">
  <si>
    <t>INSTITUTO NACIONAL DE VIAS</t>
  </si>
  <si>
    <t>ITEM DE PAGO</t>
  </si>
  <si>
    <t>ESPECIFICACIONES</t>
  </si>
  <si>
    <t>GENERAL</t>
  </si>
  <si>
    <t>PARTICULAR</t>
  </si>
  <si>
    <t>DESCRIPCION</t>
  </si>
  <si>
    <t>UND.</t>
  </si>
  <si>
    <t>CANTIDAD</t>
  </si>
  <si>
    <t>I- EXPLANACIONES</t>
  </si>
  <si>
    <t xml:space="preserve">Demolición de Estructuras </t>
  </si>
  <si>
    <t>M³</t>
  </si>
  <si>
    <t>210.1.1</t>
  </si>
  <si>
    <t>Excavaciones en material común de la Explanación y Canales y préstamos</t>
  </si>
  <si>
    <t>211.1</t>
  </si>
  <si>
    <t>Remocion de Derrumbes</t>
  </si>
  <si>
    <t>220.1</t>
  </si>
  <si>
    <t>II- SUBBASES, BASES Y AFIRMADOS</t>
  </si>
  <si>
    <t>310.1</t>
  </si>
  <si>
    <t>Conformacion de la Calzada existente</t>
  </si>
  <si>
    <t>M²</t>
  </si>
  <si>
    <t>311.1</t>
  </si>
  <si>
    <t>III- ESTRUCTURAS Y DRENAJES</t>
  </si>
  <si>
    <t>600.1.1</t>
  </si>
  <si>
    <t>Excavaciones varias sin clasificar</t>
  </si>
  <si>
    <t>610.1</t>
  </si>
  <si>
    <t>Rellenos para Estructuras con suelo (material seleccionado)</t>
  </si>
  <si>
    <t>630.6</t>
  </si>
  <si>
    <t>630.7</t>
  </si>
  <si>
    <t>640.1</t>
  </si>
  <si>
    <t>Acero de refuerzo Fy=420 Mpa.(60.000 psi)</t>
  </si>
  <si>
    <t>Kg</t>
  </si>
  <si>
    <t>M</t>
  </si>
  <si>
    <t>673.1.2</t>
  </si>
  <si>
    <t>681.1</t>
  </si>
  <si>
    <t>IV- TRANSPORTE DE MATERIALES</t>
  </si>
  <si>
    <t>Transporte de materiales provenientes de la excavación de la explanación, canales y préstamos, para distancias mayores a  mil metros(1.000 m).</t>
  </si>
  <si>
    <t>M³-km</t>
  </si>
  <si>
    <t>Transporte de materiales provenientes de los derrumbes.</t>
  </si>
  <si>
    <t>VALOR BASICO</t>
  </si>
  <si>
    <t>VALOR IVA (19% SOBRE UTILIDADES)</t>
  </si>
  <si>
    <t>CÓDIGO</t>
  </si>
  <si>
    <t>VERSIÓN</t>
  </si>
  <si>
    <t>PÁGINA</t>
  </si>
  <si>
    <t>FECHA</t>
  </si>
  <si>
    <t>(Día)</t>
  </si>
  <si>
    <t>(Mes)</t>
  </si>
  <si>
    <t>(Año)</t>
  </si>
  <si>
    <t>□</t>
  </si>
  <si>
    <t xml:space="preserve">UNIDAD EJECUTORA: </t>
  </si>
  <si>
    <t>DIRECCIÓN TERRITORIAL:</t>
  </si>
  <si>
    <t>CONTRATO No.</t>
  </si>
  <si>
    <t>OBJETO DEL CONTRATO:</t>
  </si>
  <si>
    <t>CARRETERA:</t>
  </si>
  <si>
    <t>SECTOR:</t>
  </si>
  <si>
    <t>CONTRATISTA:</t>
  </si>
  <si>
    <t>INTERVENTOR:</t>
  </si>
  <si>
    <t xml:space="preserve">                                    (Día)</t>
  </si>
  <si>
    <t>DATOS ESPECÍFICOS</t>
  </si>
  <si>
    <t>DESCRIPCIÓN</t>
  </si>
  <si>
    <t>GRUPO DE AJUSTE</t>
  </si>
  <si>
    <t>UNIDAD</t>
  </si>
  <si>
    <t>DEMOLICIÓN DE ESTRUCTURAS</t>
  </si>
  <si>
    <t>I. EQUIPO</t>
  </si>
  <si>
    <t>TIPO</t>
  </si>
  <si>
    <t>TARIFA/HORA</t>
  </si>
  <si>
    <t>RENDIMIENTO</t>
  </si>
  <si>
    <t>Vr. UNITARIO</t>
  </si>
  <si>
    <t>C0010790</t>
  </si>
  <si>
    <t>C0010270</t>
  </si>
  <si>
    <t>C0010330</t>
  </si>
  <si>
    <t>HERRAMIENTA MENOR (%)</t>
  </si>
  <si>
    <t>SUBTOTAL $</t>
  </si>
  <si>
    <t>II. MATERIALES</t>
  </si>
  <si>
    <t>PRECIO UNIT.</t>
  </si>
  <si>
    <t>III. TRANSPORTES</t>
  </si>
  <si>
    <t>DISTANCIA (2)</t>
  </si>
  <si>
    <t>(1) * (2)</t>
  </si>
  <si>
    <t>TARIFA</t>
  </si>
  <si>
    <t>T0010032</t>
  </si>
  <si>
    <t>IV. MANO DE OBRA</t>
  </si>
  <si>
    <t>JORNAL</t>
  </si>
  <si>
    <t>PRESTACIONES (%)</t>
  </si>
  <si>
    <t>A0030030</t>
  </si>
  <si>
    <t>A0040010</t>
  </si>
  <si>
    <t>TOTAL COSTO DIRECTO $</t>
  </si>
  <si>
    <t>V. COSTOS INDIRECTOS</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</si>
  <si>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</si>
  <si>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</si>
  <si>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</si>
  <si>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</si>
  <si>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</si>
  <si>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</si>
  <si>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</si>
  <si>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</si>
  <si>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</si>
  <si>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</si>
  <si>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</si>
  <si>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</si>
  <si>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</si>
  <si>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</si>
  <si>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</si>
  <si>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</si>
  <si>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EXCAVACIÓN SIN CLASIFICAR DE LA EXPLANACIÓN Y CANALES</t>
  </si>
  <si>
    <t>m3</t>
  </si>
  <si>
    <t>C0010052</t>
  </si>
  <si>
    <t>B0013790</t>
  </si>
  <si>
    <t>A0030010</t>
  </si>
  <si>
    <t>REMOCIÓN DE DERRUMBES</t>
  </si>
  <si>
    <t>C0010130</t>
  </si>
  <si>
    <t>A0030020</t>
  </si>
  <si>
    <t>TERRAPLENES</t>
  </si>
  <si>
    <t>C0010150</t>
  </si>
  <si>
    <t>C0010610</t>
  </si>
  <si>
    <t>C0010923</t>
  </si>
  <si>
    <t>CONFORMACIÓN DE LA CALZADA EXISTENTE</t>
  </si>
  <si>
    <t>m2</t>
  </si>
  <si>
    <t>B0063200</t>
  </si>
  <si>
    <t>AFIRMADO</t>
  </si>
  <si>
    <t>T0010025</t>
  </si>
  <si>
    <t>C0010200</t>
  </si>
  <si>
    <t>B0014410</t>
  </si>
  <si>
    <t>T0010062</t>
  </si>
  <si>
    <t>C0010010</t>
  </si>
  <si>
    <t>C0010922</t>
  </si>
  <si>
    <t>B0063290</t>
  </si>
  <si>
    <t>A0030060</t>
  </si>
  <si>
    <t>Concreto Resistencia 21MPa (D)</t>
  </si>
  <si>
    <t>C0010550</t>
  </si>
  <si>
    <t>A0030080</t>
  </si>
  <si>
    <t>B0014700</t>
  </si>
  <si>
    <t>T0010091</t>
  </si>
  <si>
    <t>kg</t>
  </si>
  <si>
    <t>C0010170</t>
  </si>
  <si>
    <t>B0020003</t>
  </si>
  <si>
    <t>Tubería de Concreto Reforzado  21 Mpa de 900 mm de diametro interior</t>
  </si>
  <si>
    <t>m</t>
  </si>
  <si>
    <t>T0010115</t>
  </si>
  <si>
    <t>A0030040</t>
  </si>
  <si>
    <t>B025001</t>
  </si>
  <si>
    <t>B0014710</t>
  </si>
  <si>
    <t>B0073220</t>
  </si>
  <si>
    <t>B033002</t>
  </si>
  <si>
    <t>T0010094</t>
  </si>
  <si>
    <t>m3/km</t>
  </si>
  <si>
    <t>C0010960</t>
  </si>
  <si>
    <t>Afirmado ( incluye transporte)</t>
  </si>
  <si>
    <t>Terraplen (No Incluye Transporte)</t>
  </si>
  <si>
    <t>Concreto Resistencia  28 MPA ( C ) (4000 psi)</t>
  </si>
  <si>
    <t>Concreto Resistencia  14 MPA ( F ) (2000 psi)</t>
  </si>
  <si>
    <t>Concreto Resistencia 14MPa  (G) (Ciclopeo)(Concreto Ciclòpeo para muros y obras hidraulicas 60% concreto - 40% piedra)</t>
  </si>
  <si>
    <t>(1)</t>
  </si>
  <si>
    <t>(2)</t>
  </si>
  <si>
    <t>(3)</t>
  </si>
  <si>
    <t>(4)</t>
  </si>
  <si>
    <t>(5)</t>
  </si>
  <si>
    <t>SUBTOTAL No.1-VALOR TOTAL DE LA OBRA  (1 + 2 )</t>
  </si>
  <si>
    <t>DIRECCIÓN TERRITORIAL MAGDALENA</t>
  </si>
  <si>
    <t>SUBDIRECCIÓN DE GESTION DEL RIESGO</t>
  </si>
  <si>
    <t>OBJETO:  HABILITAR Y/O BRINDAR TRANSITABILIDAD EN LA RED VIAL A CARGO DEL INVIAS, A TRAVÉS DEL SISTEMA DE MONTO AGOTABLE, EN VÍAS A CARGO DE LA DIRECCIÓN TERRITORIAL MAGDALENA</t>
  </si>
  <si>
    <t>FORMULARIO No.1-PRESUPUESTO OFICIAL</t>
  </si>
  <si>
    <t xml:space="preserve">NOTA 1:Se debe tener en cuenta que el PRECIO UNITARIO incluye el valor de A.I.U. </t>
  </si>
  <si>
    <t>PORCENTAJE</t>
  </si>
  <si>
    <t xml:space="preserve">NOTA 2: Cuando la fracción decimal del peso sea  igual o superior a 5 se aproximará por exceso al número entero siguiente del peso y cuando la fracción decimal del peso sea inferior a 5 se aproximará por defecto al número entero del peso. </t>
  </si>
  <si>
    <t xml:space="preserve">NOTA 3: El A.I.U y su discriminación deben estar en porcentaje (%). </t>
  </si>
  <si>
    <t xml:space="preserve">IMPREVISTO
</t>
  </si>
  <si>
    <t xml:space="preserve">UTILIDAD
</t>
  </si>
  <si>
    <t>NOTA 5: El reconocimiento económico de los requerimientos  ambientales exigidos  por las autoridades ambientales, y/o sociales que son de obligatorio cumplimiento, serán reconocidos a cargo de reembolso de gastos (afectados por un % de administracion).</t>
  </si>
  <si>
    <t>TOTAL A.I.U</t>
  </si>
  <si>
    <t>NOTA 4:  Teniendo en cuenta el Manual de Señalización Vial - Dispositivos uniformes para la Regulación del Tránsito en Calles, Carreteras y Ciclorrutas de Colombia,    adoptado mediante Resolución No. 0001885 del 17 de junio de 2015 del Ministerio de Transporte, se aclara que el aparte de SEÑALIZACIÓN se debe ajustar  a todo su contenido,  esta señalización debe colocarse desde la órden de iniciación del contrato. Y debe ser asumida por el contratista a su costa</t>
  </si>
  <si>
    <t>VR TOTAL</t>
  </si>
  <si>
    <t>VALOR UNITARIO
($)</t>
  </si>
  <si>
    <t>No.</t>
  </si>
  <si>
    <t>NOTA 6:  Los valores que aparecen fijos e inmodificables no podrán alterarse, de lo contrario, será causal de rechazo de la propuesta que hace parte integral del presente proceso.</t>
  </si>
  <si>
    <t>APÉNDICE AMBIENTAL Y APÉNDICE GESTION SOCIAL</t>
  </si>
  <si>
    <t xml:space="preserve">NO MODIFICAR </t>
  </si>
  <si>
    <t>Volqueta 6 m3</t>
  </si>
  <si>
    <t>Agua</t>
  </si>
  <si>
    <t>Piedra para concreto ciclópeo (rajón o canto rodado)</t>
  </si>
  <si>
    <t>u</t>
  </si>
  <si>
    <t>Transporte de piedra para gaviones</t>
  </si>
  <si>
    <t>Obrero (8)</t>
  </si>
  <si>
    <t>Oficial</t>
  </si>
  <si>
    <t>Obrero (4)</t>
  </si>
  <si>
    <t>Transporte de material de demolición</t>
  </si>
  <si>
    <t>Transporte de material de excavación</t>
  </si>
  <si>
    <t>Transporte de acero</t>
  </si>
  <si>
    <t>Obrero (3)</t>
  </si>
  <si>
    <t>Obrero (2)</t>
  </si>
  <si>
    <t>Obrero (6)</t>
  </si>
  <si>
    <t>VALOR TOTAL   (3+4)</t>
  </si>
  <si>
    <t>SELECCIÓN ABREVIADA DE MENOR CUANTIA SA-MC-DT-MAG-001-2022</t>
  </si>
  <si>
    <t>201.7</t>
  </si>
  <si>
    <t>201-22</t>
  </si>
  <si>
    <t>FR-APU-1</t>
  </si>
  <si>
    <t xml:space="preserve">ANÁLISIS DE PRECIOS UNITARIOS DE REFERENCIA REGIONALIZADOS </t>
  </si>
  <si>
    <t>ACTUALIZACIÓN PERIÓDICA</t>
  </si>
  <si>
    <t xml:space="preserve">ÍTEM BASE DE APU DE REFERENCIA: </t>
  </si>
  <si>
    <t>⊠</t>
  </si>
  <si>
    <t>PUBLICACIÓN:</t>
  </si>
  <si>
    <t>2022-1 JUNIO 2022</t>
  </si>
  <si>
    <t xml:space="preserve">ÍTEM DE PROYECTO PARTICULAR: </t>
  </si>
  <si>
    <t>ÍTEM DE LA PROPUESTA ECONÓMICA:</t>
  </si>
  <si>
    <t xml:space="preserve">ÍTEM NO PREVISTO:   </t>
  </si>
  <si>
    <t xml:space="preserve">ÍTEM APU PARTICULAR:   </t>
  </si>
  <si>
    <t>FECHA:</t>
  </si>
  <si>
    <t>______________</t>
  </si>
  <si>
    <t>FECHA DE CIERRE DEL PROCESO DE SELECCIÓN DEL CONTRATO:</t>
  </si>
  <si>
    <t>/</t>
  </si>
  <si>
    <t>ÍTEM</t>
  </si>
  <si>
    <t>Retroexcavadora sobre oruga, potencia 158 kw, balde de 1.5 m3</t>
  </si>
  <si>
    <t>Compresor portátil de 70 a 120 HP, con martillo</t>
  </si>
  <si>
    <t>Equipo de oxicorte y soldadura, capacidad de corte 6"-14"</t>
  </si>
  <si>
    <t>B0013791</t>
  </si>
  <si>
    <t>Derechos de conformación y/o disposición de materiales sobrantes (Incluye todos los costos inherentes a las posibles obras requeridas en los sitios de disposición de sobrantes)</t>
  </si>
  <si>
    <t>CANTIDAD (1)</t>
  </si>
  <si>
    <t>m3-km</t>
  </si>
  <si>
    <t>JR. TOTAL</t>
  </si>
  <si>
    <t>NOTA: Los documentos publicados periódicamente son propiedad del Instituto Nacional de Vías. Su uso con fines comerciales o de lucro a cualquier título sin previa autorización, está totalmente prohibido y constituye una infracción a la normatividad vigente.</t>
  </si>
  <si>
    <t>Buldozer, potencia al volante de 140 HP, motor de 2200 RPM, longitud de hoja 4,80m</t>
  </si>
  <si>
    <t>Motoniveladora potencia 215 HP, ancho de cuchilla 4,27 m, peso 18 ton</t>
  </si>
  <si>
    <t>C0010214</t>
  </si>
  <si>
    <t>Compactador de rodillo potencia: 80HP, peso: 7 ton</t>
  </si>
  <si>
    <t>Derecho de explotación y/o disposición de materiales</t>
  </si>
  <si>
    <t>Cargador: potencia en el volante 110 hp, clasificación de rpm del motor 2300</t>
  </si>
  <si>
    <t>Carrotanque de agua(1000 Galones)</t>
  </si>
  <si>
    <t>Vibrocompactador, potencia 153 HP, peso 10 ton</t>
  </si>
  <si>
    <t>Obrero</t>
  </si>
  <si>
    <t>L</t>
  </si>
  <si>
    <t>B0014270</t>
  </si>
  <si>
    <t>Material de afirmado CBR ≥ 15%</t>
  </si>
  <si>
    <t>T0010010</t>
  </si>
  <si>
    <t>Transporte de material de afirmado</t>
  </si>
  <si>
    <t>EXCAVACIONES VARIAS SIN CLASIFICAR</t>
  </si>
  <si>
    <t>RELLENO PARA ESTRUCTURAS CON SUELO</t>
  </si>
  <si>
    <t>Compactador manual (saltarín) peso de operación (kg.) 52, fuerza de impacto por golpe (KN) 12</t>
  </si>
  <si>
    <t>Material seleccionado para relleno</t>
  </si>
  <si>
    <t>Transporte de material de relleno</t>
  </si>
  <si>
    <t>630.3.1</t>
  </si>
  <si>
    <t>CONCRETO RESISTENCIA 28MPa (C) - MEZCLA IN SITU</t>
  </si>
  <si>
    <t>Aspersor manual de 20 litros</t>
  </si>
  <si>
    <t>Vibrador de concreto, potencia aproximada de 3 hp, mangueras de 4 a 6 metros</t>
  </si>
  <si>
    <t>C0010445</t>
  </si>
  <si>
    <t>Formaleta metálica para concreto (m2)</t>
  </si>
  <si>
    <t>C0010665</t>
  </si>
  <si>
    <t>Planta dosificadora (mezcladora) de concreto</t>
  </si>
  <si>
    <t>Emulsion acuosa de parafina para curado de concreto, que evite la pérdida prematura de humedad de concretos y morteros</t>
  </si>
  <si>
    <t>B0053103</t>
  </si>
  <si>
    <t>Agregado grueso (grava, grava triturada y/o roca triturada)</t>
  </si>
  <si>
    <t>B0053101</t>
  </si>
  <si>
    <t>Agregado fino para concreto (tamaño máximo 4,75mm - arena natural o trituración de roca, gravas, y/o escorias)</t>
  </si>
  <si>
    <t>B0103569</t>
  </si>
  <si>
    <t>Cemento hidráulico NTC 121 tipo UG</t>
  </si>
  <si>
    <t>T0010400</t>
  </si>
  <si>
    <t>Transporte de agregados</t>
  </si>
  <si>
    <t>210-22</t>
  </si>
  <si>
    <t>211-22</t>
  </si>
  <si>
    <t>220-22</t>
  </si>
  <si>
    <t>310-22</t>
  </si>
  <si>
    <t>311-22</t>
  </si>
  <si>
    <t>600-22</t>
  </si>
  <si>
    <t>610-22</t>
  </si>
  <si>
    <t>630-22</t>
  </si>
  <si>
    <t>630.4.1</t>
  </si>
  <si>
    <t xml:space="preserve"> CONCRETO RESISTENCIA 21MPa (D) - MEZCLA IN SITU</t>
  </si>
  <si>
    <t>B021000</t>
  </si>
  <si>
    <t>Formaleta de madera para concreto</t>
  </si>
  <si>
    <t>CONCRETO RESISTENCIA 14MPa (F)</t>
  </si>
  <si>
    <t>Mezcladora de concreto tipo trompo</t>
  </si>
  <si>
    <t>CONCRETO RESISTENCIA 14MPa (G) - CICLÓPEO</t>
  </si>
  <si>
    <t>Transporte de piedra para concreto ciclópeo</t>
  </si>
  <si>
    <t>ACERO DE REFUERZO Fy 4200 MPa</t>
  </si>
  <si>
    <t>Cizalla manual de 90 cm</t>
  </si>
  <si>
    <t>Acero de refuerzo PDR-60, Fy: 4200 kg/cm2</t>
  </si>
  <si>
    <t>B0073230</t>
  </si>
  <si>
    <t>Alambre negro para amarre calibre 18</t>
  </si>
  <si>
    <t>T0100002</t>
  </si>
  <si>
    <t>kg-km</t>
  </si>
  <si>
    <t>661.2</t>
  </si>
  <si>
    <t>TUBERIA DE CONCRETO REFORZADO, CLASE II DE 900mm DE DIAMETRO INTERIOR</t>
  </si>
  <si>
    <t>C0010300</t>
  </si>
  <si>
    <t>Diferencial de 2 toneladas</t>
  </si>
  <si>
    <t>C0010115</t>
  </si>
  <si>
    <t>Camión grúa capacidad 5 toneladas</t>
  </si>
  <si>
    <t>B0014610</t>
  </si>
  <si>
    <t>Mortero 1:3 para juntas</t>
  </si>
  <si>
    <t>B0015250</t>
  </si>
  <si>
    <t>Tubo concreto reforzado 900mm (clase II)</t>
  </si>
  <si>
    <t>Transporte de tubería de concreto</t>
  </si>
  <si>
    <t xml:space="preserve">GEOTEXTIL TIPO TEJIDO CON RESISTENCIA A LA TENSIÓN GRAB MÍNIMA DE 1400 N </t>
  </si>
  <si>
    <t>Geotextil tejido con resistencia a la tensión Grab mínima de 1400 N</t>
  </si>
  <si>
    <t>GAVIONES DE MALLA DE ALAMBRE DE ACERO ENTRELAZADO CLASE 1; RECUBRIMIENTO DE ZINC (GALVANIZADO)</t>
  </si>
  <si>
    <t>Piedra para gaviónes (entre 80mm y 200mm)</t>
  </si>
  <si>
    <t>Alambre galvanizado calibre 12</t>
  </si>
  <si>
    <t>B021010</t>
  </si>
  <si>
    <t>Formaleta para gaviones</t>
  </si>
  <si>
    <t>Malla para gaviones clase 1 con zinc galvanizado (2m3)</t>
  </si>
  <si>
    <t>900.2.1</t>
  </si>
  <si>
    <t>TRANSPORTE DE MATERIALES PROVENIENTES DE LA EXCAVACIÓN DE LA EXPLANACIÓN, CANALES Y PRÉSTAMOS PARA DISTANCIAS MAYORES DE MIL METROS (1.000 m) MEDIDOS A PARTIR DE CIEN METROS (100 m)</t>
  </si>
  <si>
    <t>C0010958</t>
  </si>
  <si>
    <t>Volqueta 15 m3</t>
  </si>
  <si>
    <t>900.3.1</t>
  </si>
  <si>
    <t>TRANSPORTE DE MATERIALES PROVENIENTES DE DERRUMBES, MEDIDO A PARTIR DE CIEN METROS (100 m)-TRANSPORTE CON VOLQUETA DE 6m3</t>
  </si>
  <si>
    <t>900-22</t>
  </si>
  <si>
    <t>640-22</t>
  </si>
  <si>
    <t>661-22</t>
  </si>
  <si>
    <t>673-22</t>
  </si>
  <si>
    <t>681-22</t>
  </si>
  <si>
    <t>GESTIÓN SOCIAL Y AMBIENTAL (INCLUYE IVA Y % ADMINISTRACIÓN Y OBRAS AMBIENTALES DEL PAGA )</t>
  </si>
  <si>
    <t xml:space="preserve">VALOR TOTAL EN LETRAS: CIENTO TREINTA MILLONES CUATROCIENTOS TREINTA Y SEIS MIL OCHOCIENTOS TREINTA Y OCHO PESOS </t>
  </si>
  <si>
    <r>
      <t xml:space="preserve">CANTIDAD
</t>
    </r>
    <r>
      <rPr>
        <b/>
        <sz val="10"/>
        <color rgb="FFFF0000"/>
        <rFont val="Arial"/>
        <family val="2"/>
      </rPr>
      <t>(no modificar)</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</si>
  <si>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</si>
  <si>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r>
      <t xml:space="preserve">[La entidad puede utilizar este formulario de detalle del </t>
    </r>
    <r>
      <rPr>
        <b/>
        <u/>
        <sz val="9"/>
        <rFont val="Arial Narrow"/>
        <family val="2"/>
      </rPr>
      <t>presupuesto oficial</t>
    </r>
    <r>
      <rPr>
        <sz val="9"/>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</si>
  <si>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Formulario 1 - Propuesta económica  - Documento tipo de selección abreviada de menor cuantía - versión 2</t>
  </si>
  <si>
    <t>Código</t>
  </si>
  <si>
    <t>CCE-EICP-FM-25</t>
  </si>
  <si>
    <t>Versión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</si>
</sst>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quot;$&quot;\ * #,##0_-;\-&quot;$&quot;\ * #,##0_-;_-&quot;$&quot;\ * &quot;-&quot;_-;_-@_-"/>
    <numFmt numFmtId="44" formatCode="_-&quot;$&quot;\ * #,##0.00_-;\-&quot;$&quot;\ * #,##0.00_-;_-&quot;$&quot;\ * &quot;-&quot;??_-;_-@_-"/>
    <numFmt numFmtId="164" formatCode="_(&quot;$&quot;\ * #,##0_);_(&quot;$&quot;\ * \(#,##0\);_(&quot;$&quot;\ * &quot;-&quot;_);_(@_)"/>
    <numFmt numFmtId="165" formatCode="_(* #,##0.00_);_(* \(#,##0.00\);_(* &quot;-&quot;??_);_(@_)"/>
    <numFmt numFmtId="166" formatCode="_(&quot;$&quot;* #,##0.00_);_(&quot;$&quot;* \(#,##0.00\);_(&quot;$&quot;* &quot;-&quot;??_);_(@_)"/>
    <numFmt numFmtId="167" formatCode="_([$$-240A]\ * #,##0.00_);_([$$-240A]\ * \(#,##0.00\);_([$$-240A]\ * &quot;-&quot;??_);_(@_)"/>
    <numFmt numFmtId="168" formatCode="_(&quot;$&quot;\ * #,##0.00_);_(&quot;$&quot;\ * \(#,##0.00\);_(&quot;$&quot;\ * &quot;-&quot;??_);_(@_)"/>
    <numFmt numFmtId="169" formatCode="0#.00\ \L\t"/>
    <numFmt numFmtId="170" formatCode="_-[$$-240A]\ * #,##0.00_ ;_-[$$-240A]\ * \-#,##0.00\ ;_-[$$-240A]\ * &quot;-&quot;??_ ;_-@_ "/>
    <numFmt numFmtId="171" formatCode="_(&quot;$&quot;* #,##0_);_(&quot;$&quot;* \(#,##0\);_(&quot;$&quot;* &quot;-&quot;??_);_(@_)"/>
    <numFmt numFmtId="172" formatCode="_-&quot;$&quot;\ * #,##0_-;\-&quot;$&quot;\ * #,##0_-;_-&quot;$&quot;\ * &quot;-&quot;??_-;_-@_-"/>
    <numFmt numFmtId="173" formatCode="_-[$$-240A]\ * #,##0.00_-;\-[$$-240A]\ * #,##0.00_-;_-[$$-240A]\ * &quot;-&quot;??_-;_-@_-"/>
    <numFmt numFmtId="174" formatCode="\$\ #,##0.00"/>
    <numFmt numFmtId="175" formatCode="#,##0.000"/>
    <numFmt numFmtId="176" formatCode="_-[$$-240A]\ * #,##0_-;\-[$$-240A]\ * #,##0_-;_-[$$-240A]\ * &quot;-&quot;_-;_-@_-"/>
    <numFmt numFmtId="177" formatCode="#,##0.0000"/>
    <numFmt numFmtId="178" formatCode="#,##0.0"/>
  </numFmts>
  <fonts count="43">
    <font>
      <sz val="11"/>
      <color theme="1"/>
      <name val="Calibri"/>
      <family val="2"/>
      <scheme val="minor"/>
    </font>
    <font>
      <sz val="10"/>
      <name val="Arial"/>
      <family val="2"/>
    </font>
    <font>
      <sz val="10"/>
      <color indexed="12"/>
      <name val="Arial"/>
      <family val="2"/>
    </font>
    <font>
      <b/>
      <sz val="10"/>
      <color indexed="8"/>
      <name val="Arial"/>
      <family val="2"/>
    </font>
    <font>
      <sz val="10"/>
      <color indexed="8"/>
      <name val="Arial"/>
      <family val="2"/>
    </font>
    <font>
      <b/>
      <sz val="10"/>
      <name val="Arial"/>
      <family val="2"/>
    </font>
    <font>
      <sz val="9"/>
      <color indexed="8"/>
      <name val="Arial"/>
      <family val="2"/>
    </font>
    <font>
      <sz val="10"/>
      <color indexed="10"/>
      <name val="Arial"/>
      <family val="2"/>
    </font>
    <font>
      <sz val="12"/>
      <color indexed="8"/>
      <name val="Calibri"/>
      <family val="2"/>
    </font>
    <font>
      <sz val="10"/>
      <name val="Arial"/>
      <family val="2"/>
    </font>
    <font>
      <sz val="10"/>
      <name val="Geneva"/>
    </font>
    <font>
      <b/>
      <sz val="12"/>
      <name val="Arial Narrow"/>
      <family val="2"/>
    </font>
    <font>
      <sz val="9"/>
      <name val="Arial"/>
      <family val="2"/>
    </font>
    <font>
      <sz val="10"/>
      <name val="Geneva"/>
      <family val="2"/>
    </font>
    <font>
      <sz val="8"/>
      <name val="Arial"/>
      <family val="2"/>
    </font>
    <font>
      <b/>
      <sz val="11"/>
      <name val="Arial"/>
      <family val="2"/>
    </font>
    <font>
      <b/>
      <sz val="10"/>
      <name val="Arial Narrow"/>
      <family val="2"/>
    </font>
    <font>
      <sz val="10"/>
      <name val="Arial Narrow"/>
      <family val="2"/>
    </font>
    <font>
      <sz val="11"/>
      <color theme="1"/>
      <name val="Calibri"/>
      <family val="2"/>
      <scheme val="minor"/>
    </font>
    <font>
      <sz val="11"/>
      <color rgb="FF000000"/>
      <name val="Calibri"/>
      <family val="2"/>
    </font>
    <font>
      <sz val="10"/>
      <color rgb="FF7030A0"/>
      <name val="Arial"/>
      <family val="2"/>
    </font>
    <font>
      <sz val="8"/>
      <name val="Arial Narrow"/>
      <family val="2"/>
    </font>
    <font>
      <b/>
      <sz val="10"/>
      <color rgb="FFFF0000"/>
      <name val="Arial Narrow"/>
      <family val="2"/>
    </font>
    <font>
      <sz val="9"/>
      <color theme="1" tint="0.34998626667073579"/>
      <name val="Arial"/>
      <family val="2"/>
    </font>
    <font>
      <sz val="11"/>
      <color theme="1"/>
      <name val="Arial"/>
      <family val="2"/>
    </font>
    <font>
      <b/>
      <sz val="12"/>
      <name val="Arial"/>
      <family val="2"/>
    </font>
    <font>
      <b/>
      <sz val="16"/>
      <name val="Arial"/>
      <family val="2"/>
    </font>
    <font>
      <b/>
      <u/>
      <sz val="10"/>
      <name val="Arial"/>
      <family val="2"/>
    </font>
    <font>
      <b/>
      <sz val="28"/>
      <name val="Arial"/>
      <family val="2"/>
    </font>
    <font>
      <sz val="28"/>
      <name val="Arial"/>
      <family val="2"/>
    </font>
    <font>
      <sz val="8"/>
      <color theme="1"/>
      <name val="Arial"/>
      <family val="2"/>
    </font>
    <font>
      <sz val="11"/>
      <name val="Arial"/>
      <family val="2"/>
    </font>
    <font>
      <sz val="11"/>
      <color rgb="FF000000"/>
      <name val="Arial"/>
      <family val="2"/>
    </font>
    <font>
      <sz val="8"/>
      <color rgb="FF000000"/>
      <name val="Arial"/>
      <family val="2"/>
    </font>
    <font>
      <b/>
      <sz val="11"/>
      <color theme="1"/>
      <name val="Arial"/>
      <family val="2"/>
    </font>
    <font>
      <sz val="9"/>
      <color indexed="81"/>
      <name val="Tahoma"/>
      <family val="2"/>
    </font>
    <font>
      <b/>
      <sz val="9"/>
      <color indexed="81"/>
      <name val="Tahoma"/>
      <family val="2"/>
    </font>
    <font>
      <b/>
      <sz val="12"/>
      <color rgb="FFFF0000"/>
      <name val="Arial Narrow"/>
      <family val="2"/>
    </font>
    <font>
      <b/>
      <sz val="10"/>
      <color rgb="FFFF0000"/>
      <name val="Arial"/>
      <family val="2"/>
    </font>
    <font>
      <sz val="9"/>
      <name val="Arial Narrow"/>
      <family val="2"/>
    </font>
    <font>
      <b/>
      <u/>
      <sz val="9"/>
      <name val="Arial Narrow"/>
      <family val="2"/>
    </font>
    <font>
      <b/>
      <sz val="8"/>
      <color rgb="FF595959"/>
      <name val="Arial"/>
      <family val="2"/>
      <charset val="1"/>
    </font>
    <font>
      <sz val="8"/>
      <name val="Arial"/>
      <family val="2"/>
      <charset val="1"/>
    </font>
  </fonts>
  <fills count="19">
    <fill>
      <patternFill patternType="none"/>
    </fill>
    <fill>
      <patternFill patternType="gray125"/>
    </fill>
    <fill>
      <patternFill patternType="solid">
        <fgColor indexed="22"/>
        <bgColor indexed="64"/>
      </patternFill>
    </fill>
    <fill>
      <patternFill patternType="solid">
        <fgColor rgb="FFFFFFFF"/>
        <bgColor rgb="FF000000"/>
      </patternFill>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rgb="FFDFEDEB"/>
        <bgColor indexed="64"/>
      </patternFill>
    </fill>
    <fill>
      <patternFill patternType="solid">
        <fgColor rgb="FFDFEDEB"/>
        <bgColor rgb="FF000000"/>
      </patternFill>
    </fill>
    <fill>
      <patternFill patternType="solid">
        <fgColor rgb="FFDFEEEB"/>
        <bgColor indexed="64"/>
      </patternFill>
    </fill>
    <fill>
      <patternFill patternType="solid">
        <fgColor rgb="FF52AEA7"/>
        <bgColor indexed="64"/>
      </patternFill>
    </fill>
    <fill>
      <patternFill patternType="solid">
        <fgColor rgb="FF52AEA7"/>
        <bgColor rgb="FF000000"/>
      </patternFill>
    </fill>
    <fill>
      <patternFill patternType="solid">
        <fgColor rgb="FFDFEFEB"/>
        <bgColor rgb="FF000000"/>
      </patternFill>
    </fill>
    <fill>
      <patternFill patternType="solid">
        <fgColor theme="0"/>
        <bgColor auto="1"/>
      </patternFill>
    </fill>
    <fill>
      <patternFill patternType="solid">
        <fgColor rgb="FF60B4A8"/>
        <bgColor rgb="FF000000"/>
      </patternFill>
    </fill>
    <fill>
      <patternFill patternType="solid">
        <fgColor theme="0"/>
        <bgColor rgb="FF000000"/>
      </patternFill>
    </fill>
    <fill>
      <patternFill patternType="solid">
        <fgColor rgb="FF27958B"/>
        <bgColor rgb="FF000000"/>
      </patternFill>
    </fill>
    <fill>
      <patternFill patternType="solid">
        <fgColor rgb="FFDFEEEB"/>
        <bgColor rgb="FF000000"/>
      </patternFill>
    </fill>
    <fill>
      <patternFill patternType="solid">
        <fgColor theme="0" tint="-0.249977111117893"/>
        <bgColor indexed="64"/>
      </patternFill>
    </fill>
  </fills>
  <borders count="85">
    <border>
      <left/>
      <right/>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ck">
        <color indexed="64"/>
      </right>
      <top style="thin">
        <color indexed="64"/>
      </top>
      <bottom style="thin">
        <color indexed="64"/>
      </bottom>
      <diagonal/>
    </border>
    <border>
      <left style="thin">
        <color indexed="64"/>
      </left>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diagonal/>
    </border>
    <border>
      <left style="medium">
        <color indexed="64"/>
      </left>
      <right style="thin">
        <color indexed="64"/>
      </right>
      <top/>
      <bottom style="medium">
        <color indexed="64"/>
      </bottom>
      <diagonal/>
    </border>
    <border>
      <left/>
      <right style="thick">
        <color indexed="64"/>
      </right>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style="thin">
        <color auto="1"/>
      </right>
      <top style="thin">
        <color auto="1"/>
      </top>
      <bottom/>
      <diagonal/>
    </border>
    <border>
      <left style="medium">
        <color auto="1"/>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style="thin">
        <color auto="1"/>
      </right>
      <top style="thin">
        <color auto="1"/>
      </top>
      <bottom style="medium">
        <color auto="1"/>
      </bottom>
      <diagonal/>
    </border>
    <border>
      <left style="medium">
        <color indexed="64"/>
      </left>
      <right/>
      <top/>
      <bottom style="medium">
        <color rgb="FF000000"/>
      </bottom>
      <diagonal/>
    </border>
    <border>
      <left/>
      <right/>
      <top/>
      <bottom style="medium">
        <color rgb="FF000000"/>
      </bottom>
      <diagonal/>
    </border>
    <border>
      <left/>
      <right style="medium">
        <color auto="1"/>
      </right>
      <top/>
      <bottom style="medium">
        <color rgb="FF000000"/>
      </bottom>
      <diagonal/>
    </border>
    <border>
      <left style="medium">
        <color auto="1"/>
      </left>
      <right style="medium">
        <color indexed="64"/>
      </right>
      <top style="thin">
        <color auto="1"/>
      </top>
      <bottom/>
      <diagonal/>
    </border>
    <border>
      <left/>
      <right style="thin">
        <color indexed="64"/>
      </right>
      <top/>
      <bottom/>
      <diagonal/>
    </border>
    <border>
      <left/>
      <right style="thin">
        <color indexed="64"/>
      </right>
      <top style="thin">
        <color indexed="64"/>
      </top>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medium">
        <color indexed="64"/>
      </right>
      <top style="medium">
        <color indexed="64"/>
      </top>
      <bottom/>
      <diagonal/>
    </border>
  </borders>
  <cellStyleXfs count="25">
    <xf numFmtId="0" fontId="0" fillId="0" borderId="0"/>
    <xf numFmtId="165" fontId="9" fillId="0" borderId="0" applyFont="0" applyFill="0" applyBorder="0" applyAlignment="0" applyProtection="0"/>
    <xf numFmtId="165" fontId="19" fillId="0" borderId="0" applyFont="0" applyFill="0" applyBorder="0" applyAlignment="0" applyProtection="0"/>
    <xf numFmtId="169" fontId="1" fillId="0" borderId="0" applyFont="0" applyFill="0" applyBorder="0" applyAlignment="0" applyProtection="0"/>
    <xf numFmtId="44" fontId="18" fillId="0" borderId="0" applyFont="0" applyFill="0" applyBorder="0" applyAlignment="0" applyProtection="0"/>
    <xf numFmtId="42" fontId="18" fillId="0" borderId="0" applyFont="0" applyFill="0" applyBorder="0" applyAlignment="0" applyProtection="0"/>
    <xf numFmtId="164" fontId="18" fillId="0" borderId="0" applyFont="0" applyFill="0" applyBorder="0" applyAlignment="0" applyProtection="0"/>
    <xf numFmtId="166" fontId="9" fillId="0" borderId="0" applyFont="0" applyFill="0" applyBorder="0" applyAlignment="0" applyProtection="0"/>
    <xf numFmtId="168" fontId="19" fillId="0" borderId="0" applyFont="0" applyFill="0" applyBorder="0" applyAlignment="0" applyProtection="0"/>
    <xf numFmtId="168" fontId="9" fillId="0" borderId="0" applyFont="0" applyFill="0" applyBorder="0" applyAlignment="0" applyProtection="0"/>
    <xf numFmtId="0" fontId="9" fillId="0" borderId="0"/>
    <xf numFmtId="0" fontId="1" fillId="0" borderId="0"/>
    <xf numFmtId="0" fontId="9" fillId="0" borderId="0"/>
    <xf numFmtId="0" fontId="1" fillId="0" borderId="0"/>
    <xf numFmtId="0" fontId="19" fillId="0" borderId="0" applyNumberFormat="0" applyBorder="0" applyAlignment="0"/>
    <xf numFmtId="0" fontId="18" fillId="0" borderId="0"/>
    <xf numFmtId="0" fontId="1" fillId="0" borderId="0"/>
    <xf numFmtId="0" fontId="9" fillId="0" borderId="0"/>
    <xf numFmtId="0" fontId="10" fillId="0" borderId="0"/>
    <xf numFmtId="0" fontId="13" fillId="0" borderId="0"/>
    <xf numFmtId="0" fontId="9" fillId="0" borderId="0"/>
    <xf numFmtId="9" fontId="18" fillId="0" borderId="0" applyFont="0" applyFill="0" applyBorder="0" applyAlignment="0" applyProtection="0"/>
    <xf numFmtId="9" fontId="1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cellStyleXfs>
  <cellXfs count="740">
    <xf numFmtId="0" fontId="0" fillId="0" borderId="0" xfId="0"/>
    <xf numFmtId="0" fontId="3" fillId="2" borderId="1" xfId="11" applyFont="1" applyFill="1" applyBorder="1" applyAlignment="1">
      <alignment horizontal="center" vertical="center"/>
    </xf>
    <xf numFmtId="0" fontId="3" fillId="2" borderId="2" xfId="11" applyFont="1" applyFill="1" applyBorder="1" applyAlignment="1">
      <alignment horizontal="center" vertical="center"/>
    </xf>
    <xf numFmtId="0" fontId="9" fillId="0" borderId="3" xfId="20" applyBorder="1" applyAlignment="1">
      <alignment horizontal="center" vertical="center"/>
    </xf>
    <xf numFmtId="0" fontId="9" fillId="0" borderId="3" xfId="18" applyFont="1" applyBorder="1" applyAlignment="1">
      <alignment vertical="center"/>
    </xf>
    <xf numFmtId="0" fontId="9" fillId="0" borderId="3" xfId="18" applyFont="1" applyBorder="1" applyAlignment="1">
      <alignment vertical="center" wrapText="1"/>
    </xf>
    <xf numFmtId="0" fontId="9" fillId="0" borderId="3" xfId="11" applyFont="1" applyBorder="1" applyAlignment="1">
      <alignment horizontal="center" vertical="center"/>
    </xf>
    <xf numFmtId="0" fontId="19" fillId="0" borderId="0" xfId="14"/>
    <xf numFmtId="167" fontId="19" fillId="0" borderId="0" xfId="14" applyNumberFormat="1"/>
    <xf numFmtId="0" fontId="5" fillId="0" borderId="4" xfId="11" applyFont="1" applyBorder="1" applyAlignment="1">
      <alignment horizontal="left" vertical="center"/>
    </xf>
    <xf numFmtId="0" fontId="5" fillId="0" borderId="5" xfId="11" applyFont="1" applyBorder="1" applyAlignment="1" applyProtection="1">
      <alignment horizontal="left" vertical="center"/>
      <protection locked="0"/>
    </xf>
    <xf numFmtId="0" fontId="5" fillId="0" borderId="0" xfId="11" applyFont="1" applyAlignment="1" applyProtection="1">
      <alignment horizontal="center" vertical="center"/>
      <protection locked="0"/>
    </xf>
    <xf numFmtId="0" fontId="1" fillId="0" borderId="3" xfId="18" applyFont="1" applyBorder="1" applyAlignment="1">
      <alignment vertical="center"/>
    </xf>
    <xf numFmtId="0" fontId="1" fillId="3" borderId="4" xfId="0" applyFont="1" applyFill="1" applyBorder="1"/>
    <xf numFmtId="0" fontId="1" fillId="3" borderId="6" xfId="0" applyFont="1" applyFill="1" applyBorder="1"/>
    <xf numFmtId="0" fontId="5" fillId="3" borderId="4" xfId="0" applyFont="1" applyFill="1" applyBorder="1"/>
    <xf numFmtId="167" fontId="0" fillId="0" borderId="0" xfId="0" applyNumberFormat="1"/>
    <xf numFmtId="0" fontId="1" fillId="0" borderId="4" xfId="0" applyFont="1" applyBorder="1"/>
    <xf numFmtId="0" fontId="1" fillId="0" borderId="6" xfId="0" applyFont="1" applyBorder="1"/>
    <xf numFmtId="0" fontId="5" fillId="0" borderId="4" xfId="0" applyFont="1" applyBorder="1" applyAlignment="1">
      <alignment horizontal="left"/>
    </xf>
    <xf numFmtId="0" fontId="1" fillId="0" borderId="6" xfId="0" applyFont="1" applyBorder="1" applyAlignment="1">
      <alignment horizontal="center"/>
    </xf>
    <xf numFmtId="0" fontId="1" fillId="0" borderId="3" xfId="18" applyFont="1" applyBorder="1" applyAlignment="1">
      <alignment vertical="center" wrapText="1"/>
    </xf>
    <xf numFmtId="0" fontId="2" fillId="0" borderId="0" xfId="11" applyFont="1" applyAlignment="1">
      <alignment vertical="center"/>
    </xf>
    <xf numFmtId="0" fontId="1" fillId="0" borderId="0" xfId="11" applyAlignment="1">
      <alignment vertical="center"/>
    </xf>
    <xf numFmtId="0" fontId="7" fillId="0" borderId="0" xfId="11" applyFont="1" applyAlignment="1">
      <alignment vertical="center"/>
    </xf>
    <xf numFmtId="0" fontId="1" fillId="0" borderId="3" xfId="11" applyBorder="1" applyAlignment="1">
      <alignment horizontal="center" vertical="center"/>
    </xf>
    <xf numFmtId="0" fontId="1" fillId="5" borderId="0" xfId="11" applyFill="1" applyAlignment="1">
      <alignment vertical="center"/>
    </xf>
    <xf numFmtId="0" fontId="9" fillId="0" borderId="20" xfId="18" applyFont="1" applyBorder="1" applyAlignment="1">
      <alignment vertical="center" wrapText="1"/>
    </xf>
    <xf numFmtId="0" fontId="9" fillId="0" borderId="12" xfId="18" applyFont="1" applyBorder="1" applyAlignment="1">
      <alignment horizontal="center" vertical="center"/>
    </xf>
    <xf numFmtId="0" fontId="9" fillId="0" borderId="12" xfId="20" applyBorder="1" applyAlignment="1">
      <alignment horizontal="center" vertical="center"/>
    </xf>
    <xf numFmtId="0" fontId="1" fillId="0" borderId="12" xfId="18" applyFont="1" applyBorder="1" applyAlignment="1">
      <alignment vertical="center"/>
    </xf>
    <xf numFmtId="0" fontId="9" fillId="0" borderId="12" xfId="11" applyFont="1" applyBorder="1" applyAlignment="1">
      <alignment horizontal="center" vertical="center"/>
    </xf>
    <xf numFmtId="0" fontId="9" fillId="0" borderId="12" xfId="18" applyFont="1" applyBorder="1" applyAlignment="1">
      <alignment vertical="center"/>
    </xf>
    <xf numFmtId="164" fontId="8" fillId="0" borderId="12" xfId="6" applyFont="1" applyFill="1" applyBorder="1" applyAlignment="1">
      <alignment horizontal="center" vertical="center"/>
    </xf>
    <xf numFmtId="0" fontId="1" fillId="0" borderId="12" xfId="11" applyBorder="1" applyAlignment="1">
      <alignment horizontal="center" vertical="center"/>
    </xf>
    <xf numFmtId="0" fontId="9" fillId="0" borderId="12" xfId="18" applyFont="1" applyBorder="1" applyAlignment="1">
      <alignment vertical="center" wrapText="1"/>
    </xf>
    <xf numFmtId="164" fontId="8" fillId="0" borderId="20" xfId="6" applyFont="1" applyFill="1" applyBorder="1" applyAlignment="1">
      <alignment horizontal="center" vertical="center"/>
    </xf>
    <xf numFmtId="172" fontId="5" fillId="0" borderId="52" xfId="4" applyNumberFormat="1" applyFont="1" applyFill="1" applyBorder="1" applyAlignment="1">
      <alignment vertical="center"/>
    </xf>
    <xf numFmtId="0" fontId="5" fillId="0" borderId="4" xfId="0" applyFont="1" applyBorder="1" applyAlignment="1">
      <alignment horizontal="left" vertical="center"/>
    </xf>
    <xf numFmtId="0" fontId="3" fillId="2" borderId="53" xfId="11" applyFont="1" applyFill="1" applyBorder="1" applyAlignment="1">
      <alignment horizontal="center" vertical="center" wrapText="1"/>
    </xf>
    <xf numFmtId="164" fontId="8" fillId="0" borderId="40" xfId="6" applyFont="1" applyFill="1" applyBorder="1" applyAlignment="1">
      <alignment horizontal="center" vertical="center"/>
    </xf>
    <xf numFmtId="4" fontId="5" fillId="0" borderId="40" xfId="1" applyNumberFormat="1" applyFont="1" applyFill="1" applyBorder="1" applyAlignment="1">
      <alignment horizontal="left" vertical="center"/>
    </xf>
    <xf numFmtId="164" fontId="1" fillId="0" borderId="3" xfId="11" applyNumberFormat="1" applyBorder="1" applyAlignment="1">
      <alignment vertical="center"/>
    </xf>
    <xf numFmtId="0" fontId="17" fillId="4" borderId="20" xfId="15" applyFont="1" applyFill="1" applyBorder="1" applyAlignment="1">
      <alignment vertical="center" wrapText="1"/>
    </xf>
    <xf numFmtId="0" fontId="17" fillId="4" borderId="8" xfId="15" applyFont="1" applyFill="1" applyBorder="1" applyAlignment="1">
      <alignment vertical="center" wrapText="1"/>
    </xf>
    <xf numFmtId="170" fontId="16" fillId="4" borderId="3" xfId="3" applyNumberFormat="1" applyFont="1" applyFill="1" applyBorder="1" applyAlignment="1">
      <alignment horizontal="center" vertical="center"/>
    </xf>
    <xf numFmtId="0" fontId="1" fillId="0" borderId="42" xfId="11" applyBorder="1" applyAlignment="1">
      <alignment vertical="center"/>
    </xf>
    <xf numFmtId="0" fontId="1" fillId="0" borderId="12" xfId="11" applyBorder="1" applyAlignment="1">
      <alignment vertical="center"/>
    </xf>
    <xf numFmtId="0" fontId="1" fillId="0" borderId="42" xfId="11" applyBorder="1" applyAlignment="1">
      <alignment horizontal="center" vertical="center"/>
    </xf>
    <xf numFmtId="0" fontId="16" fillId="0" borderId="3" xfId="13" applyFont="1" applyBorder="1" applyAlignment="1">
      <alignment vertical="center"/>
    </xf>
    <xf numFmtId="9" fontId="17" fillId="0" borderId="3" xfId="21" applyFont="1" applyFill="1" applyBorder="1" applyAlignment="1">
      <alignment horizontal="center" vertical="center"/>
    </xf>
    <xf numFmtId="9" fontId="17" fillId="4" borderId="3" xfId="21" applyFont="1" applyFill="1" applyBorder="1" applyAlignment="1">
      <alignment horizontal="center" vertical="center"/>
    </xf>
    <xf numFmtId="0" fontId="1" fillId="0" borderId="3" xfId="11" quotePrefix="1" applyBorder="1" applyAlignment="1">
      <alignment horizontal="center" vertical="center"/>
    </xf>
    <xf numFmtId="42" fontId="3" fillId="2" borderId="1" xfId="5" applyFont="1" applyFill="1" applyBorder="1" applyAlignment="1">
      <alignment horizontal="center" vertical="center"/>
    </xf>
    <xf numFmtId="0" fontId="3" fillId="2" borderId="1" xfId="11" applyFont="1" applyFill="1" applyBorder="1" applyAlignment="1">
      <alignment horizontal="left" vertical="center"/>
    </xf>
    <xf numFmtId="0" fontId="5" fillId="0" borderId="4" xfId="11" applyFont="1" applyBorder="1" applyAlignment="1">
      <alignment horizontal="justify" vertical="center" wrapText="1"/>
    </xf>
    <xf numFmtId="0" fontId="5" fillId="0" borderId="0" xfId="11" applyFont="1" applyAlignment="1">
      <alignment horizontal="justify" vertical="center" wrapText="1"/>
    </xf>
    <xf numFmtId="0" fontId="5" fillId="0" borderId="6" xfId="11" applyFont="1" applyBorder="1" applyAlignment="1">
      <alignment horizontal="justify" vertical="center" wrapText="1"/>
    </xf>
    <xf numFmtId="0" fontId="5" fillId="0" borderId="4" xfId="0" applyFont="1" applyBorder="1" applyAlignment="1">
      <alignment horizontal="justify" vertical="center" wrapText="1"/>
    </xf>
    <xf numFmtId="0" fontId="5" fillId="0" borderId="6" xfId="0" applyFont="1" applyBorder="1" applyAlignment="1">
      <alignment horizontal="justify" vertical="center" wrapText="1"/>
    </xf>
    <xf numFmtId="0" fontId="1" fillId="0" borderId="3" xfId="18" applyFont="1" applyBorder="1" applyAlignment="1">
      <alignment horizontal="center" vertical="center"/>
    </xf>
    <xf numFmtId="0" fontId="24" fillId="0" borderId="0" xfId="15" applyFont="1"/>
    <xf numFmtId="0" fontId="1" fillId="7" borderId="45" xfId="15" applyFont="1" applyFill="1" applyBorder="1" applyAlignment="1">
      <alignment horizontal="center"/>
    </xf>
    <xf numFmtId="0" fontId="5" fillId="7" borderId="46" xfId="15" applyFont="1" applyFill="1" applyBorder="1" applyAlignment="1">
      <alignment horizontal="center"/>
    </xf>
    <xf numFmtId="0" fontId="1" fillId="7" borderId="46" xfId="15" applyFont="1" applyFill="1" applyBorder="1" applyAlignment="1">
      <alignment vertical="center"/>
    </xf>
    <xf numFmtId="0" fontId="1" fillId="7" borderId="47" xfId="15" applyFont="1" applyFill="1" applyBorder="1" applyAlignment="1">
      <alignment vertical="center"/>
    </xf>
    <xf numFmtId="0" fontId="1" fillId="7" borderId="9" xfId="15" applyFont="1" applyFill="1" applyBorder="1" applyAlignment="1" applyProtection="1">
      <alignment horizontal="center"/>
      <protection locked="0"/>
    </xf>
    <xf numFmtId="0" fontId="5" fillId="7" borderId="10" xfId="15" applyFont="1" applyFill="1" applyBorder="1" applyAlignment="1" applyProtection="1">
      <alignment horizontal="center"/>
      <protection locked="0"/>
    </xf>
    <xf numFmtId="0" fontId="1" fillId="7" borderId="10" xfId="15" applyFont="1" applyFill="1" applyBorder="1" applyAlignment="1" applyProtection="1">
      <alignment horizontal="center"/>
      <protection locked="0"/>
    </xf>
    <xf numFmtId="0" fontId="1" fillId="7" borderId="22" xfId="15" applyFont="1" applyFill="1" applyBorder="1" applyAlignment="1" applyProtection="1">
      <alignment horizontal="center" vertical="center"/>
      <protection locked="0"/>
    </xf>
    <xf numFmtId="0" fontId="1" fillId="7" borderId="23" xfId="15" applyFont="1" applyFill="1" applyBorder="1" applyAlignment="1" applyProtection="1">
      <alignment horizontal="center" vertical="center"/>
      <protection locked="0"/>
    </xf>
    <xf numFmtId="0" fontId="1" fillId="7" borderId="4" xfId="15" applyFont="1" applyFill="1" applyBorder="1" applyAlignment="1" applyProtection="1">
      <alignment horizontal="center"/>
      <protection locked="0"/>
    </xf>
    <xf numFmtId="0" fontId="5" fillId="7" borderId="0" xfId="15" applyFont="1" applyFill="1" applyAlignment="1" applyProtection="1">
      <alignment horizontal="center"/>
      <protection locked="0"/>
    </xf>
    <xf numFmtId="0" fontId="1" fillId="7" borderId="0" xfId="15" applyFont="1" applyFill="1" applyAlignment="1" applyProtection="1">
      <alignment horizontal="right" vertical="center"/>
      <protection locked="0"/>
    </xf>
    <xf numFmtId="0" fontId="14" fillId="7" borderId="0" xfId="15" applyFont="1" applyFill="1" applyAlignment="1" applyProtection="1">
      <alignment horizontal="center" vertical="center"/>
      <protection locked="0"/>
    </xf>
    <xf numFmtId="0" fontId="14" fillId="7" borderId="6" xfId="15" applyFont="1" applyFill="1" applyBorder="1" applyAlignment="1" applyProtection="1">
      <alignment horizontal="center" vertical="center"/>
      <protection locked="0"/>
    </xf>
    <xf numFmtId="0" fontId="5" fillId="7" borderId="4" xfId="15" applyFont="1" applyFill="1" applyBorder="1" applyAlignment="1" applyProtection="1">
      <alignment horizontal="left" vertical="center"/>
      <protection locked="0"/>
    </xf>
    <xf numFmtId="0" fontId="5" fillId="7" borderId="0" xfId="15" applyFont="1" applyFill="1" applyAlignment="1" applyProtection="1">
      <alignment horizontal="left" vertical="center"/>
      <protection locked="0"/>
    </xf>
    <xf numFmtId="0" fontId="26" fillId="7" borderId="0" xfId="15" applyFont="1" applyFill="1" applyAlignment="1" applyProtection="1">
      <alignment horizontal="left" vertical="top"/>
      <protection locked="0"/>
    </xf>
    <xf numFmtId="0" fontId="5" fillId="7" borderId="0" xfId="15" applyFont="1" applyFill="1" applyAlignment="1" applyProtection="1">
      <alignment vertical="center"/>
      <protection locked="0"/>
    </xf>
    <xf numFmtId="0" fontId="28" fillId="7" borderId="0" xfId="15" applyFont="1" applyFill="1" applyAlignment="1" applyProtection="1">
      <alignment horizontal="left" vertical="center"/>
      <protection locked="0"/>
    </xf>
    <xf numFmtId="0" fontId="27" fillId="7" borderId="0" xfId="15" applyFont="1" applyFill="1" applyAlignment="1" applyProtection="1">
      <alignment horizontal="center"/>
      <protection locked="0"/>
    </xf>
    <xf numFmtId="0" fontId="28" fillId="7" borderId="0" xfId="15" applyFont="1" applyFill="1" applyAlignment="1" applyProtection="1">
      <alignment horizontal="left"/>
      <protection locked="0"/>
    </xf>
    <xf numFmtId="0" fontId="5" fillId="9" borderId="0" xfId="15" applyFont="1" applyFill="1" applyAlignment="1" applyProtection="1">
      <alignment horizontal="center"/>
      <protection locked="0"/>
    </xf>
    <xf numFmtId="0" fontId="29" fillId="7" borderId="0" xfId="15" applyFont="1" applyFill="1" applyAlignment="1" applyProtection="1">
      <alignment horizontal="left"/>
      <protection locked="0"/>
    </xf>
    <xf numFmtId="0" fontId="1" fillId="7" borderId="6" xfId="15" applyFont="1" applyFill="1" applyBorder="1" applyAlignment="1" applyProtection="1">
      <alignment horizontal="center" vertical="center"/>
      <protection locked="0"/>
    </xf>
    <xf numFmtId="0" fontId="5" fillId="7" borderId="4" xfId="15" applyFont="1" applyFill="1" applyBorder="1" applyAlignment="1" applyProtection="1">
      <alignment horizontal="left"/>
      <protection locked="0"/>
    </xf>
    <xf numFmtId="0" fontId="1" fillId="7" borderId="0" xfId="15" applyFont="1" applyFill="1" applyAlignment="1" applyProtection="1">
      <alignment horizontal="right"/>
      <protection locked="0"/>
    </xf>
    <xf numFmtId="0" fontId="1" fillId="7" borderId="5" xfId="15" applyFont="1" applyFill="1" applyBorder="1" applyAlignment="1" applyProtection="1">
      <alignment horizontal="center"/>
      <protection locked="0"/>
    </xf>
    <xf numFmtId="0" fontId="1" fillId="7" borderId="0" xfId="15" applyFont="1" applyFill="1" applyProtection="1">
      <protection locked="0"/>
    </xf>
    <xf numFmtId="0" fontId="5" fillId="7" borderId="0" xfId="15" applyFont="1" applyFill="1" applyAlignment="1" applyProtection="1">
      <alignment horizontal="right"/>
      <protection locked="0"/>
    </xf>
    <xf numFmtId="0" fontId="1" fillId="7" borderId="5" xfId="15" applyFont="1" applyFill="1" applyBorder="1" applyAlignment="1" applyProtection="1">
      <alignment horizontal="right"/>
      <protection locked="0"/>
    </xf>
    <xf numFmtId="0" fontId="1" fillId="7" borderId="6" xfId="15" applyFont="1" applyFill="1" applyBorder="1" applyAlignment="1" applyProtection="1">
      <alignment horizontal="center"/>
      <protection locked="0"/>
    </xf>
    <xf numFmtId="0" fontId="1" fillId="7" borderId="7" xfId="15" applyFont="1" applyFill="1" applyBorder="1" applyAlignment="1" applyProtection="1">
      <alignment horizontal="left"/>
      <protection locked="0"/>
    </xf>
    <xf numFmtId="0" fontId="1" fillId="7" borderId="8" xfId="15" applyFont="1" applyFill="1" applyBorder="1" applyAlignment="1" applyProtection="1">
      <alignment horizontal="right"/>
      <protection locked="0"/>
    </xf>
    <xf numFmtId="0" fontId="1" fillId="7" borderId="8" xfId="15" applyFont="1" applyFill="1" applyBorder="1" applyAlignment="1" applyProtection="1">
      <alignment horizontal="center"/>
      <protection locked="0"/>
    </xf>
    <xf numFmtId="0" fontId="1" fillId="0" borderId="9" xfId="11" applyBorder="1" applyProtection="1">
      <protection locked="0"/>
    </xf>
    <xf numFmtId="0" fontId="1" fillId="0" borderId="10" xfId="11" applyBorder="1" applyProtection="1">
      <protection locked="0"/>
    </xf>
    <xf numFmtId="0" fontId="1" fillId="0" borderId="11" xfId="11" applyBorder="1" applyProtection="1">
      <protection locked="0"/>
    </xf>
    <xf numFmtId="0" fontId="5" fillId="0" borderId="0" xfId="11" applyFont="1" applyAlignment="1" applyProtection="1">
      <alignment horizontal="right" vertical="center"/>
      <protection locked="0"/>
    </xf>
    <xf numFmtId="0" fontId="1" fillId="0" borderId="5" xfId="11" applyBorder="1" applyAlignment="1" applyProtection="1">
      <alignment vertical="center"/>
      <protection locked="0"/>
    </xf>
    <xf numFmtId="0" fontId="1" fillId="0" borderId="0" xfId="11" applyAlignment="1" applyProtection="1">
      <alignment vertical="center"/>
      <protection locked="0"/>
    </xf>
    <xf numFmtId="0" fontId="1" fillId="0" borderId="6" xfId="11" applyBorder="1" applyAlignment="1" applyProtection="1">
      <alignment vertical="center"/>
      <protection locked="0"/>
    </xf>
    <xf numFmtId="0" fontId="24" fillId="0" borderId="0" xfId="15" applyFont="1" applyAlignment="1">
      <alignment vertical="center"/>
    </xf>
    <xf numFmtId="0" fontId="5" fillId="0" borderId="4" xfId="11" applyFont="1" applyBorder="1" applyAlignment="1">
      <alignment horizontal="left"/>
    </xf>
    <xf numFmtId="0" fontId="5" fillId="0" borderId="0" xfId="11" applyFont="1" applyAlignment="1" applyProtection="1">
      <alignment vertical="center"/>
      <protection locked="0"/>
    </xf>
    <xf numFmtId="0" fontId="1" fillId="0" borderId="5" xfId="11" applyBorder="1" applyAlignment="1" applyProtection="1">
      <alignment horizontal="center" vertical="center"/>
      <protection locked="0"/>
    </xf>
    <xf numFmtId="0" fontId="5" fillId="0" borderId="4" xfId="11" applyFont="1" applyBorder="1" applyAlignment="1">
      <alignment vertical="center"/>
    </xf>
    <xf numFmtId="0" fontId="1" fillId="0" borderId="12" xfId="11" applyBorder="1" applyAlignment="1" applyProtection="1">
      <alignment horizontal="center" vertical="center"/>
      <protection locked="0"/>
    </xf>
    <xf numFmtId="0" fontId="1" fillId="0" borderId="0" xfId="11" applyAlignment="1" applyProtection="1">
      <alignment horizontal="center" vertical="center"/>
      <protection locked="0"/>
    </xf>
    <xf numFmtId="0" fontId="1" fillId="0" borderId="6" xfId="11" applyBorder="1" applyAlignment="1" applyProtection="1">
      <alignment horizontal="center" vertical="center"/>
      <protection locked="0"/>
    </xf>
    <xf numFmtId="0" fontId="5" fillId="0" borderId="5" xfId="11" applyFont="1" applyBorder="1" applyAlignment="1" applyProtection="1">
      <alignment vertical="center"/>
      <protection locked="0"/>
    </xf>
    <xf numFmtId="0" fontId="1" fillId="0" borderId="13" xfId="11" applyBorder="1" applyAlignment="1" applyProtection="1">
      <alignment horizontal="center" vertical="center"/>
      <protection locked="0"/>
    </xf>
    <xf numFmtId="0" fontId="5" fillId="3" borderId="0" xfId="11" applyFont="1" applyFill="1" applyAlignment="1">
      <alignment horizontal="center" vertical="center"/>
    </xf>
    <xf numFmtId="0" fontId="1" fillId="3" borderId="5" xfId="11" applyFill="1" applyBorder="1" applyAlignment="1" applyProtection="1">
      <alignment horizontal="center" vertical="center"/>
      <protection locked="0"/>
    </xf>
    <xf numFmtId="0" fontId="5" fillId="3" borderId="0" xfId="11" applyFont="1" applyFill="1" applyAlignment="1" applyProtection="1">
      <alignment horizontal="center" vertical="center"/>
      <protection locked="0"/>
    </xf>
    <xf numFmtId="0" fontId="20" fillId="3" borderId="6" xfId="11" applyFont="1" applyFill="1" applyBorder="1" applyAlignment="1" applyProtection="1">
      <alignment horizontal="left" vertical="center"/>
      <protection locked="0"/>
    </xf>
    <xf numFmtId="0" fontId="1" fillId="0" borderId="5" xfId="11" applyBorder="1" applyAlignment="1" applyProtection="1">
      <alignment horizontal="left" vertical="center"/>
      <protection locked="0"/>
    </xf>
    <xf numFmtId="0" fontId="30" fillId="0" borderId="0" xfId="15" applyFont="1" applyAlignment="1" applyProtection="1">
      <alignment horizontal="center" vertical="center"/>
      <protection locked="0"/>
    </xf>
    <xf numFmtId="0" fontId="14" fillId="0" borderId="0" xfId="11" applyFont="1" applyAlignment="1" applyProtection="1">
      <alignment horizontal="center" vertical="center"/>
      <protection locked="0"/>
    </xf>
    <xf numFmtId="0" fontId="14" fillId="0" borderId="0" xfId="11" applyFont="1" applyAlignment="1" applyProtection="1">
      <alignment horizontal="left" vertical="center"/>
      <protection locked="0"/>
    </xf>
    <xf numFmtId="0" fontId="1" fillId="0" borderId="4" xfId="11" applyBorder="1" applyProtection="1">
      <protection locked="0"/>
    </xf>
    <xf numFmtId="0" fontId="1" fillId="0" borderId="0" xfId="11" applyProtection="1">
      <protection locked="0"/>
    </xf>
    <xf numFmtId="0" fontId="1" fillId="0" borderId="6" xfId="11" applyBorder="1" applyProtection="1">
      <protection locked="0"/>
    </xf>
    <xf numFmtId="0" fontId="1" fillId="3" borderId="4" xfId="11" applyFill="1" applyBorder="1"/>
    <xf numFmtId="0" fontId="1" fillId="3" borderId="0" xfId="11" applyFill="1"/>
    <xf numFmtId="0" fontId="1" fillId="3" borderId="6" xfId="11" applyFill="1" applyBorder="1"/>
    <xf numFmtId="0" fontId="15" fillId="11" borderId="59" xfId="11" applyFont="1" applyFill="1" applyBorder="1" applyAlignment="1">
      <alignment horizontal="center" vertical="center"/>
    </xf>
    <xf numFmtId="0" fontId="15" fillId="11" borderId="22" xfId="11" applyFont="1" applyFill="1" applyBorder="1" applyAlignment="1">
      <alignment horizontal="center" vertical="center" wrapText="1"/>
    </xf>
    <xf numFmtId="0" fontId="15" fillId="11" borderId="23" xfId="11" applyFont="1" applyFill="1" applyBorder="1" applyAlignment="1">
      <alignment horizontal="center" vertical="center"/>
    </xf>
    <xf numFmtId="0" fontId="15" fillId="12" borderId="65" xfId="11" applyFont="1" applyFill="1" applyBorder="1" applyAlignment="1">
      <alignment horizontal="center" vertical="center" wrapText="1"/>
    </xf>
    <xf numFmtId="0" fontId="15" fillId="12" borderId="48" xfId="11" applyFont="1" applyFill="1" applyBorder="1" applyAlignment="1" applyProtection="1">
      <alignment horizontal="center" vertical="center" wrapText="1"/>
      <protection locked="0"/>
    </xf>
    <xf numFmtId="0" fontId="31" fillId="13" borderId="4" xfId="11" applyFont="1" applyFill="1" applyBorder="1"/>
    <xf numFmtId="0" fontId="31" fillId="13" borderId="0" xfId="11" applyFont="1" applyFill="1"/>
    <xf numFmtId="0" fontId="31" fillId="13" borderId="6" xfId="11" applyFont="1" applyFill="1" applyBorder="1"/>
    <xf numFmtId="0" fontId="15" fillId="11" borderId="59" xfId="11" applyFont="1" applyFill="1" applyBorder="1" applyAlignment="1">
      <alignment horizontal="center" vertical="center" wrapText="1"/>
    </xf>
    <xf numFmtId="0" fontId="15" fillId="11" borderId="23" xfId="11" applyFont="1" applyFill="1" applyBorder="1" applyAlignment="1">
      <alignment horizontal="center" vertical="center" wrapText="1"/>
    </xf>
    <xf numFmtId="0" fontId="1" fillId="0" borderId="62" xfId="11" applyBorder="1" applyAlignment="1" applyProtection="1">
      <alignment horizontal="center" vertical="center" wrapText="1"/>
      <protection locked="0"/>
    </xf>
    <xf numFmtId="0" fontId="12" fillId="0" borderId="26" xfId="11" applyFont="1" applyBorder="1" applyAlignment="1" applyProtection="1">
      <alignment horizontal="center" vertical="center" wrapText="1"/>
      <protection locked="0"/>
    </xf>
    <xf numFmtId="174" fontId="1" fillId="0" borderId="26" xfId="11" applyNumberFormat="1" applyBorder="1" applyAlignment="1" applyProtection="1">
      <alignment horizontal="right" vertical="center" wrapText="1"/>
      <protection locked="0"/>
    </xf>
    <xf numFmtId="175" fontId="1" fillId="0" borderId="26" xfId="11" applyNumberFormat="1" applyBorder="1" applyAlignment="1" applyProtection="1">
      <alignment horizontal="center" vertical="center" wrapText="1"/>
      <protection locked="0"/>
    </xf>
    <xf numFmtId="173" fontId="1" fillId="0" borderId="27" xfId="11" applyNumberFormat="1" applyBorder="1" applyAlignment="1">
      <alignment horizontal="right" vertical="center" wrapText="1"/>
    </xf>
    <xf numFmtId="0" fontId="1" fillId="0" borderId="55" xfId="11" applyBorder="1" applyAlignment="1" applyProtection="1">
      <alignment horizontal="center" vertical="center" wrapText="1"/>
      <protection locked="0"/>
    </xf>
    <xf numFmtId="0" fontId="12" fillId="0" borderId="3" xfId="11" applyFont="1" applyBorder="1" applyAlignment="1" applyProtection="1">
      <alignment horizontal="center" vertical="center" wrapText="1"/>
      <protection locked="0"/>
    </xf>
    <xf numFmtId="174" fontId="1" fillId="0" borderId="3" xfId="11" applyNumberFormat="1" applyBorder="1" applyAlignment="1" applyProtection="1">
      <alignment horizontal="right" vertical="center" wrapText="1"/>
      <protection locked="0"/>
    </xf>
    <xf numFmtId="175" fontId="1" fillId="0" borderId="3" xfId="11" applyNumberFormat="1" applyBorder="1" applyAlignment="1" applyProtection="1">
      <alignment horizontal="center" vertical="center" wrapText="1"/>
      <protection locked="0"/>
    </xf>
    <xf numFmtId="0" fontId="9" fillId="0" borderId="55" xfId="10" applyBorder="1" applyAlignment="1" applyProtection="1">
      <alignment horizontal="center" vertical="center" wrapText="1"/>
      <protection locked="0"/>
    </xf>
    <xf numFmtId="0" fontId="1" fillId="0" borderId="65" xfId="11" applyBorder="1" applyAlignment="1" applyProtection="1">
      <alignment horizontal="center" vertical="center"/>
      <protection locked="0"/>
    </xf>
    <xf numFmtId="0" fontId="1" fillId="0" borderId="38" xfId="11" applyBorder="1" applyAlignment="1" applyProtection="1">
      <alignment horizontal="center" vertical="center" wrapText="1"/>
      <protection locked="0"/>
    </xf>
    <xf numFmtId="174" fontId="1" fillId="0" borderId="38" xfId="11" applyNumberFormat="1" applyBorder="1" applyAlignment="1" applyProtection="1">
      <alignment horizontal="right" vertical="center"/>
      <protection locked="0"/>
    </xf>
    <xf numFmtId="173" fontId="1" fillId="0" borderId="48" xfId="11" applyNumberFormat="1" applyBorder="1" applyAlignment="1">
      <alignment horizontal="right" vertical="center"/>
    </xf>
    <xf numFmtId="173" fontId="1" fillId="3" borderId="39" xfId="11" applyNumberFormat="1" applyFill="1" applyBorder="1" applyAlignment="1">
      <alignment horizontal="right" vertical="center"/>
    </xf>
    <xf numFmtId="0" fontId="5" fillId="3" borderId="4" xfId="11" applyFont="1" applyFill="1" applyBorder="1"/>
    <xf numFmtId="0" fontId="1" fillId="0" borderId="26" xfId="11" applyBorder="1" applyAlignment="1" applyProtection="1">
      <alignment horizontal="center" vertical="center" wrapText="1"/>
      <protection locked="0"/>
    </xf>
    <xf numFmtId="0" fontId="1" fillId="0" borderId="3" xfId="11" applyBorder="1" applyAlignment="1" applyProtection="1">
      <alignment horizontal="center" vertical="center" wrapText="1"/>
      <protection locked="0"/>
    </xf>
    <xf numFmtId="0" fontId="1" fillId="0" borderId="65" xfId="11" applyBorder="1" applyAlignment="1" applyProtection="1">
      <alignment horizontal="center" vertical="center" wrapText="1"/>
      <protection locked="0"/>
    </xf>
    <xf numFmtId="175" fontId="1" fillId="0" borderId="38" xfId="11" applyNumberFormat="1" applyBorder="1" applyAlignment="1" applyProtection="1">
      <alignment horizontal="center" vertical="center" wrapText="1"/>
      <protection locked="0"/>
    </xf>
    <xf numFmtId="173" fontId="1" fillId="0" borderId="51" xfId="11" applyNumberFormat="1" applyBorder="1" applyAlignment="1">
      <alignment horizontal="right" vertical="center" wrapText="1"/>
    </xf>
    <xf numFmtId="173" fontId="1" fillId="3" borderId="15" xfId="11" applyNumberFormat="1" applyFill="1" applyBorder="1" applyAlignment="1">
      <alignment horizontal="right" vertical="center"/>
    </xf>
    <xf numFmtId="0" fontId="15" fillId="16" borderId="59" xfId="11" applyFont="1" applyFill="1" applyBorder="1" applyAlignment="1">
      <alignment horizontal="center" vertical="center" wrapText="1"/>
    </xf>
    <xf numFmtId="0" fontId="15" fillId="16" borderId="22" xfId="11" applyFont="1" applyFill="1" applyBorder="1" applyAlignment="1">
      <alignment horizontal="center" vertical="center" wrapText="1"/>
    </xf>
    <xf numFmtId="0" fontId="15" fillId="16" borderId="23" xfId="11" applyFont="1" applyFill="1" applyBorder="1" applyAlignment="1">
      <alignment horizontal="center" vertical="center" wrapText="1"/>
    </xf>
    <xf numFmtId="0" fontId="1" fillId="0" borderId="62" xfId="11" applyBorder="1" applyAlignment="1" applyProtection="1">
      <alignment horizontal="center" vertical="center"/>
      <protection locked="0"/>
    </xf>
    <xf numFmtId="0" fontId="1" fillId="0" borderId="26" xfId="11" applyBorder="1" applyAlignment="1" applyProtection="1">
      <alignment horizontal="center" vertical="center"/>
      <protection locked="0"/>
    </xf>
    <xf numFmtId="175" fontId="1" fillId="0" borderId="26" xfId="11" applyNumberFormat="1" applyBorder="1" applyAlignment="1" applyProtection="1">
      <alignment horizontal="center" vertical="center"/>
      <protection locked="0"/>
    </xf>
    <xf numFmtId="173" fontId="1" fillId="0" borderId="26" xfId="11" applyNumberFormat="1" applyBorder="1" applyAlignment="1" applyProtection="1">
      <alignment horizontal="right" vertical="center"/>
      <protection locked="0"/>
    </xf>
    <xf numFmtId="173" fontId="1" fillId="0" borderId="27" xfId="11" applyNumberFormat="1" applyBorder="1" applyAlignment="1">
      <alignment horizontal="right" vertical="center"/>
    </xf>
    <xf numFmtId="0" fontId="9" fillId="0" borderId="55" xfId="10" applyBorder="1" applyAlignment="1" applyProtection="1">
      <alignment horizontal="center" vertical="center"/>
      <protection locked="0"/>
    </xf>
    <xf numFmtId="0" fontId="1" fillId="0" borderId="3" xfId="11" applyBorder="1" applyAlignment="1" applyProtection="1">
      <alignment horizontal="center" vertical="center"/>
      <protection locked="0"/>
    </xf>
    <xf numFmtId="175" fontId="1" fillId="0" borderId="3" xfId="11" applyNumberFormat="1" applyBorder="1" applyAlignment="1" applyProtection="1">
      <alignment horizontal="center" vertical="center"/>
      <protection locked="0"/>
    </xf>
    <xf numFmtId="173" fontId="1" fillId="0" borderId="3" xfId="11" applyNumberFormat="1" applyBorder="1" applyAlignment="1" applyProtection="1">
      <alignment horizontal="right" vertical="center"/>
      <protection locked="0"/>
    </xf>
    <xf numFmtId="0" fontId="1" fillId="0" borderId="38" xfId="11" applyBorder="1" applyAlignment="1" applyProtection="1">
      <alignment horizontal="center" vertical="center"/>
      <protection locked="0"/>
    </xf>
    <xf numFmtId="175" fontId="1" fillId="0" borderId="38" xfId="11" applyNumberFormat="1" applyBorder="1" applyAlignment="1" applyProtection="1">
      <alignment horizontal="center" vertical="center"/>
      <protection locked="0"/>
    </xf>
    <xf numFmtId="173" fontId="1" fillId="0" borderId="38" xfId="11" applyNumberFormat="1" applyBorder="1" applyAlignment="1" applyProtection="1">
      <alignment horizontal="right" vertical="center"/>
      <protection locked="0"/>
    </xf>
    <xf numFmtId="173" fontId="1" fillId="0" borderId="51" xfId="11" applyNumberFormat="1" applyBorder="1" applyAlignment="1">
      <alignment horizontal="right" vertical="center"/>
    </xf>
    <xf numFmtId="1" fontId="1" fillId="0" borderId="26" xfId="24" applyNumberFormat="1" applyFont="1" applyFill="1" applyBorder="1" applyAlignment="1" applyProtection="1">
      <alignment horizontal="center" vertical="center"/>
      <protection locked="0"/>
    </xf>
    <xf numFmtId="173" fontId="1" fillId="0" borderId="26" xfId="7" applyNumberFormat="1" applyFont="1" applyFill="1" applyBorder="1" applyAlignment="1" applyProtection="1">
      <alignment horizontal="right" vertical="center"/>
      <protection locked="0"/>
    </xf>
    <xf numFmtId="173" fontId="9" fillId="0" borderId="27" xfId="10" applyNumberFormat="1" applyBorder="1" applyAlignment="1" applyProtection="1">
      <alignment horizontal="right" vertical="center"/>
      <protection locked="0"/>
    </xf>
    <xf numFmtId="0" fontId="1" fillId="0" borderId="55" xfId="11" applyBorder="1" applyAlignment="1" applyProtection="1">
      <alignment horizontal="center" vertical="center"/>
      <protection locked="0"/>
    </xf>
    <xf numFmtId="1" fontId="1" fillId="0" borderId="3" xfId="24" applyNumberFormat="1" applyFont="1" applyFill="1" applyBorder="1" applyAlignment="1" applyProtection="1">
      <alignment horizontal="center" vertical="center"/>
      <protection locked="0"/>
    </xf>
    <xf numFmtId="173" fontId="1" fillId="0" borderId="3" xfId="7" applyNumberFormat="1" applyFont="1" applyFill="1" applyBorder="1" applyAlignment="1" applyProtection="1">
      <alignment horizontal="right" vertical="center"/>
      <protection locked="0"/>
    </xf>
    <xf numFmtId="173" fontId="9" fillId="0" borderId="28" xfId="10" applyNumberFormat="1" applyBorder="1" applyAlignment="1" applyProtection="1">
      <alignment horizontal="right" vertical="center"/>
      <protection locked="0"/>
    </xf>
    <xf numFmtId="173" fontId="9" fillId="0" borderId="3" xfId="10" applyNumberFormat="1" applyBorder="1" applyAlignment="1" applyProtection="1">
      <alignment horizontal="right" vertical="center"/>
      <protection locked="0"/>
    </xf>
    <xf numFmtId="0" fontId="1" fillId="3" borderId="65" xfId="11" applyFill="1" applyBorder="1" applyAlignment="1" applyProtection="1">
      <alignment horizontal="center" vertical="center"/>
      <protection locked="0"/>
    </xf>
    <xf numFmtId="173" fontId="1" fillId="3" borderId="38" xfId="11" applyNumberFormat="1" applyFill="1" applyBorder="1" applyAlignment="1" applyProtection="1">
      <alignment horizontal="right" vertical="center"/>
      <protection locked="0"/>
    </xf>
    <xf numFmtId="1" fontId="1" fillId="3" borderId="38" xfId="11" applyNumberFormat="1" applyFill="1" applyBorder="1" applyAlignment="1" applyProtection="1">
      <alignment horizontal="center" vertical="center"/>
      <protection locked="0"/>
    </xf>
    <xf numFmtId="173" fontId="1" fillId="3" borderId="48" xfId="11" applyNumberFormat="1" applyFill="1" applyBorder="1" applyAlignment="1" applyProtection="1">
      <alignment horizontal="right" vertical="center"/>
      <protection locked="0"/>
    </xf>
    <xf numFmtId="173" fontId="9" fillId="0" borderId="15" xfId="10" applyNumberFormat="1" applyBorder="1" applyAlignment="1">
      <alignment horizontal="right" vertical="center"/>
    </xf>
    <xf numFmtId="0" fontId="5" fillId="11" borderId="14" xfId="11" applyFont="1" applyFill="1" applyBorder="1" applyAlignment="1">
      <alignment horizontal="center" vertical="center"/>
    </xf>
    <xf numFmtId="0" fontId="5" fillId="11" borderId="41" xfId="11" applyFont="1" applyFill="1" applyBorder="1" applyAlignment="1">
      <alignment horizontal="center" vertical="center" wrapText="1"/>
    </xf>
    <xf numFmtId="165" fontId="5" fillId="12" borderId="12" xfId="1" applyFont="1" applyFill="1" applyBorder="1" applyProtection="1"/>
    <xf numFmtId="9" fontId="5" fillId="12" borderId="42" xfId="22" applyFont="1" applyFill="1" applyBorder="1" applyProtection="1"/>
    <xf numFmtId="9" fontId="9" fillId="0" borderId="42" xfId="10" applyNumberFormat="1" applyBorder="1" applyAlignment="1" applyProtection="1">
      <alignment horizontal="center" vertical="center"/>
      <protection locked="0"/>
    </xf>
    <xf numFmtId="0" fontId="15" fillId="12" borderId="19" xfId="11" applyFont="1" applyFill="1" applyBorder="1"/>
    <xf numFmtId="0" fontId="15" fillId="12" borderId="20" xfId="11" applyFont="1" applyFill="1" applyBorder="1"/>
    <xf numFmtId="0" fontId="15" fillId="12" borderId="16" xfId="11" applyFont="1" applyFill="1" applyBorder="1"/>
    <xf numFmtId="0" fontId="15" fillId="12" borderId="17" xfId="11" applyFont="1" applyFill="1" applyBorder="1"/>
    <xf numFmtId="165" fontId="5" fillId="12" borderId="17" xfId="1" applyFont="1" applyFill="1" applyBorder="1" applyProtection="1"/>
    <xf numFmtId="9" fontId="5" fillId="12" borderId="43" xfId="22" applyFont="1" applyFill="1" applyBorder="1" applyProtection="1"/>
    <xf numFmtId="9" fontId="9" fillId="0" borderId="38" xfId="10" applyNumberFormat="1" applyBorder="1" applyAlignment="1" applyProtection="1">
      <alignment horizontal="center" vertical="center"/>
      <protection locked="0"/>
    </xf>
    <xf numFmtId="176" fontId="25" fillId="3" borderId="15" xfId="11" applyNumberFormat="1" applyFont="1" applyFill="1" applyBorder="1" applyAlignment="1">
      <alignment horizontal="center" vertical="center" wrapText="1"/>
    </xf>
    <xf numFmtId="0" fontId="1" fillId="0" borderId="5" xfId="11" applyBorder="1" applyProtection="1">
      <protection locked="0"/>
    </xf>
    <xf numFmtId="0" fontId="5" fillId="0" borderId="36" xfId="11" applyFont="1" applyBorder="1" applyProtection="1">
      <protection locked="0"/>
    </xf>
    <xf numFmtId="0" fontId="1" fillId="0" borderId="14" xfId="11" applyBorder="1" applyProtection="1">
      <protection locked="0"/>
    </xf>
    <xf numFmtId="0" fontId="1" fillId="0" borderId="44" xfId="11" applyBorder="1" applyProtection="1">
      <protection locked="0"/>
    </xf>
    <xf numFmtId="0" fontId="1" fillId="0" borderId="32" xfId="11" applyBorder="1" applyProtection="1">
      <protection locked="0"/>
    </xf>
    <xf numFmtId="0" fontId="1" fillId="0" borderId="12" xfId="11" applyBorder="1" applyProtection="1">
      <protection locked="0"/>
    </xf>
    <xf numFmtId="0" fontId="1" fillId="0" borderId="33" xfId="11" applyBorder="1" applyProtection="1">
      <protection locked="0"/>
    </xf>
    <xf numFmtId="0" fontId="1" fillId="0" borderId="16" xfId="11" applyBorder="1" applyProtection="1">
      <protection locked="0"/>
    </xf>
    <xf numFmtId="0" fontId="1" fillId="0" borderId="17" xfId="11" applyBorder="1" applyProtection="1">
      <protection locked="0"/>
    </xf>
    <xf numFmtId="0" fontId="1" fillId="0" borderId="18" xfId="11" applyBorder="1" applyProtection="1">
      <protection locked="0"/>
    </xf>
    <xf numFmtId="0" fontId="1" fillId="0" borderId="4" xfId="11" applyBorder="1"/>
    <xf numFmtId="0" fontId="1" fillId="0" borderId="0" xfId="11"/>
    <xf numFmtId="0" fontId="1" fillId="0" borderId="6" xfId="11" applyBorder="1"/>
    <xf numFmtId="0" fontId="1" fillId="0" borderId="0" xfId="11" applyAlignment="1">
      <alignment horizontal="center"/>
    </xf>
    <xf numFmtId="0" fontId="1" fillId="0" borderId="6" xfId="11" applyBorder="1" applyAlignment="1">
      <alignment horizontal="center"/>
    </xf>
    <xf numFmtId="0" fontId="5" fillId="0" borderId="4" xfId="11" applyFont="1" applyBorder="1" applyAlignment="1" applyProtection="1">
      <alignment horizontal="justify" vertical="center" wrapText="1"/>
      <protection locked="0"/>
    </xf>
    <xf numFmtId="0" fontId="5" fillId="0" borderId="0" xfId="11" applyFont="1" applyAlignment="1" applyProtection="1">
      <alignment horizontal="justify" vertical="center" wrapText="1"/>
      <protection locked="0"/>
    </xf>
    <xf numFmtId="0" fontId="5" fillId="0" borderId="6" xfId="11" applyFont="1" applyBorder="1" applyAlignment="1" applyProtection="1">
      <alignment horizontal="justify" vertical="center" wrapText="1"/>
      <protection locked="0"/>
    </xf>
    <xf numFmtId="0" fontId="5" fillId="0" borderId="4" xfId="11" applyFont="1" applyBorder="1" applyAlignment="1" applyProtection="1">
      <alignment horizontal="left"/>
      <protection locked="0"/>
    </xf>
    <xf numFmtId="0" fontId="1" fillId="0" borderId="0" xfId="11" applyAlignment="1" applyProtection="1">
      <alignment horizontal="center"/>
      <protection locked="0"/>
    </xf>
    <xf numFmtId="0" fontId="1" fillId="0" borderId="6" xfId="11" applyBorder="1" applyAlignment="1" applyProtection="1">
      <alignment horizontal="center"/>
      <protection locked="0"/>
    </xf>
    <xf numFmtId="0" fontId="1" fillId="0" borderId="20" xfId="11" applyBorder="1" applyProtection="1">
      <protection locked="0"/>
    </xf>
    <xf numFmtId="0" fontId="1" fillId="0" borderId="0" xfId="11" applyAlignment="1" applyProtection="1">
      <alignment horizontal="left"/>
      <protection locked="0"/>
    </xf>
    <xf numFmtId="0" fontId="1" fillId="0" borderId="4" xfId="11" applyBorder="1" applyAlignment="1" applyProtection="1">
      <alignment horizontal="left"/>
      <protection locked="0"/>
    </xf>
    <xf numFmtId="0" fontId="1" fillId="0" borderId="7" xfId="11" applyBorder="1" applyAlignment="1" applyProtection="1">
      <alignment horizontal="left"/>
      <protection locked="0"/>
    </xf>
    <xf numFmtId="0" fontId="1" fillId="0" borderId="8" xfId="11" applyBorder="1" applyAlignment="1" applyProtection="1">
      <alignment horizontal="left"/>
      <protection locked="0"/>
    </xf>
    <xf numFmtId="0" fontId="1" fillId="0" borderId="8" xfId="11" applyBorder="1" applyProtection="1">
      <protection locked="0"/>
    </xf>
    <xf numFmtId="0" fontId="1" fillId="0" borderId="54" xfId="11" applyBorder="1" applyProtection="1">
      <protection locked="0"/>
    </xf>
    <xf numFmtId="0" fontId="32" fillId="0" borderId="0" xfId="0" applyFont="1"/>
    <xf numFmtId="0" fontId="1" fillId="0" borderId="9" xfId="0" applyFont="1" applyBorder="1" applyProtection="1">
      <protection locked="0"/>
    </xf>
    <xf numFmtId="0" fontId="1" fillId="0" borderId="10" xfId="0" applyFont="1" applyBorder="1" applyProtection="1">
      <protection locked="0"/>
    </xf>
    <xf numFmtId="0" fontId="1" fillId="0" borderId="11" xfId="0" applyFont="1" applyBorder="1" applyProtection="1">
      <protection locked="0"/>
    </xf>
    <xf numFmtId="0" fontId="5" fillId="0" borderId="5" xfId="0" applyFont="1" applyBorder="1" applyAlignment="1" applyProtection="1">
      <alignment horizontal="left" vertical="center"/>
      <protection locked="0"/>
    </xf>
    <xf numFmtId="0" fontId="5" fillId="0" borderId="0" xfId="0" applyFont="1" applyAlignment="1" applyProtection="1">
      <alignment horizontal="right" vertical="center"/>
      <protection locked="0"/>
    </xf>
    <xf numFmtId="0" fontId="1" fillId="0" borderId="5" xfId="0" applyFont="1" applyBorder="1" applyAlignment="1" applyProtection="1">
      <alignment vertical="center"/>
      <protection locked="0"/>
    </xf>
    <xf numFmtId="0" fontId="1" fillId="0" borderId="0" xfId="0" applyFont="1" applyAlignment="1" applyProtection="1">
      <alignment vertical="center"/>
      <protection locked="0"/>
    </xf>
    <xf numFmtId="0" fontId="1" fillId="0" borderId="6" xfId="0" applyFont="1" applyBorder="1" applyAlignment="1" applyProtection="1">
      <alignment vertical="center"/>
      <protection locked="0"/>
    </xf>
    <xf numFmtId="0" fontId="32" fillId="0" borderId="0" xfId="0" applyFont="1" applyAlignment="1">
      <alignment vertical="center"/>
    </xf>
    <xf numFmtId="0" fontId="5" fillId="0" borderId="0" xfId="0" applyFont="1" applyAlignment="1" applyProtection="1">
      <alignment vertical="center"/>
      <protection locked="0"/>
    </xf>
    <xf numFmtId="0" fontId="1" fillId="0" borderId="5" xfId="0" applyFont="1" applyBorder="1" applyAlignment="1" applyProtection="1">
      <alignment horizontal="center" vertical="center"/>
      <protection locked="0"/>
    </xf>
    <xf numFmtId="0" fontId="5" fillId="0" borderId="4" xfId="0" applyFont="1" applyBorder="1" applyAlignment="1">
      <alignment vertical="center"/>
    </xf>
    <xf numFmtId="0" fontId="1" fillId="0" borderId="12" xfId="0" applyFont="1" applyBorder="1" applyAlignment="1" applyProtection="1">
      <alignment horizontal="center" vertical="center"/>
      <protection locked="0"/>
    </xf>
    <xf numFmtId="0" fontId="1" fillId="0" borderId="0" xfId="0" applyFont="1" applyAlignment="1" applyProtection="1">
      <alignment horizontal="center" vertical="center"/>
      <protection locked="0"/>
    </xf>
    <xf numFmtId="0" fontId="1" fillId="0" borderId="6" xfId="0" applyFont="1" applyBorder="1" applyAlignment="1" applyProtection="1">
      <alignment horizontal="center" vertical="center"/>
      <protection locked="0"/>
    </xf>
    <xf numFmtId="0" fontId="5" fillId="0" borderId="5" xfId="0" applyFont="1" applyBorder="1" applyAlignment="1" applyProtection="1">
      <alignment vertical="center"/>
      <protection locked="0"/>
    </xf>
    <xf numFmtId="0" fontId="5" fillId="0" borderId="0" xfId="0" applyFont="1" applyAlignment="1" applyProtection="1">
      <alignment horizontal="center" vertical="center"/>
      <protection locked="0"/>
    </xf>
    <xf numFmtId="0" fontId="1" fillId="0" borderId="13" xfId="0" applyFont="1" applyBorder="1" applyAlignment="1" applyProtection="1">
      <alignment horizontal="center" vertical="center"/>
      <protection locked="0"/>
    </xf>
    <xf numFmtId="0" fontId="5" fillId="3" borderId="0" xfId="0" applyFont="1" applyFill="1" applyAlignment="1">
      <alignment horizontal="center" vertical="center"/>
    </xf>
    <xf numFmtId="0" fontId="1" fillId="3" borderId="5" xfId="0" applyFont="1" applyFill="1" applyBorder="1" applyAlignment="1" applyProtection="1">
      <alignment horizontal="center" vertical="center"/>
      <protection locked="0"/>
    </xf>
    <xf numFmtId="0" fontId="5" fillId="3" borderId="0" xfId="0" applyFont="1" applyFill="1" applyAlignment="1" applyProtection="1">
      <alignment horizontal="center" vertical="center"/>
      <protection locked="0"/>
    </xf>
    <xf numFmtId="0" fontId="20" fillId="3" borderId="6" xfId="0" applyFont="1" applyFill="1" applyBorder="1" applyAlignment="1" applyProtection="1">
      <alignment horizontal="left" vertical="center"/>
      <protection locked="0"/>
    </xf>
    <xf numFmtId="0" fontId="1" fillId="0" borderId="5" xfId="0" applyFont="1" applyBorder="1" applyAlignment="1" applyProtection="1">
      <alignment horizontal="left" vertical="center"/>
      <protection locked="0"/>
    </xf>
    <xf numFmtId="0" fontId="33" fillId="0" borderId="0" xfId="0" applyFont="1" applyAlignment="1" applyProtection="1">
      <alignment horizontal="center" vertical="center"/>
      <protection locked="0"/>
    </xf>
    <xf numFmtId="0" fontId="14" fillId="0" borderId="0" xfId="0" applyFont="1" applyAlignment="1" applyProtection="1">
      <alignment horizontal="center" vertical="center"/>
      <protection locked="0"/>
    </xf>
    <xf numFmtId="0" fontId="14" fillId="0" borderId="0" xfId="0" applyFont="1" applyAlignment="1" applyProtection="1">
      <alignment horizontal="left" vertical="center"/>
      <protection locked="0"/>
    </xf>
    <xf numFmtId="0" fontId="1" fillId="0" borderId="4" xfId="0" applyFont="1" applyBorder="1" applyProtection="1">
      <protection locked="0"/>
    </xf>
    <xf numFmtId="0" fontId="1" fillId="0" borderId="0" xfId="0" applyFont="1" applyProtection="1">
      <protection locked="0"/>
    </xf>
    <xf numFmtId="0" fontId="1" fillId="0" borderId="6" xfId="0" applyFont="1" applyBorder="1" applyProtection="1">
      <protection locked="0"/>
    </xf>
    <xf numFmtId="0" fontId="1" fillId="3" borderId="0" xfId="0" applyFont="1" applyFill="1"/>
    <xf numFmtId="0" fontId="15" fillId="11" borderId="59" xfId="0" applyFont="1" applyFill="1" applyBorder="1" applyAlignment="1">
      <alignment horizontal="center" vertical="center"/>
    </xf>
    <xf numFmtId="0" fontId="15" fillId="11" borderId="22" xfId="0" applyFont="1" applyFill="1" applyBorder="1" applyAlignment="1">
      <alignment horizontal="center" vertical="center" wrapText="1"/>
    </xf>
    <xf numFmtId="0" fontId="15" fillId="11" borderId="23" xfId="0" applyFont="1" applyFill="1" applyBorder="1" applyAlignment="1">
      <alignment horizontal="center" vertical="center"/>
    </xf>
    <xf numFmtId="0" fontId="15" fillId="12" borderId="65" xfId="0" applyFont="1" applyFill="1" applyBorder="1" applyAlignment="1">
      <alignment horizontal="center" vertical="center" wrapText="1"/>
    </xf>
    <xf numFmtId="0" fontId="15" fillId="12" borderId="48" xfId="0" applyFont="1" applyFill="1" applyBorder="1" applyAlignment="1" applyProtection="1">
      <alignment horizontal="center" vertical="center" wrapText="1"/>
      <protection locked="0"/>
    </xf>
    <xf numFmtId="0" fontId="15" fillId="15" borderId="4" xfId="0" applyFont="1" applyFill="1" applyBorder="1"/>
    <xf numFmtId="0" fontId="31" fillId="15" borderId="0" xfId="0" applyFont="1" applyFill="1"/>
    <xf numFmtId="0" fontId="31" fillId="15" borderId="6" xfId="0" applyFont="1" applyFill="1" applyBorder="1"/>
    <xf numFmtId="0" fontId="15" fillId="11" borderId="59" xfId="0" applyFont="1" applyFill="1" applyBorder="1" applyAlignment="1">
      <alignment horizontal="center" vertical="center" wrapText="1"/>
    </xf>
    <xf numFmtId="0" fontId="15" fillId="11" borderId="23" xfId="0" applyFont="1" applyFill="1" applyBorder="1" applyAlignment="1">
      <alignment horizontal="center" vertical="center" wrapText="1"/>
    </xf>
    <xf numFmtId="0" fontId="12" fillId="0" borderId="26" xfId="0" applyFont="1" applyBorder="1" applyAlignment="1" applyProtection="1">
      <alignment horizontal="center" vertical="center" wrapText="1"/>
      <protection locked="0"/>
    </xf>
    <xf numFmtId="174" fontId="1" fillId="0" borderId="26" xfId="0" applyNumberFormat="1" applyFont="1" applyBorder="1" applyAlignment="1" applyProtection="1">
      <alignment horizontal="right" vertical="center" wrapText="1"/>
      <protection locked="0"/>
    </xf>
    <xf numFmtId="173" fontId="1" fillId="0" borderId="27" xfId="0" applyNumberFormat="1" applyFont="1" applyBorder="1" applyAlignment="1">
      <alignment horizontal="right" vertical="center" wrapText="1"/>
    </xf>
    <xf numFmtId="0" fontId="1" fillId="0" borderId="55" xfId="0" applyFont="1" applyBorder="1" applyAlignment="1" applyProtection="1">
      <alignment horizontal="center" vertical="center" wrapText="1"/>
      <protection locked="0"/>
    </xf>
    <xf numFmtId="0" fontId="12" fillId="0" borderId="3" xfId="0" applyFont="1" applyBorder="1" applyAlignment="1" applyProtection="1">
      <alignment horizontal="center" vertical="center" wrapText="1"/>
      <protection locked="0"/>
    </xf>
    <xf numFmtId="174" fontId="1" fillId="0" borderId="3" xfId="0" applyNumberFormat="1" applyFont="1" applyBorder="1" applyAlignment="1" applyProtection="1">
      <alignment horizontal="right" vertical="center" wrapText="1"/>
      <protection locked="0"/>
    </xf>
    <xf numFmtId="175" fontId="1" fillId="0" borderId="3" xfId="0" applyNumberFormat="1" applyFont="1" applyBorder="1" applyAlignment="1" applyProtection="1">
      <alignment horizontal="center" vertical="center" wrapText="1"/>
      <protection locked="0"/>
    </xf>
    <xf numFmtId="0" fontId="1" fillId="0" borderId="65" xfId="0" applyFont="1" applyBorder="1" applyAlignment="1" applyProtection="1">
      <alignment horizontal="center" vertical="center"/>
      <protection locked="0"/>
    </xf>
    <xf numFmtId="0" fontId="1" fillId="0" borderId="38" xfId="0" applyFont="1" applyBorder="1" applyAlignment="1" applyProtection="1">
      <alignment horizontal="center" vertical="center" wrapText="1"/>
      <protection locked="0"/>
    </xf>
    <xf numFmtId="174" fontId="1" fillId="0" borderId="38" xfId="0" applyNumberFormat="1" applyFont="1" applyBorder="1" applyAlignment="1" applyProtection="1">
      <alignment horizontal="right" vertical="center"/>
      <protection locked="0"/>
    </xf>
    <xf numFmtId="173" fontId="1" fillId="0" borderId="48" xfId="0" applyNumberFormat="1" applyFont="1" applyBorder="1" applyAlignment="1">
      <alignment horizontal="right" vertical="center"/>
    </xf>
    <xf numFmtId="173" fontId="1" fillId="3" borderId="39" xfId="0" applyNumberFormat="1" applyFont="1" applyFill="1" applyBorder="1" applyAlignment="1">
      <alignment horizontal="right" vertical="center"/>
    </xf>
    <xf numFmtId="0" fontId="31" fillId="15" borderId="4" xfId="0" applyFont="1" applyFill="1" applyBorder="1" applyAlignment="1">
      <alignment vertical="center" wrapText="1"/>
    </xf>
    <xf numFmtId="0" fontId="31" fillId="15" borderId="0" xfId="0" applyFont="1" applyFill="1" applyAlignment="1">
      <alignment vertical="center" wrapText="1"/>
    </xf>
    <xf numFmtId="0" fontId="31" fillId="15" borderId="6" xfId="0" applyFont="1" applyFill="1" applyBorder="1" applyAlignment="1">
      <alignment vertical="center" wrapText="1"/>
    </xf>
    <xf numFmtId="0" fontId="1" fillId="0" borderId="62" xfId="0" applyFont="1" applyBorder="1" applyAlignment="1" applyProtection="1">
      <alignment horizontal="center" vertical="center" wrapText="1"/>
      <protection locked="0"/>
    </xf>
    <xf numFmtId="0" fontId="1" fillId="0" borderId="26" xfId="0" applyFont="1" applyBorder="1" applyAlignment="1" applyProtection="1">
      <alignment horizontal="center" vertical="center" wrapText="1"/>
      <protection locked="0"/>
    </xf>
    <xf numFmtId="175" fontId="1" fillId="0" borderId="26" xfId="0" applyNumberFormat="1" applyFont="1" applyBorder="1" applyAlignment="1" applyProtection="1">
      <alignment horizontal="center" vertical="center" wrapText="1"/>
      <protection locked="0"/>
    </xf>
    <xf numFmtId="0" fontId="1" fillId="0" borderId="3" xfId="0" applyFont="1" applyBorder="1" applyAlignment="1" applyProtection="1">
      <alignment horizontal="center" vertical="center" wrapText="1"/>
      <protection locked="0"/>
    </xf>
    <xf numFmtId="0" fontId="1" fillId="0" borderId="65" xfId="0" applyFont="1" applyBorder="1" applyAlignment="1" applyProtection="1">
      <alignment horizontal="center" vertical="center" wrapText="1"/>
      <protection locked="0"/>
    </xf>
    <xf numFmtId="175" fontId="1" fillId="0" borderId="38" xfId="0" applyNumberFormat="1" applyFont="1" applyBorder="1" applyAlignment="1" applyProtection="1">
      <alignment horizontal="center" vertical="center" wrapText="1"/>
      <protection locked="0"/>
    </xf>
    <xf numFmtId="173" fontId="1" fillId="0" borderId="51" xfId="0" applyNumberFormat="1" applyFont="1" applyBorder="1" applyAlignment="1">
      <alignment horizontal="right" vertical="center" wrapText="1"/>
    </xf>
    <xf numFmtId="173" fontId="1" fillId="3" borderId="15" xfId="0" applyNumberFormat="1" applyFont="1" applyFill="1" applyBorder="1" applyAlignment="1">
      <alignment horizontal="right" vertical="center"/>
    </xf>
    <xf numFmtId="0" fontId="31" fillId="0" borderId="4" xfId="0" applyFont="1" applyBorder="1" applyAlignment="1">
      <alignment vertical="center" wrapText="1"/>
    </xf>
    <xf numFmtId="0" fontId="31" fillId="0" borderId="0" xfId="0" applyFont="1" applyAlignment="1">
      <alignment vertical="center" wrapText="1"/>
    </xf>
    <xf numFmtId="0" fontId="31" fillId="0" borderId="6" xfId="0" applyFont="1" applyBorder="1" applyAlignment="1">
      <alignment vertical="center" wrapText="1"/>
    </xf>
    <xf numFmtId="0" fontId="15" fillId="16" borderId="59" xfId="0" applyFont="1" applyFill="1" applyBorder="1" applyAlignment="1">
      <alignment horizontal="center" vertical="center" wrapText="1"/>
    </xf>
    <xf numFmtId="0" fontId="15" fillId="16" borderId="22" xfId="0" applyFont="1" applyFill="1" applyBorder="1" applyAlignment="1">
      <alignment horizontal="center" vertical="center" wrapText="1"/>
    </xf>
    <xf numFmtId="0" fontId="15" fillId="16" borderId="23" xfId="0" applyFont="1" applyFill="1" applyBorder="1" applyAlignment="1">
      <alignment horizontal="center" vertical="center" wrapText="1"/>
    </xf>
    <xf numFmtId="0" fontId="9" fillId="0" borderId="62" xfId="10" applyBorder="1" applyAlignment="1" applyProtection="1">
      <alignment horizontal="center" vertical="center"/>
      <protection locked="0"/>
    </xf>
    <xf numFmtId="0" fontId="1" fillId="0" borderId="26" xfId="0" applyFont="1" applyBorder="1" applyAlignment="1" applyProtection="1">
      <alignment horizontal="center" vertical="center"/>
      <protection locked="0"/>
    </xf>
    <xf numFmtId="175" fontId="1" fillId="0" borderId="26" xfId="0" applyNumberFormat="1" applyFont="1" applyBorder="1" applyAlignment="1" applyProtection="1">
      <alignment horizontal="center" vertical="center"/>
      <protection locked="0"/>
    </xf>
    <xf numFmtId="173" fontId="1" fillId="0" borderId="26" xfId="0" applyNumberFormat="1" applyFont="1" applyBorder="1" applyAlignment="1" applyProtection="1">
      <alignment horizontal="right" vertical="center"/>
      <protection locked="0"/>
    </xf>
    <xf numFmtId="173" fontId="1" fillId="0" borderId="27" xfId="0" applyNumberFormat="1" applyFont="1" applyBorder="1" applyAlignment="1">
      <alignment horizontal="right" vertical="center"/>
    </xf>
    <xf numFmtId="0" fontId="1" fillId="0" borderId="3" xfId="0" applyFont="1" applyBorder="1" applyAlignment="1" applyProtection="1">
      <alignment horizontal="center" vertical="center"/>
      <protection locked="0"/>
    </xf>
    <xf numFmtId="175" fontId="1" fillId="0" borderId="3" xfId="0" applyNumberFormat="1" applyFont="1" applyBorder="1" applyAlignment="1" applyProtection="1">
      <alignment horizontal="center" vertical="center"/>
      <protection locked="0"/>
    </xf>
    <xf numFmtId="173" fontId="1" fillId="0" borderId="3" xfId="0" applyNumberFormat="1" applyFont="1" applyBorder="1" applyAlignment="1" applyProtection="1">
      <alignment horizontal="right" vertical="center"/>
      <protection locked="0"/>
    </xf>
    <xf numFmtId="0" fontId="1" fillId="0" borderId="38" xfId="0" applyFont="1" applyBorder="1" applyAlignment="1" applyProtection="1">
      <alignment horizontal="center" vertical="center"/>
      <protection locked="0"/>
    </xf>
    <xf numFmtId="175" fontId="1" fillId="0" borderId="38" xfId="0" applyNumberFormat="1" applyFont="1" applyBorder="1" applyAlignment="1" applyProtection="1">
      <alignment horizontal="center" vertical="center"/>
      <protection locked="0"/>
    </xf>
    <xf numFmtId="173" fontId="1" fillId="0" borderId="38" xfId="0" applyNumberFormat="1" applyFont="1" applyBorder="1" applyAlignment="1" applyProtection="1">
      <alignment horizontal="right" vertical="center"/>
      <protection locked="0"/>
    </xf>
    <xf numFmtId="173" fontId="1" fillId="0" borderId="51" xfId="0" applyNumberFormat="1" applyFont="1" applyBorder="1" applyAlignment="1">
      <alignment horizontal="right" vertical="center"/>
    </xf>
    <xf numFmtId="0" fontId="31" fillId="4" borderId="4" xfId="0" applyFont="1" applyFill="1" applyBorder="1" applyAlignment="1">
      <alignment vertical="center"/>
    </xf>
    <xf numFmtId="0" fontId="31" fillId="4" borderId="0" xfId="0" applyFont="1" applyFill="1" applyAlignment="1">
      <alignment vertical="center"/>
    </xf>
    <xf numFmtId="0" fontId="31" fillId="4" borderId="6" xfId="0" applyFont="1" applyFill="1" applyBorder="1" applyAlignment="1">
      <alignment vertical="center"/>
    </xf>
    <xf numFmtId="0" fontId="1" fillId="0" borderId="62" xfId="0" applyFont="1" applyBorder="1" applyAlignment="1" applyProtection="1">
      <alignment horizontal="center" vertical="center"/>
      <protection locked="0"/>
    </xf>
    <xf numFmtId="173" fontId="1" fillId="0" borderId="26" xfId="8" applyNumberFormat="1" applyFont="1" applyFill="1" applyBorder="1" applyAlignment="1" applyProtection="1">
      <alignment horizontal="right" vertical="center"/>
      <protection locked="0"/>
    </xf>
    <xf numFmtId="0" fontId="1" fillId="0" borderId="55" xfId="0" applyFont="1" applyBorder="1" applyAlignment="1" applyProtection="1">
      <alignment horizontal="center" vertical="center"/>
      <protection locked="0"/>
    </xf>
    <xf numFmtId="1" fontId="1" fillId="0" borderId="26" xfId="24" applyNumberFormat="1" applyFont="1" applyBorder="1" applyAlignment="1" applyProtection="1">
      <alignment horizontal="center" vertical="center"/>
      <protection locked="0"/>
    </xf>
    <xf numFmtId="173" fontId="1" fillId="0" borderId="26" xfId="8" applyNumberFormat="1" applyFont="1" applyBorder="1" applyAlignment="1" applyProtection="1">
      <alignment horizontal="right" vertical="center"/>
      <protection locked="0"/>
    </xf>
    <xf numFmtId="173" fontId="1" fillId="0" borderId="3" xfId="8" applyNumberFormat="1" applyFont="1" applyFill="1" applyBorder="1" applyAlignment="1" applyProtection="1">
      <alignment horizontal="right" vertical="center"/>
      <protection locked="0"/>
    </xf>
    <xf numFmtId="0" fontId="1" fillId="3" borderId="65" xfId="0" applyFont="1" applyFill="1" applyBorder="1" applyAlignment="1" applyProtection="1">
      <alignment horizontal="center" vertical="center"/>
      <protection locked="0"/>
    </xf>
    <xf numFmtId="173" fontId="1" fillId="3" borderId="38" xfId="0" applyNumberFormat="1" applyFont="1" applyFill="1" applyBorder="1" applyAlignment="1" applyProtection="1">
      <alignment horizontal="right" vertical="center"/>
      <protection locked="0"/>
    </xf>
    <xf numFmtId="1" fontId="1" fillId="3" borderId="38" xfId="0" applyNumberFormat="1" applyFont="1" applyFill="1" applyBorder="1" applyAlignment="1" applyProtection="1">
      <alignment horizontal="center" vertical="center"/>
      <protection locked="0"/>
    </xf>
    <xf numFmtId="173" fontId="1" fillId="3" borderId="48" xfId="0" applyNumberFormat="1" applyFont="1" applyFill="1" applyBorder="1" applyAlignment="1" applyProtection="1">
      <alignment horizontal="right" vertical="center"/>
      <protection locked="0"/>
    </xf>
    <xf numFmtId="0" fontId="1" fillId="15" borderId="4" xfId="0" applyFont="1" applyFill="1" applyBorder="1"/>
    <xf numFmtId="0" fontId="1" fillId="15" borderId="0" xfId="0" applyFont="1" applyFill="1"/>
    <xf numFmtId="0" fontId="1" fillId="15" borderId="6" xfId="0" applyFont="1" applyFill="1" applyBorder="1"/>
    <xf numFmtId="0" fontId="5" fillId="11" borderId="14" xfId="0" applyFont="1" applyFill="1" applyBorder="1" applyAlignment="1">
      <alignment horizontal="center" vertical="center"/>
    </xf>
    <xf numFmtId="0" fontId="5" fillId="11" borderId="41" xfId="0" applyFont="1" applyFill="1" applyBorder="1" applyAlignment="1">
      <alignment horizontal="center" vertical="center" wrapText="1"/>
    </xf>
    <xf numFmtId="165" fontId="5" fillId="17" borderId="12" xfId="2" applyFont="1" applyFill="1" applyBorder="1" applyProtection="1"/>
    <xf numFmtId="9" fontId="5" fillId="17" borderId="42" xfId="22" applyFont="1" applyFill="1" applyBorder="1" applyProtection="1"/>
    <xf numFmtId="0" fontId="15" fillId="17" borderId="19" xfId="0" applyFont="1" applyFill="1" applyBorder="1"/>
    <xf numFmtId="0" fontId="15" fillId="17" borderId="20" xfId="0" applyFont="1" applyFill="1" applyBorder="1"/>
    <xf numFmtId="0" fontId="15" fillId="17" borderId="16" xfId="0" applyFont="1" applyFill="1" applyBorder="1"/>
    <xf numFmtId="0" fontId="15" fillId="17" borderId="17" xfId="0" applyFont="1" applyFill="1" applyBorder="1"/>
    <xf numFmtId="165" fontId="5" fillId="17" borderId="17" xfId="2" applyFont="1" applyFill="1" applyBorder="1" applyProtection="1"/>
    <xf numFmtId="9" fontId="5" fillId="17" borderId="43" xfId="22" applyFont="1" applyFill="1" applyBorder="1" applyProtection="1"/>
    <xf numFmtId="176" fontId="25" fillId="3" borderId="15" xfId="0" applyNumberFormat="1" applyFont="1" applyFill="1" applyBorder="1" applyAlignment="1">
      <alignment horizontal="center" vertical="center" wrapText="1"/>
    </xf>
    <xf numFmtId="0" fontId="1" fillId="0" borderId="5" xfId="0" applyFont="1" applyBorder="1" applyProtection="1">
      <protection locked="0"/>
    </xf>
    <xf numFmtId="0" fontId="5" fillId="0" borderId="36" xfId="0" applyFont="1" applyBorder="1" applyProtection="1">
      <protection locked="0"/>
    </xf>
    <xf numFmtId="0" fontId="1" fillId="0" borderId="14" xfId="0" applyFont="1" applyBorder="1" applyProtection="1">
      <protection locked="0"/>
    </xf>
    <xf numFmtId="0" fontId="1" fillId="0" borderId="44" xfId="0" applyFont="1" applyBorder="1" applyProtection="1">
      <protection locked="0"/>
    </xf>
    <xf numFmtId="0" fontId="1" fillId="0" borderId="32" xfId="0" applyFont="1" applyBorder="1" applyProtection="1">
      <protection locked="0"/>
    </xf>
    <xf numFmtId="0" fontId="1" fillId="0" borderId="12" xfId="0" applyFont="1" applyBorder="1" applyProtection="1">
      <protection locked="0"/>
    </xf>
    <xf numFmtId="0" fontId="1" fillId="0" borderId="33" xfId="0" applyFont="1" applyBorder="1" applyProtection="1">
      <protection locked="0"/>
    </xf>
    <xf numFmtId="0" fontId="1" fillId="0" borderId="16" xfId="0" applyFont="1" applyBorder="1" applyProtection="1">
      <protection locked="0"/>
    </xf>
    <xf numFmtId="0" fontId="1" fillId="0" borderId="17" xfId="0" applyFont="1" applyBorder="1" applyProtection="1">
      <protection locked="0"/>
    </xf>
    <xf numFmtId="0" fontId="1" fillId="0" borderId="18" xfId="0" applyFont="1" applyBorder="1" applyProtection="1">
      <protection locked="0"/>
    </xf>
    <xf numFmtId="0" fontId="1" fillId="0" borderId="0" xfId="0" applyFont="1"/>
    <xf numFmtId="0" fontId="1" fillId="0" borderId="0" xfId="0" applyFont="1" applyAlignment="1">
      <alignment horizontal="center"/>
    </xf>
    <xf numFmtId="0" fontId="5" fillId="0" borderId="0" xfId="0" applyFont="1" applyAlignment="1">
      <alignment horizontal="justify" vertical="center" wrapText="1"/>
    </xf>
    <xf numFmtId="0" fontId="5" fillId="0" borderId="4" xfId="0" applyFont="1" applyBorder="1" applyAlignment="1" applyProtection="1">
      <alignment horizontal="justify" vertical="center" wrapText="1"/>
      <protection locked="0"/>
    </xf>
    <xf numFmtId="0" fontId="5" fillId="0" borderId="0" xfId="0" applyFont="1" applyAlignment="1" applyProtection="1">
      <alignment horizontal="justify" vertical="center" wrapText="1"/>
      <protection locked="0"/>
    </xf>
    <xf numFmtId="0" fontId="5" fillId="0" borderId="6" xfId="0" applyFont="1" applyBorder="1" applyAlignment="1" applyProtection="1">
      <alignment horizontal="justify" vertical="center" wrapText="1"/>
      <protection locked="0"/>
    </xf>
    <xf numFmtId="0" fontId="5" fillId="0" borderId="4" xfId="0" applyFont="1" applyBorder="1" applyAlignment="1" applyProtection="1">
      <alignment horizontal="left"/>
      <protection locked="0"/>
    </xf>
    <xf numFmtId="0" fontId="1" fillId="0" borderId="0" xfId="0" applyFont="1" applyAlignment="1" applyProtection="1">
      <alignment horizontal="center"/>
      <protection locked="0"/>
    </xf>
    <xf numFmtId="0" fontId="1" fillId="0" borderId="6" xfId="0" applyFont="1" applyBorder="1" applyAlignment="1" applyProtection="1">
      <alignment horizontal="center"/>
      <protection locked="0"/>
    </xf>
    <xf numFmtId="0" fontId="1" fillId="0" borderId="20" xfId="0" applyFont="1" applyBorder="1" applyProtection="1">
      <protection locked="0"/>
    </xf>
    <xf numFmtId="0" fontId="1" fillId="0" borderId="0" xfId="0" applyFont="1" applyAlignment="1" applyProtection="1">
      <alignment horizontal="left"/>
      <protection locked="0"/>
    </xf>
    <xf numFmtId="0" fontId="1" fillId="0" borderId="4" xfId="0" applyFont="1" applyBorder="1" applyAlignment="1" applyProtection="1">
      <alignment horizontal="left"/>
      <protection locked="0"/>
    </xf>
    <xf numFmtId="0" fontId="1" fillId="0" borderId="7" xfId="0" applyFont="1" applyBorder="1" applyAlignment="1" applyProtection="1">
      <alignment horizontal="left"/>
      <protection locked="0"/>
    </xf>
    <xf numFmtId="0" fontId="1" fillId="0" borderId="8" xfId="0" applyFont="1" applyBorder="1" applyAlignment="1" applyProtection="1">
      <alignment horizontal="left"/>
      <protection locked="0"/>
    </xf>
    <xf numFmtId="0" fontId="1" fillId="0" borderId="8" xfId="0" applyFont="1" applyBorder="1" applyProtection="1">
      <protection locked="0"/>
    </xf>
    <xf numFmtId="0" fontId="1" fillId="0" borderId="54" xfId="0" applyFont="1" applyBorder="1" applyProtection="1">
      <protection locked="0"/>
    </xf>
    <xf numFmtId="0" fontId="34" fillId="11" borderId="59" xfId="0" applyFont="1" applyFill="1" applyBorder="1" applyAlignment="1">
      <alignment horizontal="center" vertical="center" wrapText="1"/>
    </xf>
    <xf numFmtId="0" fontId="34" fillId="11" borderId="22" xfId="0" applyFont="1" applyFill="1" applyBorder="1" applyAlignment="1">
      <alignment horizontal="center" vertical="center" wrapText="1"/>
    </xf>
    <xf numFmtId="0" fontId="34" fillId="11" borderId="23" xfId="0" applyFont="1" applyFill="1" applyBorder="1" applyAlignment="1">
      <alignment horizontal="center" vertical="center" wrapText="1"/>
    </xf>
    <xf numFmtId="0" fontId="15" fillId="15" borderId="4" xfId="11" applyFont="1" applyFill="1" applyBorder="1"/>
    <xf numFmtId="0" fontId="31" fillId="15" borderId="0" xfId="11" applyFont="1" applyFill="1"/>
    <xf numFmtId="0" fontId="31" fillId="15" borderId="6" xfId="11" applyFont="1" applyFill="1" applyBorder="1"/>
    <xf numFmtId="0" fontId="31" fillId="15" borderId="4" xfId="11" applyFont="1" applyFill="1" applyBorder="1" applyAlignment="1">
      <alignment vertical="center" wrapText="1"/>
    </xf>
    <xf numFmtId="0" fontId="31" fillId="15" borderId="0" xfId="11" applyFont="1" applyFill="1" applyAlignment="1">
      <alignment vertical="center" wrapText="1"/>
    </xf>
    <xf numFmtId="0" fontId="31" fillId="15" borderId="6" xfId="11" applyFont="1" applyFill="1" applyBorder="1" applyAlignment="1">
      <alignment vertical="center" wrapText="1"/>
    </xf>
    <xf numFmtId="0" fontId="31" fillId="0" borderId="4" xfId="11" applyFont="1" applyBorder="1" applyAlignment="1">
      <alignment vertical="center" wrapText="1"/>
    </xf>
    <xf numFmtId="0" fontId="31" fillId="0" borderId="0" xfId="11" applyFont="1" applyAlignment="1">
      <alignment vertical="center" wrapText="1"/>
    </xf>
    <xf numFmtId="0" fontId="31" fillId="0" borderId="6" xfId="11" applyFont="1" applyBorder="1" applyAlignment="1">
      <alignment vertical="center" wrapText="1"/>
    </xf>
    <xf numFmtId="0" fontId="31" fillId="4" borderId="4" xfId="11" applyFont="1" applyFill="1" applyBorder="1" applyAlignment="1">
      <alignment vertical="center"/>
    </xf>
    <xf numFmtId="0" fontId="31" fillId="4" borderId="0" xfId="11" applyFont="1" applyFill="1" applyAlignment="1">
      <alignment vertical="center"/>
    </xf>
    <xf numFmtId="0" fontId="31" fillId="4" borderId="6" xfId="11" applyFont="1" applyFill="1" applyBorder="1" applyAlignment="1">
      <alignment vertical="center"/>
    </xf>
    <xf numFmtId="0" fontId="1" fillId="15" borderId="4" xfId="11" applyFill="1" applyBorder="1"/>
    <xf numFmtId="0" fontId="1" fillId="15" borderId="0" xfId="11" applyFill="1"/>
    <xf numFmtId="0" fontId="1" fillId="15" borderId="6" xfId="11" applyFill="1" applyBorder="1"/>
    <xf numFmtId="0" fontId="31" fillId="13" borderId="4" xfId="0" applyFont="1" applyFill="1" applyBorder="1"/>
    <xf numFmtId="0" fontId="31" fillId="13" borderId="0" xfId="0" applyFont="1" applyFill="1"/>
    <xf numFmtId="0" fontId="31" fillId="13" borderId="6" xfId="0" applyFont="1" applyFill="1" applyBorder="1"/>
    <xf numFmtId="173" fontId="9" fillId="0" borderId="48" xfId="10" applyNumberFormat="1" applyBorder="1" applyAlignment="1">
      <alignment horizontal="right" vertical="center"/>
    </xf>
    <xf numFmtId="165" fontId="5" fillId="8" borderId="12" xfId="2" applyFont="1" applyFill="1" applyBorder="1" applyProtection="1"/>
    <xf numFmtId="9" fontId="5" fillId="8" borderId="42" xfId="22" applyFont="1" applyFill="1" applyBorder="1" applyProtection="1"/>
    <xf numFmtId="0" fontId="15" fillId="8" borderId="19" xfId="0" applyFont="1" applyFill="1" applyBorder="1"/>
    <xf numFmtId="0" fontId="15" fillId="8" borderId="20" xfId="0" applyFont="1" applyFill="1" applyBorder="1"/>
    <xf numFmtId="0" fontId="15" fillId="8" borderId="16" xfId="0" applyFont="1" applyFill="1" applyBorder="1"/>
    <xf numFmtId="0" fontId="15" fillId="8" borderId="17" xfId="0" applyFont="1" applyFill="1" applyBorder="1"/>
    <xf numFmtId="165" fontId="5" fillId="8" borderId="17" xfId="2" applyFont="1" applyFill="1" applyBorder="1" applyProtection="1"/>
    <xf numFmtId="9" fontId="5" fillId="8" borderId="43" xfId="22" applyFont="1" applyFill="1" applyBorder="1" applyProtection="1"/>
    <xf numFmtId="4" fontId="1" fillId="0" borderId="3" xfId="11" applyNumberFormat="1" applyBorder="1" applyAlignment="1" applyProtection="1">
      <alignment horizontal="center" vertical="center"/>
      <protection locked="0"/>
    </xf>
    <xf numFmtId="173" fontId="1" fillId="0" borderId="28" xfId="11" applyNumberFormat="1" applyBorder="1" applyAlignment="1">
      <alignment horizontal="right" vertical="center"/>
    </xf>
    <xf numFmtId="173" fontId="1" fillId="0" borderId="50" xfId="11" applyNumberFormat="1" applyBorder="1" applyAlignment="1">
      <alignment horizontal="right" vertical="center"/>
    </xf>
    <xf numFmtId="4" fontId="1" fillId="0" borderId="3" xfId="11" applyNumberFormat="1" applyBorder="1" applyAlignment="1" applyProtection="1">
      <alignment horizontal="center" vertical="center" wrapText="1"/>
      <protection locked="0"/>
    </xf>
    <xf numFmtId="4" fontId="1" fillId="0" borderId="26" xfId="11" applyNumberFormat="1" applyBorder="1" applyAlignment="1" applyProtection="1">
      <alignment horizontal="center" vertical="center"/>
      <protection locked="0"/>
    </xf>
    <xf numFmtId="178" fontId="1" fillId="0" borderId="3" xfId="11" applyNumberFormat="1" applyBorder="1" applyAlignment="1" applyProtection="1">
      <alignment horizontal="center" vertical="center" wrapText="1"/>
      <protection locked="0"/>
    </xf>
    <xf numFmtId="4" fontId="1" fillId="0" borderId="26" xfId="11" applyNumberFormat="1" applyBorder="1" applyAlignment="1" applyProtection="1">
      <alignment horizontal="center" vertical="center" wrapText="1"/>
      <protection locked="0"/>
    </xf>
    <xf numFmtId="4" fontId="1" fillId="0" borderId="26" xfId="0" applyNumberFormat="1" applyFont="1" applyBorder="1" applyAlignment="1" applyProtection="1">
      <alignment horizontal="center" vertical="center"/>
      <protection locked="0"/>
    </xf>
    <xf numFmtId="171" fontId="1" fillId="0" borderId="0" xfId="11" applyNumberFormat="1" applyAlignment="1">
      <alignment vertical="center"/>
    </xf>
    <xf numFmtId="42" fontId="1" fillId="0" borderId="0" xfId="5" applyFont="1" applyAlignment="1">
      <alignment vertical="center"/>
    </xf>
    <xf numFmtId="0" fontId="1" fillId="0" borderId="26" xfId="11" quotePrefix="1" applyBorder="1" applyAlignment="1">
      <alignment horizontal="center" vertical="center"/>
    </xf>
    <xf numFmtId="171" fontId="11" fillId="6" borderId="58" xfId="12" applyNumberFormat="1" applyFont="1" applyFill="1" applyBorder="1" applyAlignment="1">
      <alignment vertical="center"/>
    </xf>
    <xf numFmtId="0" fontId="22" fillId="0" borderId="3" xfId="12" applyFont="1" applyBorder="1" applyAlignment="1">
      <alignment horizontal="left" vertical="center" wrapText="1"/>
    </xf>
    <xf numFmtId="172" fontId="37" fillId="0" borderId="3" xfId="4" applyNumberFormat="1" applyFont="1" applyBorder="1" applyAlignment="1">
      <alignment horizontal="right" vertical="center" wrapText="1"/>
    </xf>
    <xf numFmtId="0" fontId="1" fillId="0" borderId="29" xfId="11" applyBorder="1" applyAlignment="1">
      <alignment horizontal="center" vertical="center"/>
    </xf>
    <xf numFmtId="0" fontId="1" fillId="0" borderId="20" xfId="11" applyBorder="1" applyAlignment="1">
      <alignment horizontal="center" vertical="center"/>
    </xf>
    <xf numFmtId="0" fontId="9" fillId="0" borderId="20" xfId="20" applyBorder="1" applyAlignment="1">
      <alignment horizontal="center" vertical="center"/>
    </xf>
    <xf numFmtId="0" fontId="9" fillId="0" borderId="20" xfId="11" applyFont="1" applyBorder="1" applyAlignment="1">
      <alignment horizontal="center" vertical="center"/>
    </xf>
    <xf numFmtId="0" fontId="1" fillId="0" borderId="71" xfId="11" applyBorder="1" applyAlignment="1">
      <alignment vertical="center"/>
    </xf>
    <xf numFmtId="0" fontId="3" fillId="2" borderId="2" xfId="11" applyFont="1" applyFill="1" applyBorder="1" applyAlignment="1">
      <alignment horizontal="center" vertical="center" wrapText="1"/>
    </xf>
    <xf numFmtId="0" fontId="41" fillId="0" borderId="75" xfId="0" applyFont="1" applyBorder="1" applyAlignment="1">
      <alignment horizontal="left"/>
    </xf>
    <xf numFmtId="0" fontId="42" fillId="0" borderId="75" xfId="0" applyFont="1" applyBorder="1" applyAlignment="1">
      <alignment horizontal="left"/>
    </xf>
    <xf numFmtId="0" fontId="1" fillId="0" borderId="76" xfId="11" applyBorder="1" applyAlignment="1">
      <alignment vertical="center"/>
    </xf>
    <xf numFmtId="0" fontId="1" fillId="0" borderId="77" xfId="11" applyBorder="1" applyAlignment="1">
      <alignment vertical="center"/>
    </xf>
    <xf numFmtId="0" fontId="1" fillId="0" borderId="78" xfId="11" applyBorder="1" applyAlignment="1">
      <alignment vertical="center"/>
    </xf>
    <xf numFmtId="0" fontId="1" fillId="0" borderId="79" xfId="11" applyBorder="1" applyAlignment="1">
      <alignment vertical="center"/>
    </xf>
    <xf numFmtId="0" fontId="1" fillId="0" borderId="80" xfId="11" applyBorder="1" applyAlignment="1">
      <alignment vertical="center"/>
    </xf>
    <xf numFmtId="0" fontId="2" fillId="0" borderId="79" xfId="11" applyFont="1" applyBorder="1" applyAlignment="1">
      <alignment vertical="center"/>
    </xf>
    <xf numFmtId="0" fontId="16" fillId="0" borderId="0" xfId="15" applyFont="1" applyAlignment="1">
      <alignment vertical="center"/>
    </xf>
    <xf numFmtId="0" fontId="2" fillId="0" borderId="80" xfId="11" applyFont="1" applyBorder="1" applyAlignment="1">
      <alignment vertical="center"/>
    </xf>
    <xf numFmtId="0" fontId="4" fillId="0" borderId="0" xfId="11" applyFont="1" applyAlignment="1">
      <alignment vertical="center"/>
    </xf>
    <xf numFmtId="0" fontId="6" fillId="0" borderId="0" xfId="11" applyFont="1" applyAlignment="1">
      <alignment vertical="center"/>
    </xf>
    <xf numFmtId="0" fontId="7" fillId="0" borderId="79" xfId="11" applyFont="1" applyBorder="1" applyAlignment="1">
      <alignment vertical="center"/>
    </xf>
    <xf numFmtId="0" fontId="7" fillId="0" borderId="80" xfId="11" applyFont="1" applyBorder="1" applyAlignment="1">
      <alignment vertical="center"/>
    </xf>
    <xf numFmtId="0" fontId="8" fillId="0" borderId="0" xfId="11" applyFont="1" applyAlignment="1">
      <alignment horizontal="left" vertical="center"/>
    </xf>
    <xf numFmtId="0" fontId="8" fillId="0" borderId="0" xfId="11" applyFont="1" applyAlignment="1">
      <alignment horizontal="center" vertical="center"/>
    </xf>
    <xf numFmtId="0" fontId="8" fillId="0" borderId="0" xfId="11" applyFont="1" applyAlignment="1">
      <alignment horizontal="right" vertical="center"/>
    </xf>
    <xf numFmtId="2" fontId="8" fillId="0" borderId="0" xfId="11" applyNumberFormat="1" applyFont="1" applyAlignment="1">
      <alignment horizontal="center" vertical="center"/>
    </xf>
    <xf numFmtId="0" fontId="1" fillId="5" borderId="79" xfId="11" applyFill="1" applyBorder="1" applyAlignment="1">
      <alignment vertical="center"/>
    </xf>
    <xf numFmtId="0" fontId="1" fillId="0" borderId="0" xfId="11" applyAlignment="1">
      <alignment horizontal="center" vertical="center"/>
    </xf>
    <xf numFmtId="0" fontId="1" fillId="5" borderId="80" xfId="11" applyFill="1" applyBorder="1" applyAlignment="1">
      <alignment vertical="center"/>
    </xf>
    <xf numFmtId="0" fontId="11" fillId="6" borderId="0" xfId="17" applyFont="1" applyFill="1" applyAlignment="1">
      <alignment horizontal="left" vertical="center"/>
    </xf>
    <xf numFmtId="171" fontId="1" fillId="0" borderId="80" xfId="11" applyNumberFormat="1" applyBorder="1" applyAlignment="1">
      <alignment vertical="center"/>
    </xf>
    <xf numFmtId="0" fontId="17" fillId="4" borderId="0" xfId="15" applyFont="1" applyFill="1" applyAlignment="1">
      <alignment vertical="center" wrapText="1"/>
    </xf>
    <xf numFmtId="0" fontId="1" fillId="0" borderId="81" xfId="11" applyBorder="1" applyAlignment="1">
      <alignment vertical="center"/>
    </xf>
    <xf numFmtId="0" fontId="1" fillId="0" borderId="82" xfId="11" applyBorder="1" applyAlignment="1">
      <alignment vertical="center"/>
    </xf>
    <xf numFmtId="0" fontId="1" fillId="0" borderId="83" xfId="11" applyBorder="1" applyAlignment="1">
      <alignment vertical="center"/>
    </xf>
    <xf numFmtId="0" fontId="2" fillId="0" borderId="17" xfId="11" applyFont="1" applyBorder="1" applyAlignment="1">
      <alignment vertical="center"/>
    </xf>
    <xf numFmtId="0" fontId="3" fillId="2" borderId="64" xfId="11" applyFont="1" applyFill="1" applyBorder="1" applyAlignment="1">
      <alignment horizontal="center" vertical="center" wrapText="1"/>
    </xf>
    <xf numFmtId="0" fontId="16" fillId="0" borderId="3" xfId="12" applyFont="1" applyBorder="1" applyAlignment="1">
      <alignment horizontal="left" vertical="center" wrapText="1"/>
    </xf>
    <xf numFmtId="4" fontId="5" fillId="0" borderId="42" xfId="1" applyNumberFormat="1" applyFont="1" applyFill="1" applyBorder="1" applyAlignment="1">
      <alignment horizontal="left" vertical="center"/>
    </xf>
    <xf numFmtId="4" fontId="5" fillId="0" borderId="3" xfId="1" applyNumberFormat="1" applyFont="1" applyFill="1" applyBorder="1" applyAlignment="1">
      <alignment horizontal="left" vertical="center"/>
    </xf>
    <xf numFmtId="0" fontId="21" fillId="0" borderId="0" xfId="11" applyFont="1" applyAlignment="1">
      <alignment horizontal="center" vertical="center" wrapText="1"/>
    </xf>
    <xf numFmtId="0" fontId="21" fillId="0" borderId="70" xfId="11" applyFont="1" applyBorder="1" applyAlignment="1">
      <alignment horizontal="center" vertical="center" wrapText="1"/>
    </xf>
    <xf numFmtId="0" fontId="12" fillId="4" borderId="3" xfId="15" applyFont="1" applyFill="1" applyBorder="1" applyAlignment="1">
      <alignment vertical="center" wrapText="1"/>
    </xf>
    <xf numFmtId="3" fontId="16" fillId="0" borderId="3" xfId="15" applyNumberFormat="1" applyFont="1" applyBorder="1" applyAlignment="1">
      <alignment horizontal="center" vertical="center" wrapText="1"/>
    </xf>
    <xf numFmtId="0" fontId="12" fillId="0" borderId="3" xfId="16" applyFont="1" applyBorder="1" applyAlignment="1">
      <alignment vertical="center" wrapText="1"/>
    </xf>
    <xf numFmtId="0" fontId="12" fillId="0" borderId="12" xfId="11" applyFont="1" applyBorder="1" applyAlignment="1">
      <alignment vertical="center" wrapText="1"/>
    </xf>
    <xf numFmtId="0" fontId="12" fillId="0" borderId="42" xfId="11" applyFont="1" applyBorder="1" applyAlignment="1">
      <alignment vertical="center" wrapText="1"/>
    </xf>
    <xf numFmtId="0" fontId="12" fillId="0" borderId="3" xfId="15" applyFont="1" applyBorder="1" applyAlignment="1">
      <alignment vertical="center" wrapText="1"/>
    </xf>
    <xf numFmtId="0" fontId="12" fillId="0" borderId="3" xfId="0" applyFont="1" applyBorder="1" applyAlignment="1">
      <alignment vertical="center" wrapText="1"/>
    </xf>
    <xf numFmtId="3" fontId="16" fillId="0" borderId="3" xfId="15" applyNumberFormat="1" applyFont="1" applyBorder="1" applyAlignment="1">
      <alignment horizontal="center" vertical="center"/>
    </xf>
    <xf numFmtId="0" fontId="16" fillId="0" borderId="3" xfId="15" applyFont="1" applyBorder="1" applyAlignment="1">
      <alignment horizontal="center" vertical="center" wrapText="1"/>
    </xf>
    <xf numFmtId="0" fontId="41" fillId="0" borderId="72" xfId="0" applyFont="1" applyBorder="1" applyAlignment="1">
      <alignment vertical="center" wrapText="1"/>
    </xf>
    <xf numFmtId="0" fontId="41" fillId="0" borderId="73" xfId="0" applyFont="1" applyBorder="1" applyAlignment="1">
      <alignment vertical="center" wrapText="1"/>
    </xf>
    <xf numFmtId="0" fontId="41" fillId="0" borderId="74" xfId="0" applyFont="1" applyBorder="1" applyAlignment="1">
      <alignment vertical="center" wrapText="1"/>
    </xf>
    <xf numFmtId="0" fontId="1" fillId="0" borderId="0" xfId="11" applyAlignment="1">
      <alignment horizontal="center" vertical="center" wrapText="1"/>
    </xf>
    <xf numFmtId="0" fontId="16" fillId="0" borderId="0" xfId="15" applyFont="1" applyAlignment="1">
      <alignment horizontal="center" vertical="center"/>
    </xf>
    <xf numFmtId="0" fontId="3" fillId="2" borderId="11" xfId="11" applyFont="1" applyFill="1" applyBorder="1" applyAlignment="1">
      <alignment horizontal="center" vertical="center" wrapText="1"/>
    </xf>
    <xf numFmtId="0" fontId="3" fillId="2" borderId="54" xfId="11" applyFont="1" applyFill="1" applyBorder="1" applyAlignment="1">
      <alignment horizontal="center" vertical="center" wrapText="1"/>
    </xf>
    <xf numFmtId="0" fontId="3" fillId="2" borderId="45" xfId="11" applyFont="1" applyFill="1" applyBorder="1" applyAlignment="1">
      <alignment horizontal="center" vertical="center"/>
    </xf>
    <xf numFmtId="0" fontId="3" fillId="2" borderId="47" xfId="11" applyFont="1" applyFill="1" applyBorder="1" applyAlignment="1">
      <alignment horizontal="center" vertical="center"/>
    </xf>
    <xf numFmtId="0" fontId="16" fillId="0" borderId="0" xfId="15" applyFont="1" applyAlignment="1">
      <alignment horizontal="center" vertical="center" wrapText="1"/>
    </xf>
    <xf numFmtId="0" fontId="39" fillId="18" borderId="55" xfId="15" applyFont="1" applyFill="1" applyBorder="1" applyAlignment="1">
      <alignment vertical="center" wrapText="1"/>
    </xf>
    <xf numFmtId="0" fontId="39" fillId="18" borderId="3" xfId="15" applyFont="1" applyFill="1" applyBorder="1" applyAlignment="1">
      <alignment vertical="center" wrapText="1"/>
    </xf>
    <xf numFmtId="0" fontId="39" fillId="18" borderId="28" xfId="15" applyFont="1" applyFill="1" applyBorder="1" applyAlignment="1">
      <alignment vertical="center" wrapText="1"/>
    </xf>
    <xf numFmtId="0" fontId="39" fillId="5" borderId="32" xfId="15" applyFont="1" applyFill="1" applyBorder="1" applyAlignment="1">
      <alignment vertical="center" wrapText="1"/>
    </xf>
    <xf numFmtId="0" fontId="39" fillId="5" borderId="12" xfId="15" applyFont="1" applyFill="1" applyBorder="1" applyAlignment="1">
      <alignment vertical="center" wrapText="1"/>
    </xf>
    <xf numFmtId="0" fontId="39" fillId="5" borderId="33" xfId="15" applyFont="1" applyFill="1" applyBorder="1" applyAlignment="1">
      <alignment vertical="center" wrapText="1"/>
    </xf>
    <xf numFmtId="0" fontId="3" fillId="2" borderId="84" xfId="11" applyFont="1" applyFill="1" applyBorder="1" applyAlignment="1">
      <alignment horizontal="center" vertical="center" wrapText="1"/>
    </xf>
    <xf numFmtId="0" fontId="3" fillId="2" borderId="39" xfId="11" applyFont="1" applyFill="1" applyBorder="1" applyAlignment="1">
      <alignment horizontal="center" vertical="center" wrapText="1"/>
    </xf>
    <xf numFmtId="0" fontId="16" fillId="0" borderId="3" xfId="13" applyFont="1" applyBorder="1" applyAlignment="1">
      <alignment horizontal="left" vertical="center"/>
    </xf>
    <xf numFmtId="0" fontId="11" fillId="6" borderId="0" xfId="17" applyFont="1" applyFill="1" applyAlignment="1">
      <alignment horizontal="left" vertical="center"/>
    </xf>
    <xf numFmtId="0" fontId="5" fillId="14" borderId="45" xfId="11" applyFont="1" applyFill="1" applyBorder="1" applyAlignment="1">
      <alignment horizontal="right" vertical="center" wrapText="1"/>
    </xf>
    <xf numFmtId="0" fontId="5" fillId="14" borderId="46" xfId="11" applyFont="1" applyFill="1" applyBorder="1" applyAlignment="1">
      <alignment horizontal="right" vertical="center" wrapText="1"/>
    </xf>
    <xf numFmtId="0" fontId="5" fillId="14" borderId="47" xfId="11" applyFont="1" applyFill="1" applyBorder="1" applyAlignment="1">
      <alignment horizontal="right" vertical="center" wrapText="1"/>
    </xf>
    <xf numFmtId="0" fontId="1" fillId="0" borderId="4" xfId="11" applyBorder="1" applyAlignment="1">
      <alignment horizontal="justify" vertical="center"/>
    </xf>
    <xf numFmtId="0" fontId="1" fillId="0" borderId="0" xfId="11" applyAlignment="1">
      <alignment horizontal="justify" vertical="center"/>
    </xf>
    <xf numFmtId="0" fontId="1" fillId="0" borderId="6" xfId="11" applyBorder="1" applyAlignment="1">
      <alignment horizontal="justify" vertical="center"/>
    </xf>
    <xf numFmtId="0" fontId="5" fillId="0" borderId="4" xfId="11" applyFont="1" applyBorder="1" applyAlignment="1">
      <alignment horizontal="left" wrapText="1"/>
    </xf>
    <xf numFmtId="0" fontId="5" fillId="0" borderId="0" xfId="11" applyFont="1" applyAlignment="1">
      <alignment horizontal="left" wrapText="1"/>
    </xf>
    <xf numFmtId="0" fontId="5" fillId="0" borderId="6" xfId="11" applyFont="1" applyBorder="1" applyAlignment="1">
      <alignment horizontal="left" wrapText="1"/>
    </xf>
    <xf numFmtId="0" fontId="15" fillId="12" borderId="32" xfId="11" applyFont="1" applyFill="1" applyBorder="1"/>
    <xf numFmtId="0" fontId="15" fillId="12" borderId="12" xfId="11" applyFont="1" applyFill="1" applyBorder="1"/>
    <xf numFmtId="173" fontId="1" fillId="0" borderId="40" xfId="1" applyNumberFormat="1" applyFont="1" applyFill="1" applyBorder="1" applyAlignment="1" applyProtection="1">
      <alignment horizontal="center" vertical="center"/>
    </xf>
    <xf numFmtId="173" fontId="1" fillId="0" borderId="12" xfId="1" applyNumberFormat="1" applyFont="1" applyFill="1" applyBorder="1" applyAlignment="1" applyProtection="1">
      <alignment horizontal="center" vertical="center"/>
    </xf>
    <xf numFmtId="173" fontId="1" fillId="0" borderId="33" xfId="1" applyNumberFormat="1" applyFont="1" applyFill="1" applyBorder="1" applyAlignment="1" applyProtection="1">
      <alignment horizontal="center" vertical="center"/>
    </xf>
    <xf numFmtId="173" fontId="1" fillId="0" borderId="49" xfId="1" applyNumberFormat="1" applyFont="1" applyFill="1" applyBorder="1" applyAlignment="1" applyProtection="1">
      <alignment horizontal="center" vertical="center"/>
    </xf>
    <xf numFmtId="173" fontId="1" fillId="0" borderId="17" xfId="1" applyNumberFormat="1" applyFont="1" applyFill="1" applyBorder="1" applyAlignment="1" applyProtection="1">
      <alignment horizontal="center" vertical="center"/>
    </xf>
    <xf numFmtId="173" fontId="1" fillId="0" borderId="18" xfId="1" applyNumberFormat="1" applyFont="1" applyFill="1" applyBorder="1" applyAlignment="1" applyProtection="1">
      <alignment horizontal="center" vertical="center"/>
    </xf>
    <xf numFmtId="0" fontId="5" fillId="3" borderId="45" xfId="11" applyFont="1" applyFill="1" applyBorder="1" applyAlignment="1">
      <alignment horizontal="right" vertical="center"/>
    </xf>
    <xf numFmtId="0" fontId="5" fillId="3" borderId="46" xfId="11" applyFont="1" applyFill="1" applyBorder="1" applyAlignment="1">
      <alignment horizontal="right" vertical="center"/>
    </xf>
    <xf numFmtId="0" fontId="5" fillId="3" borderId="47" xfId="11" applyFont="1" applyFill="1" applyBorder="1" applyAlignment="1">
      <alignment horizontal="right" vertical="center"/>
    </xf>
    <xf numFmtId="0" fontId="5" fillId="11" borderId="45" xfId="11" applyFont="1" applyFill="1" applyBorder="1" applyAlignment="1">
      <alignment horizontal="right"/>
    </xf>
    <xf numFmtId="0" fontId="5" fillId="11" borderId="46" xfId="11" applyFont="1" applyFill="1" applyBorder="1" applyAlignment="1">
      <alignment horizontal="right"/>
    </xf>
    <xf numFmtId="0" fontId="5" fillId="11" borderId="47" xfId="11" applyFont="1" applyFill="1" applyBorder="1" applyAlignment="1">
      <alignment horizontal="right"/>
    </xf>
    <xf numFmtId="0" fontId="15" fillId="14" borderId="32" xfId="11" applyFont="1" applyFill="1" applyBorder="1" applyAlignment="1">
      <alignment horizontal="left" vertical="center"/>
    </xf>
    <xf numFmtId="0" fontId="15" fillId="14" borderId="12" xfId="11" applyFont="1" applyFill="1" applyBorder="1" applyAlignment="1">
      <alignment horizontal="left" vertical="center"/>
    </xf>
    <xf numFmtId="0" fontId="15" fillId="14" borderId="33" xfId="11" applyFont="1" applyFill="1" applyBorder="1" applyAlignment="1">
      <alignment horizontal="left" vertical="center"/>
    </xf>
    <xf numFmtId="0" fontId="1" fillId="15" borderId="16" xfId="11" applyFill="1" applyBorder="1" applyAlignment="1">
      <alignment horizontal="center"/>
    </xf>
    <xf numFmtId="0" fontId="1" fillId="15" borderId="17" xfId="11" applyFill="1" applyBorder="1" applyAlignment="1">
      <alignment horizontal="center"/>
    </xf>
    <xf numFmtId="0" fontId="1" fillId="15" borderId="18" xfId="11" applyFill="1" applyBorder="1" applyAlignment="1">
      <alignment horizontal="center"/>
    </xf>
    <xf numFmtId="0" fontId="15" fillId="11" borderId="36" xfId="11" applyFont="1" applyFill="1" applyBorder="1" applyAlignment="1">
      <alignment horizontal="center" vertical="center"/>
    </xf>
    <xf numFmtId="0" fontId="15" fillId="11" borderId="14" xfId="11" applyFont="1" applyFill="1" applyBorder="1" applyAlignment="1">
      <alignment horizontal="center" vertical="center"/>
    </xf>
    <xf numFmtId="0" fontId="15" fillId="11" borderId="34" xfId="11" applyFont="1" applyFill="1" applyBorder="1" applyAlignment="1">
      <alignment horizontal="center" vertical="center" wrapText="1"/>
    </xf>
    <xf numFmtId="0" fontId="15" fillId="11" borderId="14" xfId="11" applyFont="1" applyFill="1" applyBorder="1" applyAlignment="1">
      <alignment horizontal="center" vertical="center" wrapText="1"/>
    </xf>
    <xf numFmtId="0" fontId="15" fillId="11" borderId="44" xfId="11" applyFont="1" applyFill="1" applyBorder="1" applyAlignment="1">
      <alignment horizontal="center" vertical="center" wrapText="1"/>
    </xf>
    <xf numFmtId="0" fontId="1" fillId="0" borderId="40" xfId="11" applyBorder="1" applyAlignment="1" applyProtection="1">
      <alignment horizontal="left" vertical="center" wrapText="1"/>
      <protection locked="0"/>
    </xf>
    <xf numFmtId="0" fontId="1" fillId="0" borderId="12" xfId="11" applyBorder="1" applyAlignment="1" applyProtection="1">
      <alignment horizontal="left" vertical="center" wrapText="1"/>
      <protection locked="0"/>
    </xf>
    <xf numFmtId="0" fontId="1" fillId="0" borderId="42" xfId="11" applyBorder="1" applyAlignment="1" applyProtection="1">
      <alignment horizontal="left" vertical="center" wrapText="1"/>
      <protection locked="0"/>
    </xf>
    <xf numFmtId="175" fontId="1" fillId="0" borderId="40" xfId="11" applyNumberFormat="1" applyBorder="1" applyAlignment="1" applyProtection="1">
      <alignment horizontal="center" vertical="center"/>
      <protection locked="0"/>
    </xf>
    <xf numFmtId="175" fontId="1" fillId="0" borderId="42" xfId="11" applyNumberFormat="1" applyBorder="1" applyAlignment="1" applyProtection="1">
      <alignment horizontal="center" vertical="center"/>
      <protection locked="0"/>
    </xf>
    <xf numFmtId="0" fontId="1" fillId="3" borderId="49" xfId="11" applyFill="1" applyBorder="1" applyAlignment="1" applyProtection="1">
      <alignment horizontal="left" vertical="center" wrapText="1"/>
      <protection locked="0"/>
    </xf>
    <xf numFmtId="0" fontId="1" fillId="3" borderId="17" xfId="11" applyFill="1" applyBorder="1" applyAlignment="1" applyProtection="1">
      <alignment horizontal="left" vertical="center" wrapText="1"/>
      <protection locked="0"/>
    </xf>
    <xf numFmtId="0" fontId="1" fillId="3" borderId="43" xfId="11" applyFill="1" applyBorder="1" applyAlignment="1" applyProtection="1">
      <alignment horizontal="left" vertical="center" wrapText="1"/>
      <protection locked="0"/>
    </xf>
    <xf numFmtId="175" fontId="1" fillId="3" borderId="49" xfId="11" applyNumberFormat="1" applyFill="1" applyBorder="1" applyAlignment="1" applyProtection="1">
      <alignment horizontal="center" vertical="center"/>
      <protection locked="0"/>
    </xf>
    <xf numFmtId="175" fontId="1" fillId="3" borderId="43" xfId="11" applyNumberFormat="1" applyFill="1" applyBorder="1" applyAlignment="1" applyProtection="1">
      <alignment horizontal="center" vertical="center"/>
      <protection locked="0"/>
    </xf>
    <xf numFmtId="0" fontId="5" fillId="3" borderId="45" xfId="11" applyFont="1" applyFill="1" applyBorder="1" applyAlignment="1">
      <alignment horizontal="right"/>
    </xf>
    <xf numFmtId="0" fontId="5" fillId="3" borderId="46" xfId="11" applyFont="1" applyFill="1" applyBorder="1" applyAlignment="1">
      <alignment horizontal="right"/>
    </xf>
    <xf numFmtId="0" fontId="5" fillId="3" borderId="47" xfId="11" applyFont="1" applyFill="1" applyBorder="1" applyAlignment="1">
      <alignment horizontal="right"/>
    </xf>
    <xf numFmtId="0" fontId="15" fillId="14" borderId="32" xfId="11" applyFont="1" applyFill="1" applyBorder="1" applyAlignment="1">
      <alignment horizontal="left" vertical="center" wrapText="1"/>
    </xf>
    <xf numFmtId="0" fontId="15" fillId="14" borderId="12" xfId="11" applyFont="1" applyFill="1" applyBorder="1" applyAlignment="1">
      <alignment horizontal="left" vertical="center" wrapText="1"/>
    </xf>
    <xf numFmtId="0" fontId="15" fillId="14" borderId="33" xfId="11" applyFont="1" applyFill="1" applyBorder="1" applyAlignment="1">
      <alignment horizontal="left" vertical="center" wrapText="1"/>
    </xf>
    <xf numFmtId="0" fontId="31" fillId="0" borderId="19" xfId="11" applyFont="1" applyBorder="1" applyAlignment="1">
      <alignment horizontal="center" vertical="center" wrapText="1"/>
    </xf>
    <xf numFmtId="0" fontId="31" fillId="0" borderId="20" xfId="11" applyFont="1" applyBorder="1" applyAlignment="1">
      <alignment horizontal="center" vertical="center" wrapText="1"/>
    </xf>
    <xf numFmtId="0" fontId="31" fillId="0" borderId="21" xfId="11" applyFont="1" applyBorder="1" applyAlignment="1">
      <alignment horizontal="center" vertical="center" wrapText="1"/>
    </xf>
    <xf numFmtId="0" fontId="15" fillId="16" borderId="22" xfId="11" applyFont="1" applyFill="1" applyBorder="1" applyAlignment="1">
      <alignment horizontal="center" vertical="center" wrapText="1"/>
    </xf>
    <xf numFmtId="0" fontId="1" fillId="0" borderId="24" xfId="11" applyBorder="1" applyAlignment="1" applyProtection="1">
      <alignment horizontal="left" vertical="center" wrapText="1"/>
      <protection locked="0"/>
    </xf>
    <xf numFmtId="0" fontId="1" fillId="0" borderId="5" xfId="11" applyBorder="1" applyAlignment="1" applyProtection="1">
      <alignment horizontal="left" vertical="center" wrapText="1"/>
      <protection locked="0"/>
    </xf>
    <xf numFmtId="0" fontId="1" fillId="0" borderId="25" xfId="11" applyBorder="1" applyAlignment="1" applyProtection="1">
      <alignment horizontal="left" vertical="center" wrapText="1"/>
      <protection locked="0"/>
    </xf>
    <xf numFmtId="0" fontId="9" fillId="0" borderId="40" xfId="10" applyBorder="1" applyAlignment="1" applyProtection="1">
      <alignment horizontal="left" vertical="center" wrapText="1"/>
      <protection locked="0"/>
    </xf>
    <xf numFmtId="0" fontId="9" fillId="0" borderId="12" xfId="10" applyBorder="1" applyAlignment="1" applyProtection="1">
      <alignment horizontal="left" vertical="center" wrapText="1"/>
      <protection locked="0"/>
    </xf>
    <xf numFmtId="0" fontId="9" fillId="0" borderId="42" xfId="10" applyBorder="1" applyAlignment="1" applyProtection="1">
      <alignment horizontal="left" vertical="center" wrapText="1"/>
      <protection locked="0"/>
    </xf>
    <xf numFmtId="0" fontId="1" fillId="0" borderId="3" xfId="11" applyBorder="1" applyAlignment="1" applyProtection="1">
      <alignment horizontal="left" vertical="center" wrapText="1"/>
      <protection locked="0"/>
    </xf>
    <xf numFmtId="173" fontId="1" fillId="0" borderId="40" xfId="11" applyNumberFormat="1" applyBorder="1" applyAlignment="1" applyProtection="1">
      <alignment horizontal="right" vertical="center" wrapText="1"/>
      <protection locked="0"/>
    </xf>
    <xf numFmtId="173" fontId="1" fillId="0" borderId="42" xfId="11" applyNumberFormat="1" applyBorder="1" applyAlignment="1" applyProtection="1">
      <alignment horizontal="right" vertical="center" wrapText="1"/>
      <protection locked="0"/>
    </xf>
    <xf numFmtId="0" fontId="1" fillId="0" borderId="38" xfId="11" applyBorder="1" applyAlignment="1" applyProtection="1">
      <alignment horizontal="left" vertical="center" wrapText="1"/>
      <protection locked="0"/>
    </xf>
    <xf numFmtId="173" fontId="1" fillId="0" borderId="49" xfId="11" applyNumberFormat="1" applyBorder="1" applyAlignment="1" applyProtection="1">
      <alignment horizontal="right" vertical="center" wrapText="1"/>
      <protection locked="0"/>
    </xf>
    <xf numFmtId="173" fontId="1" fillId="0" borderId="43" xfId="11" applyNumberFormat="1" applyBorder="1" applyAlignment="1" applyProtection="1">
      <alignment horizontal="right" vertical="center" wrapText="1"/>
      <protection locked="0"/>
    </xf>
    <xf numFmtId="0" fontId="5" fillId="3" borderId="7" xfId="11" applyFont="1" applyFill="1" applyBorder="1" applyAlignment="1">
      <alignment horizontal="right"/>
    </xf>
    <xf numFmtId="0" fontId="5" fillId="3" borderId="8" xfId="11" applyFont="1" applyFill="1" applyBorder="1" applyAlignment="1">
      <alignment horizontal="right"/>
    </xf>
    <xf numFmtId="0" fontId="5" fillId="3" borderId="54" xfId="11" applyFont="1" applyFill="1" applyBorder="1" applyAlignment="1">
      <alignment horizontal="right"/>
    </xf>
    <xf numFmtId="0" fontId="31" fillId="15" borderId="19" xfId="11" applyFont="1" applyFill="1" applyBorder="1" applyAlignment="1">
      <alignment horizontal="center" vertical="center" wrapText="1"/>
    </xf>
    <xf numFmtId="0" fontId="31" fillId="15" borderId="20" xfId="11" applyFont="1" applyFill="1" applyBorder="1" applyAlignment="1">
      <alignment horizontal="center" vertical="center" wrapText="1"/>
    </xf>
    <xf numFmtId="0" fontId="31" fillId="15" borderId="21" xfId="11" applyFont="1" applyFill="1" applyBorder="1" applyAlignment="1">
      <alignment horizontal="center" vertical="center" wrapText="1"/>
    </xf>
    <xf numFmtId="0" fontId="15" fillId="11" borderId="22" xfId="11" applyFont="1" applyFill="1" applyBorder="1" applyAlignment="1">
      <alignment horizontal="center" vertical="center" wrapText="1"/>
    </xf>
    <xf numFmtId="0" fontId="1" fillId="0" borderId="26" xfId="11" applyBorder="1" applyAlignment="1" applyProtection="1">
      <alignment horizontal="left" vertical="center" wrapText="1"/>
      <protection locked="0"/>
    </xf>
    <xf numFmtId="173" fontId="1" fillId="0" borderId="24" xfId="11" applyNumberFormat="1" applyBorder="1" applyAlignment="1" applyProtection="1">
      <alignment horizontal="right" vertical="center" wrapText="1"/>
      <protection locked="0"/>
    </xf>
    <xf numFmtId="173" fontId="1" fillId="0" borderId="25" xfId="11" applyNumberFormat="1" applyBorder="1" applyAlignment="1" applyProtection="1">
      <alignment horizontal="right" vertical="center" wrapText="1"/>
      <protection locked="0"/>
    </xf>
    <xf numFmtId="0" fontId="9" fillId="0" borderId="3" xfId="10" applyBorder="1" applyAlignment="1" applyProtection="1">
      <alignment horizontal="left" vertical="center" wrapText="1"/>
      <protection locked="0"/>
    </xf>
    <xf numFmtId="175" fontId="1" fillId="0" borderId="3" xfId="11" applyNumberFormat="1" applyBorder="1" applyAlignment="1" applyProtection="1">
      <alignment horizontal="center" vertical="center" wrapText="1"/>
      <protection locked="0"/>
    </xf>
    <xf numFmtId="9" fontId="1" fillId="0" borderId="38" xfId="22" applyFont="1" applyFill="1" applyBorder="1" applyAlignment="1" applyProtection="1">
      <alignment horizontal="center" vertical="center"/>
      <protection locked="0"/>
    </xf>
    <xf numFmtId="0" fontId="15" fillId="10" borderId="22" xfId="11" applyFont="1" applyFill="1" applyBorder="1" applyAlignment="1">
      <alignment horizontal="center" vertical="center" wrapText="1"/>
    </xf>
    <xf numFmtId="0" fontId="15" fillId="15" borderId="19" xfId="11" applyFont="1" applyFill="1" applyBorder="1" applyAlignment="1">
      <alignment horizontal="center"/>
    </xf>
    <xf numFmtId="0" fontId="15" fillId="15" borderId="20" xfId="11" applyFont="1" applyFill="1" applyBorder="1" applyAlignment="1">
      <alignment horizontal="center"/>
    </xf>
    <xf numFmtId="0" fontId="15" fillId="15" borderId="21" xfId="11" applyFont="1" applyFill="1" applyBorder="1" applyAlignment="1">
      <alignment horizontal="center"/>
    </xf>
    <xf numFmtId="175" fontId="1" fillId="0" borderId="26" xfId="11" applyNumberFormat="1" applyBorder="1" applyAlignment="1" applyProtection="1">
      <alignment horizontal="center" vertical="center" wrapText="1"/>
      <protection locked="0"/>
    </xf>
    <xf numFmtId="0" fontId="5" fillId="7" borderId="0" xfId="15" applyFont="1" applyFill="1" applyAlignment="1" applyProtection="1">
      <alignment horizontal="center" vertical="top"/>
      <protection locked="0"/>
    </xf>
    <xf numFmtId="0" fontId="27" fillId="7" borderId="0" xfId="15" applyFont="1" applyFill="1" applyAlignment="1" applyProtection="1">
      <alignment horizontal="center" vertical="top"/>
      <protection locked="0"/>
    </xf>
    <xf numFmtId="0" fontId="27" fillId="7" borderId="4" xfId="15" applyFont="1" applyFill="1" applyBorder="1" applyAlignment="1" applyProtection="1">
      <alignment horizontal="left" vertical="center"/>
      <protection locked="0"/>
    </xf>
    <xf numFmtId="0" fontId="27" fillId="7" borderId="0" xfId="15" applyFont="1" applyFill="1" applyAlignment="1" applyProtection="1">
      <alignment horizontal="left" vertical="center"/>
      <protection locked="0"/>
    </xf>
    <xf numFmtId="0" fontId="5" fillId="7" borderId="4" xfId="15" applyFont="1" applyFill="1" applyBorder="1" applyAlignment="1" applyProtection="1">
      <alignment horizontal="left" vertical="center"/>
      <protection locked="0"/>
    </xf>
    <xf numFmtId="0" fontId="5" fillId="7" borderId="0" xfId="15" applyFont="1" applyFill="1" applyAlignment="1" applyProtection="1">
      <alignment horizontal="left" vertical="center"/>
      <protection locked="0"/>
    </xf>
    <xf numFmtId="0" fontId="5" fillId="7" borderId="0" xfId="15" applyFont="1" applyFill="1" applyAlignment="1" applyProtection="1">
      <alignment horizontal="center" vertical="center"/>
      <protection locked="0"/>
    </xf>
    <xf numFmtId="0" fontId="1" fillId="7" borderId="5" xfId="15" applyFont="1" applyFill="1" applyBorder="1" applyAlignment="1" applyProtection="1">
      <alignment horizontal="center"/>
      <protection locked="0"/>
    </xf>
    <xf numFmtId="0" fontId="1" fillId="7" borderId="8" xfId="15" applyFont="1" applyFill="1" applyBorder="1" applyAlignment="1" applyProtection="1">
      <alignment horizontal="center"/>
      <protection locked="0"/>
    </xf>
    <xf numFmtId="0" fontId="1" fillId="7" borderId="54" xfId="15" applyFont="1" applyFill="1" applyBorder="1" applyAlignment="1" applyProtection="1">
      <alignment horizontal="center"/>
      <protection locked="0"/>
    </xf>
    <xf numFmtId="0" fontId="15" fillId="10" borderId="63" xfId="11" applyFont="1" applyFill="1" applyBorder="1" applyAlignment="1">
      <alignment horizontal="center" vertical="center" wrapText="1"/>
    </xf>
    <xf numFmtId="0" fontId="15" fillId="10" borderId="2" xfId="11" applyFont="1" applyFill="1" applyBorder="1" applyAlignment="1">
      <alignment horizontal="center" vertical="center" wrapText="1"/>
    </xf>
    <xf numFmtId="0" fontId="15" fillId="10" borderId="64" xfId="11" applyFont="1" applyFill="1" applyBorder="1" applyAlignment="1">
      <alignment horizontal="center" vertical="center" wrapText="1"/>
    </xf>
    <xf numFmtId="4" fontId="1" fillId="0" borderId="24" xfId="11" applyNumberFormat="1" applyBorder="1" applyAlignment="1" applyProtection="1">
      <alignment horizontal="center" vertical="center"/>
      <protection locked="0"/>
    </xf>
    <xf numFmtId="4" fontId="1" fillId="0" borderId="25" xfId="11" applyNumberFormat="1" applyBorder="1" applyAlignment="1" applyProtection="1">
      <alignment horizontal="center" vertical="center"/>
      <protection locked="0"/>
    </xf>
    <xf numFmtId="0" fontId="1" fillId="7" borderId="9" xfId="15" applyFont="1" applyFill="1" applyBorder="1" applyAlignment="1">
      <alignment horizontal="center"/>
    </xf>
    <xf numFmtId="0" fontId="1" fillId="7" borderId="4" xfId="15" applyFont="1" applyFill="1" applyBorder="1" applyAlignment="1">
      <alignment horizontal="center"/>
    </xf>
    <xf numFmtId="0" fontId="1" fillId="7" borderId="7" xfId="15" applyFont="1" applyFill="1" applyBorder="1" applyAlignment="1">
      <alignment horizontal="center"/>
    </xf>
    <xf numFmtId="0" fontId="15" fillId="8" borderId="10" xfId="15" applyFont="1" applyFill="1" applyBorder="1" applyAlignment="1">
      <alignment horizontal="center"/>
    </xf>
    <xf numFmtId="0" fontId="15" fillId="8" borderId="11" xfId="15" applyFont="1" applyFill="1" applyBorder="1" applyAlignment="1">
      <alignment horizontal="center"/>
    </xf>
    <xf numFmtId="0" fontId="23" fillId="8" borderId="59" xfId="19" applyFont="1" applyFill="1" applyBorder="1" applyAlignment="1">
      <alignment horizontal="center" vertical="center"/>
    </xf>
    <xf numFmtId="0" fontId="23" fillId="8" borderId="55" xfId="19" applyFont="1" applyFill="1" applyBorder="1" applyAlignment="1">
      <alignment horizontal="center" vertical="center"/>
    </xf>
    <xf numFmtId="0" fontId="23" fillId="8" borderId="56" xfId="19" applyFont="1" applyFill="1" applyBorder="1" applyAlignment="1">
      <alignment horizontal="center" vertical="center"/>
    </xf>
    <xf numFmtId="0" fontId="23" fillId="8" borderId="10" xfId="19" applyFont="1" applyFill="1" applyBorder="1" applyAlignment="1">
      <alignment horizontal="center" vertical="center"/>
    </xf>
    <xf numFmtId="0" fontId="23" fillId="8" borderId="24" xfId="19" applyFont="1" applyFill="1" applyBorder="1" applyAlignment="1">
      <alignment horizontal="center" vertical="center"/>
    </xf>
    <xf numFmtId="0" fontId="23" fillId="8" borderId="5" xfId="19" applyFont="1" applyFill="1" applyBorder="1" applyAlignment="1">
      <alignment horizontal="center" vertical="center"/>
    </xf>
    <xf numFmtId="0" fontId="1" fillId="8" borderId="60" xfId="19" applyFont="1" applyFill="1" applyBorder="1" applyAlignment="1">
      <alignment horizontal="center" vertical="center"/>
    </xf>
    <xf numFmtId="0" fontId="1" fillId="8" borderId="51" xfId="19" applyFont="1" applyFill="1" applyBorder="1" applyAlignment="1">
      <alignment horizontal="center" vertical="center"/>
    </xf>
    <xf numFmtId="0" fontId="1" fillId="8" borderId="31" xfId="19" applyFont="1" applyFill="1" applyBorder="1" applyAlignment="1">
      <alignment horizontal="center" vertical="center"/>
    </xf>
    <xf numFmtId="0" fontId="25" fillId="8" borderId="0" xfId="15" applyFont="1" applyFill="1" applyAlignment="1">
      <alignment horizontal="center"/>
    </xf>
    <xf numFmtId="0" fontId="25" fillId="8" borderId="6" xfId="15" applyFont="1" applyFill="1" applyBorder="1" applyAlignment="1">
      <alignment horizontal="center"/>
    </xf>
    <xf numFmtId="0" fontId="5" fillId="8" borderId="0" xfId="15" applyFont="1" applyFill="1" applyAlignment="1">
      <alignment horizontal="center" vertical="center"/>
    </xf>
    <xf numFmtId="0" fontId="5" fillId="8" borderId="6" xfId="15" applyFont="1" applyFill="1" applyBorder="1" applyAlignment="1">
      <alignment horizontal="center" vertical="center"/>
    </xf>
    <xf numFmtId="0" fontId="23" fillId="8" borderId="61" xfId="19" applyFont="1" applyFill="1" applyBorder="1" applyAlignment="1">
      <alignment horizontal="center" vertical="center"/>
    </xf>
    <xf numFmtId="0" fontId="23" fillId="8" borderId="62" xfId="15" applyFont="1" applyFill="1" applyBorder="1" applyAlignment="1">
      <alignment horizontal="center" vertical="center"/>
    </xf>
    <xf numFmtId="0" fontId="23" fillId="8" borderId="29" xfId="19" applyFont="1" applyFill="1" applyBorder="1" applyAlignment="1">
      <alignment horizontal="center" vertical="center"/>
    </xf>
    <xf numFmtId="0" fontId="23" fillId="8" borderId="20" xfId="19" applyFont="1" applyFill="1" applyBorder="1" applyAlignment="1">
      <alignment horizontal="center" vertical="center"/>
    </xf>
    <xf numFmtId="0" fontId="23" fillId="8" borderId="57" xfId="19" applyFont="1" applyFill="1" applyBorder="1" applyAlignment="1">
      <alignment horizontal="center" vertical="center"/>
    </xf>
    <xf numFmtId="0" fontId="5" fillId="8" borderId="8" xfId="15" applyFont="1" applyFill="1" applyBorder="1" applyAlignment="1">
      <alignment horizontal="center"/>
    </xf>
    <xf numFmtId="0" fontId="5" fillId="8" borderId="54" xfId="15" applyFont="1" applyFill="1" applyBorder="1" applyAlignment="1">
      <alignment horizontal="center"/>
    </xf>
    <xf numFmtId="0" fontId="23" fillId="8" borderId="37" xfId="19" applyFont="1" applyFill="1" applyBorder="1" applyAlignment="1">
      <alignment horizontal="center" vertical="center"/>
    </xf>
    <xf numFmtId="0" fontId="23" fillId="8" borderId="30" xfId="19" applyFont="1" applyFill="1" applyBorder="1" applyAlignment="1">
      <alignment horizontal="center" vertical="center"/>
    </xf>
    <xf numFmtId="0" fontId="15" fillId="11" borderId="22" xfId="11" applyFont="1" applyFill="1" applyBorder="1" applyAlignment="1">
      <alignment horizontal="center" vertical="center"/>
    </xf>
    <xf numFmtId="0" fontId="15" fillId="12" borderId="38" xfId="11" applyFont="1" applyFill="1" applyBorder="1" applyAlignment="1">
      <alignment horizontal="center" vertical="center" wrapText="1"/>
    </xf>
    <xf numFmtId="0" fontId="5" fillId="7" borderId="10" xfId="15" applyFont="1" applyFill="1" applyBorder="1" applyAlignment="1" applyProtection="1">
      <alignment horizontal="center"/>
      <protection locked="0"/>
    </xf>
    <xf numFmtId="0" fontId="5" fillId="7" borderId="0" xfId="15" applyFont="1" applyFill="1" applyAlignment="1" applyProtection="1">
      <alignment horizontal="center"/>
      <protection locked="0"/>
    </xf>
    <xf numFmtId="0" fontId="1" fillId="0" borderId="49" xfId="11" applyBorder="1" applyAlignment="1" applyProtection="1">
      <alignment horizontal="left" vertical="center" wrapText="1"/>
      <protection locked="0"/>
    </xf>
    <xf numFmtId="0" fontId="1" fillId="0" borderId="17" xfId="11" applyBorder="1" applyAlignment="1" applyProtection="1">
      <alignment horizontal="left" vertical="center" wrapText="1"/>
      <protection locked="0"/>
    </xf>
    <xf numFmtId="0" fontId="1" fillId="0" borderId="43" xfId="11" applyBorder="1" applyAlignment="1" applyProtection="1">
      <alignment horizontal="left" vertical="center" wrapText="1"/>
      <protection locked="0"/>
    </xf>
    <xf numFmtId="0" fontId="31" fillId="4" borderId="16" xfId="11" applyFont="1" applyFill="1" applyBorder="1" applyAlignment="1">
      <alignment horizontal="center" vertical="center"/>
    </xf>
    <xf numFmtId="0" fontId="31" fillId="4" borderId="17" xfId="11" applyFont="1" applyFill="1" applyBorder="1" applyAlignment="1">
      <alignment horizontal="center" vertical="center"/>
    </xf>
    <xf numFmtId="0" fontId="31" fillId="4" borderId="18" xfId="11" applyFont="1" applyFill="1" applyBorder="1" applyAlignment="1">
      <alignment horizontal="center" vertical="center"/>
    </xf>
    <xf numFmtId="0" fontId="5" fillId="0" borderId="4" xfId="0" applyFont="1" applyBorder="1" applyAlignment="1">
      <alignment horizontal="left" wrapText="1"/>
    </xf>
    <xf numFmtId="0" fontId="5" fillId="0" borderId="0" xfId="0" applyFont="1" applyAlignment="1">
      <alignment horizontal="left" wrapText="1"/>
    </xf>
    <xf numFmtId="0" fontId="5" fillId="0" borderId="6" xfId="0" applyFont="1" applyBorder="1" applyAlignment="1">
      <alignment horizontal="left" wrapText="1"/>
    </xf>
    <xf numFmtId="173" fontId="1" fillId="0" borderId="49" xfId="2" applyNumberFormat="1" applyFont="1" applyFill="1" applyBorder="1" applyAlignment="1" applyProtection="1">
      <alignment horizontal="center" vertical="center"/>
    </xf>
    <xf numFmtId="173" fontId="1" fillId="0" borderId="17" xfId="2" applyNumberFormat="1" applyFont="1" applyFill="1" applyBorder="1" applyAlignment="1" applyProtection="1">
      <alignment horizontal="center" vertical="center"/>
    </xf>
    <xf numFmtId="173" fontId="1" fillId="0" borderId="18" xfId="2" applyNumberFormat="1" applyFont="1" applyFill="1" applyBorder="1" applyAlignment="1" applyProtection="1">
      <alignment horizontal="center" vertical="center"/>
    </xf>
    <xf numFmtId="0" fontId="5" fillId="3" borderId="45" xfId="0" applyFont="1" applyFill="1" applyBorder="1" applyAlignment="1">
      <alignment horizontal="right" vertical="center"/>
    </xf>
    <xf numFmtId="0" fontId="5" fillId="3" borderId="46" xfId="0" applyFont="1" applyFill="1" applyBorder="1" applyAlignment="1">
      <alignment horizontal="right" vertical="center"/>
    </xf>
    <xf numFmtId="0" fontId="5" fillId="3" borderId="47" xfId="0" applyFont="1" applyFill="1" applyBorder="1" applyAlignment="1">
      <alignment horizontal="right" vertical="center"/>
    </xf>
    <xf numFmtId="0" fontId="5" fillId="14" borderId="45" xfId="0" applyFont="1" applyFill="1" applyBorder="1" applyAlignment="1">
      <alignment horizontal="right" vertical="center" wrapText="1"/>
    </xf>
    <xf numFmtId="0" fontId="5" fillId="14" borderId="46" xfId="0" applyFont="1" applyFill="1" applyBorder="1" applyAlignment="1">
      <alignment horizontal="right" vertical="center" wrapText="1"/>
    </xf>
    <xf numFmtId="0" fontId="5" fillId="14" borderId="47" xfId="0" applyFont="1" applyFill="1" applyBorder="1" applyAlignment="1">
      <alignment horizontal="right" vertical="center" wrapText="1"/>
    </xf>
    <xf numFmtId="0" fontId="1" fillId="0" borderId="4" xfId="0" applyFont="1" applyBorder="1" applyAlignment="1">
      <alignment horizontal="justify" vertical="center"/>
    </xf>
    <xf numFmtId="0" fontId="1" fillId="0" borderId="0" xfId="0" applyFont="1" applyAlignment="1">
      <alignment horizontal="justify" vertical="center"/>
    </xf>
    <xf numFmtId="0" fontId="1" fillId="0" borderId="6" xfId="0" applyFont="1" applyBorder="1" applyAlignment="1">
      <alignment horizontal="justify" vertical="center"/>
    </xf>
    <xf numFmtId="0" fontId="15" fillId="11" borderId="36" xfId="0" applyFont="1" applyFill="1" applyBorder="1" applyAlignment="1">
      <alignment horizontal="center" vertical="center"/>
    </xf>
    <xf numFmtId="0" fontId="15" fillId="11" borderId="14" xfId="0" applyFont="1" applyFill="1" applyBorder="1" applyAlignment="1">
      <alignment horizontal="center" vertical="center"/>
    </xf>
    <xf numFmtId="0" fontId="15" fillId="11" borderId="34" xfId="0" applyFont="1" applyFill="1" applyBorder="1" applyAlignment="1">
      <alignment horizontal="center" vertical="center" wrapText="1"/>
    </xf>
    <xf numFmtId="0" fontId="15" fillId="11" borderId="14" xfId="0" applyFont="1" applyFill="1" applyBorder="1" applyAlignment="1">
      <alignment horizontal="center" vertical="center" wrapText="1"/>
    </xf>
    <xf numFmtId="0" fontId="15" fillId="11" borderId="44" xfId="0" applyFont="1" applyFill="1" applyBorder="1" applyAlignment="1">
      <alignment horizontal="center" vertical="center" wrapText="1"/>
    </xf>
    <xf numFmtId="0" fontId="15" fillId="17" borderId="32" xfId="0" applyFont="1" applyFill="1" applyBorder="1"/>
    <xf numFmtId="0" fontId="15" fillId="17" borderId="12" xfId="0" applyFont="1" applyFill="1" applyBorder="1"/>
    <xf numFmtId="173" fontId="1" fillId="0" borderId="40" xfId="2" applyNumberFormat="1" applyFont="1" applyFill="1" applyBorder="1" applyAlignment="1" applyProtection="1">
      <alignment horizontal="center" vertical="center"/>
    </xf>
    <xf numFmtId="173" fontId="1" fillId="0" borderId="12" xfId="2" applyNumberFormat="1" applyFont="1" applyFill="1" applyBorder="1" applyAlignment="1" applyProtection="1">
      <alignment horizontal="center" vertical="center"/>
    </xf>
    <xf numFmtId="173" fontId="1" fillId="0" borderId="33" xfId="2" applyNumberFormat="1" applyFont="1" applyFill="1" applyBorder="1" applyAlignment="1" applyProtection="1">
      <alignment horizontal="center" vertical="center"/>
    </xf>
    <xf numFmtId="0" fontId="1" fillId="3" borderId="49" xfId="0" applyFont="1" applyFill="1" applyBorder="1" applyAlignment="1" applyProtection="1">
      <alignment horizontal="left" vertical="center" wrapText="1"/>
      <protection locked="0"/>
    </xf>
    <xf numFmtId="0" fontId="1" fillId="3" borderId="17" xfId="0" applyFont="1" applyFill="1" applyBorder="1" applyAlignment="1" applyProtection="1">
      <alignment horizontal="left" vertical="center" wrapText="1"/>
      <protection locked="0"/>
    </xf>
    <xf numFmtId="0" fontId="1" fillId="3" borderId="43" xfId="0" applyFont="1" applyFill="1" applyBorder="1" applyAlignment="1" applyProtection="1">
      <alignment horizontal="left" vertical="center" wrapText="1"/>
      <protection locked="0"/>
    </xf>
    <xf numFmtId="175" fontId="1" fillId="3" borderId="49" xfId="0" applyNumberFormat="1" applyFont="1" applyFill="1" applyBorder="1" applyAlignment="1" applyProtection="1">
      <alignment horizontal="center" vertical="center"/>
      <protection locked="0"/>
    </xf>
    <xf numFmtId="175" fontId="1" fillId="3" borderId="43" xfId="0" applyNumberFormat="1" applyFont="1" applyFill="1" applyBorder="1" applyAlignment="1" applyProtection="1">
      <alignment horizontal="center" vertical="center"/>
      <protection locked="0"/>
    </xf>
    <xf numFmtId="0" fontId="5" fillId="3" borderId="45" xfId="0" applyFont="1" applyFill="1" applyBorder="1" applyAlignment="1">
      <alignment horizontal="right"/>
    </xf>
    <xf numFmtId="0" fontId="5" fillId="3" borderId="46" xfId="0" applyFont="1" applyFill="1" applyBorder="1" applyAlignment="1">
      <alignment horizontal="right"/>
    </xf>
    <xf numFmtId="0" fontId="5" fillId="3" borderId="47" xfId="0" applyFont="1" applyFill="1" applyBorder="1" applyAlignment="1">
      <alignment horizontal="right"/>
    </xf>
    <xf numFmtId="0" fontId="5" fillId="11" borderId="45" xfId="0" applyFont="1" applyFill="1" applyBorder="1" applyAlignment="1">
      <alignment horizontal="right"/>
    </xf>
    <xf numFmtId="0" fontId="5" fillId="11" borderId="46" xfId="0" applyFont="1" applyFill="1" applyBorder="1" applyAlignment="1">
      <alignment horizontal="right"/>
    </xf>
    <xf numFmtId="0" fontId="5" fillId="11" borderId="47" xfId="0" applyFont="1" applyFill="1" applyBorder="1" applyAlignment="1">
      <alignment horizontal="right"/>
    </xf>
    <xf numFmtId="0" fontId="15" fillId="14" borderId="32" xfId="0" applyFont="1" applyFill="1" applyBorder="1" applyAlignment="1">
      <alignment horizontal="left" vertical="center"/>
    </xf>
    <xf numFmtId="0" fontId="15" fillId="14" borderId="12" xfId="0" applyFont="1" applyFill="1" applyBorder="1" applyAlignment="1">
      <alignment horizontal="left" vertical="center"/>
    </xf>
    <xf numFmtId="0" fontId="15" fillId="14" borderId="33" xfId="0" applyFont="1" applyFill="1" applyBorder="1" applyAlignment="1">
      <alignment horizontal="left" vertical="center"/>
    </xf>
    <xf numFmtId="0" fontId="1" fillId="0" borderId="40" xfId="0" applyFont="1" applyBorder="1" applyAlignment="1" applyProtection="1">
      <alignment horizontal="left" vertical="center" wrapText="1"/>
      <protection locked="0"/>
    </xf>
    <xf numFmtId="0" fontId="1" fillId="0" borderId="12" xfId="0" applyFont="1" applyBorder="1" applyAlignment="1" applyProtection="1">
      <alignment horizontal="left" vertical="center" wrapText="1"/>
      <protection locked="0"/>
    </xf>
    <xf numFmtId="0" fontId="1" fillId="0" borderId="42" xfId="0" applyFont="1" applyBorder="1" applyAlignment="1" applyProtection="1">
      <alignment horizontal="left" vertical="center" wrapText="1"/>
      <protection locked="0"/>
    </xf>
    <xf numFmtId="175" fontId="1" fillId="0" borderId="40" xfId="0" applyNumberFormat="1" applyFont="1" applyBorder="1" applyAlignment="1" applyProtection="1">
      <alignment horizontal="center" vertical="center"/>
      <protection locked="0"/>
    </xf>
    <xf numFmtId="175" fontId="1" fillId="0" borderId="42" xfId="0" applyNumberFormat="1" applyFont="1" applyBorder="1" applyAlignment="1" applyProtection="1">
      <alignment horizontal="center" vertical="center"/>
      <protection locked="0"/>
    </xf>
    <xf numFmtId="0" fontId="15" fillId="14" borderId="32" xfId="0" applyFont="1" applyFill="1" applyBorder="1" applyAlignment="1">
      <alignment horizontal="left" vertical="center" wrapText="1"/>
    </xf>
    <xf numFmtId="0" fontId="15" fillId="14" borderId="12" xfId="0" applyFont="1" applyFill="1" applyBorder="1" applyAlignment="1">
      <alignment horizontal="left" vertical="center" wrapText="1"/>
    </xf>
    <xf numFmtId="0" fontId="15" fillId="14" borderId="33" xfId="0" applyFont="1" applyFill="1" applyBorder="1" applyAlignment="1">
      <alignment horizontal="left" vertical="center" wrapText="1"/>
    </xf>
    <xf numFmtId="0" fontId="15" fillId="16" borderId="22" xfId="0" applyFont="1" applyFill="1" applyBorder="1" applyAlignment="1">
      <alignment horizontal="center" vertical="center" wrapText="1"/>
    </xf>
    <xf numFmtId="0" fontId="9" fillId="0" borderId="24" xfId="10" applyBorder="1" applyAlignment="1" applyProtection="1">
      <alignment horizontal="left" vertical="center" wrapText="1"/>
      <protection locked="0"/>
    </xf>
    <xf numFmtId="0" fontId="9" fillId="0" borderId="5" xfId="10" applyBorder="1" applyAlignment="1" applyProtection="1">
      <alignment horizontal="left" vertical="center" wrapText="1"/>
      <protection locked="0"/>
    </xf>
    <xf numFmtId="0" fontId="9" fillId="0" borderId="25" xfId="10" applyBorder="1" applyAlignment="1" applyProtection="1">
      <alignment horizontal="left" vertical="center" wrapText="1"/>
      <protection locked="0"/>
    </xf>
    <xf numFmtId="0" fontId="1" fillId="0" borderId="3" xfId="0" applyFont="1" applyBorder="1" applyAlignment="1" applyProtection="1">
      <alignment horizontal="left" vertical="center" wrapText="1"/>
      <protection locked="0"/>
    </xf>
    <xf numFmtId="173" fontId="1" fillId="0" borderId="40" xfId="0" applyNumberFormat="1" applyFont="1" applyBorder="1" applyAlignment="1" applyProtection="1">
      <alignment horizontal="right" vertical="center" wrapText="1"/>
      <protection locked="0"/>
    </xf>
    <xf numFmtId="173" fontId="1" fillId="0" borderId="42" xfId="0" applyNumberFormat="1" applyFont="1" applyBorder="1" applyAlignment="1" applyProtection="1">
      <alignment horizontal="right" vertical="center" wrapText="1"/>
      <protection locked="0"/>
    </xf>
    <xf numFmtId="0" fontId="1" fillId="0" borderId="38" xfId="0" applyFont="1" applyBorder="1" applyAlignment="1" applyProtection="1">
      <alignment horizontal="left" vertical="center" wrapText="1"/>
      <protection locked="0"/>
    </xf>
    <xf numFmtId="173" fontId="1" fillId="0" borderId="49" xfId="0" applyNumberFormat="1" applyFont="1" applyBorder="1" applyAlignment="1" applyProtection="1">
      <alignment horizontal="right" vertical="center" wrapText="1"/>
      <protection locked="0"/>
    </xf>
    <xf numFmtId="173" fontId="1" fillId="0" borderId="43" xfId="0" applyNumberFormat="1" applyFont="1" applyBorder="1" applyAlignment="1" applyProtection="1">
      <alignment horizontal="right" vertical="center" wrapText="1"/>
      <protection locked="0"/>
    </xf>
    <xf numFmtId="0" fontId="5" fillId="3" borderId="7" xfId="0" applyFont="1" applyFill="1" applyBorder="1" applyAlignment="1">
      <alignment horizontal="right"/>
    </xf>
    <xf numFmtId="0" fontId="5" fillId="3" borderId="8" xfId="0" applyFont="1" applyFill="1" applyBorder="1" applyAlignment="1">
      <alignment horizontal="right"/>
    </xf>
    <xf numFmtId="0" fontId="5" fillId="3" borderId="54" xfId="0" applyFont="1" applyFill="1" applyBorder="1" applyAlignment="1">
      <alignment horizontal="right"/>
    </xf>
    <xf numFmtId="0" fontId="15" fillId="11" borderId="22" xfId="0" applyFont="1" applyFill="1" applyBorder="1" applyAlignment="1">
      <alignment horizontal="center" vertical="center" wrapText="1"/>
    </xf>
    <xf numFmtId="0" fontId="1" fillId="0" borderId="26" xfId="0" applyFont="1" applyBorder="1" applyAlignment="1" applyProtection="1">
      <alignment horizontal="left" vertical="center" wrapText="1"/>
      <protection locked="0"/>
    </xf>
    <xf numFmtId="173" fontId="1" fillId="0" borderId="24" xfId="0" applyNumberFormat="1" applyFont="1" applyBorder="1" applyAlignment="1" applyProtection="1">
      <alignment horizontal="right" vertical="center" wrapText="1"/>
      <protection locked="0"/>
    </xf>
    <xf numFmtId="173" fontId="1" fillId="0" borderId="25" xfId="0" applyNumberFormat="1" applyFont="1" applyBorder="1" applyAlignment="1" applyProtection="1">
      <alignment horizontal="right" vertical="center" wrapText="1"/>
      <protection locked="0"/>
    </xf>
    <xf numFmtId="175" fontId="1" fillId="0" borderId="3" xfId="0" applyNumberFormat="1" applyFont="1" applyBorder="1" applyAlignment="1" applyProtection="1">
      <alignment horizontal="center" vertical="center" wrapText="1"/>
      <protection locked="0"/>
    </xf>
    <xf numFmtId="177" fontId="1" fillId="0" borderId="26" xfId="0" applyNumberFormat="1" applyFont="1" applyBorder="1" applyAlignment="1" applyProtection="1">
      <alignment horizontal="center" vertical="center" wrapText="1"/>
      <protection locked="0"/>
    </xf>
    <xf numFmtId="0" fontId="15" fillId="11" borderId="22" xfId="0" applyFont="1" applyFill="1" applyBorder="1" applyAlignment="1">
      <alignment horizontal="center" vertical="center"/>
    </xf>
    <xf numFmtId="0" fontId="15" fillId="12" borderId="38" xfId="0" applyFont="1" applyFill="1" applyBorder="1" applyAlignment="1">
      <alignment horizontal="center" vertical="center" wrapText="1"/>
    </xf>
    <xf numFmtId="0" fontId="31" fillId="13" borderId="35" xfId="0" applyFont="1" applyFill="1" applyBorder="1" applyAlignment="1">
      <alignment horizontal="center"/>
    </xf>
    <xf numFmtId="0" fontId="31" fillId="13" borderId="5" xfId="0" applyFont="1" applyFill="1" applyBorder="1" applyAlignment="1">
      <alignment horizontal="center"/>
    </xf>
    <xf numFmtId="0" fontId="31" fillId="13" borderId="13" xfId="0" applyFont="1" applyFill="1" applyBorder="1" applyAlignment="1">
      <alignment horizontal="center"/>
    </xf>
    <xf numFmtId="0" fontId="15" fillId="10" borderId="63" xfId="0" applyFont="1" applyFill="1" applyBorder="1" applyAlignment="1">
      <alignment horizontal="center" vertical="center" wrapText="1"/>
    </xf>
    <xf numFmtId="0" fontId="15" fillId="10" borderId="2" xfId="0" applyFont="1" applyFill="1" applyBorder="1" applyAlignment="1">
      <alignment horizontal="center" vertical="center" wrapText="1"/>
    </xf>
    <xf numFmtId="0" fontId="15" fillId="10" borderId="64" xfId="0" applyFont="1" applyFill="1" applyBorder="1" applyAlignment="1">
      <alignment horizontal="center" vertical="center" wrapText="1"/>
    </xf>
    <xf numFmtId="0" fontId="15" fillId="10" borderId="22" xfId="0" applyFont="1" applyFill="1" applyBorder="1" applyAlignment="1">
      <alignment horizontal="center" vertical="center" wrapText="1"/>
    </xf>
    <xf numFmtId="0" fontId="1" fillId="0" borderId="24" xfId="0" applyFont="1" applyBorder="1" applyAlignment="1" applyProtection="1">
      <alignment horizontal="left" vertical="center" wrapText="1"/>
      <protection locked="0"/>
    </xf>
    <xf numFmtId="0" fontId="1" fillId="0" borderId="5" xfId="0" applyFont="1" applyBorder="1" applyAlignment="1" applyProtection="1">
      <alignment horizontal="left" vertical="center" wrapText="1"/>
      <protection locked="0"/>
    </xf>
    <xf numFmtId="175" fontId="1" fillId="0" borderId="24" xfId="0" applyNumberFormat="1" applyFont="1" applyBorder="1" applyAlignment="1" applyProtection="1">
      <alignment horizontal="center" vertical="center"/>
      <protection locked="0"/>
    </xf>
    <xf numFmtId="175" fontId="1" fillId="0" borderId="25" xfId="0" applyNumberFormat="1" applyFont="1" applyBorder="1" applyAlignment="1" applyProtection="1">
      <alignment horizontal="center" vertical="center"/>
      <protection locked="0"/>
    </xf>
    <xf numFmtId="0" fontId="1" fillId="0" borderId="49" xfId="0" applyFont="1" applyBorder="1" applyAlignment="1" applyProtection="1">
      <alignment horizontal="left" vertical="center" wrapText="1"/>
      <protection locked="0"/>
    </xf>
    <xf numFmtId="0" fontId="1" fillId="0" borderId="17" xfId="0" applyFont="1" applyBorder="1" applyAlignment="1" applyProtection="1">
      <alignment horizontal="left" vertical="center" wrapText="1"/>
      <protection locked="0"/>
    </xf>
    <xf numFmtId="0" fontId="1" fillId="0" borderId="43" xfId="0" applyFont="1" applyBorder="1" applyAlignment="1" applyProtection="1">
      <alignment horizontal="left" vertical="center" wrapText="1"/>
      <protection locked="0"/>
    </xf>
    <xf numFmtId="0" fontId="5" fillId="3" borderId="66" xfId="0" applyFont="1" applyFill="1" applyBorder="1" applyAlignment="1">
      <alignment horizontal="right"/>
    </xf>
    <xf numFmtId="0" fontId="5" fillId="3" borderId="67" xfId="0" applyFont="1" applyFill="1" applyBorder="1" applyAlignment="1">
      <alignment horizontal="right"/>
    </xf>
    <xf numFmtId="0" fontId="5" fillId="3" borderId="68" xfId="0" applyFont="1" applyFill="1" applyBorder="1" applyAlignment="1">
      <alignment horizontal="right"/>
    </xf>
    <xf numFmtId="0" fontId="34" fillId="11" borderId="22" xfId="0" applyFont="1" applyFill="1" applyBorder="1" applyAlignment="1">
      <alignment horizontal="center" vertical="center" wrapText="1"/>
    </xf>
    <xf numFmtId="177" fontId="1" fillId="0" borderId="3" xfId="0" applyNumberFormat="1" applyFont="1" applyBorder="1" applyAlignment="1" applyProtection="1">
      <alignment horizontal="center" vertical="center" wrapText="1"/>
      <protection locked="0"/>
    </xf>
    <xf numFmtId="175" fontId="1" fillId="0" borderId="24" xfId="11" applyNumberFormat="1" applyBorder="1" applyAlignment="1" applyProtection="1">
      <alignment horizontal="center" vertical="center"/>
      <protection locked="0"/>
    </xf>
    <xf numFmtId="175" fontId="1" fillId="0" borderId="25" xfId="11" applyNumberFormat="1" applyBorder="1" applyAlignment="1" applyProtection="1">
      <alignment horizontal="center" vertical="center"/>
      <protection locked="0"/>
    </xf>
    <xf numFmtId="0" fontId="15" fillId="14" borderId="19" xfId="11" applyFont="1" applyFill="1" applyBorder="1" applyAlignment="1">
      <alignment horizontal="left" vertical="center"/>
    </xf>
    <xf numFmtId="0" fontId="15" fillId="14" borderId="20" xfId="11" applyFont="1" applyFill="1" applyBorder="1" applyAlignment="1">
      <alignment horizontal="left" vertical="center"/>
    </xf>
    <xf numFmtId="0" fontId="15" fillId="14" borderId="21" xfId="11" applyFont="1" applyFill="1" applyBorder="1" applyAlignment="1">
      <alignment horizontal="left" vertical="center"/>
    </xf>
    <xf numFmtId="0" fontId="15" fillId="8" borderId="32" xfId="0" applyFont="1" applyFill="1" applyBorder="1"/>
    <xf numFmtId="0" fontId="15" fillId="8" borderId="12" xfId="0" applyFont="1" applyFill="1" applyBorder="1"/>
    <xf numFmtId="173" fontId="1" fillId="0" borderId="24" xfId="8" applyNumberFormat="1" applyFont="1" applyFill="1" applyBorder="1" applyAlignment="1" applyProtection="1">
      <alignment horizontal="right" vertical="center" wrapText="1"/>
      <protection locked="0"/>
    </xf>
    <xf numFmtId="173" fontId="1" fillId="0" borderId="25" xfId="8" applyNumberFormat="1" applyFont="1" applyFill="1" applyBorder="1" applyAlignment="1" applyProtection="1">
      <alignment horizontal="right" vertical="center" wrapText="1"/>
      <protection locked="0"/>
    </xf>
    <xf numFmtId="175" fontId="1" fillId="0" borderId="3" xfId="22" applyNumberFormat="1" applyFont="1" applyFill="1" applyBorder="1" applyAlignment="1" applyProtection="1">
      <alignment horizontal="center" vertical="center" wrapText="1"/>
      <protection locked="0"/>
    </xf>
    <xf numFmtId="0" fontId="15" fillId="15" borderId="4" xfId="0" applyFont="1" applyFill="1" applyBorder="1" applyAlignment="1">
      <alignment horizontal="center"/>
    </xf>
    <xf numFmtId="0" fontId="15" fillId="15" borderId="0" xfId="0" applyFont="1" applyFill="1" applyAlignment="1">
      <alignment horizontal="center"/>
    </xf>
    <xf numFmtId="0" fontId="15" fillId="15" borderId="6" xfId="0" applyFont="1" applyFill="1" applyBorder="1" applyAlignment="1">
      <alignment horizontal="center"/>
    </xf>
    <xf numFmtId="4" fontId="1" fillId="0" borderId="40" xfId="0" applyNumberFormat="1" applyFont="1" applyBorder="1" applyAlignment="1" applyProtection="1">
      <alignment horizontal="center" vertical="center"/>
      <protection locked="0"/>
    </xf>
    <xf numFmtId="4" fontId="1" fillId="0" borderId="42" xfId="0" applyNumberFormat="1" applyFont="1" applyBorder="1" applyAlignment="1" applyProtection="1">
      <alignment horizontal="center" vertical="center"/>
      <protection locked="0"/>
    </xf>
    <xf numFmtId="0" fontId="9" fillId="0" borderId="38" xfId="10" applyBorder="1" applyAlignment="1" applyProtection="1">
      <alignment horizontal="left" vertical="center" wrapText="1"/>
      <protection locked="0"/>
    </xf>
    <xf numFmtId="4" fontId="1" fillId="0" borderId="24" xfId="0" applyNumberFormat="1" applyFont="1" applyBorder="1" applyAlignment="1" applyProtection="1">
      <alignment horizontal="center" vertical="center"/>
      <protection locked="0"/>
    </xf>
    <xf numFmtId="4" fontId="1" fillId="0" borderId="25" xfId="0" applyNumberFormat="1" applyFont="1" applyBorder="1" applyAlignment="1" applyProtection="1">
      <alignment horizontal="center" vertical="center"/>
      <protection locked="0"/>
    </xf>
    <xf numFmtId="173" fontId="1" fillId="0" borderId="40" xfId="8" applyNumberFormat="1" applyFont="1" applyFill="1" applyBorder="1" applyAlignment="1" applyProtection="1">
      <alignment horizontal="right" vertical="center" wrapText="1"/>
      <protection locked="0"/>
    </xf>
    <xf numFmtId="173" fontId="1" fillId="0" borderId="42" xfId="8" applyNumberFormat="1" applyFont="1" applyFill="1" applyBorder="1" applyAlignment="1" applyProtection="1">
      <alignment horizontal="right" vertical="center" wrapText="1"/>
      <protection locked="0"/>
    </xf>
    <xf numFmtId="175" fontId="1" fillId="0" borderId="26" xfId="0" applyNumberFormat="1" applyFont="1" applyBorder="1" applyAlignment="1" applyProtection="1">
      <alignment horizontal="center" vertical="center" wrapText="1"/>
      <protection locked="0"/>
    </xf>
    <xf numFmtId="173" fontId="1" fillId="0" borderId="40" xfId="7" applyNumberFormat="1" applyFont="1" applyFill="1" applyBorder="1" applyAlignment="1" applyProtection="1">
      <alignment horizontal="right" vertical="center" wrapText="1"/>
      <protection locked="0"/>
    </xf>
    <xf numFmtId="173" fontId="1" fillId="0" borderId="42" xfId="7" applyNumberFormat="1" applyFont="1" applyFill="1" applyBorder="1" applyAlignment="1" applyProtection="1">
      <alignment horizontal="right" vertical="center" wrapText="1"/>
      <protection locked="0"/>
    </xf>
    <xf numFmtId="173" fontId="1" fillId="0" borderId="49" xfId="7" applyNumberFormat="1" applyFont="1" applyFill="1" applyBorder="1" applyAlignment="1" applyProtection="1">
      <alignment horizontal="right" vertical="center" wrapText="1"/>
      <protection locked="0"/>
    </xf>
    <xf numFmtId="173" fontId="1" fillId="0" borderId="43" xfId="7" applyNumberFormat="1" applyFont="1" applyFill="1" applyBorder="1" applyAlignment="1" applyProtection="1">
      <alignment horizontal="right" vertical="center" wrapText="1"/>
      <protection locked="0"/>
    </xf>
    <xf numFmtId="173" fontId="1" fillId="0" borderId="24" xfId="7" applyNumberFormat="1" applyFont="1" applyFill="1" applyBorder="1" applyAlignment="1" applyProtection="1">
      <alignment horizontal="right" vertical="center" wrapText="1"/>
      <protection locked="0"/>
    </xf>
    <xf numFmtId="173" fontId="1" fillId="0" borderId="25" xfId="7" applyNumberFormat="1" applyFont="1" applyFill="1" applyBorder="1" applyAlignment="1" applyProtection="1">
      <alignment horizontal="right" vertical="center" wrapText="1"/>
      <protection locked="0"/>
    </xf>
    <xf numFmtId="0" fontId="15" fillId="15" borderId="29" xfId="11" applyFont="1" applyFill="1" applyBorder="1" applyAlignment="1">
      <alignment horizontal="center"/>
    </xf>
    <xf numFmtId="0" fontId="15" fillId="15" borderId="50" xfId="11" applyFont="1" applyFill="1" applyBorder="1" applyAlignment="1">
      <alignment horizontal="center"/>
    </xf>
    <xf numFmtId="0" fontId="15" fillId="10" borderId="15" xfId="11" applyFont="1" applyFill="1" applyBorder="1" applyAlignment="1">
      <alignment horizontal="center" vertical="center" wrapText="1"/>
    </xf>
    <xf numFmtId="4" fontId="1" fillId="0" borderId="40" xfId="11" applyNumberFormat="1" applyBorder="1" applyAlignment="1" applyProtection="1">
      <alignment horizontal="center" vertical="center"/>
      <protection locked="0"/>
    </xf>
    <xf numFmtId="4" fontId="1" fillId="0" borderId="42" xfId="11" applyNumberFormat="1" applyBorder="1" applyAlignment="1" applyProtection="1">
      <alignment horizontal="center" vertical="center"/>
      <protection locked="0"/>
    </xf>
    <xf numFmtId="0" fontId="34" fillId="14" borderId="32" xfId="11" applyFont="1" applyFill="1" applyBorder="1" applyAlignment="1">
      <alignment horizontal="left" vertical="center"/>
    </xf>
    <xf numFmtId="0" fontId="34" fillId="14" borderId="12" xfId="11" applyFont="1" applyFill="1" applyBorder="1" applyAlignment="1">
      <alignment horizontal="left" vertical="center"/>
    </xf>
    <xf numFmtId="0" fontId="34" fillId="14" borderId="33" xfId="11" applyFont="1" applyFill="1" applyBorder="1" applyAlignment="1">
      <alignment horizontal="left" vertical="center"/>
    </xf>
    <xf numFmtId="0" fontId="31" fillId="15" borderId="69" xfId="11" applyFont="1" applyFill="1" applyBorder="1" applyAlignment="1">
      <alignment horizontal="center" vertical="center" wrapText="1"/>
    </xf>
    <xf numFmtId="173" fontId="1" fillId="0" borderId="49" xfId="8" applyNumberFormat="1" applyFont="1" applyFill="1" applyBorder="1" applyAlignment="1" applyProtection="1">
      <alignment horizontal="right" vertical="center" wrapText="1"/>
      <protection locked="0"/>
    </xf>
    <xf numFmtId="173" fontId="1" fillId="0" borderId="43" xfId="8" applyNumberFormat="1" applyFont="1" applyFill="1" applyBorder="1" applyAlignment="1" applyProtection="1">
      <alignment horizontal="right" vertical="center" wrapText="1"/>
      <protection locked="0"/>
    </xf>
    <xf numFmtId="0" fontId="1" fillId="0" borderId="25" xfId="0" applyFont="1" applyBorder="1" applyAlignment="1" applyProtection="1">
      <alignment horizontal="left" vertical="center" wrapText="1"/>
      <protection locked="0"/>
    </xf>
    <xf numFmtId="177" fontId="1" fillId="0" borderId="26" xfId="11" applyNumberFormat="1" applyBorder="1" applyAlignment="1" applyProtection="1">
      <alignment horizontal="center" vertical="center" wrapText="1"/>
      <protection locked="0"/>
    </xf>
  </cellXfs>
  <cellStyles count="25">
    <cellStyle name="Millares 2" xfId="1" xr:uid="{00000000-0005-0000-0000-000000000000}"/>
    <cellStyle name="Millares 3" xfId="2" xr:uid="{00000000-0005-0000-0000-000001000000}"/>
    <cellStyle name="Millares_FORMULARIO 4 - M-OFERENTE PPTA ECONOMICA" xfId="3" xr:uid="{00000000-0005-0000-0000-000002000000}"/>
    <cellStyle name="Moneda" xfId="4" builtinId="4"/>
    <cellStyle name="Moneda [0]" xfId="5" builtinId="7"/>
    <cellStyle name="Moneda [0] 2" xfId="6" xr:uid="{00000000-0005-0000-0000-000005000000}"/>
    <cellStyle name="Moneda 2" xfId="7" xr:uid="{00000000-0005-0000-0000-000006000000}"/>
    <cellStyle name="Moneda 3" xfId="8" xr:uid="{00000000-0005-0000-0000-000007000000}"/>
    <cellStyle name="Moneda 9" xfId="9" xr:uid="{00000000-0005-0000-0000-000008000000}"/>
    <cellStyle name="Normal" xfId="0" builtinId="0"/>
    <cellStyle name="Normal 14" xfId="10" xr:uid="{00000000-0005-0000-0000-00000A000000}"/>
    <cellStyle name="Normal 2" xfId="11" xr:uid="{00000000-0005-0000-0000-00000B000000}"/>
    <cellStyle name="Normal 2 10" xfId="12" xr:uid="{00000000-0005-0000-0000-00000C000000}"/>
    <cellStyle name="Normal 2 2" xfId="13" xr:uid="{00000000-0005-0000-0000-00000D000000}"/>
    <cellStyle name="Normal 3" xfId="14" xr:uid="{00000000-0005-0000-0000-00000E000000}"/>
    <cellStyle name="Normal 3 11" xfId="15" xr:uid="{00000000-0005-0000-0000-00000F000000}"/>
    <cellStyle name="Normal 3 2" xfId="16" xr:uid="{00000000-0005-0000-0000-000010000000}"/>
    <cellStyle name="Normal 3 2 2" xfId="17" xr:uid="{00000000-0005-0000-0000-000011000000}"/>
    <cellStyle name="Normal_modelo ACTA OBRA y MODIFICACION" xfId="18" xr:uid="{00000000-0005-0000-0000-000012000000}"/>
    <cellStyle name="Normal_modelo ACTA OBRA y MODIFICACION 2" xfId="19" xr:uid="{00000000-0005-0000-0000-000013000000}"/>
    <cellStyle name="Normal_PTO OFICIAL PREPLIEGO (CORREGIDO)" xfId="20" xr:uid="{00000000-0005-0000-0000-000014000000}"/>
    <cellStyle name="Porcentaje" xfId="21" builtinId="5"/>
    <cellStyle name="Porcentaje 2" xfId="22" xr:uid="{00000000-0005-0000-0000-000016000000}"/>
    <cellStyle name="Porcentaje 2 2" xfId="23" xr:uid="{00000000-0005-0000-0000-000017000000}"/>
    <cellStyle name="Porcentual 9" xfId="24" xr:uid="{00000000-0005-0000-0000-00001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7.png"/></Relationships>
</file>

<file path=xl/drawings/_rels/drawing7.xml.rels><?xml version="1.0" encoding="UTF-8" standalone="yes"?>
<Relationships xmlns="http://schemas.openxmlformats.org/package/2006/relationships"><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hyperlink" Target="#INDICE!A1"/></Relationships>
</file>

<file path=xl/drawings/_rels/drawing9.xml.rels><?xml version="1.0" encoding="UTF-8" standalone="yes"?>
<Relationships xmlns="http://schemas.openxmlformats.org/package/2006/relationships"><Relationship Id="rId1" Type="http://schemas.openxmlformats.org/officeDocument/2006/relationships/image" Target="../media/image8.png"/></Relationships>
</file>

<file path=xl/drawings/_rels/drawing10.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INDICE!A1"/></Relationships>
</file>

<file path=xl/drawings/_rels/drawing11.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2.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3.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4.png"/></Relationships>
</file>

<file path=xl/drawings/_rels/drawing18.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hyperlink" Target="#INDICE!A1"/></Relationships>
</file>

<file path=xl/drawings/_rels/drawing19.xml.rels><?xml version="1.0" encoding="UTF-8" standalone="yes"?>
<Relationships xmlns="http://schemas.openxmlformats.org/package/2006/relationships"><Relationship Id="rId2" Type="http://schemas.openxmlformats.org/officeDocument/2006/relationships/image" Target="../media/image15.jpeg"/><Relationship Id="rId1" Type="http://schemas.openxmlformats.org/officeDocument/2006/relationships/image" Target="../media/image10.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8</xdr:col>
      <xdr:colOff>0</xdr:colOff>
      <xdr:row>4</xdr:row>
      <xdr:rowOff>123825</xdr:rowOff>
    </xdr:from>
    <xdr:to>
      <xdr:col>8</xdr:col>
      <xdr:colOff>0</xdr:colOff>
      <xdr:row>8</xdr:row>
      <xdr:rowOff>0</xdr:rowOff>
    </xdr:to>
    <xdr:pic>
      <xdr:nvPicPr>
        <xdr:cNvPr id="1100" name="Imagen 1" descr="http://www.presidencia.gov.co/prensa_new/historia/escudo.jpg">
          <a:extLst>
            <a:ext uri="{FF2B5EF4-FFF2-40B4-BE49-F238E27FC236}">
              <a16:creationId xmlns:a16="http://schemas.microsoft.com/office/drawing/2014/main" id="{00000000-0008-0000-0000-00004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00900" y="123825"/>
          <a:ext cx="0"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66675</xdr:colOff>
      <xdr:row>4</xdr:row>
      <xdr:rowOff>85725</xdr:rowOff>
    </xdr:from>
    <xdr:to>
      <xdr:col>3</xdr:col>
      <xdr:colOff>682625</xdr:colOff>
      <xdr:row>8</xdr:row>
      <xdr:rowOff>39688</xdr:rowOff>
    </xdr:to>
    <xdr:pic>
      <xdr:nvPicPr>
        <xdr:cNvPr id="1101" name="Imagen 2">
          <a:extLst>
            <a:ext uri="{FF2B5EF4-FFF2-40B4-BE49-F238E27FC236}">
              <a16:creationId xmlns:a16="http://schemas.microsoft.com/office/drawing/2014/main" id="{00000000-0008-0000-0000-00004D0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14425" y="85725"/>
          <a:ext cx="1147763" cy="5889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607220</xdr:colOff>
      <xdr:row>4</xdr:row>
      <xdr:rowOff>130968</xdr:rowOff>
    </xdr:from>
    <xdr:to>
      <xdr:col>9</xdr:col>
      <xdr:colOff>1214438</xdr:colOff>
      <xdr:row>7</xdr:row>
      <xdr:rowOff>142696</xdr:rowOff>
    </xdr:to>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r="36548" b="-5856"/>
        <a:stretch/>
      </xdr:blipFill>
      <xdr:spPr bwMode="auto">
        <a:xfrm>
          <a:off x="7377908" y="130968"/>
          <a:ext cx="2837655" cy="5038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81329</xdr:colOff>
      <xdr:row>0</xdr:row>
      <xdr:rowOff>142632</xdr:rowOff>
    </xdr:from>
    <xdr:to>
      <xdr:col>12</xdr:col>
      <xdr:colOff>1476829</xdr:colOff>
      <xdr:row>4</xdr:row>
      <xdr:rowOff>12212</xdr:rowOff>
    </xdr:to>
    <xdr:pic>
      <xdr:nvPicPr>
        <xdr:cNvPr id="2199" name="Imagen 3">
          <a:extLst>
            <a:ext uri="{FF2B5EF4-FFF2-40B4-BE49-F238E27FC236}">
              <a16:creationId xmlns:a16="http://schemas.microsoft.com/office/drawing/2014/main" id="{00000000-0008-0000-0100-0000970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75656" y="142632"/>
          <a:ext cx="1395500" cy="6511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285750</xdr:colOff>
          <xdr:row>0</xdr:row>
          <xdr:rowOff>114300</xdr:rowOff>
        </xdr:from>
        <xdr:to>
          <xdr:col>1</xdr:col>
          <xdr:colOff>476250</xdr:colOff>
          <xdr:row>4</xdr:row>
          <xdr:rowOff>47625</xdr:rowOff>
        </xdr:to>
        <xdr:sp macro="" textlink="">
          <xdr:nvSpPr>
            <xdr:cNvPr id="3073" name="Object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12</xdr:col>
      <xdr:colOff>24422</xdr:colOff>
      <xdr:row>0</xdr:row>
      <xdr:rowOff>145318</xdr:rowOff>
    </xdr:from>
    <xdr:to>
      <xdr:col>12</xdr:col>
      <xdr:colOff>1406755</xdr:colOff>
      <xdr:row>3</xdr:row>
      <xdr:rowOff>183173</xdr:rowOff>
    </xdr:to>
    <xdr:pic>
      <xdr:nvPicPr>
        <xdr:cNvPr id="3223" name="Imagen 3">
          <a:extLst>
            <a:ext uri="{FF2B5EF4-FFF2-40B4-BE49-F238E27FC236}">
              <a16:creationId xmlns:a16="http://schemas.microsoft.com/office/drawing/2014/main" id="{00000000-0008-0000-0200-0000970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172210" y="145318"/>
          <a:ext cx="1382333" cy="6240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257175</xdr:colOff>
          <xdr:row>1</xdr:row>
          <xdr:rowOff>9525</xdr:rowOff>
        </xdr:from>
        <xdr:to>
          <xdr:col>1</xdr:col>
          <xdr:colOff>457200</xdr:colOff>
          <xdr:row>4</xdr:row>
          <xdr:rowOff>133350</xdr:rowOff>
        </xdr:to>
        <xdr:sp macro="" textlink="">
          <xdr:nvSpPr>
            <xdr:cNvPr id="4097" name="Object 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12</xdr:col>
      <xdr:colOff>90854</xdr:colOff>
      <xdr:row>1</xdr:row>
      <xdr:rowOff>74735</xdr:rowOff>
    </xdr:from>
    <xdr:to>
      <xdr:col>12</xdr:col>
      <xdr:colOff>1304926</xdr:colOff>
      <xdr:row>4</xdr:row>
      <xdr:rowOff>36635</xdr:rowOff>
    </xdr:to>
    <xdr:pic>
      <xdr:nvPicPr>
        <xdr:cNvPr id="4247" name="Imagen 3">
          <a:extLst>
            <a:ext uri="{FF2B5EF4-FFF2-40B4-BE49-F238E27FC236}">
              <a16:creationId xmlns:a16="http://schemas.microsoft.com/office/drawing/2014/main" id="{00000000-0008-0000-0300-0000971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238642" y="270120"/>
          <a:ext cx="1214072" cy="5480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104775</xdr:colOff>
          <xdr:row>0</xdr:row>
          <xdr:rowOff>152400</xdr:rowOff>
        </xdr:from>
        <xdr:to>
          <xdr:col>1</xdr:col>
          <xdr:colOff>561975</xdr:colOff>
          <xdr:row>5</xdr:row>
          <xdr:rowOff>123825</xdr:rowOff>
        </xdr:to>
        <xdr:sp macro="" textlink="">
          <xdr:nvSpPr>
            <xdr:cNvPr id="5121" name="Object 1"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12</xdr:col>
      <xdr:colOff>81328</xdr:colOff>
      <xdr:row>1</xdr:row>
      <xdr:rowOff>38101</xdr:rowOff>
    </xdr:from>
    <xdr:to>
      <xdr:col>12</xdr:col>
      <xdr:colOff>1276350</xdr:colOff>
      <xdr:row>4</xdr:row>
      <xdr:rowOff>1</xdr:rowOff>
    </xdr:to>
    <xdr:pic>
      <xdr:nvPicPr>
        <xdr:cNvPr id="5271" name="Imagen 3">
          <a:extLst>
            <a:ext uri="{FF2B5EF4-FFF2-40B4-BE49-F238E27FC236}">
              <a16:creationId xmlns:a16="http://schemas.microsoft.com/office/drawing/2014/main" id="{00000000-0008-0000-0400-0000971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229116" y="233486"/>
          <a:ext cx="1195022" cy="5480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171450</xdr:colOff>
          <xdr:row>0</xdr:row>
          <xdr:rowOff>180975</xdr:rowOff>
        </xdr:from>
        <xdr:to>
          <xdr:col>1</xdr:col>
          <xdr:colOff>523875</xdr:colOff>
          <xdr:row>5</xdr:row>
          <xdr:rowOff>133350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12</xdr:col>
      <xdr:colOff>56906</xdr:colOff>
      <xdr:row>1</xdr:row>
      <xdr:rowOff>38100</xdr:rowOff>
    </xdr:from>
    <xdr:to>
      <xdr:col>12</xdr:col>
      <xdr:colOff>1251927</xdr:colOff>
      <xdr:row>4</xdr:row>
      <xdr:rowOff>0</xdr:rowOff>
    </xdr:to>
    <xdr:pic>
      <xdr:nvPicPr>
        <xdr:cNvPr id="6295" name="Imagen 3">
          <a:extLst>
            <a:ext uri="{FF2B5EF4-FFF2-40B4-BE49-F238E27FC236}">
              <a16:creationId xmlns:a16="http://schemas.microsoft.com/office/drawing/2014/main" id="{00000000-0008-0000-0500-000097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290175" y="233485"/>
          <a:ext cx="1195021" cy="5480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85725</xdr:colOff>
          <xdr:row>0</xdr:row>
          <xdr:rowOff>66675</xdr:rowOff>
        </xdr:from>
        <xdr:to>
          <xdr:col>1</xdr:col>
          <xdr:colOff>561975</xdr:colOff>
          <xdr:row>5</xdr:row>
          <xdr:rowOff>133350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6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11</xdr:col>
      <xdr:colOff>716328</xdr:colOff>
      <xdr:row>0</xdr:row>
      <xdr:rowOff>181952</xdr:rowOff>
    </xdr:from>
    <xdr:to>
      <xdr:col>12</xdr:col>
      <xdr:colOff>1056541</xdr:colOff>
      <xdr:row>3</xdr:row>
      <xdr:rowOff>143851</xdr:rowOff>
    </xdr:to>
    <xdr:pic>
      <xdr:nvPicPr>
        <xdr:cNvPr id="7319" name="Imagen 3">
          <a:extLst>
            <a:ext uri="{FF2B5EF4-FFF2-40B4-BE49-F238E27FC236}">
              <a16:creationId xmlns:a16="http://schemas.microsoft.com/office/drawing/2014/main" id="{00000000-0008-0000-0600-000097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216905" y="181952"/>
          <a:ext cx="1195021" cy="5480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193" name="Object 1" hidden="1">
              <a:extLst>
                <a:ext uri="{63B3BB69-23CF-44E3-9099-C40C66FF867C}">
                  <a14:compatExt spid="_x0000_s8193"/>
                </a:ext>
                <a:ext uri="{FF2B5EF4-FFF2-40B4-BE49-F238E27FC236}">
                  <a16:creationId xmlns:a16="http://schemas.microsoft.com/office/drawing/2014/main" id="{00000000-0008-0000-0700-0000012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109422</xdr:colOff>
      <xdr:row>1</xdr:row>
      <xdr:rowOff>158910</xdr:rowOff>
    </xdr:from>
    <xdr:to>
      <xdr:col>3</xdr:col>
      <xdr:colOff>549304</xdr:colOff>
      <xdr:row>4</xdr:row>
      <xdr:rowOff>181414</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0700-000003000000}"/>
            </a:ext>
          </a:extLst>
        </xdr:cNvPr>
        <xdr:cNvSpPr/>
      </xdr:nvSpPr>
      <xdr:spPr>
        <a:xfrm>
          <a:off x="1915362" y="347505"/>
          <a:ext cx="1207582" cy="59400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390525</xdr:colOff>
      <xdr:row>1</xdr:row>
      <xdr:rowOff>47625</xdr:rowOff>
    </xdr:from>
    <xdr:to>
      <xdr:col>9</xdr:col>
      <xdr:colOff>742950</xdr:colOff>
      <xdr:row>4</xdr:row>
      <xdr:rowOff>9525</xdr:rowOff>
    </xdr:to>
    <xdr:pic>
      <xdr:nvPicPr>
        <xdr:cNvPr id="8343" name="Imagen 3">
          <a:extLst>
            <a:ext uri="{FF2B5EF4-FFF2-40B4-BE49-F238E27FC236}">
              <a16:creationId xmlns:a16="http://schemas.microsoft.com/office/drawing/2014/main" id="{00000000-0008-0000-0700-0000972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10375" y="238125"/>
          <a:ext cx="120015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171450</xdr:colOff>
          <xdr:row>0</xdr:row>
          <xdr:rowOff>238125</xdr:rowOff>
        </xdr:from>
        <xdr:to>
          <xdr:col>1</xdr:col>
          <xdr:colOff>542925</xdr:colOff>
          <xdr:row>5</xdr:row>
          <xdr:rowOff>85725</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0800-000001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12</xdr:col>
      <xdr:colOff>4206</xdr:colOff>
      <xdr:row>0</xdr:row>
      <xdr:rowOff>245547</xdr:rowOff>
    </xdr:from>
    <xdr:to>
      <xdr:col>12</xdr:col>
      <xdr:colOff>1212149</xdr:colOff>
      <xdr:row>3</xdr:row>
      <xdr:rowOff>87581</xdr:rowOff>
    </xdr:to>
    <xdr:pic>
      <xdr:nvPicPr>
        <xdr:cNvPr id="9367" name="Imagen 3">
          <a:extLst>
            <a:ext uri="{FF2B5EF4-FFF2-40B4-BE49-F238E27FC236}">
              <a16:creationId xmlns:a16="http://schemas.microsoft.com/office/drawing/2014/main" id="{00000000-0008-0000-0800-0000972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246674" y="245547"/>
          <a:ext cx="1207943" cy="547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241" name="Object 1" hidden="1">
              <a:extLst>
                <a:ext uri="{63B3BB69-23CF-44E3-9099-C40C66FF867C}">
                  <a14:compatExt spid="_x0000_s10241"/>
                </a:ext>
                <a:ext uri="{FF2B5EF4-FFF2-40B4-BE49-F238E27FC236}">
                  <a16:creationId xmlns:a16="http://schemas.microsoft.com/office/drawing/2014/main" id="{00000000-0008-0000-0900-0000012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64707</xdr:colOff>
      <xdr:row>1</xdr:row>
      <xdr:rowOff>190311</xdr:rowOff>
    </xdr:from>
    <xdr:to>
      <xdr:col>3</xdr:col>
      <xdr:colOff>495093</xdr:colOff>
      <xdr:row>5</xdr:row>
      <xdr:rowOff>13957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0900-000003000000}"/>
            </a:ext>
          </a:extLst>
        </xdr:cNvPr>
        <xdr:cNvSpPr/>
      </xdr:nvSpPr>
      <xdr:spPr>
        <a:xfrm>
          <a:off x="1882077" y="474156"/>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28575</xdr:rowOff>
    </xdr:from>
    <xdr:to>
      <xdr:col>9</xdr:col>
      <xdr:colOff>771525</xdr:colOff>
      <xdr:row>3</xdr:row>
      <xdr:rowOff>177800</xdr:rowOff>
    </xdr:to>
    <xdr:pic>
      <xdr:nvPicPr>
        <xdr:cNvPr id="10391" name="Imagen 3">
          <a:extLst>
            <a:ext uri="{FF2B5EF4-FFF2-40B4-BE49-F238E27FC236}">
              <a16:creationId xmlns:a16="http://schemas.microsoft.com/office/drawing/2014/main" id="{00000000-0008-0000-0900-00009728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10400" y="314325"/>
          <a:ext cx="122872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238125</xdr:colOff>
          <xdr:row>0</xdr:row>
          <xdr:rowOff>219075</xdr:rowOff>
        </xdr:from>
        <xdr:to>
          <xdr:col>1</xdr:col>
          <xdr:colOff>723900</xdr:colOff>
          <xdr:row>5</xdr:row>
          <xdr:rowOff>190500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A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12</xdr:col>
      <xdr:colOff>165100</xdr:colOff>
      <xdr:row>0</xdr:row>
      <xdr:rowOff>212724</xdr:rowOff>
    </xdr:from>
    <xdr:to>
      <xdr:col>12</xdr:col>
      <xdr:colOff>1556243</xdr:colOff>
      <xdr:row>3</xdr:row>
      <xdr:rowOff>126999</xdr:rowOff>
    </xdr:to>
    <xdr:pic>
      <xdr:nvPicPr>
        <xdr:cNvPr id="11415" name="Imagen 3">
          <a:extLst>
            <a:ext uri="{FF2B5EF4-FFF2-40B4-BE49-F238E27FC236}">
              <a16:creationId xmlns:a16="http://schemas.microsoft.com/office/drawing/2014/main" id="{00000000-0008-0000-0A00-0000972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655300" y="212724"/>
          <a:ext cx="1391143" cy="625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276225</xdr:colOff>
          <xdr:row>0</xdr:row>
          <xdr:rowOff>180975</xdr:rowOff>
        </xdr:from>
        <xdr:to>
          <xdr:col>1</xdr:col>
          <xdr:colOff>676275</xdr:colOff>
          <xdr:row>5</xdr:row>
          <xdr:rowOff>76200</xdr:rowOff>
        </xdr:to>
        <xdr:sp macro="" textlink="">
          <xdr:nvSpPr>
            <xdr:cNvPr id="12289" name="Object 1" hidden="1">
              <a:extLst>
                <a:ext uri="{63B3BB69-23CF-44E3-9099-C40C66FF867C}">
                  <a14:compatExt spid="_x0000_s12289"/>
                </a:ext>
                <a:ext uri="{FF2B5EF4-FFF2-40B4-BE49-F238E27FC236}">
                  <a16:creationId xmlns:a16="http://schemas.microsoft.com/office/drawing/2014/main" id="{00000000-0008-0000-0B00-0000013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12</xdr:col>
      <xdr:colOff>25400</xdr:colOff>
      <xdr:row>0</xdr:row>
      <xdr:rowOff>225425</xdr:rowOff>
    </xdr:from>
    <xdr:to>
      <xdr:col>13</xdr:col>
      <xdr:colOff>25400</xdr:colOff>
      <xdr:row>3</xdr:row>
      <xdr:rowOff>79375</xdr:rowOff>
    </xdr:to>
    <xdr:pic>
      <xdr:nvPicPr>
        <xdr:cNvPr id="12437" name="Imagen 3">
          <a:extLst>
            <a:ext uri="{FF2B5EF4-FFF2-40B4-BE49-F238E27FC236}">
              <a16:creationId xmlns:a16="http://schemas.microsoft.com/office/drawing/2014/main" id="{00000000-0008-0000-0B00-0000953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75900" y="225425"/>
          <a:ext cx="123190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257175</xdr:colOff>
          <xdr:row>0</xdr:row>
          <xdr:rowOff>152400</xdr:rowOff>
        </xdr:from>
        <xdr:to>
          <xdr:col>1</xdr:col>
          <xdr:colOff>476250</xdr:colOff>
          <xdr:row>4</xdr:row>
          <xdr:rowOff>38100</xdr:rowOff>
        </xdr:to>
        <xdr:sp macro="" textlink="">
          <xdr:nvSpPr>
            <xdr:cNvPr id="13313" name="Object 1" hidden="1">
              <a:extLst>
                <a:ext uri="{63B3BB69-23CF-44E3-9099-C40C66FF867C}">
                  <a14:compatExt spid="_x0000_s13313"/>
                </a:ext>
                <a:ext uri="{FF2B5EF4-FFF2-40B4-BE49-F238E27FC236}">
                  <a16:creationId xmlns:a16="http://schemas.microsoft.com/office/drawing/2014/main" id="{00000000-0008-0000-0C00-0000013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11</xdr:col>
      <xdr:colOff>739775</xdr:colOff>
      <xdr:row>1</xdr:row>
      <xdr:rowOff>28575</xdr:rowOff>
    </xdr:from>
    <xdr:to>
      <xdr:col>12</xdr:col>
      <xdr:colOff>1203325</xdr:colOff>
      <xdr:row>3</xdr:row>
      <xdr:rowOff>177800</xdr:rowOff>
    </xdr:to>
    <xdr:pic>
      <xdr:nvPicPr>
        <xdr:cNvPr id="13461" name="Imagen 3">
          <a:extLst>
            <a:ext uri="{FF2B5EF4-FFF2-40B4-BE49-F238E27FC236}">
              <a16:creationId xmlns:a16="http://schemas.microsoft.com/office/drawing/2014/main" id="{00000000-0008-0000-0C00-0000953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17175" y="384175"/>
          <a:ext cx="12128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142875</xdr:colOff>
          <xdr:row>0</xdr:row>
          <xdr:rowOff>190500</xdr:rowOff>
        </xdr:from>
        <xdr:to>
          <xdr:col>1</xdr:col>
          <xdr:colOff>600075</xdr:colOff>
          <xdr:row>5</xdr:row>
          <xdr:rowOff>95250</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D00-000001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12</xdr:col>
      <xdr:colOff>25400</xdr:colOff>
      <xdr:row>1</xdr:row>
      <xdr:rowOff>130175</xdr:rowOff>
    </xdr:from>
    <xdr:to>
      <xdr:col>12</xdr:col>
      <xdr:colOff>1254125</xdr:colOff>
      <xdr:row>4</xdr:row>
      <xdr:rowOff>6350</xdr:rowOff>
    </xdr:to>
    <xdr:pic>
      <xdr:nvPicPr>
        <xdr:cNvPr id="14485" name="Imagen 3">
          <a:extLst>
            <a:ext uri="{FF2B5EF4-FFF2-40B4-BE49-F238E27FC236}">
              <a16:creationId xmlns:a16="http://schemas.microsoft.com/office/drawing/2014/main" id="{00000000-0008-0000-0D00-0000953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25100" y="384175"/>
          <a:ext cx="1228725" cy="549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266700</xdr:colOff>
          <xdr:row>0</xdr:row>
          <xdr:rowOff>323850</xdr:rowOff>
        </xdr:from>
        <xdr:to>
          <xdr:col>1</xdr:col>
          <xdr:colOff>609600</xdr:colOff>
          <xdr:row>5</xdr:row>
          <xdr:rowOff>123825</xdr:rowOff>
        </xdr:to>
        <xdr:sp macro="" textlink="">
          <xdr:nvSpPr>
            <xdr:cNvPr id="15361" name="Object 1" hidden="1">
              <a:extLst>
                <a:ext uri="{63B3BB69-23CF-44E3-9099-C40C66FF867C}">
                  <a14:compatExt spid="_x0000_s15361"/>
                </a:ext>
                <a:ext uri="{FF2B5EF4-FFF2-40B4-BE49-F238E27FC236}">
                  <a16:creationId xmlns:a16="http://schemas.microsoft.com/office/drawing/2014/main" id="{00000000-0008-0000-0E00-0000013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12</xdr:col>
      <xdr:colOff>304800</xdr:colOff>
      <xdr:row>0</xdr:row>
      <xdr:rowOff>330200</xdr:rowOff>
    </xdr:from>
    <xdr:to>
      <xdr:col>12</xdr:col>
      <xdr:colOff>1504950</xdr:colOff>
      <xdr:row>3</xdr:row>
      <xdr:rowOff>133350</xdr:rowOff>
    </xdr:to>
    <xdr:pic>
      <xdr:nvPicPr>
        <xdr:cNvPr id="15509" name="Imagen 3">
          <a:extLst>
            <a:ext uri="{FF2B5EF4-FFF2-40B4-BE49-F238E27FC236}">
              <a16:creationId xmlns:a16="http://schemas.microsoft.com/office/drawing/2014/main" id="{00000000-0008-0000-0E00-0000953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604500" y="330200"/>
          <a:ext cx="120015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385" name="Object 1" hidden="1">
              <a:extLst>
                <a:ext uri="{63B3BB69-23CF-44E3-9099-C40C66FF867C}">
                  <a14:compatExt spid="_x0000_s16385"/>
                </a:ext>
                <a:ext uri="{FF2B5EF4-FFF2-40B4-BE49-F238E27FC236}">
                  <a16:creationId xmlns:a16="http://schemas.microsoft.com/office/drawing/2014/main" id="{00000000-0008-0000-0F00-0000014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12</xdr:col>
      <xdr:colOff>12700</xdr:colOff>
      <xdr:row>0</xdr:row>
      <xdr:rowOff>314325</xdr:rowOff>
    </xdr:from>
    <xdr:to>
      <xdr:col>12</xdr:col>
      <xdr:colOff>1241425</xdr:colOff>
      <xdr:row>3</xdr:row>
      <xdr:rowOff>130175</xdr:rowOff>
    </xdr:to>
    <xdr:pic>
      <xdr:nvPicPr>
        <xdr:cNvPr id="16533" name="Imagen 3">
          <a:extLst>
            <a:ext uri="{FF2B5EF4-FFF2-40B4-BE49-F238E27FC236}">
              <a16:creationId xmlns:a16="http://schemas.microsoft.com/office/drawing/2014/main" id="{00000000-0008-0000-0F00-0000954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236200" y="314325"/>
          <a:ext cx="1228725"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10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12</xdr:col>
      <xdr:colOff>88900</xdr:colOff>
      <xdr:row>0</xdr:row>
      <xdr:rowOff>307975</xdr:rowOff>
    </xdr:from>
    <xdr:to>
      <xdr:col>12</xdr:col>
      <xdr:colOff>1682082</xdr:colOff>
      <xdr:row>4</xdr:row>
      <xdr:rowOff>114300</xdr:rowOff>
    </xdr:to>
    <xdr:pic>
      <xdr:nvPicPr>
        <xdr:cNvPr id="17557" name="Imagen 3">
          <a:extLst>
            <a:ext uri="{FF2B5EF4-FFF2-40B4-BE49-F238E27FC236}">
              <a16:creationId xmlns:a16="http://schemas.microsoft.com/office/drawing/2014/main" id="{00000000-0008-0000-1000-0000954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642600" y="307975"/>
          <a:ext cx="1593182" cy="720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481" name="Object 1" hidden="1">
              <a:extLst>
                <a:ext uri="{63B3BB69-23CF-44E3-9099-C40C66FF867C}">
                  <a14:compatExt spid="_x0000_s20481"/>
                </a:ext>
                <a:ext uri="{FF2B5EF4-FFF2-40B4-BE49-F238E27FC236}">
                  <a16:creationId xmlns:a16="http://schemas.microsoft.com/office/drawing/2014/main" id="{00000000-0008-0000-1100-0000015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68580</xdr:colOff>
      <xdr:row>1</xdr:row>
      <xdr:rowOff>163830</xdr:rowOff>
    </xdr:from>
    <xdr:to>
      <xdr:col>3</xdr:col>
      <xdr:colOff>510774</xdr:colOff>
      <xdr:row>4</xdr:row>
      <xdr:rowOff>182880</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1100-000003000000}"/>
            </a:ext>
          </a:extLst>
        </xdr:cNvPr>
        <xdr:cNvSpPr/>
      </xdr:nvSpPr>
      <xdr:spPr>
        <a:xfrm>
          <a:off x="1895475" y="352425"/>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47625</xdr:rowOff>
    </xdr:from>
    <xdr:to>
      <xdr:col>9</xdr:col>
      <xdr:colOff>838200</xdr:colOff>
      <xdr:row>4</xdr:row>
      <xdr:rowOff>15875</xdr:rowOff>
    </xdr:to>
    <xdr:pic>
      <xdr:nvPicPr>
        <xdr:cNvPr id="20627" name="Imagen 3">
          <a:extLst>
            <a:ext uri="{FF2B5EF4-FFF2-40B4-BE49-F238E27FC236}">
              <a16:creationId xmlns:a16="http://schemas.microsoft.com/office/drawing/2014/main" id="{00000000-0008-0000-1100-0000935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1350" y="238125"/>
          <a:ext cx="1228725"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419100</xdr:colOff>
          <xdr:row>0</xdr:row>
          <xdr:rowOff>219075</xdr:rowOff>
        </xdr:from>
        <xdr:to>
          <xdr:col>1</xdr:col>
          <xdr:colOff>742950</xdr:colOff>
          <xdr:row>4</xdr:row>
          <xdr:rowOff>76200</xdr:rowOff>
        </xdr:to>
        <xdr:sp macro="" textlink="">
          <xdr:nvSpPr>
            <xdr:cNvPr id="21505" name="Object 1" hidden="1">
              <a:extLst>
                <a:ext uri="{63B3BB69-23CF-44E3-9099-C40C66FF867C}">
                  <a14:compatExt spid="_x0000_s21505"/>
                </a:ext>
                <a:ext uri="{FF2B5EF4-FFF2-40B4-BE49-F238E27FC236}">
                  <a16:creationId xmlns:a16="http://schemas.microsoft.com/office/drawing/2014/main" id="{00000000-0008-0000-1200-0000015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12</xdr:col>
      <xdr:colOff>177800</xdr:colOff>
      <xdr:row>0</xdr:row>
      <xdr:rowOff>276225</xdr:rowOff>
    </xdr:from>
    <xdr:to>
      <xdr:col>12</xdr:col>
      <xdr:colOff>1409700</xdr:colOff>
      <xdr:row>3</xdr:row>
      <xdr:rowOff>104775</xdr:rowOff>
    </xdr:to>
    <xdr:pic>
      <xdr:nvPicPr>
        <xdr:cNvPr id="21720" name="Imagen 3">
          <a:extLst>
            <a:ext uri="{FF2B5EF4-FFF2-40B4-BE49-F238E27FC236}">
              <a16:creationId xmlns:a16="http://schemas.microsoft.com/office/drawing/2014/main" id="{00000000-0008-0000-1200-0000D85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41000" y="276225"/>
          <a:ext cx="123190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9525</xdr:colOff>
      <xdr:row>119</xdr:row>
      <xdr:rowOff>38100</xdr:rowOff>
    </xdr:from>
    <xdr:to>
      <xdr:col>1</xdr:col>
      <xdr:colOff>228600</xdr:colOff>
      <xdr:row>119</xdr:row>
      <xdr:rowOff>171450</xdr:rowOff>
    </xdr:to>
    <xdr:pic>
      <xdr:nvPicPr>
        <xdr:cNvPr id="21721" name="Imagen 4">
          <a:extLst>
            <a:ext uri="{FF2B5EF4-FFF2-40B4-BE49-F238E27FC236}">
              <a16:creationId xmlns:a16="http://schemas.microsoft.com/office/drawing/2014/main" id="{00000000-0008-0000-1200-0000D95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00075" y="23745825"/>
          <a:ext cx="219075"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nvias-my.sharepoint.com/personal/jgarizao_invias_gov_co/Documents/1.%20Procesos/2022/SA-MC-DT-MAG-001-2022/APU_MAGDALENA/APU_4702_MAGDALENA__CENTRO_2022_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MENU"/>
      <sheetName val="LISTADO PROVINCIAS"/>
      <sheetName val="ÍNDICE"/>
      <sheetName val="MATERIALES"/>
      <sheetName val="EQUIPOS"/>
      <sheetName val="TRANSPORTE"/>
      <sheetName val="MANO DE OBRA"/>
      <sheetName val="200.1"/>
      <sheetName val="200.2"/>
      <sheetName val="201.7"/>
      <sheetName val="201.8"/>
      <sheetName val="201.9"/>
      <sheetName val="201.10"/>
      <sheetName val="201.11"/>
      <sheetName val="201.14"/>
      <sheetName val="201.15"/>
      <sheetName val="201.16"/>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1"/>
      <sheetName val="223.3.2.2"/>
      <sheetName val="223.3.2.3"/>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1"/>
      <sheetName val="320.1.2"/>
      <sheetName val="320.2.1"/>
      <sheetName val="320.2.2"/>
      <sheetName val="320.3.1"/>
      <sheetName val="320.3.2"/>
      <sheetName val="320.4.1"/>
      <sheetName val="320.4.2"/>
      <sheetName val="320.5.1"/>
      <sheetName val="320.5.2"/>
      <sheetName val="320.6.1"/>
      <sheetName val="320.6.2"/>
      <sheetName val="330.1.1"/>
      <sheetName val="330.1.2"/>
      <sheetName val="330.2.1"/>
      <sheetName val="330.2.2"/>
      <sheetName val="330.3.1"/>
      <sheetName val="330.3.2"/>
      <sheetName val="330.4.1"/>
      <sheetName val="330.4.2"/>
      <sheetName val="330.5.1"/>
      <sheetName val="330.5.2"/>
      <sheetName val="330.6.1"/>
      <sheetName val="330.6.2"/>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15.2"/>
      <sheetName val="415.3"/>
      <sheetName val="415.4"/>
      <sheetName val="420.1"/>
      <sheetName val="420.2"/>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1"/>
      <sheetName val="440.4.2"/>
      <sheetName val="441.1"/>
      <sheetName val="441.2"/>
      <sheetName val="441.3"/>
      <sheetName val="441.4"/>
      <sheetName val="450.1"/>
      <sheetName val="450.1P"/>
      <sheetName val="450.2"/>
      <sheetName val="450.2P"/>
      <sheetName val="450.3"/>
      <sheetName val="450.3P"/>
      <sheetName val="450.4"/>
      <sheetName val="450.4P"/>
      <sheetName val="450.5"/>
      <sheetName val="450.5P"/>
      <sheetName val="450.6"/>
      <sheetName val="450.6P"/>
      <sheetName val="450.7"/>
      <sheetName val="450.7P"/>
      <sheetName val="450.8P"/>
      <sheetName val="450.10P"/>
      <sheetName val="450.11P"/>
      <sheetName val="450.12P"/>
      <sheetName val="450.13P"/>
      <sheetName val="450.14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53.1P"/>
      <sheetName val="460.1.1"/>
      <sheetName val="460.1.2"/>
      <sheetName val="461.1"/>
      <sheetName val="461.2"/>
      <sheetName val="462.1.1"/>
      <sheetName val="462.1.2"/>
      <sheetName val="462.2.1"/>
      <sheetName val="462.2.2"/>
      <sheetName val="464.1.1"/>
      <sheetName val="464.1.2"/>
      <sheetName val="465.1"/>
      <sheetName val="465.2"/>
      <sheetName val="466.1"/>
      <sheetName val="466.2"/>
      <sheetName val="500.1.1"/>
      <sheetName val="500.1.2"/>
      <sheetName val="500.2"/>
      <sheetName val="501.1"/>
      <sheetName val="501.10"/>
      <sheetName val="501.20.1"/>
      <sheetName val="501.20.2"/>
      <sheetName val="501.20.3"/>
      <sheetName val="501.20.4"/>
      <sheetName val="505.1"/>
      <sheetName val="510.1"/>
      <sheetName val="600.1.1"/>
      <sheetName val="600.2.1"/>
      <sheetName val="600.2.2"/>
      <sheetName val="600.2.3"/>
      <sheetName val="600.2.4"/>
      <sheetName val="610.1"/>
      <sheetName val="610.2"/>
      <sheetName val="610.3.1"/>
      <sheetName val="610.3.2"/>
      <sheetName val="610.3.3"/>
      <sheetName val="610.4.1"/>
      <sheetName val="610.4.2"/>
      <sheetName val="610.5"/>
      <sheetName val="610.6"/>
      <sheetName val="610.7"/>
      <sheetName val="620.1.1"/>
      <sheetName val="620.1.2"/>
      <sheetName val="620.2"/>
      <sheetName val="620.3"/>
      <sheetName val="621.1.1"/>
      <sheetName val="621.1.2"/>
      <sheetName val="621.2"/>
      <sheetName val="621.3"/>
      <sheetName val="621.4"/>
      <sheetName val="621.5.1"/>
      <sheetName val="621.5.2"/>
      <sheetName val="621.5.3P"/>
      <sheetName val="621.6"/>
      <sheetName val="621.7"/>
      <sheetName val="622.1"/>
      <sheetName val="622.2"/>
      <sheetName val="622.3"/>
      <sheetName val="622.4"/>
      <sheetName val="622.5"/>
      <sheetName val="623.1"/>
      <sheetName val="623.2"/>
      <sheetName val="630.1"/>
      <sheetName val="630.2"/>
      <sheetName val="630.3.1"/>
      <sheetName val="630.3.2"/>
      <sheetName val="630.4.1"/>
      <sheetName val="630.4.2"/>
      <sheetName val="630.5"/>
      <sheetName val="630.6"/>
      <sheetName val="630.7"/>
      <sheetName val="632.1"/>
      <sheetName val="632.2"/>
      <sheetName val="640.1"/>
      <sheetName val="640.2"/>
      <sheetName val="641.1"/>
      <sheetName val="642.1"/>
      <sheetName val="642.2.1"/>
      <sheetName val="642.2.2"/>
      <sheetName val="650.2"/>
      <sheetName val="650.3"/>
      <sheetName val="650.4"/>
      <sheetName val="660.1"/>
      <sheetName val="660.2"/>
      <sheetName val="660.3"/>
      <sheetName val="660.4"/>
      <sheetName val="661.1"/>
      <sheetName val="661.2"/>
      <sheetName val="661.3"/>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1"/>
      <sheetName val="673.3.2"/>
      <sheetName val="673.3.3"/>
      <sheetName val="674.1"/>
      <sheetName val="674.2"/>
      <sheetName val="680.1"/>
      <sheetName val="680.2"/>
      <sheetName val="680.3"/>
      <sheetName val="681.1"/>
      <sheetName val="681.2"/>
      <sheetName val="681.3"/>
      <sheetName val="681.4"/>
      <sheetName val="682.1"/>
      <sheetName val="683.1"/>
      <sheetName val="683.2"/>
      <sheetName val="683.3"/>
      <sheetName val="683.4"/>
      <sheetName val="683.5"/>
      <sheetName val="690.1.1"/>
      <sheetName val="690.1.2"/>
      <sheetName val="690.1.3"/>
      <sheetName val="700.1"/>
      <sheetName val="700.2"/>
      <sheetName val="700.3"/>
      <sheetName val="700.4"/>
      <sheetName val="701.1.1"/>
      <sheetName val="701.1.2"/>
      <sheetName val="710.1.1"/>
      <sheetName val="710.1.2"/>
      <sheetName val="710.1.3"/>
      <sheetName val="710.1.4"/>
      <sheetName val="710.1.5"/>
      <sheetName val="710.2.1"/>
      <sheetName val="710.2.2"/>
      <sheetName val="710.2.3"/>
      <sheetName val="710.2.4"/>
      <sheetName val="730.1.1"/>
      <sheetName val="730.1.2"/>
      <sheetName val="730.2"/>
      <sheetName val="730.3"/>
      <sheetName val="730.4"/>
      <sheetName val="731.1"/>
      <sheetName val="731.2"/>
      <sheetName val="740.1"/>
      <sheetName val="741.1.1"/>
      <sheetName val="741.1.2"/>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12.2"/>
      <sheetName val="820.1.1"/>
      <sheetName val="820.1.2"/>
      <sheetName val="900.1"/>
      <sheetName val="900.2.1"/>
      <sheetName val="900.2.2"/>
      <sheetName val="900.3.1"/>
      <sheetName val="900.3.2"/>
      <sheetName val="900.3.3"/>
    </sheetNames>
    <sheetDataSet>
      <sheetData sheetId="0"/>
      <sheetData sheetId="1"/>
      <sheetData sheetId="2"/>
      <sheetData sheetId="3"/>
      <sheetData sheetId="4">
        <row r="6">
          <cell r="C6" t="str">
            <v>B0010045</v>
          </cell>
          <cell r="D6" t="str">
            <v>kg</v>
          </cell>
          <cell r="E6" t="str">
            <v>Abrasivo para sandblasting (arena sílica, de cuarzo y/o abrasivo sintético)</v>
          </cell>
          <cell r="F6">
            <v>2729.9983685515995</v>
          </cell>
        </row>
        <row r="7">
          <cell r="C7" t="str">
            <v>B0020001</v>
          </cell>
          <cell r="D7" t="str">
            <v>kg</v>
          </cell>
          <cell r="E7" t="str">
            <v>Acero A-36 para estructura metálica</v>
          </cell>
          <cell r="F7">
            <v>5713.1310335009102</v>
          </cell>
        </row>
        <row r="8">
          <cell r="C8" t="str">
            <v>B0020004</v>
          </cell>
          <cell r="D8" t="str">
            <v>kg</v>
          </cell>
          <cell r="E8" t="str">
            <v>Acero A-37</v>
          </cell>
          <cell r="F8">
            <v>5713.1310335009102</v>
          </cell>
        </row>
        <row r="9">
          <cell r="C9" t="str">
            <v>B0020002</v>
          </cell>
          <cell r="D9" t="str">
            <v>kg</v>
          </cell>
          <cell r="E9" t="str">
            <v>Acero A-40</v>
          </cell>
          <cell r="F9">
            <v>4930.4201795549652</v>
          </cell>
        </row>
        <row r="10">
          <cell r="C10" t="str">
            <v>B0020003</v>
          </cell>
          <cell r="D10" t="str">
            <v>kg</v>
          </cell>
          <cell r="E10" t="str">
            <v>Acero de refuerzo PDR-60, Fy: 4200 kg/cm2</v>
          </cell>
          <cell r="F10">
            <v>4927.6831810756075</v>
          </cell>
        </row>
        <row r="11">
          <cell r="C11" t="str">
            <v>B0014905</v>
          </cell>
          <cell r="D11" t="str">
            <v>kg</v>
          </cell>
          <cell r="E11" t="str">
            <v>Adhesivo bituminoso para tacha</v>
          </cell>
          <cell r="F11">
            <v>94222.253804365057</v>
          </cell>
        </row>
        <row r="12">
          <cell r="C12" t="str">
            <v>B0014896</v>
          </cell>
          <cell r="D12" t="str">
            <v>kg</v>
          </cell>
          <cell r="E12" t="str">
            <v>Adhesivo epoxico para pega de concreto endurecido  y concreto fresco</v>
          </cell>
          <cell r="F12">
            <v>97408.113070637002</v>
          </cell>
        </row>
        <row r="13">
          <cell r="C13" t="str">
            <v>B003003</v>
          </cell>
          <cell r="D13" t="str">
            <v>kg</v>
          </cell>
          <cell r="E13" t="str">
            <v>Aditivo acelerante de fraguado para concreto hidraulico</v>
          </cell>
          <cell r="F13">
            <v>16410.935665430436</v>
          </cell>
        </row>
        <row r="14">
          <cell r="C14" t="str">
            <v>B0014899</v>
          </cell>
          <cell r="D14" t="str">
            <v>kg</v>
          </cell>
          <cell r="E14" t="str">
            <v>Aditivo acuoso acelerante de fraguado y resistencia del concreto</v>
          </cell>
          <cell r="F14">
            <v>16537.154594541727</v>
          </cell>
        </row>
        <row r="15">
          <cell r="C15" t="str">
            <v>B0030001</v>
          </cell>
          <cell r="D15" t="str">
            <v>kg</v>
          </cell>
          <cell r="E15" t="str">
            <v>Aditivo curador para pilotes</v>
          </cell>
          <cell r="F15">
            <v>12187.138821967719</v>
          </cell>
        </row>
        <row r="16">
          <cell r="C16" t="str">
            <v>B003004</v>
          </cell>
          <cell r="D16" t="str">
            <v>kg</v>
          </cell>
          <cell r="E16" t="str">
            <v xml:space="preserve">Aditivo inclusor de aire para concreto </v>
          </cell>
          <cell r="F16">
            <v>2966.1448341152741</v>
          </cell>
        </row>
        <row r="17">
          <cell r="C17" t="str">
            <v>B003007</v>
          </cell>
          <cell r="D17" t="str">
            <v>kg</v>
          </cell>
          <cell r="E17" t="str">
            <v>Aditivo para modificar la reología</v>
          </cell>
          <cell r="F17">
            <v>11219.460365447843</v>
          </cell>
        </row>
        <row r="18">
          <cell r="C18" t="str">
            <v>B003009</v>
          </cell>
          <cell r="D18" t="str">
            <v>kg</v>
          </cell>
          <cell r="E18" t="str">
            <v>Aditivo retardante de fraguado</v>
          </cell>
          <cell r="F18">
            <v>8106.0306511674598</v>
          </cell>
        </row>
        <row r="19">
          <cell r="C19" t="str">
            <v>B003010</v>
          </cell>
          <cell r="D19" t="str">
            <v>kg</v>
          </cell>
          <cell r="E19" t="str">
            <v>Aditivos mejoradores de adherencia</v>
          </cell>
          <cell r="F19">
            <v>22715.282438426944</v>
          </cell>
        </row>
        <row r="20">
          <cell r="C20" t="str">
            <v>B0043090</v>
          </cell>
          <cell r="D20" t="str">
            <v>u</v>
          </cell>
          <cell r="E20" t="str">
            <v>Adoquín grama 20cm x 20cm e=8cm</v>
          </cell>
          <cell r="F20">
            <v>9078.7762270927724</v>
          </cell>
        </row>
        <row r="21">
          <cell r="C21" t="str">
            <v>B0043080</v>
          </cell>
          <cell r="D21" t="str">
            <v>m2</v>
          </cell>
          <cell r="E21" t="str">
            <v>Adoquín rectangular biselado de 10cm x 20cm e=8cm</v>
          </cell>
          <cell r="F21">
            <v>61465.006754851682</v>
          </cell>
        </row>
        <row r="22">
          <cell r="C22" t="str">
            <v>B0053101</v>
          </cell>
          <cell r="D22" t="str">
            <v>m3</v>
          </cell>
          <cell r="E22" t="str">
            <v>Agregado fino para concreto (tamaño máximo 4,75mm - arena natural o trituración de roca, gravas, y/o escorias)</v>
          </cell>
          <cell r="F22">
            <v>63991.161758849514</v>
          </cell>
        </row>
        <row r="23">
          <cell r="C23" t="str">
            <v>B0053161</v>
          </cell>
          <cell r="D23" t="str">
            <v>m3</v>
          </cell>
          <cell r="E23" t="str">
            <v>Agregado fino para lechada asfáltica (trituración de piedra de cantera o grava natural - cantidad max de arena: 25% total de la mezcla de agregados)</v>
          </cell>
          <cell r="F23">
            <v>64100.361693591563</v>
          </cell>
        </row>
        <row r="24">
          <cell r="C24" t="str">
            <v>B0053192</v>
          </cell>
          <cell r="D24" t="str">
            <v>m3</v>
          </cell>
          <cell r="E24" t="str">
            <v>Agregado fino para mezcla asfáltica (arena de trituración de roca de cantera o de grava natural y arena natural - cantidad máxima de arena natural: 50% del agregado fino)</v>
          </cell>
          <cell r="F24">
            <v>64537.161432559828</v>
          </cell>
        </row>
        <row r="25">
          <cell r="C25" t="str">
            <v>B0053102</v>
          </cell>
          <cell r="D25" t="str">
            <v>m3</v>
          </cell>
          <cell r="E25" t="str">
            <v>Agregado fino tamaño No. 2 -  NTC 2240</v>
          </cell>
          <cell r="F25">
            <v>64537.161432559828</v>
          </cell>
        </row>
        <row r="26">
          <cell r="C26" t="str">
            <v>B0053103</v>
          </cell>
          <cell r="D26" t="str">
            <v>m3</v>
          </cell>
          <cell r="E26" t="str">
            <v>Agregado grueso (grava, grava triturada y/o roca triturada)</v>
          </cell>
          <cell r="F26">
            <v>63226.762215655057</v>
          </cell>
        </row>
        <row r="27">
          <cell r="C27" t="str">
            <v>B0053193</v>
          </cell>
          <cell r="D27" t="str">
            <v>m3</v>
          </cell>
          <cell r="E27" t="str">
            <v>Agregado grueso para mezcla asfáltica (trituración de roca y/o de grava)</v>
          </cell>
          <cell r="F27">
            <v>63118.108280586704</v>
          </cell>
        </row>
        <row r="28">
          <cell r="C28" t="str">
            <v>B0053100</v>
          </cell>
          <cell r="D28" t="str">
            <v>m3</v>
          </cell>
          <cell r="E28" t="str">
            <v>Agregado para concreto hidráulico</v>
          </cell>
          <cell r="F28">
            <v>70597.757810744384</v>
          </cell>
        </row>
        <row r="29">
          <cell r="C29" t="str">
            <v>B0053160</v>
          </cell>
          <cell r="D29" t="str">
            <v>m3</v>
          </cell>
          <cell r="E29" t="str">
            <v>Agregado para lechada asfáltica gradación tipo LA 10</v>
          </cell>
          <cell r="F29">
            <v>62134.762868234429</v>
          </cell>
        </row>
        <row r="30">
          <cell r="C30" t="str">
            <v>B0053150</v>
          </cell>
          <cell r="D30" t="str">
            <v>m3</v>
          </cell>
          <cell r="E30" t="str">
            <v>Agregado para lechada asfáltica gradación tipo LA 13</v>
          </cell>
          <cell r="F30">
            <v>70106.358104405095</v>
          </cell>
        </row>
        <row r="31">
          <cell r="C31" t="str">
            <v>B0053180</v>
          </cell>
          <cell r="D31" t="str">
            <v>m3</v>
          </cell>
          <cell r="E31" t="str">
            <v>Agregado para lechada asfáltica gradación tipo LA 3</v>
          </cell>
          <cell r="F31">
            <v>66611.96019265904</v>
          </cell>
        </row>
        <row r="32">
          <cell r="C32" t="str">
            <v>B0053170</v>
          </cell>
          <cell r="D32" t="str">
            <v>m3</v>
          </cell>
          <cell r="E32" t="str">
            <v>Agregado para lechada asfáltica gradación tipo LA 5</v>
          </cell>
          <cell r="F32">
            <v>69669.558365436838</v>
          </cell>
        </row>
        <row r="33">
          <cell r="C33" t="str">
            <v>B0053111</v>
          </cell>
          <cell r="D33" t="str">
            <v>m3</v>
          </cell>
          <cell r="E33" t="str">
            <v>Agregado para tratamiento superficial doble tipo TSD-10</v>
          </cell>
          <cell r="F33">
            <v>55528.166816339544</v>
          </cell>
        </row>
        <row r="34">
          <cell r="C34" t="str">
            <v>B0053112</v>
          </cell>
          <cell r="D34" t="str">
            <v>m3</v>
          </cell>
          <cell r="E34" t="str">
            <v>Agregado para tratamiento superficial doble tipo TSD-25</v>
          </cell>
          <cell r="F34">
            <v>55964.966555307801</v>
          </cell>
        </row>
        <row r="35">
          <cell r="C35" t="str">
            <v>B0053121</v>
          </cell>
          <cell r="D35" t="str">
            <v>m3</v>
          </cell>
          <cell r="E35" t="str">
            <v>Agregado para tratamiento superficial tipo TSS-13 / TSD-13</v>
          </cell>
          <cell r="F35">
            <v>55582.766783710584</v>
          </cell>
        </row>
        <row r="36">
          <cell r="C36" t="str">
            <v>B0053122</v>
          </cell>
          <cell r="D36" t="str">
            <v>m3</v>
          </cell>
          <cell r="E36" t="str">
            <v>Agregado para tratamiento superficial tipo TSS-19/TSD-19</v>
          </cell>
          <cell r="F36">
            <v>55364.366914226455</v>
          </cell>
        </row>
        <row r="37">
          <cell r="C37" t="str">
            <v>B0053194</v>
          </cell>
          <cell r="D37" t="str">
            <v>m3</v>
          </cell>
          <cell r="E37" t="str">
            <v>Agregado pétreo para mezcla asfáltica tipo MAF-19</v>
          </cell>
          <cell r="F37">
            <v>55910.366587936762</v>
          </cell>
        </row>
        <row r="38">
          <cell r="C38" t="str">
            <v>B0053195</v>
          </cell>
          <cell r="D38" t="str">
            <v>m3</v>
          </cell>
          <cell r="E38" t="str">
            <v>Agregado pétreo para mezcla asfáltica tipo MAF-25</v>
          </cell>
          <cell r="F38">
            <v>55910.366587936762</v>
          </cell>
        </row>
        <row r="39">
          <cell r="C39" t="str">
            <v>B0053196</v>
          </cell>
          <cell r="D39" t="str">
            <v>m3</v>
          </cell>
          <cell r="E39" t="str">
            <v>Agregado pétreo para mezcla asfáltica tipo MAF-38</v>
          </cell>
          <cell r="F39">
            <v>56019.566522678833</v>
          </cell>
        </row>
        <row r="40">
          <cell r="C40" t="str">
            <v>B0053197</v>
          </cell>
          <cell r="D40" t="str">
            <v>m3</v>
          </cell>
          <cell r="E40" t="str">
            <v>Agregado pétreo para mezcla asfáltica tipo MDF-19</v>
          </cell>
          <cell r="F40">
            <v>55910.366587936762</v>
          </cell>
        </row>
        <row r="41">
          <cell r="C41" t="str">
            <v>B0053198</v>
          </cell>
          <cell r="D41" t="str">
            <v>m3</v>
          </cell>
          <cell r="E41" t="str">
            <v>Agregado pétreo para mezcla asfáltica tipo MDF-25</v>
          </cell>
          <cell r="F41">
            <v>55473.566848968519</v>
          </cell>
        </row>
        <row r="42">
          <cell r="C42" t="str">
            <v>B0053199</v>
          </cell>
          <cell r="D42" t="str">
            <v>m3</v>
          </cell>
          <cell r="E42" t="str">
            <v>Agregado pétreo para mezcla asfáltica tipo MDF-38</v>
          </cell>
          <cell r="F42">
            <v>55910.366587936762</v>
          </cell>
        </row>
        <row r="43">
          <cell r="C43" t="str">
            <v>B0053191</v>
          </cell>
          <cell r="D43" t="str">
            <v>m3</v>
          </cell>
          <cell r="E43" t="str">
            <v>Agregado pétreo para triturar (crudo) para mezcla asfáltica</v>
          </cell>
          <cell r="F43">
            <v>24460.785382222341</v>
          </cell>
        </row>
        <row r="44">
          <cell r="C44" t="str">
            <v>B0063200</v>
          </cell>
          <cell r="D44" t="str">
            <v>L</v>
          </cell>
          <cell r="E44" t="str">
            <v>Agua</v>
          </cell>
          <cell r="F44">
            <v>117.85147442697317</v>
          </cell>
        </row>
        <row r="45">
          <cell r="C45" t="str">
            <v>B0073210</v>
          </cell>
          <cell r="D45" t="str">
            <v>m</v>
          </cell>
          <cell r="E45" t="str">
            <v>Alambre de púa calibre 12 (350 m)</v>
          </cell>
          <cell r="F45">
            <v>749.84844814699431</v>
          </cell>
        </row>
        <row r="46">
          <cell r="C46" t="str">
            <v>B0073223</v>
          </cell>
          <cell r="D46" t="str">
            <v>kg</v>
          </cell>
          <cell r="E46" t="str">
            <v>Alambre dulce galvanizado calibre 9</v>
          </cell>
          <cell r="F46">
            <v>10117.002871824528</v>
          </cell>
        </row>
        <row r="47">
          <cell r="C47" t="str">
            <v>B0073211</v>
          </cell>
          <cell r="D47" t="str">
            <v>kg</v>
          </cell>
          <cell r="E47" t="str">
            <v>Alambre galvanizado aleación Zn-5A1-Mm y PVC</v>
          </cell>
          <cell r="F47">
            <v>11902.35631979356</v>
          </cell>
        </row>
        <row r="48">
          <cell r="C48" t="str">
            <v>B0073220</v>
          </cell>
          <cell r="D48" t="str">
            <v>kg</v>
          </cell>
          <cell r="E48" t="str">
            <v>Alambre galvanizado calibre 12</v>
          </cell>
          <cell r="F48">
            <v>10117.002871824528</v>
          </cell>
        </row>
        <row r="49">
          <cell r="C49" t="str">
            <v>B0073221</v>
          </cell>
          <cell r="D49" t="str">
            <v>kg</v>
          </cell>
          <cell r="E49" t="str">
            <v>Alambre galvanizado zinc y PVC</v>
          </cell>
          <cell r="F49">
            <v>8212.6258606575575</v>
          </cell>
        </row>
        <row r="50">
          <cell r="C50" t="str">
            <v>B0073230</v>
          </cell>
          <cell r="D50" t="str">
            <v>kg</v>
          </cell>
          <cell r="E50" t="str">
            <v>Alambre negro para amarre calibre 18</v>
          </cell>
          <cell r="F50">
            <v>8427.4633922298308</v>
          </cell>
        </row>
        <row r="51">
          <cell r="C51" t="str">
            <v>B031001</v>
          </cell>
          <cell r="D51" t="str">
            <v>u</v>
          </cell>
          <cell r="E51" t="str">
            <v>Almohadillas de neopreno para puentes dureza 60 (35cmx45cmx5cm con laminas de 3mm)</v>
          </cell>
          <cell r="F51">
            <v>792374.38830975397</v>
          </cell>
        </row>
        <row r="52">
          <cell r="C52" t="str">
            <v>B031002</v>
          </cell>
          <cell r="D52" t="str">
            <v>u</v>
          </cell>
          <cell r="E52" t="str">
            <v>Almohadillas simples de neopreno para apoyo de panel de concreto</v>
          </cell>
          <cell r="F52">
            <v>627687.47693472519</v>
          </cell>
        </row>
        <row r="53">
          <cell r="C53" t="str">
            <v>B026011</v>
          </cell>
          <cell r="D53" t="str">
            <v>u</v>
          </cell>
          <cell r="E53" t="str">
            <v>Amortiguador de impacto (para defensas metálicas)</v>
          </cell>
          <cell r="F53">
            <v>38457.233443238074</v>
          </cell>
        </row>
        <row r="54">
          <cell r="C54" t="str">
            <v>B0113260</v>
          </cell>
          <cell r="D54" t="str">
            <v>u</v>
          </cell>
          <cell r="E54" t="str">
            <v>Anclaje para fijación del manto de refuerzo de vegetacion.</v>
          </cell>
          <cell r="F54">
            <v>1724.4847977496102</v>
          </cell>
        </row>
        <row r="55">
          <cell r="C55" t="str">
            <v>B0013770</v>
          </cell>
          <cell r="D55" t="str">
            <v>u</v>
          </cell>
          <cell r="E55" t="str">
            <v>Anclajes o cuñas para el tensionamiento</v>
          </cell>
          <cell r="F55">
            <v>6727.8069097633097</v>
          </cell>
        </row>
        <row r="56">
          <cell r="C56" t="str">
            <v>B0013270</v>
          </cell>
          <cell r="D56" t="str">
            <v>kg</v>
          </cell>
          <cell r="E56" t="str">
            <v>Anfo</v>
          </cell>
          <cell r="F56">
            <v>7749.9052175370816</v>
          </cell>
        </row>
        <row r="57">
          <cell r="C57" t="str">
            <v>B0013280</v>
          </cell>
          <cell r="D57" t="str">
            <v>m</v>
          </cell>
          <cell r="E57" t="str">
            <v>Angulo de 1-1/2" x 1/4" (cerramiento en malla)</v>
          </cell>
          <cell r="F57">
            <v>26185.183903545836</v>
          </cell>
        </row>
        <row r="58">
          <cell r="C58" t="str">
            <v>B031003</v>
          </cell>
          <cell r="D58" t="str">
            <v>u</v>
          </cell>
          <cell r="E58" t="str">
            <v>Apoyo elástomérico para puentes tipo 3, reforzado con acero o tela, dureza 60. (alto: 25-35cm, lados: 35-70cm)</v>
          </cell>
          <cell r="F58">
            <v>836505.65718025691</v>
          </cell>
        </row>
        <row r="59">
          <cell r="C59" t="str">
            <v>B0303300</v>
          </cell>
          <cell r="D59" t="str">
            <v>u</v>
          </cell>
          <cell r="E59" t="str">
            <v>Árbol tipo protector de 0.60 m (especie nativa)</v>
          </cell>
          <cell r="F59">
            <v>21213.265396855171</v>
          </cell>
        </row>
        <row r="60">
          <cell r="C60" t="str">
            <v>B0303310</v>
          </cell>
          <cell r="D60" t="str">
            <v>u</v>
          </cell>
          <cell r="E60" t="str">
            <v>Árbol tipo paisajístico de 1.20m (especie nativa)</v>
          </cell>
          <cell r="F60">
            <v>25338.067001799223</v>
          </cell>
        </row>
        <row r="61">
          <cell r="C61" t="str">
            <v>B0093320</v>
          </cell>
          <cell r="D61" t="str">
            <v>m3</v>
          </cell>
          <cell r="E61" t="str">
            <v>Arena fina de rio para sello de juntas</v>
          </cell>
          <cell r="F61">
            <v>47065.171873829597</v>
          </cell>
        </row>
        <row r="62">
          <cell r="C62" t="str">
            <v>B009111</v>
          </cell>
          <cell r="D62" t="str">
            <v>m3</v>
          </cell>
          <cell r="E62" t="str">
            <v>Arena de trituración y/o arena natural</v>
          </cell>
          <cell r="F62">
            <v>68249.959213790004</v>
          </cell>
        </row>
        <row r="63">
          <cell r="C63" t="str">
            <v>B0093350</v>
          </cell>
          <cell r="D63" t="str">
            <v>m3</v>
          </cell>
          <cell r="E63" t="str">
            <v>Arena lavada</v>
          </cell>
          <cell r="F63">
            <v>63117.562280912993</v>
          </cell>
        </row>
        <row r="64">
          <cell r="C64" t="str">
            <v>B0093330</v>
          </cell>
          <cell r="D64" t="str">
            <v>m3</v>
          </cell>
          <cell r="E64" t="str">
            <v>Arena media de rio para capa de soporte</v>
          </cell>
          <cell r="F64">
            <v>47938.771351766096</v>
          </cell>
        </row>
        <row r="65">
          <cell r="C65" t="str">
            <v>B0013281</v>
          </cell>
          <cell r="D65" t="str">
            <v>m</v>
          </cell>
          <cell r="E65" t="str">
            <v>Armadura de acero galvanizado A-663</v>
          </cell>
          <cell r="F65">
            <v>5713.1310335009102</v>
          </cell>
        </row>
        <row r="66">
          <cell r="C66" t="str">
            <v>B008010</v>
          </cell>
          <cell r="D66" t="str">
            <v>gl</v>
          </cell>
          <cell r="E66" t="str">
            <v>Asfalto líquido MC 70</v>
          </cell>
          <cell r="F66">
            <v>15423.111159067012</v>
          </cell>
        </row>
        <row r="67">
          <cell r="C67" t="str">
            <v>B008011</v>
          </cell>
          <cell r="D67" t="str">
            <v>gl</v>
          </cell>
          <cell r="E67" t="str">
            <v>Asfalto líquido MC-30</v>
          </cell>
          <cell r="F67">
            <v>14021.010144606376</v>
          </cell>
        </row>
        <row r="68">
          <cell r="C68" t="str">
            <v>B008009</v>
          </cell>
          <cell r="D68" t="str">
            <v>gl</v>
          </cell>
          <cell r="E68" t="str">
            <v>Asfalto líquido RC 250</v>
          </cell>
          <cell r="F68">
            <v>14021.010144606376</v>
          </cell>
        </row>
        <row r="69">
          <cell r="C69" t="str">
            <v>B0010090</v>
          </cell>
          <cell r="D69" t="str">
            <v>u</v>
          </cell>
          <cell r="E69" t="str">
            <v xml:space="preserve">Baño portátil sencillo </v>
          </cell>
          <cell r="F69">
            <v>3830172.9188766279</v>
          </cell>
        </row>
        <row r="70">
          <cell r="C70" t="str">
            <v>B0013381</v>
          </cell>
          <cell r="D70" t="str">
            <v>kg</v>
          </cell>
          <cell r="E70" t="str">
            <v>Barras de amarre corrugadas fy= 420 MPa</v>
          </cell>
          <cell r="F70">
            <v>5713.1310335009102</v>
          </cell>
        </row>
        <row r="71">
          <cell r="C71" t="str">
            <v>B0013380</v>
          </cell>
          <cell r="D71" t="str">
            <v>kg</v>
          </cell>
          <cell r="E71" t="str">
            <v>Barras de transferencia de carga (1'')</v>
          </cell>
          <cell r="F71">
            <v>5713.1310335009102</v>
          </cell>
        </row>
        <row r="72">
          <cell r="C72" t="str">
            <v>B0013390</v>
          </cell>
          <cell r="D72" t="str">
            <v>kg</v>
          </cell>
          <cell r="E72" t="str">
            <v>Barras de unión de 1/2"</v>
          </cell>
          <cell r="F72">
            <v>5713.1310335009102</v>
          </cell>
        </row>
        <row r="73">
          <cell r="C73" t="str">
            <v>B0010016</v>
          </cell>
          <cell r="D73" t="str">
            <v>u</v>
          </cell>
          <cell r="E73" t="str">
            <v>Barrera tipo maletín plástico de 2,00x1,40x0,50 m</v>
          </cell>
          <cell r="F73">
            <v>635219.44716138544</v>
          </cell>
        </row>
        <row r="74">
          <cell r="C74" t="str">
            <v>B0013410</v>
          </cell>
          <cell r="D74" t="str">
            <v>kg</v>
          </cell>
          <cell r="E74" t="str">
            <v>Bentonita</v>
          </cell>
          <cell r="F74">
            <v>7862.3953014286089</v>
          </cell>
        </row>
        <row r="75">
          <cell r="C75" t="str">
            <v>B0013430</v>
          </cell>
          <cell r="D75" t="str">
            <v>m3</v>
          </cell>
          <cell r="E75" t="str">
            <v>Bolsacreto de 1m3</v>
          </cell>
          <cell r="F75">
            <v>37364.370398960171</v>
          </cell>
        </row>
        <row r="76">
          <cell r="C76" t="str">
            <v>B0013437</v>
          </cell>
          <cell r="D76" t="str">
            <v>u</v>
          </cell>
          <cell r="E76" t="str">
            <v>Bordillo o sardinel prefabricado en concreto de 21 MPa</v>
          </cell>
          <cell r="F76">
            <v>36426.75693898998</v>
          </cell>
        </row>
        <row r="77">
          <cell r="C77" t="str">
            <v>B0013438</v>
          </cell>
          <cell r="D77" t="str">
            <v>u</v>
          </cell>
          <cell r="E77" t="str">
            <v>Bordillo prefabricado en concreto Ref.A80 NTC-4109, 0,20 x 0,35 x 0.80 m</v>
          </cell>
          <cell r="F77">
            <v>36427.88473727907</v>
          </cell>
        </row>
        <row r="78">
          <cell r="C78" t="str">
            <v>B0013436</v>
          </cell>
          <cell r="D78" t="str">
            <v>u</v>
          </cell>
          <cell r="E78" t="str">
            <v>Bordillo prefabricado en concreto Ref.A85 NTC-4109, 0,20 x 0,35 x 0.80 m</v>
          </cell>
          <cell r="F78">
            <v>37330.123368542954</v>
          </cell>
        </row>
        <row r="79">
          <cell r="C79" t="str">
            <v>B0013432</v>
          </cell>
          <cell r="D79" t="str">
            <v>u</v>
          </cell>
          <cell r="E79" t="str">
            <v>Botella de gas propano (40 lb) (5% de oxígeno)</v>
          </cell>
          <cell r="F79">
            <v>80139.002610341733</v>
          </cell>
        </row>
        <row r="80">
          <cell r="C80" t="str">
            <v>B0013434</v>
          </cell>
          <cell r="D80" t="str">
            <v>u</v>
          </cell>
          <cell r="E80" t="str">
            <v>Botella de oxígeno (1800 lb)</v>
          </cell>
          <cell r="F80">
            <v>108187.65352396139</v>
          </cell>
        </row>
        <row r="81">
          <cell r="C81" t="str">
            <v>B0320001</v>
          </cell>
          <cell r="D81" t="str">
            <v>m</v>
          </cell>
          <cell r="E81" t="str">
            <v>Cable de 1/2" (para anclajes)</v>
          </cell>
          <cell r="F81">
            <v>10117.002871824528</v>
          </cell>
        </row>
        <row r="82">
          <cell r="C82" t="str">
            <v>B0013451</v>
          </cell>
          <cell r="D82" t="str">
            <v>kg</v>
          </cell>
          <cell r="E82" t="str">
            <v>Cal hidratada</v>
          </cell>
          <cell r="F82">
            <v>1160.7191716312584</v>
          </cell>
        </row>
        <row r="83">
          <cell r="C83" t="str">
            <v>B0013450</v>
          </cell>
          <cell r="D83" t="str">
            <v>kg</v>
          </cell>
          <cell r="E83" t="str">
            <v>Cal viva</v>
          </cell>
          <cell r="F83">
            <v>1160.7191716312584</v>
          </cell>
        </row>
        <row r="84">
          <cell r="C84" t="str">
            <v>B0013460</v>
          </cell>
          <cell r="D84" t="str">
            <v>kg</v>
          </cell>
          <cell r="E84" t="str">
            <v>Camisa metálica para pilote calibre 36</v>
          </cell>
          <cell r="F84">
            <v>14023.18660740322</v>
          </cell>
        </row>
        <row r="85">
          <cell r="C85" t="str">
            <v>B0013461</v>
          </cell>
          <cell r="D85" t="str">
            <v>kg</v>
          </cell>
          <cell r="E85" t="str">
            <v>Camisa metalica para pilote D=1 m calibre 36</v>
          </cell>
          <cell r="F85">
            <v>14023.18660740322</v>
          </cell>
        </row>
        <row r="86">
          <cell r="C86" t="str">
            <v>B0010060</v>
          </cell>
          <cell r="D86" t="str">
            <v>u</v>
          </cell>
          <cell r="E86" t="str">
            <v>Canal drenante prefabricado (polímeros) para aguas lluvias  (0.32x0.40x1.0m)</v>
          </cell>
          <cell r="F86">
            <v>2213868.0414637402</v>
          </cell>
        </row>
        <row r="87">
          <cell r="C87" t="str">
            <v>B0010061</v>
          </cell>
          <cell r="D87" t="str">
            <v>u</v>
          </cell>
          <cell r="E87" t="str">
            <v>Canal drenante prefabricado en concreto, para aguas lluvias C-32 (0.32x0.40x1.0m)</v>
          </cell>
          <cell r="F87">
            <v>29886.654660615954</v>
          </cell>
        </row>
        <row r="88">
          <cell r="C88" t="str">
            <v>B0010062</v>
          </cell>
          <cell r="D88" t="str">
            <v>u</v>
          </cell>
          <cell r="E88" t="str">
            <v>Canal drenante prefabricado en concreto, para aguas lluvias C-45 (0.45x0.40x1.0m)</v>
          </cell>
          <cell r="F88">
            <v>33270.049527855503</v>
          </cell>
        </row>
        <row r="89">
          <cell r="C89" t="str">
            <v>B0013480</v>
          </cell>
          <cell r="D89" t="str">
            <v>u</v>
          </cell>
          <cell r="E89" t="str">
            <v>Captafaro de cara rectangular o trapezoide en metal, plástico u otros. L1:15cm - L2:5.5cm - H:8cm</v>
          </cell>
          <cell r="F89">
            <v>9428.1179541578549</v>
          </cell>
        </row>
        <row r="90">
          <cell r="C90" t="str">
            <v>B0013484</v>
          </cell>
          <cell r="D90" t="str">
            <v>u</v>
          </cell>
          <cell r="E90" t="str">
            <v>Celda especial de carga Osterberg (prueba pilotes)</v>
          </cell>
          <cell r="F90">
            <v>27398878.561751645</v>
          </cell>
        </row>
        <row r="91">
          <cell r="C91" t="str">
            <v>B0103501</v>
          </cell>
          <cell r="D91" t="str">
            <v>kg</v>
          </cell>
          <cell r="E91" t="str">
            <v>Cemento Asfáltico de penetración 40-50</v>
          </cell>
          <cell r="F91">
            <v>2221.450282934522</v>
          </cell>
        </row>
        <row r="92">
          <cell r="C92" t="str">
            <v>B0103490</v>
          </cell>
          <cell r="D92" t="str">
            <v>kg</v>
          </cell>
          <cell r="E92" t="str">
            <v>Cemento Asfáltico de penetración 60-70</v>
          </cell>
          <cell r="F92">
            <v>2116.9114460905444</v>
          </cell>
        </row>
        <row r="93">
          <cell r="C93" t="str">
            <v>B0103500</v>
          </cell>
          <cell r="D93" t="str">
            <v>kg</v>
          </cell>
          <cell r="E93" t="str">
            <v>Cemento Asfáltico de penetración 80-100</v>
          </cell>
          <cell r="F93">
            <v>2129.9788006960416</v>
          </cell>
        </row>
        <row r="94">
          <cell r="C94" t="str">
            <v>B0103551</v>
          </cell>
          <cell r="D94" t="str">
            <v>kg</v>
          </cell>
          <cell r="E94" t="str">
            <v>Cemento asfáltico modificado con GCR tipo I</v>
          </cell>
          <cell r="F94">
            <v>2600.4035664939402</v>
          </cell>
        </row>
        <row r="95">
          <cell r="C95" t="str">
            <v>B0103552</v>
          </cell>
          <cell r="D95" t="str">
            <v>kg</v>
          </cell>
          <cell r="E95" t="str">
            <v>Cemento asfáltico modificado con GCR tipo II</v>
          </cell>
          <cell r="F95">
            <v>2600.4035664939402</v>
          </cell>
        </row>
        <row r="96">
          <cell r="C96" t="str">
            <v>B0103553</v>
          </cell>
          <cell r="D96" t="str">
            <v>kg</v>
          </cell>
          <cell r="E96" t="str">
            <v>Cemento asfáltico modificado con GCR tipo III</v>
          </cell>
          <cell r="F96">
            <v>2600.4035664939402</v>
          </cell>
        </row>
        <row r="97">
          <cell r="C97" t="str">
            <v>B0103510</v>
          </cell>
          <cell r="D97" t="str">
            <v>kg</v>
          </cell>
          <cell r="E97" t="str">
            <v>Cemento asfáltico modificado con polímeros CAM-1 (tipo I)</v>
          </cell>
          <cell r="F97">
            <v>2687.9548423507717</v>
          </cell>
        </row>
        <row r="98">
          <cell r="C98" t="str">
            <v>B0103520</v>
          </cell>
          <cell r="D98" t="str">
            <v>kg</v>
          </cell>
          <cell r="E98" t="str">
            <v>Cemento asfáltico modificado con polímeros CAM-2 (tipo II)</v>
          </cell>
          <cell r="F98">
            <v>2687.9548423507717</v>
          </cell>
        </row>
        <row r="99">
          <cell r="C99" t="str">
            <v>B0103530</v>
          </cell>
          <cell r="D99" t="str">
            <v>kg</v>
          </cell>
          <cell r="E99" t="str">
            <v>Cemento asfáltico modificado con polímeros CAM-3 (tipo III)</v>
          </cell>
          <cell r="F99">
            <v>2770.2791763654036</v>
          </cell>
        </row>
        <row r="100">
          <cell r="C100" t="str">
            <v>B0103540</v>
          </cell>
          <cell r="D100" t="str">
            <v>kg</v>
          </cell>
          <cell r="E100" t="str">
            <v>Cemento asfáltico modificado con polímeros CAM-4 (tipo IV)</v>
          </cell>
          <cell r="F100">
            <v>2770.2791763654036</v>
          </cell>
        </row>
        <row r="101">
          <cell r="C101" t="str">
            <v>B0103550</v>
          </cell>
          <cell r="D101" t="str">
            <v>kg</v>
          </cell>
          <cell r="E101" t="str">
            <v>Cemento asfáltico modificado con polímeros CAM-5 (tipo V)</v>
          </cell>
          <cell r="F101">
            <v>2874.8180132093821</v>
          </cell>
        </row>
        <row r="102">
          <cell r="C102" t="str">
            <v>B0103554</v>
          </cell>
          <cell r="D102" t="str">
            <v>kg</v>
          </cell>
          <cell r="E102" t="str">
            <v>Cemento asfáltico modificado con polímeros CAM-6 (tipo VI)</v>
          </cell>
          <cell r="F102">
            <v>2874.8180132093821</v>
          </cell>
        </row>
        <row r="103">
          <cell r="C103" t="str">
            <v>B0103558</v>
          </cell>
          <cell r="D103" t="str">
            <v>kg</v>
          </cell>
          <cell r="E103" t="str">
            <v>Cemento hidráulico adicionado, ASTM C595 tipo IP</v>
          </cell>
          <cell r="F103">
            <v>553.70345322324056</v>
          </cell>
        </row>
        <row r="104">
          <cell r="C104" t="str">
            <v>B0103560</v>
          </cell>
          <cell r="D104" t="str">
            <v>kg</v>
          </cell>
          <cell r="E104" t="str">
            <v>Cemento hidráulico NTC 121 tipo ARS</v>
          </cell>
          <cell r="F104">
            <v>577.40282281645318</v>
          </cell>
        </row>
        <row r="105">
          <cell r="C105" t="str">
            <v>B0103561</v>
          </cell>
          <cell r="D105" t="str">
            <v>kg</v>
          </cell>
          <cell r="E105" t="str">
            <v>Cemento hidráulico NTC 121 tipo ART</v>
          </cell>
          <cell r="F105">
            <v>640.91713332626307</v>
          </cell>
        </row>
        <row r="106">
          <cell r="C106" t="str">
            <v>B0103563</v>
          </cell>
          <cell r="D106" t="str">
            <v>kg</v>
          </cell>
          <cell r="E106" t="str">
            <v>Cemento hidráulico NTC 121 tipo MRS</v>
          </cell>
          <cell r="F106">
            <v>577.40282281645318</v>
          </cell>
        </row>
        <row r="107">
          <cell r="C107" t="str">
            <v>B0103569</v>
          </cell>
          <cell r="D107" t="str">
            <v>kg</v>
          </cell>
          <cell r="E107" t="str">
            <v>Cemento hidráulico NTC 121 tipo UG</v>
          </cell>
          <cell r="F107">
            <v>553.70345322324056</v>
          </cell>
        </row>
        <row r="108">
          <cell r="C108" t="str">
            <v>B0103564</v>
          </cell>
          <cell r="D108" t="str">
            <v>kg</v>
          </cell>
          <cell r="E108" t="str">
            <v>Cemento portland ASTM C150 tipo I</v>
          </cell>
          <cell r="F108">
            <v>577.40282281645318</v>
          </cell>
        </row>
        <row r="109">
          <cell r="C109" t="str">
            <v>B0303570</v>
          </cell>
          <cell r="D109" t="str">
            <v>m2</v>
          </cell>
          <cell r="E109" t="str">
            <v>Cespedones</v>
          </cell>
          <cell r="F109">
            <v>10842.335647281529</v>
          </cell>
        </row>
        <row r="110">
          <cell r="C110" t="str">
            <v>B0013580</v>
          </cell>
          <cell r="D110" t="str">
            <v>kg</v>
          </cell>
          <cell r="E110" t="str">
            <v>Cicatrizante hormonal para remoción de especies vegetales</v>
          </cell>
          <cell r="F110">
            <v>44194.30291011493</v>
          </cell>
        </row>
        <row r="111">
          <cell r="C111" t="str">
            <v>B0013602</v>
          </cell>
          <cell r="D111" t="str">
            <v>m</v>
          </cell>
          <cell r="E111" t="str">
            <v>Cinta de poliuretano para sello / empaque de juntas verticales entre páneles de concreto</v>
          </cell>
          <cell r="F111">
            <v>113078.13615825746</v>
          </cell>
        </row>
        <row r="112">
          <cell r="C112" t="str">
            <v>B0013590</v>
          </cell>
          <cell r="D112" t="str">
            <v>m</v>
          </cell>
          <cell r="E112" t="str">
            <v>Cinta PVC 0,22 para sello de juntas</v>
          </cell>
          <cell r="F112">
            <v>51770.384943652898</v>
          </cell>
        </row>
        <row r="113">
          <cell r="C113" t="str">
            <v>B0013772</v>
          </cell>
          <cell r="D113" t="str">
            <v>kg</v>
          </cell>
          <cell r="E113" t="str">
            <v>Cloruro de calcio en esferas (Pellets) al 90%</v>
          </cell>
          <cell r="F113">
            <v>4712.7302017047623</v>
          </cell>
        </row>
        <row r="114">
          <cell r="C114" t="str">
            <v>B0013771</v>
          </cell>
          <cell r="D114" t="str">
            <v>kg</v>
          </cell>
          <cell r="E114" t="str">
            <v>Cloruro de calcio en hojuelas (Flakes) al 77%</v>
          </cell>
          <cell r="F114">
            <v>4723.6815499658887</v>
          </cell>
        </row>
        <row r="115">
          <cell r="C115" t="str">
            <v>B0014066</v>
          </cell>
          <cell r="D115" t="str">
            <v>gl</v>
          </cell>
          <cell r="E115" t="str">
            <v>Combustible ACPM</v>
          </cell>
          <cell r="F115">
            <v>9991.4480019187849</v>
          </cell>
        </row>
        <row r="116">
          <cell r="C116" t="str">
            <v>B0133681</v>
          </cell>
          <cell r="D116" t="str">
            <v>m3</v>
          </cell>
          <cell r="E116" t="str">
            <v>Concreto hidráulico para pavimento MR-36 (3.5 MPa)</v>
          </cell>
          <cell r="F116">
            <v>484818.02131736703</v>
          </cell>
        </row>
        <row r="117">
          <cell r="C117" t="str">
            <v>B0133690</v>
          </cell>
          <cell r="D117" t="str">
            <v>m3</v>
          </cell>
          <cell r="E117" t="str">
            <v>Concreto hidráulico para pavimento MR-39 (3.8 MPa)</v>
          </cell>
          <cell r="F117">
            <v>504272.69885403127</v>
          </cell>
        </row>
        <row r="118">
          <cell r="C118" t="str">
            <v>B0133691</v>
          </cell>
          <cell r="D118" t="str">
            <v>m3</v>
          </cell>
          <cell r="E118" t="str">
            <v>Concreto hidráulico para pavimento MR-41 (4.0 MPa)</v>
          </cell>
          <cell r="F118">
            <v>522572.22224356944</v>
          </cell>
        </row>
        <row r="119">
          <cell r="C119" t="str">
            <v>B0133710</v>
          </cell>
          <cell r="D119" t="str">
            <v>m3</v>
          </cell>
          <cell r="E119" t="str">
            <v>Concreto hidráulico para pavimento MR-43 (4.2 MPa)</v>
          </cell>
          <cell r="F119">
            <v>539547.58703308401</v>
          </cell>
        </row>
        <row r="120">
          <cell r="C120" t="str">
            <v>B0133700</v>
          </cell>
          <cell r="D120" t="str">
            <v>m3</v>
          </cell>
          <cell r="E120" t="str">
            <v>Concreto hidráulico para pavimento MR-43 (4.2 MPa) - Fastrack: acelerado a 24 horas</v>
          </cell>
          <cell r="F120">
            <v>677613.77116687258</v>
          </cell>
        </row>
        <row r="121">
          <cell r="C121" t="str">
            <v>B0133720</v>
          </cell>
          <cell r="D121" t="str">
            <v>m3</v>
          </cell>
          <cell r="E121" t="str">
            <v>Concreto hidráulico para pavimento MR-50</v>
          </cell>
          <cell r="F121">
            <v>586657.14269984898</v>
          </cell>
        </row>
        <row r="122">
          <cell r="C122" t="str">
            <v>B0123660</v>
          </cell>
          <cell r="D122" t="str">
            <v>m3</v>
          </cell>
          <cell r="E122" t="str">
            <v>Concreto resistencia 14 MPa</v>
          </cell>
          <cell r="F122">
            <v>396393.26043800509</v>
          </cell>
        </row>
        <row r="123">
          <cell r="C123" t="str">
            <v>B0123650</v>
          </cell>
          <cell r="D123" t="str">
            <v>m3</v>
          </cell>
          <cell r="E123" t="str">
            <v>Concreto resistencia 21 MPa</v>
          </cell>
          <cell r="F123">
            <v>434816.35544076766</v>
          </cell>
        </row>
        <row r="124">
          <cell r="C124" t="str">
            <v>B0123620</v>
          </cell>
          <cell r="D124" t="str">
            <v>m3</v>
          </cell>
          <cell r="E124" t="str">
            <v>Concreto resistencia 28 MPa</v>
          </cell>
          <cell r="F124">
            <v>469872.42662362661</v>
          </cell>
        </row>
        <row r="125">
          <cell r="C125" t="str">
            <v>B0123640</v>
          </cell>
          <cell r="D125" t="str">
            <v>m3</v>
          </cell>
          <cell r="E125" t="str">
            <v>Concreto resistencia 32 MPa</v>
          </cell>
          <cell r="F125">
            <v>485744.4668444944</v>
          </cell>
        </row>
        <row r="126">
          <cell r="C126" t="str">
            <v>B0123630</v>
          </cell>
          <cell r="D126" t="str">
            <v>m3</v>
          </cell>
          <cell r="E126" t="str">
            <v>Concreto resistencia 35 MPa</v>
          </cell>
          <cell r="F126">
            <v>510777.01317865099</v>
          </cell>
        </row>
        <row r="127">
          <cell r="C127" t="str">
            <v>B0013730</v>
          </cell>
          <cell r="D127" t="str">
            <v>m</v>
          </cell>
          <cell r="E127" t="str">
            <v>Cordón detonante</v>
          </cell>
          <cell r="F127">
            <v>2271.2157919764527</v>
          </cell>
        </row>
        <row r="128">
          <cell r="C128" t="str">
            <v>B0013761</v>
          </cell>
          <cell r="D128" t="str">
            <v>u</v>
          </cell>
          <cell r="E128" t="str">
            <v>Cuneta prefabricada de concreto perfil U y/o V NTC-4109 (0.20 x 0.30 x 1.0 m)</v>
          </cell>
          <cell r="F128">
            <v>73116.290879335604</v>
          </cell>
        </row>
        <row r="129">
          <cell r="C129" t="str">
            <v>B0013775</v>
          </cell>
          <cell r="D129" t="str">
            <v>u</v>
          </cell>
          <cell r="E129" t="str">
            <v>Defensa de concreto prefabricada bidireccional de 0.80x1.50m</v>
          </cell>
          <cell r="F129">
            <v>631945.98210984538</v>
          </cell>
        </row>
        <row r="130">
          <cell r="C130" t="str">
            <v>B0013773</v>
          </cell>
          <cell r="D130" t="str">
            <v>u</v>
          </cell>
          <cell r="E130" t="str">
            <v xml:space="preserve">Defensa metálica de 4,0 m galvanizada </v>
          </cell>
          <cell r="F130">
            <v>666531.95390843938</v>
          </cell>
        </row>
        <row r="131">
          <cell r="C131" t="str">
            <v>B0013774</v>
          </cell>
          <cell r="D131" t="str">
            <v>m</v>
          </cell>
          <cell r="E131" t="str">
            <v>Defensa metálica galvanizada</v>
          </cell>
          <cell r="F131">
            <v>150804.06282898766</v>
          </cell>
        </row>
        <row r="132">
          <cell r="C132" t="str">
            <v>B0013780</v>
          </cell>
          <cell r="D132" t="str">
            <v>u</v>
          </cell>
          <cell r="E132" t="str">
            <v>Delineador de corona (hito de arista) tipo: A en lámina galvanizada calibre 16 de 1.55x0.25 m con elementos retroreflectivo tipo III</v>
          </cell>
          <cell r="F132">
            <v>43086.875093996467</v>
          </cell>
        </row>
        <row r="133">
          <cell r="C133" t="str">
            <v>B0013782</v>
          </cell>
          <cell r="D133" t="str">
            <v>u</v>
          </cell>
          <cell r="E133" t="str">
            <v>Delineador de corona (hito de arista) tipo: circular en lámina galvanizada calibre 16 de 1.55x0.25 m con elementos retroreflectivo tipo III</v>
          </cell>
          <cell r="F133">
            <v>43086.875093996467</v>
          </cell>
        </row>
        <row r="134">
          <cell r="C134" t="str">
            <v>B0013783</v>
          </cell>
          <cell r="D134" t="str">
            <v>u</v>
          </cell>
          <cell r="E134" t="str">
            <v>Delineador de corona (hito de arista) tipo: rectangular en lámina galvanizada calibre 16 de 1.55x0.25 m con elementos retroreflectivo tipo III</v>
          </cell>
          <cell r="F134">
            <v>43086.875093996467</v>
          </cell>
        </row>
        <row r="135">
          <cell r="C135" t="str">
            <v>B0013784</v>
          </cell>
          <cell r="D135" t="str">
            <v>u</v>
          </cell>
          <cell r="E135" t="str">
            <v>Delineador flexible de 1.20 m con elementos retroreflectivo tipo III</v>
          </cell>
          <cell r="F135">
            <v>46280.631293059465</v>
          </cell>
        </row>
        <row r="136">
          <cell r="C136" t="str">
            <v>B0013790</v>
          </cell>
          <cell r="D136" t="str">
            <v>m3</v>
          </cell>
          <cell r="E136" t="str">
            <v>Derecho de explotación y/o disposición de materiales</v>
          </cell>
          <cell r="F136">
            <v>7071.088465618388</v>
          </cell>
        </row>
        <row r="137">
          <cell r="C137" t="str">
            <v>B0013791</v>
          </cell>
          <cell r="D137" t="str">
            <v>m3</v>
          </cell>
          <cell r="E137" t="str">
            <v>Derechos de conformación y/o disposición de materiales sobrantes (Incluye todos los costos inherentes a las posibles obras requeridas en los sitios de disposición de sobrantes)</v>
          </cell>
          <cell r="F137">
            <v>6199.9303666542037</v>
          </cell>
        </row>
        <row r="138">
          <cell r="C138" t="str">
            <v>B014001</v>
          </cell>
          <cell r="D138" t="str">
            <v>gl</v>
          </cell>
          <cell r="E138" t="str">
            <v>Disolvente para pintura (TINNER)</v>
          </cell>
          <cell r="F138">
            <v>37594.620342204435</v>
          </cell>
        </row>
        <row r="139">
          <cell r="C139" t="str">
            <v>B014002</v>
          </cell>
          <cell r="D139" t="str">
            <v>gl</v>
          </cell>
          <cell r="E139" t="str">
            <v>Disolvente para pintura de demarcacion vial (XILOL)</v>
          </cell>
          <cell r="F139">
            <v>40146.104763548399</v>
          </cell>
        </row>
        <row r="140">
          <cell r="C140" t="str">
            <v>B0013830</v>
          </cell>
          <cell r="D140" t="str">
            <v>m</v>
          </cell>
          <cell r="E140" t="str">
            <v>Ductos para tensionamiento</v>
          </cell>
          <cell r="F140">
            <v>12733.25981447835</v>
          </cell>
        </row>
        <row r="141">
          <cell r="C141" t="str">
            <v>B0014895</v>
          </cell>
          <cell r="D141" t="str">
            <v>kg</v>
          </cell>
          <cell r="E141" t="str">
            <v>Emulsión acrílica para recubrimiento y protección de estructuras de concreto en microfisuras y agentes ambientales</v>
          </cell>
          <cell r="F141">
            <v>25832.100382597106</v>
          </cell>
        </row>
        <row r="142">
          <cell r="C142" t="str">
            <v>B0063290</v>
          </cell>
          <cell r="D142" t="str">
            <v>kg</v>
          </cell>
          <cell r="E142" t="str">
            <v>Emulsion acuosa de parafina para curado de concreto, que evite la pérdida prematura de humedad de concretos y morteros</v>
          </cell>
          <cell r="F142">
            <v>7226.2988574387127</v>
          </cell>
        </row>
        <row r="143">
          <cell r="C143" t="str">
            <v>B020011</v>
          </cell>
          <cell r="D143" t="str">
            <v>L</v>
          </cell>
          <cell r="E143" t="str">
            <v>Emulsión asfáltica CRL-40 (CRL-0)</v>
          </cell>
          <cell r="F143">
            <v>1306.7354605497187</v>
          </cell>
        </row>
        <row r="144">
          <cell r="C144" t="str">
            <v>B020013</v>
          </cell>
          <cell r="D144" t="str">
            <v>L</v>
          </cell>
          <cell r="E144" t="str">
            <v>Emulsión asfáltica CRL-57 (CRL-1)</v>
          </cell>
          <cell r="F144">
            <v>1568.0825526596625</v>
          </cell>
        </row>
        <row r="145">
          <cell r="C145" t="str">
            <v>B020014</v>
          </cell>
          <cell r="D145" t="str">
            <v>L</v>
          </cell>
          <cell r="E145" t="str">
            <v>Emulsión asfáltica CRL-57h (CRL-1h)</v>
          </cell>
          <cell r="F145">
            <v>1876.2304301940458</v>
          </cell>
        </row>
        <row r="146">
          <cell r="C146" t="str">
            <v>B020005</v>
          </cell>
          <cell r="D146" t="str">
            <v>L</v>
          </cell>
          <cell r="E146" t="str">
            <v>Emulsión asfáltica de rotura media (CRM-65)</v>
          </cell>
          <cell r="F146">
            <v>1876.2304301940458</v>
          </cell>
        </row>
        <row r="147">
          <cell r="C147" t="str">
            <v>B020007</v>
          </cell>
          <cell r="D147" t="str">
            <v>L</v>
          </cell>
          <cell r="E147" t="str">
            <v>Emulsión asfáltica CRR-60 (CRR-1)</v>
          </cell>
          <cell r="F147">
            <v>1541.9478434486684</v>
          </cell>
        </row>
        <row r="148">
          <cell r="C148" t="str">
            <v>B020008</v>
          </cell>
          <cell r="D148" t="str">
            <v>L</v>
          </cell>
          <cell r="E148" t="str">
            <v>Emulsión asfáltica CRR-65 (CRR-2)</v>
          </cell>
          <cell r="F148">
            <v>1607.284616476154</v>
          </cell>
        </row>
        <row r="149">
          <cell r="C149" t="str">
            <v>B020015</v>
          </cell>
          <cell r="D149" t="str">
            <v>L</v>
          </cell>
          <cell r="E149" t="str">
            <v>Emulsión asfáltica de rotura lenta modificada con polímeros CRL-57hm (CRL-1hm)</v>
          </cell>
          <cell r="F149">
            <v>1842.4969993751038</v>
          </cell>
        </row>
        <row r="150">
          <cell r="C150" t="str">
            <v>B020016</v>
          </cell>
          <cell r="D150" t="str">
            <v>L</v>
          </cell>
          <cell r="E150" t="str">
            <v>Emulsión asfáltica de rotura media modificada con polímeros CRM-60m (CRM-m)</v>
          </cell>
          <cell r="F150">
            <v>1876.2304301940458</v>
          </cell>
        </row>
        <row r="151">
          <cell r="C151" t="str">
            <v>B020006</v>
          </cell>
          <cell r="D151" t="str">
            <v>L</v>
          </cell>
          <cell r="E151" t="str">
            <v>Emulsión asfáltica de rotura rápida modificada con polímeros CRR-60m (CRR-1m)</v>
          </cell>
          <cell r="F151">
            <v>1999.3052546410697</v>
          </cell>
        </row>
        <row r="152">
          <cell r="C152" t="str">
            <v>B020009</v>
          </cell>
          <cell r="D152" t="str">
            <v>L</v>
          </cell>
          <cell r="E152" t="str">
            <v>Emulsión asfáltica de rotura rápida modificada con polímeros CRR-65m (CRR-2m)</v>
          </cell>
          <cell r="F152">
            <v>2145.7217948918997</v>
          </cell>
        </row>
        <row r="153">
          <cell r="C153" t="str">
            <v>B0014897</v>
          </cell>
          <cell r="D153" t="str">
            <v>kg</v>
          </cell>
          <cell r="E153" t="str">
            <v xml:space="preserve">Emulsión de resina  acrílica o mortero cementoso modificado con polímeros para el recubrimiento protector contra la oxidación de acero de refuerzo. </v>
          </cell>
          <cell r="F153">
            <v>23515.228783968625</v>
          </cell>
        </row>
        <row r="154">
          <cell r="C154" t="str">
            <v>B0014772</v>
          </cell>
          <cell r="D154" t="str">
            <v>kg</v>
          </cell>
          <cell r="E154" t="str">
            <v>Emulsión plastificante para adicionar al concreto con accion impermeabilizante</v>
          </cell>
          <cell r="F154">
            <v>21737.683962146606</v>
          </cell>
        </row>
        <row r="155">
          <cell r="C155" t="str">
            <v>B0013960</v>
          </cell>
          <cell r="D155" t="str">
            <v>m</v>
          </cell>
          <cell r="E155" t="str">
            <v xml:space="preserve">Estacón en madera, diámetro mayor a 10 cm, L=2 m </v>
          </cell>
          <cell r="F155">
            <v>12762.927787910268</v>
          </cell>
        </row>
        <row r="156">
          <cell r="C156" t="str">
            <v>B0013971</v>
          </cell>
          <cell r="D156" t="str">
            <v>u</v>
          </cell>
          <cell r="E156" t="str">
            <v>Estoperol en resina de 10 cm x 2.5 cm</v>
          </cell>
          <cell r="F156">
            <v>7084.6413851774923</v>
          </cell>
        </row>
        <row r="157">
          <cell r="C157" t="str">
            <v>B0013970</v>
          </cell>
          <cell r="D157" t="str">
            <v>u</v>
          </cell>
          <cell r="E157" t="str">
            <v>Estoperol en resina de 11 cm x 3 cm</v>
          </cell>
          <cell r="F157">
            <v>7695.1120227092124</v>
          </cell>
        </row>
        <row r="158">
          <cell r="C158" t="str">
            <v>B0013980</v>
          </cell>
          <cell r="D158" t="str">
            <v>lb</v>
          </cell>
          <cell r="E158" t="str">
            <v>Explosivos 75% (INDUGEL)</v>
          </cell>
          <cell r="F158">
            <v>8817.6466059838585</v>
          </cell>
        </row>
        <row r="159">
          <cell r="C159" t="str">
            <v>B0013991</v>
          </cell>
          <cell r="D159" t="str">
            <v>L</v>
          </cell>
          <cell r="E159" t="str">
            <v>Fertilizante orgánico mineral</v>
          </cell>
          <cell r="F159">
            <v>34412.630532676165</v>
          </cell>
        </row>
        <row r="160">
          <cell r="C160" t="str">
            <v>B021000</v>
          </cell>
          <cell r="D160" t="str">
            <v>m2</v>
          </cell>
          <cell r="E160" t="str">
            <v>Formaleta de madera para concreto</v>
          </cell>
          <cell r="F160">
            <v>33060.661162283439</v>
          </cell>
        </row>
        <row r="161">
          <cell r="C161" t="str">
            <v>B021009</v>
          </cell>
          <cell r="D161" t="str">
            <v>m2</v>
          </cell>
          <cell r="E161" t="str">
            <v>Formaleta para cuneta y/o bordillo de concreto</v>
          </cell>
          <cell r="F161">
            <v>11668.468645511803</v>
          </cell>
        </row>
        <row r="162">
          <cell r="C162" t="str">
            <v>B021010</v>
          </cell>
          <cell r="D162" t="str">
            <v>m2</v>
          </cell>
          <cell r="E162" t="str">
            <v>Formaleta para gaviones</v>
          </cell>
          <cell r="F162">
            <v>14909.709935931747</v>
          </cell>
        </row>
        <row r="163">
          <cell r="C163" t="str">
            <v>B021005</v>
          </cell>
          <cell r="D163" t="str">
            <v>m2</v>
          </cell>
          <cell r="E163" t="str">
            <v>Formaleta para muros</v>
          </cell>
          <cell r="F163">
            <v>10588.054882038485</v>
          </cell>
        </row>
        <row r="164">
          <cell r="C164" t="str">
            <v>B0014040</v>
          </cell>
          <cell r="D164" t="str">
            <v>u</v>
          </cell>
          <cell r="E164" t="str">
            <v>Fulminantes común, con tiempos de retardo de explosión para voladuras controladas</v>
          </cell>
          <cell r="F164">
            <v>785.70146704639819</v>
          </cell>
        </row>
        <row r="165">
          <cell r="C165" t="str">
            <v>B0014050</v>
          </cell>
          <cell r="D165" t="str">
            <v>kg</v>
          </cell>
          <cell r="E165" t="str">
            <v>Fundente</v>
          </cell>
          <cell r="F165">
            <v>46904.88682193531</v>
          </cell>
        </row>
        <row r="166">
          <cell r="C166" t="str">
            <v>B0014060</v>
          </cell>
          <cell r="D166" t="str">
            <v>kg</v>
          </cell>
          <cell r="E166" t="str">
            <v>Gas propano</v>
          </cell>
          <cell r="F166">
            <v>4124.8016049440603</v>
          </cell>
        </row>
        <row r="167">
          <cell r="C167" t="str">
            <v>B0014065</v>
          </cell>
          <cell r="D167" t="str">
            <v>gl</v>
          </cell>
          <cell r="E167" t="str">
            <v>Gasolina corriente</v>
          </cell>
          <cell r="F167">
            <v>10184.72441997902</v>
          </cell>
        </row>
        <row r="168">
          <cell r="C168" t="str">
            <v>B0010050</v>
          </cell>
          <cell r="D168" t="str">
            <v>m2</v>
          </cell>
          <cell r="E168" t="str">
            <v xml:space="preserve">Geocelda para estabilización de suelos </v>
          </cell>
          <cell r="F168">
            <v>49380.599334213788</v>
          </cell>
        </row>
        <row r="169">
          <cell r="C169" t="str">
            <v>B028002</v>
          </cell>
          <cell r="D169" t="str">
            <v>m</v>
          </cell>
          <cell r="E169" t="str">
            <v>Geodren planar diámetro 100 mm y h=0.50</v>
          </cell>
          <cell r="F169">
            <v>27328.084601729064</v>
          </cell>
        </row>
        <row r="170">
          <cell r="C170" t="str">
            <v>B028003</v>
          </cell>
          <cell r="D170" t="str">
            <v>m</v>
          </cell>
          <cell r="E170" t="str">
            <v>Geodren planar diámetro  100 mm y h=1.00</v>
          </cell>
          <cell r="F170">
            <v>51266.875123101825</v>
          </cell>
        </row>
        <row r="171">
          <cell r="C171" t="str">
            <v>B028004</v>
          </cell>
          <cell r="D171" t="str">
            <v>m</v>
          </cell>
          <cell r="E171" t="str">
            <v>Geodren planar diámetro  100 mm y h=2.00</v>
          </cell>
          <cell r="F171">
            <v>100422.79228422511</v>
          </cell>
        </row>
        <row r="172">
          <cell r="C172" t="str">
            <v>B0014112</v>
          </cell>
          <cell r="D172" t="str">
            <v>m2</v>
          </cell>
          <cell r="E172" t="str">
            <v>Geomalla biaxial de polipropileno con resistencia última a la tensión de 20 kN/m</v>
          </cell>
          <cell r="F172">
            <v>12412.6761545274</v>
          </cell>
        </row>
        <row r="173">
          <cell r="C173" t="str">
            <v>B0014113</v>
          </cell>
          <cell r="D173" t="str">
            <v>m2</v>
          </cell>
          <cell r="E173" t="str">
            <v>Geomalla biaxial de polipropileno con resistencia última a la tensión de 30 kN/m</v>
          </cell>
          <cell r="F173">
            <v>16876.713481616309</v>
          </cell>
        </row>
        <row r="174">
          <cell r="C174" t="str">
            <v>B0014114</v>
          </cell>
          <cell r="D174" t="str">
            <v>m2</v>
          </cell>
          <cell r="E174" t="str">
            <v>Geomalla biaxial para refuerzo de pavimentos asfálticos</v>
          </cell>
          <cell r="F174">
            <v>14235.278475590138</v>
          </cell>
        </row>
        <row r="175">
          <cell r="C175" t="str">
            <v>B026010</v>
          </cell>
          <cell r="D175" t="str">
            <v>m2</v>
          </cell>
          <cell r="E175" t="str">
            <v>Geomalla en fibra de vidrio</v>
          </cell>
          <cell r="F175">
            <v>11646.566723177266</v>
          </cell>
        </row>
        <row r="176">
          <cell r="C176" t="str">
            <v>B0264115</v>
          </cell>
          <cell r="D176" t="str">
            <v>m2</v>
          </cell>
          <cell r="E176" t="str">
            <v>Geomalla uniaxial de poliester de alta tenacidad con resistencia última a la tensión de 55 kN/m aproximadamente</v>
          </cell>
          <cell r="F176">
            <v>9332.0158895535351</v>
          </cell>
        </row>
        <row r="177">
          <cell r="C177" t="str">
            <v>B0264116</v>
          </cell>
          <cell r="D177" t="str">
            <v>m2</v>
          </cell>
          <cell r="E177" t="str">
            <v>Geomalla uniaxial de poliéster de alta tenacidad con resistencia última a la tensión de 115 kN/m aproximadamente</v>
          </cell>
          <cell r="F177">
            <v>15263.381921049426</v>
          </cell>
        </row>
        <row r="178">
          <cell r="C178" t="str">
            <v>B025002</v>
          </cell>
          <cell r="D178" t="str">
            <v>m2</v>
          </cell>
          <cell r="E178" t="str">
            <v>Geotextil no tejido de polipoprileno con resistencia a la tensión Grab de 980 N, resistencia al punzonamiento de 2,8 kN y resistencia al rasgado trapezoidal de 350 N aproximadamente.</v>
          </cell>
          <cell r="F178">
            <v>11533.008946164013</v>
          </cell>
        </row>
        <row r="179">
          <cell r="C179" t="str">
            <v>B025008</v>
          </cell>
          <cell r="D179" t="str">
            <v>m2</v>
          </cell>
          <cell r="E179" t="str">
            <v>Geotextil no tejido para repavimentación con resistencia a la tensión Grab mínima de 450 N</v>
          </cell>
          <cell r="F179">
            <v>6031.9457768504881</v>
          </cell>
        </row>
        <row r="180">
          <cell r="C180" t="str">
            <v>B025005</v>
          </cell>
          <cell r="D180" t="str">
            <v>m2</v>
          </cell>
          <cell r="E180" t="str">
            <v>Geotextil no tejido con resistencia a la tensión Grab de 700 N aproximadamente</v>
          </cell>
          <cell r="F180">
            <v>6940.002429467193</v>
          </cell>
        </row>
        <row r="181">
          <cell r="C181" t="str">
            <v>B025006</v>
          </cell>
          <cell r="D181" t="str">
            <v>m2</v>
          </cell>
          <cell r="E181" t="str">
            <v>Geotextil no tejido con resistencia a la tensión Grab de 720 N aproximadamente</v>
          </cell>
          <cell r="F181">
            <v>8419.9036020435015</v>
          </cell>
        </row>
        <row r="182">
          <cell r="C182" t="str">
            <v>B025101</v>
          </cell>
          <cell r="D182" t="str">
            <v>m2</v>
          </cell>
          <cell r="E182" t="str">
            <v xml:space="preserve">Geotextil tejido de alto modulo con resistencia mínima a la rotura método Grab de 1400 N (MD) y 1500 N (TD) </v>
          </cell>
          <cell r="F182">
            <v>7117.6392377950688</v>
          </cell>
        </row>
        <row r="183">
          <cell r="C183" t="str">
            <v>B025011</v>
          </cell>
          <cell r="D183" t="str">
            <v>m2</v>
          </cell>
          <cell r="E183" t="str">
            <v>Geotextil tejido con resistencia a la tensión Grab mínima de 1100 N</v>
          </cell>
          <cell r="F183">
            <v>6470.3599088195178</v>
          </cell>
        </row>
        <row r="184">
          <cell r="C184" t="str">
            <v>B025001</v>
          </cell>
          <cell r="D184" t="str">
            <v>m2</v>
          </cell>
          <cell r="E184" t="str">
            <v>Geotextil tejido con resistencia a la tensión Grab mínima de 1400 N</v>
          </cell>
          <cell r="F184">
            <v>7219.4356736176651</v>
          </cell>
        </row>
        <row r="185">
          <cell r="C185" t="str">
            <v>B025100</v>
          </cell>
          <cell r="D185" t="str">
            <v>m2</v>
          </cell>
          <cell r="E185" t="str">
            <v>Geotextil uniaxial con resistencia ultima a la tensión aproximada de MD de 170 Kn/m y TD de 50 kN/m.</v>
          </cell>
          <cell r="F185">
            <v>23725.464125983566</v>
          </cell>
        </row>
        <row r="186">
          <cell r="C186" t="str">
            <v>B0014180</v>
          </cell>
          <cell r="D186" t="str">
            <v>kg</v>
          </cell>
          <cell r="E186" t="str">
            <v>Grapas para poste de madera</v>
          </cell>
          <cell r="F186">
            <v>9521.8850558348495</v>
          </cell>
        </row>
        <row r="187">
          <cell r="C187" t="str">
            <v>B0014184</v>
          </cell>
          <cell r="D187" t="str">
            <v>u</v>
          </cell>
          <cell r="E187" t="str">
            <v>Grata de limpieza ondulada,  trenzada o torcida</v>
          </cell>
          <cell r="F187">
            <v>15202.840201079534</v>
          </cell>
        </row>
        <row r="188">
          <cell r="C188" t="str">
            <v>B0014181</v>
          </cell>
          <cell r="D188" t="str">
            <v>m3</v>
          </cell>
          <cell r="E188" t="str">
            <v>Gravilla para relleno de estructuras</v>
          </cell>
          <cell r="F188">
            <v>92273.944857044087</v>
          </cell>
        </row>
        <row r="189">
          <cell r="C189" t="str">
            <v>B0010030</v>
          </cell>
          <cell r="D189" t="str">
            <v>m</v>
          </cell>
          <cell r="E189" t="str">
            <v>Hilo de poliéster o polipropileno para costura</v>
          </cell>
          <cell r="F189">
            <v>46651.506151917332</v>
          </cell>
        </row>
        <row r="190">
          <cell r="C190" t="str">
            <v>B0014192</v>
          </cell>
          <cell r="D190" t="str">
            <v>gl</v>
          </cell>
          <cell r="E190" t="str">
            <v>Impermeabilizante líquido acrílico y/o poliuretano para concreto</v>
          </cell>
          <cell r="F190">
            <v>9815.8493050225934</v>
          </cell>
        </row>
        <row r="191">
          <cell r="C191" t="str">
            <v>B0014191</v>
          </cell>
          <cell r="D191" t="str">
            <v>m2</v>
          </cell>
          <cell r="E191" t="str">
            <v>Impermeabilización con membrana para concreto</v>
          </cell>
          <cell r="F191">
            <v>85115.870375392828</v>
          </cell>
        </row>
        <row r="192">
          <cell r="C192" t="str">
            <v>B0014190</v>
          </cell>
          <cell r="D192" t="str">
            <v>kg</v>
          </cell>
          <cell r="E192" t="str">
            <v xml:space="preserve">Imprimante y puente adhesivo epoxico </v>
          </cell>
          <cell r="F192">
            <v>89099.751079790833</v>
          </cell>
        </row>
        <row r="193">
          <cell r="C193" t="str">
            <v>B0010025</v>
          </cell>
          <cell r="D193" t="str">
            <v>u</v>
          </cell>
          <cell r="E193" t="str">
            <v>Lámina HR calibre 36 de 4"x 8"</v>
          </cell>
          <cell r="F193">
            <v>8212.6258606575575</v>
          </cell>
        </row>
        <row r="194">
          <cell r="C194" t="str">
            <v>B0014200</v>
          </cell>
          <cell r="D194" t="str">
            <v>m2</v>
          </cell>
          <cell r="E194" t="str">
            <v>Láminas impermeabilizantes de concreto con película asfáltica y polímeros de polipropileno</v>
          </cell>
          <cell r="F194">
            <v>3828.6408497090761</v>
          </cell>
        </row>
        <row r="195">
          <cell r="C195" t="str">
            <v>B0014210</v>
          </cell>
          <cell r="D195" t="str">
            <v>L</v>
          </cell>
          <cell r="E195" t="str">
            <v>Lechada para ductos (tensionamiento)</v>
          </cell>
          <cell r="F195">
            <v>1669.4722015850591</v>
          </cell>
        </row>
        <row r="196">
          <cell r="C196" t="str">
            <v>B0014220</v>
          </cell>
          <cell r="D196" t="str">
            <v>u</v>
          </cell>
          <cell r="E196" t="str">
            <v>Limpiador 1/4 de galón (anclajes)</v>
          </cell>
          <cell r="F196">
            <v>29345.017132316316</v>
          </cell>
        </row>
        <row r="197">
          <cell r="C197" t="str">
            <v>B0014230</v>
          </cell>
          <cell r="D197" t="str">
            <v>m</v>
          </cell>
          <cell r="E197" t="str">
            <v>Listón en guadua para empradizar</v>
          </cell>
          <cell r="F197">
            <v>2828.4353862473558</v>
          </cell>
        </row>
        <row r="198">
          <cell r="C198" t="str">
            <v>B0014228</v>
          </cell>
          <cell r="D198" t="str">
            <v>u</v>
          </cell>
          <cell r="E198" t="str">
            <v>Listones o postes de madera para cerco de proteccion de árbol</v>
          </cell>
          <cell r="F198">
            <v>5079.5653089697898</v>
          </cell>
        </row>
        <row r="199">
          <cell r="C199" t="str">
            <v>B0014229</v>
          </cell>
          <cell r="D199" t="str">
            <v>u</v>
          </cell>
          <cell r="E199" t="str">
            <v>Listones o postes de madera para tutor de árbol</v>
          </cell>
          <cell r="F199">
            <v>4757.0618005730048</v>
          </cell>
        </row>
        <row r="200">
          <cell r="C200" t="str">
            <v>B033006</v>
          </cell>
          <cell r="D200" t="str">
            <v>u</v>
          </cell>
          <cell r="E200" t="str">
            <v>Malla ciclónica para gaviones con zinc galvanizado y plastificada con PVC cal 12 (2m3)</v>
          </cell>
          <cell r="F200">
            <v>220193.59191618091</v>
          </cell>
        </row>
        <row r="201">
          <cell r="C201" t="str">
            <v>B033005</v>
          </cell>
          <cell r="D201" t="str">
            <v>u</v>
          </cell>
          <cell r="E201" t="str">
            <v>Malla ciclónica para gaviones galvanizada aleación Zn-5A1-MM cal 12 (2m3)</v>
          </cell>
          <cell r="F201">
            <v>220193.59191618091</v>
          </cell>
        </row>
        <row r="202">
          <cell r="C202" t="str">
            <v>B033009</v>
          </cell>
          <cell r="D202" t="str">
            <v>u</v>
          </cell>
          <cell r="E202" t="str">
            <v>Malla ciclónica para gaviones galvanizada aleación Zn-5A1-MM y plastificada con PVC cal 12 (2m3)</v>
          </cell>
          <cell r="F202">
            <v>186853.90162880716</v>
          </cell>
        </row>
        <row r="203">
          <cell r="C203" t="str">
            <v>B033010</v>
          </cell>
          <cell r="D203" t="str">
            <v>m2</v>
          </cell>
          <cell r="E203" t="str">
            <v>Malla electrosoldada de 5/16 e= 10 cm</v>
          </cell>
          <cell r="F203">
            <v>8212.6258606575575</v>
          </cell>
        </row>
        <row r="204">
          <cell r="C204" t="str">
            <v>B033008</v>
          </cell>
          <cell r="D204" t="str">
            <v>m2</v>
          </cell>
          <cell r="E204" t="str">
            <v>Malla electrosoldada de 5/16 e= 15 cm</v>
          </cell>
          <cell r="F204">
            <v>9242.8972002538703</v>
          </cell>
        </row>
        <row r="205">
          <cell r="C205" t="str">
            <v>B033001</v>
          </cell>
          <cell r="D205" t="str">
            <v>m2</v>
          </cell>
          <cell r="E205" t="str">
            <v>Malla eslabonada galvanizada calibre 12</v>
          </cell>
          <cell r="F205">
            <v>16068.181031721308</v>
          </cell>
        </row>
        <row r="206">
          <cell r="C206" t="str">
            <v>B033003</v>
          </cell>
          <cell r="D206" t="str">
            <v>u</v>
          </cell>
          <cell r="E206" t="str">
            <v>Malla para colchogaviones, espesor 0,30m</v>
          </cell>
          <cell r="F206">
            <v>140820.34832637355</v>
          </cell>
        </row>
        <row r="207">
          <cell r="C207" t="str">
            <v>B033002</v>
          </cell>
          <cell r="D207" t="str">
            <v>u</v>
          </cell>
          <cell r="E207" t="str">
            <v>Malla para gaviones clase 1 con zinc galvanizado (2m3)</v>
          </cell>
          <cell r="F207">
            <v>160681.81031721306</v>
          </cell>
        </row>
        <row r="208">
          <cell r="C208" t="str">
            <v>B033012</v>
          </cell>
          <cell r="D208" t="str">
            <v>m2</v>
          </cell>
          <cell r="E208" t="str">
            <v xml:space="preserve">Malla triple torsión </v>
          </cell>
          <cell r="F208">
            <v>16068.181031721308</v>
          </cell>
        </row>
        <row r="209">
          <cell r="C209" t="str">
            <v>B0014254</v>
          </cell>
          <cell r="D209" t="str">
            <v>m</v>
          </cell>
          <cell r="E209" t="str">
            <v>Manguera de alta presión</v>
          </cell>
          <cell r="F209">
            <v>14711.79239096715</v>
          </cell>
        </row>
        <row r="210">
          <cell r="C210" t="str">
            <v>B0014260</v>
          </cell>
          <cell r="D210" t="str">
            <v>m</v>
          </cell>
          <cell r="E210" t="str">
            <v>Manguera de polietileno de 3"</v>
          </cell>
          <cell r="F210">
            <v>8642.449314742993</v>
          </cell>
        </row>
        <row r="211">
          <cell r="C211" t="str">
            <v>B0014265</v>
          </cell>
          <cell r="D211" t="str">
            <v>m2</v>
          </cell>
          <cell r="E211" t="str">
            <v>Manto de refuerzo de vegetación - cesped tipo 5A, 5B y/o 5C</v>
          </cell>
          <cell r="F211">
            <v>21293.705443942581</v>
          </cell>
        </row>
        <row r="212">
          <cell r="C212" t="str">
            <v>B0014264</v>
          </cell>
          <cell r="D212" t="str">
            <v>m2</v>
          </cell>
          <cell r="E212" t="str">
            <v>Manto de refuerzo de vegetación tipo 5D</v>
          </cell>
          <cell r="F212">
            <v>22769.956545114896</v>
          </cell>
        </row>
        <row r="213">
          <cell r="C213" t="str">
            <v>B0014267</v>
          </cell>
          <cell r="D213" t="str">
            <v>m2</v>
          </cell>
          <cell r="E213" t="str">
            <v>Manto para control de erosión (MCE)</v>
          </cell>
          <cell r="F213">
            <v>5535.9416293961649</v>
          </cell>
        </row>
        <row r="214">
          <cell r="C214" t="str">
            <v>B0014262</v>
          </cell>
          <cell r="D214" t="str">
            <v>m2</v>
          </cell>
          <cell r="E214" t="str">
            <v>Manto para control de erosión tipo 2D</v>
          </cell>
          <cell r="F214">
            <v>5535.9416293961649</v>
          </cell>
        </row>
        <row r="215">
          <cell r="C215" t="str">
            <v>B0014263</v>
          </cell>
          <cell r="D215" t="str">
            <v>m2</v>
          </cell>
          <cell r="E215" t="str">
            <v>Manto para control de erosión tipo 3B</v>
          </cell>
          <cell r="F215">
            <v>5535.9416293961649</v>
          </cell>
        </row>
        <row r="216">
          <cell r="C216" t="str">
            <v>B0014261</v>
          </cell>
          <cell r="D216" t="str">
            <v>M2</v>
          </cell>
          <cell r="E216" t="str">
            <v>Manto para control de erosión tipo 4</v>
          </cell>
          <cell r="F216">
            <v>67197.814547593443</v>
          </cell>
        </row>
        <row r="217">
          <cell r="C217" t="str">
            <v>B0014266</v>
          </cell>
          <cell r="D217" t="str">
            <v>m2</v>
          </cell>
          <cell r="E217" t="str">
            <v xml:space="preserve">Manto permanente para refuerzo de la vegetación (TRM) </v>
          </cell>
          <cell r="F217">
            <v>11376.055875792119</v>
          </cell>
        </row>
        <row r="218">
          <cell r="C218" t="str">
            <v>B0014270</v>
          </cell>
          <cell r="D218" t="str">
            <v>m3</v>
          </cell>
          <cell r="E218" t="str">
            <v>Material de afirmado CBR ≥ 15%</v>
          </cell>
          <cell r="F218">
            <v>36691.178073333511</v>
          </cell>
        </row>
        <row r="219">
          <cell r="C219" t="str">
            <v>B0014301</v>
          </cell>
          <cell r="D219" t="str">
            <v>m3</v>
          </cell>
          <cell r="E219" t="str">
            <v>Material de base clase A (NT3) gradación fina BG 25</v>
          </cell>
          <cell r="F219">
            <v>66939.559996885233</v>
          </cell>
        </row>
        <row r="220">
          <cell r="C220" t="str">
            <v>B0014302</v>
          </cell>
          <cell r="D220" t="str">
            <v>m3</v>
          </cell>
          <cell r="E220" t="str">
            <v>Material de base clase A (NT3) gradación fina BG 38</v>
          </cell>
          <cell r="F220">
            <v>66939.559996885233</v>
          </cell>
        </row>
        <row r="221">
          <cell r="C221" t="str">
            <v>B0014303</v>
          </cell>
          <cell r="D221" t="str">
            <v>m3</v>
          </cell>
          <cell r="E221" t="str">
            <v>Material de base clase A (NT3) gradación gruesa BG 27</v>
          </cell>
          <cell r="F221">
            <v>66939.559996885233</v>
          </cell>
        </row>
        <row r="222">
          <cell r="C222" t="str">
            <v>B0014304</v>
          </cell>
          <cell r="D222" t="str">
            <v>m3</v>
          </cell>
          <cell r="E222" t="str">
            <v>Material de base clase A (NT3) gradación gruesa BG 40</v>
          </cell>
          <cell r="F222">
            <v>66939.559996885233</v>
          </cell>
        </row>
        <row r="223">
          <cell r="C223" t="str">
            <v>B0014305</v>
          </cell>
          <cell r="D223" t="str">
            <v>m3</v>
          </cell>
          <cell r="E223" t="str">
            <v>Material de base clase B (NT2) gradación fina BG 25</v>
          </cell>
          <cell r="F223">
            <v>66939.559996885233</v>
          </cell>
        </row>
        <row r="224">
          <cell r="C224" t="str">
            <v>B0014306</v>
          </cell>
          <cell r="D224" t="str">
            <v>m3</v>
          </cell>
          <cell r="E224" t="str">
            <v>Material de base clase B (NT2) gradación fina BG 38</v>
          </cell>
          <cell r="F224">
            <v>66939.559996885233</v>
          </cell>
        </row>
        <row r="225">
          <cell r="C225" t="str">
            <v>B0014307</v>
          </cell>
          <cell r="D225" t="str">
            <v>m3</v>
          </cell>
          <cell r="E225" t="str">
            <v>Material de base clase B (NT2) gradación gruesa BG 27</v>
          </cell>
          <cell r="F225">
            <v>66939.559996885233</v>
          </cell>
        </row>
        <row r="226">
          <cell r="C226" t="str">
            <v>B0014308</v>
          </cell>
          <cell r="D226" t="str">
            <v>m3</v>
          </cell>
          <cell r="E226" t="str">
            <v>Material de base clase B (NT2) gradación gruesa BG 40</v>
          </cell>
          <cell r="F226">
            <v>66939.559996885233</v>
          </cell>
        </row>
        <row r="227">
          <cell r="C227" t="str">
            <v>B0014309</v>
          </cell>
          <cell r="D227" t="str">
            <v>m3</v>
          </cell>
          <cell r="E227" t="str">
            <v>Material de base clase C (NT1) gradación fina BG 25</v>
          </cell>
          <cell r="F227">
            <v>66939.559996885233</v>
          </cell>
        </row>
        <row r="228">
          <cell r="C228" t="str">
            <v>B0014311</v>
          </cell>
          <cell r="D228" t="str">
            <v>m3</v>
          </cell>
          <cell r="E228" t="str">
            <v>Material de base clase C (NT1) gradación fina BG 38</v>
          </cell>
          <cell r="F228">
            <v>66939.559996885233</v>
          </cell>
        </row>
        <row r="229">
          <cell r="C229" t="str">
            <v>B0014312</v>
          </cell>
          <cell r="D229" t="str">
            <v>m3</v>
          </cell>
          <cell r="E229" t="str">
            <v>Material de base clase C (NT1) gradación gruesa BG 27</v>
          </cell>
          <cell r="F229">
            <v>66939.559996885233</v>
          </cell>
        </row>
        <row r="230">
          <cell r="C230" t="str">
            <v>B0014313</v>
          </cell>
          <cell r="D230" t="str">
            <v>m3</v>
          </cell>
          <cell r="E230" t="str">
            <v>Material de base clase C (NT1) gradación gruesa BG 40</v>
          </cell>
          <cell r="F230">
            <v>66939.559996885233</v>
          </cell>
        </row>
        <row r="231">
          <cell r="C231" t="str">
            <v>B0014314</v>
          </cell>
          <cell r="D231" t="str">
            <v>m3</v>
          </cell>
          <cell r="E231" t="str">
            <v>Material de base gradación BEE-25</v>
          </cell>
          <cell r="F231">
            <v>66939.559996885233</v>
          </cell>
        </row>
        <row r="232">
          <cell r="C232" t="str">
            <v>B0014315</v>
          </cell>
          <cell r="D232" t="str">
            <v>m3</v>
          </cell>
          <cell r="E232" t="str">
            <v>Material de base gradación BEE-38</v>
          </cell>
          <cell r="F232">
            <v>66939.559996885233</v>
          </cell>
        </row>
        <row r="233">
          <cell r="C233" t="str">
            <v>B0014316</v>
          </cell>
          <cell r="D233" t="str">
            <v>m3</v>
          </cell>
          <cell r="E233" t="str">
            <v>Material de base gradación BEE-5</v>
          </cell>
          <cell r="F233">
            <v>66939.559996885233</v>
          </cell>
        </row>
        <row r="234">
          <cell r="C234" t="str">
            <v>B0014373</v>
          </cell>
          <cell r="D234" t="str">
            <v>m3</v>
          </cell>
          <cell r="E234" t="str">
            <v>Material de recebo para relleno</v>
          </cell>
          <cell r="F234">
            <v>25880.384533869172</v>
          </cell>
        </row>
        <row r="235">
          <cell r="C235" t="str">
            <v>B0014374</v>
          </cell>
          <cell r="D235" t="str">
            <v>m3</v>
          </cell>
          <cell r="E235" t="str">
            <v>Material de relleno para bacheo tipo base y/o sub-base</v>
          </cell>
          <cell r="F235">
            <v>75369.794958972576</v>
          </cell>
        </row>
        <row r="236">
          <cell r="C236" t="str">
            <v>B0014375</v>
          </cell>
          <cell r="D236" t="str">
            <v>kg</v>
          </cell>
          <cell r="E236" t="str">
            <v>Material de relleno y oquedades para roca</v>
          </cell>
          <cell r="F236">
            <v>4717.5159536621177</v>
          </cell>
        </row>
        <row r="237">
          <cell r="C237" t="str">
            <v>B0014341</v>
          </cell>
          <cell r="D237" t="str">
            <v>m3</v>
          </cell>
          <cell r="E237" t="str">
            <v>Material de sub- base clase A (NT3) gradación SBG-38</v>
          </cell>
          <cell r="F237">
            <v>55691.966718452641</v>
          </cell>
        </row>
        <row r="238">
          <cell r="C238" t="str">
            <v>B0014342</v>
          </cell>
          <cell r="D238" t="str">
            <v>m3</v>
          </cell>
          <cell r="E238" t="str">
            <v>Material de sub- base clase A (NT3) gradación SBG-50</v>
          </cell>
          <cell r="F238">
            <v>55691.966718452641</v>
          </cell>
        </row>
        <row r="239">
          <cell r="C239" t="str">
            <v>B0014343</v>
          </cell>
          <cell r="D239" t="str">
            <v>m3</v>
          </cell>
          <cell r="E239" t="str">
            <v>Material de sub- base clase B (NT2) gradación SBG-38</v>
          </cell>
          <cell r="F239">
            <v>55691.966718452641</v>
          </cell>
        </row>
        <row r="240">
          <cell r="C240" t="str">
            <v>B0014344</v>
          </cell>
          <cell r="D240" t="str">
            <v>m3</v>
          </cell>
          <cell r="E240" t="str">
            <v>Material de sub- base clase B (NT2) gradación SBG-50</v>
          </cell>
          <cell r="F240">
            <v>55691.966718452641</v>
          </cell>
        </row>
        <row r="241">
          <cell r="C241" t="str">
            <v>B0014345</v>
          </cell>
          <cell r="D241" t="str">
            <v>m3</v>
          </cell>
          <cell r="E241" t="str">
            <v>Material de sub- base clase C (NT1) gradación SBG-20</v>
          </cell>
          <cell r="F241">
            <v>55691.966718452641</v>
          </cell>
        </row>
        <row r="242">
          <cell r="C242" t="str">
            <v>B0014346</v>
          </cell>
          <cell r="D242" t="str">
            <v>m3</v>
          </cell>
          <cell r="E242" t="str">
            <v>Material de sub- base clase C (NT1) gradación SBG-38</v>
          </cell>
          <cell r="F242">
            <v>55691.966718452641</v>
          </cell>
        </row>
        <row r="243">
          <cell r="C243" t="str">
            <v>B0014347</v>
          </cell>
          <cell r="D243" t="str">
            <v>m3</v>
          </cell>
          <cell r="E243" t="str">
            <v>Material de sub- base clase C (NT1) gradación SBG-50</v>
          </cell>
          <cell r="F243">
            <v>55691.966718452641</v>
          </cell>
        </row>
        <row r="244">
          <cell r="C244" t="str">
            <v>B0014380</v>
          </cell>
          <cell r="D244" t="str">
            <v>m3</v>
          </cell>
          <cell r="E244" t="str">
            <v>Material drenante (3")</v>
          </cell>
          <cell r="F244">
            <v>56347.166326905033</v>
          </cell>
        </row>
        <row r="245">
          <cell r="C245" t="str">
            <v>B0014390</v>
          </cell>
          <cell r="D245" t="str">
            <v>m3</v>
          </cell>
          <cell r="E245" t="str">
            <v>Material filtrante  MF-150  de 6"</v>
          </cell>
          <cell r="F245">
            <v>64646.361367301892</v>
          </cell>
        </row>
        <row r="246">
          <cell r="C246" t="str">
            <v>B0014273</v>
          </cell>
          <cell r="D246" t="str">
            <v>m3</v>
          </cell>
          <cell r="E246" t="str">
            <v>Material fino o granular clase 1 para estabilizar con cemento</v>
          </cell>
          <cell r="F246">
            <v>32486.980585764039</v>
          </cell>
        </row>
        <row r="247">
          <cell r="C247" t="str">
            <v>B0014274</v>
          </cell>
          <cell r="D247" t="str">
            <v>m3</v>
          </cell>
          <cell r="E247" t="str">
            <v>Material fino o granular clase 2 (CBR &gt;= 10%) para estabilizar con cemento</v>
          </cell>
          <cell r="F247">
            <v>32486.980585764039</v>
          </cell>
        </row>
        <row r="248">
          <cell r="C248" t="str">
            <v>B0014400</v>
          </cell>
          <cell r="D248" t="str">
            <v>m3</v>
          </cell>
          <cell r="E248" t="str">
            <v>Material para pedraplén</v>
          </cell>
          <cell r="F248">
            <v>57766.765478551853</v>
          </cell>
        </row>
        <row r="249">
          <cell r="C249" t="str">
            <v>B0014405</v>
          </cell>
          <cell r="D249" t="str">
            <v>L</v>
          </cell>
          <cell r="E249" t="str">
            <v>Material para sello de fisuras, grietas y juntas en pavimento asfaltico; compuesto por asfalto modificado con polímeros elastoméricos, que cumpla la norma ASTM D6690 y ASTM D5329.</v>
          </cell>
          <cell r="F249">
            <v>71596.343105260297</v>
          </cell>
        </row>
        <row r="250">
          <cell r="C250" t="str">
            <v>B0014410</v>
          </cell>
          <cell r="D250" t="str">
            <v>m3</v>
          </cell>
          <cell r="E250" t="str">
            <v>Material seleccionado para relleno</v>
          </cell>
          <cell r="F250">
            <v>25661.98466438504</v>
          </cell>
        </row>
        <row r="251">
          <cell r="C251" t="str">
            <v>B0014420</v>
          </cell>
          <cell r="D251" t="str">
            <v>m</v>
          </cell>
          <cell r="E251" t="str">
            <v>Mecha Lenta</v>
          </cell>
          <cell r="F251">
            <v>1407.8238323147016</v>
          </cell>
        </row>
        <row r="252">
          <cell r="C252" t="str">
            <v>B0014450</v>
          </cell>
          <cell r="D252" t="str">
            <v>m3</v>
          </cell>
          <cell r="E252" t="str">
            <v>Mezcla abierta en caliente tipo MAC‐50</v>
          </cell>
          <cell r="F252">
            <v>528020.76464095328</v>
          </cell>
        </row>
        <row r="253">
          <cell r="C253" t="str">
            <v>B0014440</v>
          </cell>
          <cell r="D253" t="str">
            <v>m3</v>
          </cell>
          <cell r="E253" t="str">
            <v>Mezcla abierta en caliente tipo MAC‐63</v>
          </cell>
          <cell r="F253">
            <v>533603.52286238072</v>
          </cell>
        </row>
        <row r="254">
          <cell r="C254" t="str">
            <v>B0014430</v>
          </cell>
          <cell r="D254" t="str">
            <v>m3</v>
          </cell>
          <cell r="E254" t="str">
            <v>Mezcla abierta en caliente tipo MAC‐75</v>
          </cell>
          <cell r="F254">
            <v>587998.00061039045</v>
          </cell>
        </row>
        <row r="255">
          <cell r="C255" t="str">
            <v>B0014461</v>
          </cell>
          <cell r="D255" t="str">
            <v>m3</v>
          </cell>
          <cell r="E255" t="str">
            <v>Mezcla abierta en frío MAF-19</v>
          </cell>
          <cell r="F255">
            <v>441649.00970424776</v>
          </cell>
        </row>
        <row r="256">
          <cell r="C256" t="str">
            <v>B0014542</v>
          </cell>
          <cell r="D256" t="str">
            <v>m3</v>
          </cell>
          <cell r="E256" t="str">
            <v>Mezcla abierta en frío MAF-25</v>
          </cell>
          <cell r="F256">
            <v>454797.51642518456</v>
          </cell>
        </row>
        <row r="257">
          <cell r="C257" t="str">
            <v>B0014469</v>
          </cell>
          <cell r="D257" t="str">
            <v>m3</v>
          </cell>
          <cell r="E257" t="str">
            <v>Mezcla abierta en frio MAF-38</v>
          </cell>
          <cell r="F257">
            <v>305369.16497286066</v>
          </cell>
        </row>
        <row r="258">
          <cell r="C258" t="str">
            <v>B0014505</v>
          </cell>
          <cell r="D258" t="str">
            <v>m3</v>
          </cell>
          <cell r="E258" t="str">
            <v>Mezcla asfáltica drenante</v>
          </cell>
          <cell r="F258">
            <v>454568.24474719458</v>
          </cell>
        </row>
        <row r="259">
          <cell r="C259" t="str">
            <v>B0014520</v>
          </cell>
          <cell r="D259" t="str">
            <v>m3</v>
          </cell>
          <cell r="E259" t="str">
            <v>Mezcla de alto modulo MAM-19</v>
          </cell>
          <cell r="F259">
            <v>746564.10332126555</v>
          </cell>
        </row>
        <row r="260">
          <cell r="C260" t="str">
            <v>B0014521</v>
          </cell>
          <cell r="D260" t="str">
            <v>m3</v>
          </cell>
          <cell r="E260" t="str">
            <v>Mezcla de alto modulo MAM-25</v>
          </cell>
          <cell r="F260">
            <v>743153.5237692307</v>
          </cell>
        </row>
        <row r="261">
          <cell r="C261" t="str">
            <v>B0014501</v>
          </cell>
          <cell r="D261" t="str">
            <v>m3</v>
          </cell>
          <cell r="E261" t="str">
            <v>Mezcla densa en caliente MDC-10</v>
          </cell>
          <cell r="F261">
            <v>527744.12105727568</v>
          </cell>
        </row>
        <row r="262">
          <cell r="C262" t="str">
            <v>B0014502</v>
          </cell>
          <cell r="D262" t="str">
            <v>m3</v>
          </cell>
          <cell r="E262" t="str">
            <v>Mezcla densa en caliente MDC-19</v>
          </cell>
          <cell r="F262">
            <v>454568.24474719458</v>
          </cell>
        </row>
        <row r="263">
          <cell r="C263" t="str">
            <v>B0014511</v>
          </cell>
          <cell r="D263" t="str">
            <v>m3</v>
          </cell>
          <cell r="E263" t="str">
            <v>Mezcla densa en caliente MDC-25</v>
          </cell>
          <cell r="F263">
            <v>510897.20708242006</v>
          </cell>
        </row>
        <row r="264">
          <cell r="C264" t="str">
            <v>B0014531</v>
          </cell>
          <cell r="D264" t="str">
            <v>m3</v>
          </cell>
          <cell r="E264" t="str">
            <v>Mezcla densa en frio MDF-19</v>
          </cell>
          <cell r="F264">
            <v>433619.54306652467</v>
          </cell>
        </row>
        <row r="265">
          <cell r="C265" t="str">
            <v>B0014541</v>
          </cell>
          <cell r="D265" t="str">
            <v>m3</v>
          </cell>
          <cell r="E265" t="str">
            <v>Mezcla densa en frio MDF-25</v>
          </cell>
          <cell r="F265">
            <v>437405.25177922699</v>
          </cell>
        </row>
        <row r="266">
          <cell r="C266" t="str">
            <v>B0014551</v>
          </cell>
          <cell r="D266" t="str">
            <v>m3</v>
          </cell>
          <cell r="E266" t="str">
            <v>Mezcla densa en frío MDF-38</v>
          </cell>
          <cell r="F266">
            <v>433738.59051032033</v>
          </cell>
        </row>
        <row r="267">
          <cell r="C267" t="str">
            <v>B0014570</v>
          </cell>
          <cell r="D267" t="str">
            <v>m3</v>
          </cell>
          <cell r="E267" t="str">
            <v xml:space="preserve">Mezcla discontinua en caliente tipo F‐10 </v>
          </cell>
          <cell r="F267">
            <v>437395.04771261592</v>
          </cell>
        </row>
        <row r="268">
          <cell r="C268" t="str">
            <v>B0014560</v>
          </cell>
          <cell r="D268" t="str">
            <v>m3</v>
          </cell>
          <cell r="E268" t="str">
            <v xml:space="preserve">Mezcla discontinua en caliente tipo F‐13 </v>
          </cell>
          <cell r="F268">
            <v>440664.88416887017</v>
          </cell>
        </row>
        <row r="269">
          <cell r="C269" t="str">
            <v>B0014590</v>
          </cell>
          <cell r="D269" t="str">
            <v>m3</v>
          </cell>
          <cell r="E269" t="str">
            <v>Mezcla discontinua en caliente tipo M‐10</v>
          </cell>
          <cell r="F269">
            <v>266777.38504984172</v>
          </cell>
        </row>
        <row r="270">
          <cell r="C270" t="str">
            <v>B0014580</v>
          </cell>
          <cell r="D270" t="str">
            <v>m3</v>
          </cell>
          <cell r="E270" t="str">
            <v>Mezcla discontinua en caliente tipo M‐13</v>
          </cell>
          <cell r="F270">
            <v>461114.96744260826</v>
          </cell>
        </row>
        <row r="271">
          <cell r="C271" t="str">
            <v>B0014601</v>
          </cell>
          <cell r="D271" t="str">
            <v>m2</v>
          </cell>
          <cell r="E271" t="str">
            <v>Mezcla fértil para taludes</v>
          </cell>
          <cell r="F271">
            <v>20859.710973574245</v>
          </cell>
        </row>
        <row r="272">
          <cell r="C272" t="str">
            <v>B0014600</v>
          </cell>
          <cell r="D272" t="str">
            <v>m3</v>
          </cell>
          <cell r="E272" t="str">
            <v>Mezcla gruesa en caliente MGC-25</v>
          </cell>
          <cell r="F272">
            <v>506543.47199503554</v>
          </cell>
        </row>
        <row r="273">
          <cell r="C273" t="str">
            <v>B0014599</v>
          </cell>
          <cell r="D273" t="str">
            <v>m3</v>
          </cell>
          <cell r="E273" t="str">
            <v>Mezcla gruesa en caliente MGC-38</v>
          </cell>
          <cell r="F273">
            <v>506543.47199503554</v>
          </cell>
        </row>
        <row r="274">
          <cell r="C274" t="str">
            <v>B0014421</v>
          </cell>
          <cell r="D274" t="str">
            <v>m3</v>
          </cell>
          <cell r="E274" t="str">
            <v>Mezcla semidensa en caliente MSC-19</v>
          </cell>
          <cell r="F274">
            <v>422173.9816844553</v>
          </cell>
        </row>
        <row r="275">
          <cell r="C275" t="str">
            <v>B0014422</v>
          </cell>
          <cell r="D275" t="str">
            <v>m3</v>
          </cell>
          <cell r="E275" t="str">
            <v>Mezcla semidensa en caliente MSC-25</v>
          </cell>
          <cell r="F275">
            <v>422173.9816844553</v>
          </cell>
        </row>
        <row r="276">
          <cell r="C276" t="str">
            <v>B0013940</v>
          </cell>
          <cell r="D276" t="str">
            <v>kg</v>
          </cell>
          <cell r="E276" t="str">
            <v xml:space="preserve">Microesferas reflectivas de vidrio </v>
          </cell>
          <cell r="F276">
            <v>6328.6072558881333</v>
          </cell>
        </row>
        <row r="277">
          <cell r="C277" t="str">
            <v>B0014611</v>
          </cell>
          <cell r="D277" t="str">
            <v>m3</v>
          </cell>
          <cell r="E277" t="str">
            <v>Mortero 1:3 de recubrimiento</v>
          </cell>
          <cell r="F277">
            <v>418344.54294955957</v>
          </cell>
        </row>
        <row r="278">
          <cell r="C278" t="str">
            <v>B0014610</v>
          </cell>
          <cell r="D278" t="str">
            <v>m3</v>
          </cell>
          <cell r="E278" t="str">
            <v>Mortero 1:3 para juntas</v>
          </cell>
          <cell r="F278">
            <v>458121.87106002815</v>
          </cell>
        </row>
        <row r="279">
          <cell r="C279" t="str">
            <v>B0014612</v>
          </cell>
          <cell r="D279" t="str">
            <v>m3</v>
          </cell>
          <cell r="E279" t="str">
            <v>Mortero 1:4</v>
          </cell>
          <cell r="F279">
            <v>458121.87106002815</v>
          </cell>
        </row>
        <row r="280">
          <cell r="C280" t="str">
            <v>B0014898</v>
          </cell>
          <cell r="D280" t="str">
            <v>kg</v>
          </cell>
          <cell r="E280" t="str">
            <v>Mortero de cemento modificado para reparación de elementos estructurales de concreto</v>
          </cell>
          <cell r="F280">
            <v>7331.9805692790696</v>
          </cell>
        </row>
        <row r="281">
          <cell r="C281" t="str">
            <v>B0014236</v>
          </cell>
          <cell r="D281" t="str">
            <v>m3</v>
          </cell>
          <cell r="E281" t="str">
            <v>Mortero de resistencia controlada (MCR)</v>
          </cell>
          <cell r="F281">
            <v>313073.17916508741</v>
          </cell>
        </row>
        <row r="282">
          <cell r="C282" t="str">
            <v>B0014237</v>
          </cell>
          <cell r="D282" t="str">
            <v>kg</v>
          </cell>
          <cell r="E282" t="str">
            <v>Mulch Orgánico</v>
          </cell>
          <cell r="F282">
            <v>3299.8412839552484</v>
          </cell>
        </row>
        <row r="283">
          <cell r="C283" t="str">
            <v>B0014640</v>
          </cell>
          <cell r="D283" t="str">
            <v>kg</v>
          </cell>
          <cell r="E283" t="str">
            <v>Oxigeno industrial</v>
          </cell>
          <cell r="F283">
            <v>16499.206419776241</v>
          </cell>
        </row>
        <row r="284">
          <cell r="C284" t="str">
            <v>B0010015</v>
          </cell>
          <cell r="D284" t="str">
            <v>u</v>
          </cell>
          <cell r="E284" t="str">
            <v>Paleta de pare y siga de 45 cm</v>
          </cell>
          <cell r="F284">
            <v>29462.868606743286</v>
          </cell>
        </row>
        <row r="285">
          <cell r="C285" t="str">
            <v>B0014650</v>
          </cell>
          <cell r="D285" t="str">
            <v>m</v>
          </cell>
          <cell r="E285" t="str">
            <v>Paral en madera rolliza de 3" (tablestacados)</v>
          </cell>
          <cell r="F285">
            <v>7130.7308389238779</v>
          </cell>
        </row>
        <row r="286">
          <cell r="C286" t="str">
            <v>B0014660</v>
          </cell>
          <cell r="D286" t="str">
            <v>u</v>
          </cell>
          <cell r="E286" t="str">
            <v>Paral en madera rolliza de 5" y 4,5 m de longitud (tablestacados)</v>
          </cell>
          <cell r="F286">
            <v>36517.985205398058</v>
          </cell>
        </row>
        <row r="287">
          <cell r="C287" t="str">
            <v>B0014670</v>
          </cell>
          <cell r="D287" t="str">
            <v>u</v>
          </cell>
          <cell r="E287" t="str">
            <v>Paral en madera rolliza de 6" y 5m de longitud (tablestacados)</v>
          </cell>
          <cell r="F287">
            <v>51319.65376498246</v>
          </cell>
        </row>
        <row r="288">
          <cell r="C288" t="str">
            <v>B0014690</v>
          </cell>
          <cell r="D288" t="str">
            <v>kg</v>
          </cell>
          <cell r="E288" t="str">
            <v>Pegante epóxico para tacha</v>
          </cell>
          <cell r="F288">
            <v>34441.400032044257</v>
          </cell>
        </row>
        <row r="289">
          <cell r="C289" t="str">
            <v>B0014700</v>
          </cell>
          <cell r="D289" t="str">
            <v>m3</v>
          </cell>
          <cell r="E289" t="str">
            <v>Piedra para concreto ciclópeo (rajón o canto rodado)</v>
          </cell>
          <cell r="F289">
            <v>50122.770046607373</v>
          </cell>
        </row>
        <row r="290">
          <cell r="C290" t="str">
            <v>B0014710</v>
          </cell>
          <cell r="D290" t="str">
            <v>m3</v>
          </cell>
          <cell r="E290" t="str">
            <v>Piedra para gaviónes (entre 80mm y 200mm)</v>
          </cell>
          <cell r="F290">
            <v>48812.37082970261</v>
          </cell>
        </row>
        <row r="291">
          <cell r="C291" t="str">
            <v>B0014735</v>
          </cell>
          <cell r="D291" t="str">
            <v>m</v>
          </cell>
          <cell r="E291" t="str">
            <v>Pilote prefabricado en concreto de 28MPa de diámetro 0.40m</v>
          </cell>
          <cell r="F291">
            <v>196406.07204325544</v>
          </cell>
        </row>
        <row r="292">
          <cell r="C292" t="str">
            <v>B0014740</v>
          </cell>
          <cell r="D292" t="str">
            <v>gl</v>
          </cell>
          <cell r="E292" t="str">
            <v>Pintura acrílica pura para demarcacion vial.</v>
          </cell>
          <cell r="F292">
            <v>123626.19667389484</v>
          </cell>
        </row>
        <row r="293">
          <cell r="C293" t="str">
            <v>B0014750</v>
          </cell>
          <cell r="D293" t="str">
            <v>gl</v>
          </cell>
          <cell r="E293" t="str">
            <v>Pintura acrílica, esmalte o similar</v>
          </cell>
          <cell r="F293">
            <v>108234.79411373213</v>
          </cell>
        </row>
        <row r="294">
          <cell r="C294" t="str">
            <v>B0014760</v>
          </cell>
          <cell r="D294" t="str">
            <v>gl</v>
          </cell>
          <cell r="E294" t="str">
            <v>Pintura anticorrosiva</v>
          </cell>
          <cell r="F294">
            <v>72950.062670296393</v>
          </cell>
        </row>
        <row r="295">
          <cell r="C295" t="str">
            <v>B0014239</v>
          </cell>
          <cell r="D295" t="str">
            <v>gl</v>
          </cell>
          <cell r="E295" t="str">
            <v>Pintura Imprimante</v>
          </cell>
          <cell r="F295">
            <v>117226.8616125102</v>
          </cell>
        </row>
        <row r="296">
          <cell r="C296" t="str">
            <v>B0014790</v>
          </cell>
          <cell r="D296" t="str">
            <v>u</v>
          </cell>
          <cell r="E296" t="str">
            <v xml:space="preserve">Poste de madera curada de 2.3m para cercas </v>
          </cell>
          <cell r="F296">
            <v>12100.634150901127</v>
          </cell>
        </row>
        <row r="297">
          <cell r="C297" t="str">
            <v>B0014800</v>
          </cell>
          <cell r="D297" t="str">
            <v>u</v>
          </cell>
          <cell r="E297" t="str">
            <v>Poste para señal de tránsito en ángulo de hierro de 2" x 2" x 1/4" de 3.5m.</v>
          </cell>
          <cell r="F297">
            <v>134536.7188751729</v>
          </cell>
        </row>
        <row r="298">
          <cell r="C298" t="str">
            <v>B0014801</v>
          </cell>
          <cell r="D298" t="str">
            <v>u</v>
          </cell>
          <cell r="E298" t="str">
            <v>Poste para señal de tránsito en ángulo de hierro de 2" x 2" x 1/8" de 3.5m.</v>
          </cell>
          <cell r="F298">
            <v>134536.7188751729</v>
          </cell>
        </row>
        <row r="299">
          <cell r="C299" t="str">
            <v>B0014820</v>
          </cell>
          <cell r="D299" t="str">
            <v>u</v>
          </cell>
          <cell r="E299" t="str">
            <v>Postes de 1.20m de concreto reforzado de 21 MPa para cercas (segun especificaciones)</v>
          </cell>
          <cell r="F299">
            <v>56975.24176602481</v>
          </cell>
        </row>
        <row r="300">
          <cell r="C300" t="str">
            <v>B0014830</v>
          </cell>
          <cell r="D300" t="str">
            <v>u</v>
          </cell>
          <cell r="E300" t="str">
            <v>Postes de fijacion galvanizado para defensa metálica (1,80m)</v>
          </cell>
          <cell r="F300">
            <v>193551.21580562263</v>
          </cell>
        </row>
        <row r="301">
          <cell r="C301" t="str">
            <v>B0014840</v>
          </cell>
          <cell r="D301" t="str">
            <v>lb</v>
          </cell>
          <cell r="E301" t="str">
            <v xml:space="preserve">Puntilla de acero estriada con cabeza de 1" </v>
          </cell>
          <cell r="F301">
            <v>5774.7222469216849</v>
          </cell>
        </row>
        <row r="302">
          <cell r="C302" t="str">
            <v>B0014870</v>
          </cell>
          <cell r="D302" t="str">
            <v>kg</v>
          </cell>
          <cell r="E302" t="str">
            <v>Resina termoplástica para demarcación vial y tachas</v>
          </cell>
          <cell r="F302">
            <v>6777.0191378861773</v>
          </cell>
        </row>
        <row r="303">
          <cell r="C303" t="str">
            <v>B0010001</v>
          </cell>
          <cell r="D303" t="str">
            <v>u</v>
          </cell>
          <cell r="E303" t="str">
            <v xml:space="preserve">Rollo de cinta amarilla para señalización - 500m </v>
          </cell>
          <cell r="F303">
            <v>28517.110524466832</v>
          </cell>
        </row>
        <row r="304">
          <cell r="C304" t="str">
            <v>B0014875</v>
          </cell>
          <cell r="D304" t="str">
            <v>u</v>
          </cell>
          <cell r="E304" t="str">
            <v>Rollo de tela verde para cerramiento - 100m</v>
          </cell>
          <cell r="F304">
            <v>401755.67632155144</v>
          </cell>
        </row>
        <row r="305">
          <cell r="C305" t="str">
            <v>B0014876</v>
          </cell>
          <cell r="D305" t="str">
            <v>u</v>
          </cell>
          <cell r="E305" t="str">
            <v>Rollo de tela verde para cerramiento - 50m</v>
          </cell>
          <cell r="F305">
            <v>215550.34672693393</v>
          </cell>
        </row>
        <row r="306">
          <cell r="C306" t="str">
            <v>B0014880</v>
          </cell>
          <cell r="D306" t="str">
            <v>u</v>
          </cell>
          <cell r="E306" t="str">
            <v>Salida en PVC D=2"</v>
          </cell>
          <cell r="F306">
            <v>3275.8970951304345</v>
          </cell>
        </row>
        <row r="307">
          <cell r="C307" t="str">
            <v>B0014892</v>
          </cell>
          <cell r="D307" t="str">
            <v>u</v>
          </cell>
          <cell r="E307" t="str">
            <v>Sección de tope de defensa metálica</v>
          </cell>
          <cell r="F307">
            <v>53560.603439071019</v>
          </cell>
        </row>
        <row r="308">
          <cell r="C308" t="str">
            <v>B0014890</v>
          </cell>
          <cell r="D308" t="str">
            <v>u</v>
          </cell>
          <cell r="E308" t="str">
            <v>Sección final de defensa metálica</v>
          </cell>
          <cell r="F308">
            <v>53560.603439071019</v>
          </cell>
        </row>
        <row r="309">
          <cell r="C309" t="str">
            <v>B0013601</v>
          </cell>
          <cell r="D309" t="str">
            <v>m</v>
          </cell>
          <cell r="E309" t="str">
            <v>Sello de poliuretano en cinta para juntas en pavimentos de concreto hidraulico.</v>
          </cell>
          <cell r="F309">
            <v>1300.6677975132895</v>
          </cell>
        </row>
        <row r="310">
          <cell r="C310" t="str">
            <v>B0014900</v>
          </cell>
          <cell r="D310" t="str">
            <v>m</v>
          </cell>
          <cell r="E310" t="str">
            <v>Sello de silicona o sellador autonivelante</v>
          </cell>
          <cell r="F310">
            <v>9369.7798374904687</v>
          </cell>
        </row>
        <row r="311">
          <cell r="C311" t="str">
            <v>B0014910</v>
          </cell>
          <cell r="D311" t="str">
            <v>kg</v>
          </cell>
          <cell r="E311" t="str">
            <v>Semillas para empradizar</v>
          </cell>
          <cell r="F311">
            <v>40540.90720287877</v>
          </cell>
        </row>
        <row r="312">
          <cell r="C312" t="str">
            <v>B0014921</v>
          </cell>
          <cell r="D312" t="str">
            <v>m2</v>
          </cell>
          <cell r="E312" t="str">
            <v>Señal informativa (SI-05 y SI-06) tablero en lámina galvanizada calibre 20, retroreflectivo tipo IX.</v>
          </cell>
          <cell r="F312">
            <v>479341.48542071064</v>
          </cell>
        </row>
        <row r="313">
          <cell r="C313" t="str">
            <v>B0014922</v>
          </cell>
          <cell r="D313" t="str">
            <v>m2</v>
          </cell>
          <cell r="E313" t="str">
            <v>Señal informativa elevada (SI-05 y SI-06) tablero en lámina galvanizada calibre 22, retroreflectivo tipo IX.</v>
          </cell>
          <cell r="F313">
            <v>441640.4697134638</v>
          </cell>
        </row>
        <row r="314">
          <cell r="C314" t="str">
            <v>B0014923</v>
          </cell>
          <cell r="D314" t="str">
            <v>m2</v>
          </cell>
          <cell r="E314" t="str">
            <v>Señal informativa turística ST rectangular y/o en forma de flecha. Tablero en lámina galvanizada; calibre 22, reflectivo tipo IX.</v>
          </cell>
          <cell r="F314">
            <v>441640.4697134638</v>
          </cell>
        </row>
        <row r="315">
          <cell r="C315" t="str">
            <v>B0014960</v>
          </cell>
          <cell r="D315" t="str">
            <v>u</v>
          </cell>
          <cell r="E315" t="str">
            <v>Señal preventiva delineador de curva horizontal SP-75.Tablero en láminada galvanizada de 75x60cm, calibre 16, reflectivo tipo IX.</v>
          </cell>
          <cell r="F315">
            <v>310225.50067677454</v>
          </cell>
        </row>
        <row r="316">
          <cell r="C316" t="str">
            <v>B0014965</v>
          </cell>
          <cell r="D316" t="str">
            <v>u</v>
          </cell>
          <cell r="E316" t="str">
            <v>Señal SI-04 (Poste de referencia). Tablero en lámina galvanizada de 1m ó 1,25m x 0,45m; calibre 20, reflectivo tipo IX.</v>
          </cell>
          <cell r="F316">
            <v>344695.00075197173</v>
          </cell>
        </row>
        <row r="317">
          <cell r="C317" t="str">
            <v>B0014966</v>
          </cell>
          <cell r="D317" t="str">
            <v>u</v>
          </cell>
          <cell r="E317" t="str">
            <v>Señal SI-04 (Poste de referencia). Tablero en lámina galvanizado de 1,25m x 0,45m; calibre 20, reflectivo tipo IX.</v>
          </cell>
          <cell r="F317">
            <v>409325.3133929664</v>
          </cell>
        </row>
        <row r="318">
          <cell r="C318" t="str">
            <v>B0014950</v>
          </cell>
          <cell r="D318" t="str">
            <v>u</v>
          </cell>
          <cell r="E318" t="str">
            <v>Señal SP-54 tablero en lámina galvanizada de 1,70m x 0,25m, calibre 16, retrorreflectiva tipo IX.</v>
          </cell>
          <cell r="F318">
            <v>641994.43890054733</v>
          </cell>
        </row>
        <row r="319">
          <cell r="C319" t="str">
            <v>B0014930</v>
          </cell>
          <cell r="D319" t="str">
            <v>u</v>
          </cell>
          <cell r="E319" t="str">
            <v>Señal SR, SP y/o SI, tablero en lámina galvanizada de 75x75 cm, calibre 16, retrorreflectiva tipo IX.</v>
          </cell>
          <cell r="F319">
            <v>371624.29768571956</v>
          </cell>
        </row>
        <row r="320">
          <cell r="C320" t="str">
            <v>B0014920</v>
          </cell>
          <cell r="D320" t="str">
            <v>u</v>
          </cell>
          <cell r="E320" t="str">
            <v>Señal SR, SP y/o SI, tablero en lámina galvanizada de 90x90 cm, calibre 16, retrorreflectiva tipo IX.</v>
          </cell>
          <cell r="F320">
            <v>441640.4697134638</v>
          </cell>
        </row>
        <row r="321">
          <cell r="C321" t="str">
            <v>B0014980</v>
          </cell>
          <cell r="D321" t="str">
            <v>u</v>
          </cell>
          <cell r="E321" t="str">
            <v>Señal temporal preventiva SP en tablero de lámina galvanizada calibre 16, reflectiva tipo IX.</v>
          </cell>
          <cell r="F321">
            <v>371624.29768571956</v>
          </cell>
        </row>
        <row r="322">
          <cell r="C322" t="str">
            <v>B0014981</v>
          </cell>
          <cell r="D322" t="str">
            <v>u</v>
          </cell>
          <cell r="E322" t="str">
            <v xml:space="preserve">Señalizador vial tubular en PVC para señalización provisional de obra </v>
          </cell>
          <cell r="F322">
            <v>30136.225028038727</v>
          </cell>
        </row>
        <row r="323">
          <cell r="C323" t="str">
            <v>B0014982</v>
          </cell>
          <cell r="D323" t="str">
            <v>u</v>
          </cell>
          <cell r="E323" t="str">
            <v xml:space="preserve">Señalizador vial tubular en PVC, base apernada </v>
          </cell>
          <cell r="F323">
            <v>34441.400032044257</v>
          </cell>
        </row>
        <row r="324">
          <cell r="C324" t="str">
            <v>B021008</v>
          </cell>
          <cell r="D324" t="str">
            <v>m</v>
          </cell>
          <cell r="E324" t="str">
            <v>Sistema con sello para juntas de dilatación y compresión en puentes (BEJS)</v>
          </cell>
          <cell r="F324">
            <v>1262030.6124185887</v>
          </cell>
        </row>
        <row r="325">
          <cell r="C325" t="str">
            <v>B0015000</v>
          </cell>
          <cell r="D325" t="str">
            <v>kg</v>
          </cell>
          <cell r="E325" t="str">
            <v>Soldadura 6013 de 1/8</v>
          </cell>
          <cell r="F325">
            <v>17751.378335562833</v>
          </cell>
        </row>
        <row r="326">
          <cell r="C326" t="str">
            <v>B0015010</v>
          </cell>
          <cell r="D326" t="str">
            <v>kg</v>
          </cell>
          <cell r="E326" t="str">
            <v>Soldadura 7018</v>
          </cell>
          <cell r="F326">
            <v>23387.625100032827</v>
          </cell>
        </row>
        <row r="327">
          <cell r="C327" t="str">
            <v>B0015020</v>
          </cell>
          <cell r="D327" t="str">
            <v>u</v>
          </cell>
          <cell r="E327" t="str">
            <v>Soldadura en PVC 1/8 de galón (anclajes)</v>
          </cell>
          <cell r="F327">
            <v>58532.113288900495</v>
          </cell>
        </row>
        <row r="328">
          <cell r="C328" t="str">
            <v>B0015030</v>
          </cell>
          <cell r="D328" t="str">
            <v>kg</v>
          </cell>
          <cell r="E328" t="str">
            <v>Soldadura L-70</v>
          </cell>
          <cell r="F328">
            <v>29462.868606743286</v>
          </cell>
        </row>
        <row r="329">
          <cell r="C329" t="str">
            <v>B0015071</v>
          </cell>
          <cell r="D329" t="str">
            <v>u</v>
          </cell>
          <cell r="E329" t="str">
            <v>Tablestaca de madera aserrada (0.25x0.03x3m)</v>
          </cell>
          <cell r="F329">
            <v>21176.109764076969</v>
          </cell>
        </row>
        <row r="330">
          <cell r="C330" t="str">
            <v>B0015060</v>
          </cell>
          <cell r="D330" t="str">
            <v>u</v>
          </cell>
          <cell r="E330" t="str">
            <v>Tablestaca en madera aserrada (0.25x0.05x3m)</v>
          </cell>
          <cell r="F330">
            <v>25929.930323359556</v>
          </cell>
        </row>
        <row r="331">
          <cell r="C331" t="str">
            <v>B0015080</v>
          </cell>
          <cell r="D331" t="str">
            <v>u</v>
          </cell>
          <cell r="E331" t="str">
            <v>Tablestaca metálica - riel de acero grado 36</v>
          </cell>
          <cell r="F331">
            <v>86359.774994483058</v>
          </cell>
        </row>
        <row r="332">
          <cell r="C332" t="str">
            <v>B0015090</v>
          </cell>
          <cell r="D332" t="str">
            <v>u</v>
          </cell>
          <cell r="E332" t="str">
            <v>Tacha retrorreflectiva bidireccional amarilla y/o blanca (área minima retrorreflectante 6cm2)</v>
          </cell>
          <cell r="F332">
            <v>6196.2231245149624</v>
          </cell>
        </row>
        <row r="333">
          <cell r="C333" t="str">
            <v>B0015091</v>
          </cell>
          <cell r="D333" t="str">
            <v>u</v>
          </cell>
          <cell r="E333" t="str">
            <v>Tacha retrorreflectiva unidireccional amarilla y/o blanca (área mínima retrorreflectante 6cm2)</v>
          </cell>
          <cell r="F333">
            <v>6196.2231245149624</v>
          </cell>
        </row>
        <row r="334">
          <cell r="C334" t="str">
            <v>B0015100</v>
          </cell>
          <cell r="D334" t="str">
            <v>u</v>
          </cell>
          <cell r="E334" t="str">
            <v>Tachón en resina de 25x15x6 cm</v>
          </cell>
          <cell r="F334">
            <v>26907.343775034577</v>
          </cell>
        </row>
        <row r="335">
          <cell r="C335" t="str">
            <v>B0015105</v>
          </cell>
          <cell r="D335" t="str">
            <v>u</v>
          </cell>
          <cell r="E335" t="str">
            <v>Tanque de agua 1000 L</v>
          </cell>
          <cell r="F335">
            <v>748003.3081879986</v>
          </cell>
        </row>
        <row r="336">
          <cell r="C336" t="str">
            <v>B0015106</v>
          </cell>
          <cell r="D336" t="str">
            <v>u</v>
          </cell>
          <cell r="E336" t="str">
            <v>Tanque de agua 2000 L</v>
          </cell>
          <cell r="F336">
            <v>1224948.225193959</v>
          </cell>
        </row>
        <row r="337">
          <cell r="C337" t="str">
            <v>B0015110</v>
          </cell>
          <cell r="D337" t="str">
            <v>u</v>
          </cell>
          <cell r="E337" t="str">
            <v>Tapón en PVC RD21 de 1"  (para anclaje)</v>
          </cell>
          <cell r="F337">
            <v>2609.2278599090655</v>
          </cell>
        </row>
        <row r="338">
          <cell r="C338" t="str">
            <v>B0013740</v>
          </cell>
          <cell r="D338" t="str">
            <v>m2</v>
          </cell>
          <cell r="E338" t="str">
            <v>Tela de fique o similar</v>
          </cell>
          <cell r="F338">
            <v>8255.2448253742805</v>
          </cell>
        </row>
        <row r="339">
          <cell r="C339" t="str">
            <v>B0013745</v>
          </cell>
          <cell r="D339" t="str">
            <v>m2</v>
          </cell>
          <cell r="E339" t="str">
            <v>Textil de tejido abierto (TTA)</v>
          </cell>
          <cell r="F339">
            <v>9125.1785099936787</v>
          </cell>
        </row>
        <row r="340">
          <cell r="C340" t="str">
            <v>B0015130</v>
          </cell>
          <cell r="D340" t="str">
            <v>m3</v>
          </cell>
          <cell r="E340" t="str">
            <v>Tierra abonada y/o orgánica</v>
          </cell>
          <cell r="F340">
            <v>57865.073943643816</v>
          </cell>
        </row>
        <row r="341">
          <cell r="C341" t="str">
            <v>B0015141</v>
          </cell>
          <cell r="D341" t="str">
            <v>u</v>
          </cell>
          <cell r="E341" t="str">
            <v>Tornillos de unión de D= 12 mm</v>
          </cell>
          <cell r="F341">
            <v>889.73684197352816</v>
          </cell>
        </row>
        <row r="342">
          <cell r="C342" t="str">
            <v>B0015150</v>
          </cell>
          <cell r="D342" t="str">
            <v>kg</v>
          </cell>
          <cell r="E342" t="str">
            <v>Torón de tensionamiento 1/2" o 5/8"</v>
          </cell>
          <cell r="F342">
            <v>8963.1667878952394</v>
          </cell>
        </row>
        <row r="343">
          <cell r="C343" t="str">
            <v>B0015164</v>
          </cell>
          <cell r="D343" t="str">
            <v>u</v>
          </cell>
          <cell r="E343" t="str">
            <v>Transductores electrónicos medidores de deformación/desplazamiento (incluye cables, protección contra el concreto y panel de lectura)</v>
          </cell>
          <cell r="F343">
            <v>1811810.9099692663</v>
          </cell>
        </row>
        <row r="344">
          <cell r="C344" t="str">
            <v>B0015166</v>
          </cell>
          <cell r="D344" t="str">
            <v>u</v>
          </cell>
          <cell r="E344" t="str">
            <v>Transductores mecánicos  medidores de deformación/desplazamiento (incluye cables, protección contra el concreto y panel de lectura)</v>
          </cell>
          <cell r="F344">
            <v>1118270.3588291174</v>
          </cell>
        </row>
        <row r="345">
          <cell r="C345" t="str">
            <v>B0015350</v>
          </cell>
          <cell r="D345" t="str">
            <v>m3</v>
          </cell>
          <cell r="E345" t="str">
            <v>Triturado tamaño 1/2''</v>
          </cell>
          <cell r="F345">
            <v>78187.153275317833</v>
          </cell>
        </row>
        <row r="346">
          <cell r="C346" t="str">
            <v>B0015170</v>
          </cell>
          <cell r="D346" t="str">
            <v>u</v>
          </cell>
          <cell r="E346" t="str">
            <v>Trompetas de 12 torones (tensionamiento)</v>
          </cell>
          <cell r="F346">
            <v>19074.154089812175</v>
          </cell>
        </row>
        <row r="347">
          <cell r="C347" t="str">
            <v>B0015360</v>
          </cell>
          <cell r="D347" t="str">
            <v>m</v>
          </cell>
          <cell r="E347" t="str">
            <v>Tubería de lámina corrugada de acero con recubrimiento bituminoso helicoidal tipo B – AASHTO M 190 calibre 12 y diámetro 600mm</v>
          </cell>
          <cell r="F347">
            <v>183019.57774110622</v>
          </cell>
        </row>
        <row r="348">
          <cell r="C348" t="str">
            <v>B0015300</v>
          </cell>
          <cell r="D348" t="str">
            <v>m</v>
          </cell>
          <cell r="E348" t="str">
            <v>Tubería de lámina corrugada de acero galvanizado helicoidal tipo I y/o II – ASTM A 760 calibre 12 y diámetro 600mm</v>
          </cell>
          <cell r="F348">
            <v>236686.83195413311</v>
          </cell>
        </row>
        <row r="349">
          <cell r="C349" t="str">
            <v>B0015233</v>
          </cell>
          <cell r="D349" t="str">
            <v>m</v>
          </cell>
          <cell r="E349" t="str">
            <v>Tubería de PVC alcantarillado diametro= 36" / 900mm  (Norma NTC-5055)</v>
          </cell>
          <cell r="F349">
            <v>1776086.7164749154</v>
          </cell>
        </row>
        <row r="350">
          <cell r="C350" t="str">
            <v>B0015304</v>
          </cell>
          <cell r="D350" t="str">
            <v>m</v>
          </cell>
          <cell r="E350" t="str">
            <v>Tubería metálica de alta resistencia con límite elástico mínimo de 700 MPa</v>
          </cell>
          <cell r="F350">
            <v>76722.244324960397</v>
          </cell>
        </row>
        <row r="351">
          <cell r="C351" t="str">
            <v>B0015200</v>
          </cell>
          <cell r="D351" t="str">
            <v>m</v>
          </cell>
          <cell r="E351" t="str">
            <v>Tubería Perforada en PVC de 2"</v>
          </cell>
          <cell r="F351">
            <v>21741.198230431157</v>
          </cell>
        </row>
        <row r="352">
          <cell r="C352" t="str">
            <v>B0015231</v>
          </cell>
          <cell r="D352" t="str">
            <v>m</v>
          </cell>
          <cell r="E352" t="str">
            <v>Tubería Pvc Alcantarillado D= 24"</v>
          </cell>
          <cell r="F352">
            <v>640304.73858298408</v>
          </cell>
        </row>
        <row r="353">
          <cell r="C353" t="str">
            <v>B0015232</v>
          </cell>
          <cell r="D353" t="str">
            <v>m</v>
          </cell>
          <cell r="E353" t="str">
            <v>Tubería Pvc Alcantarillado D= 36"</v>
          </cell>
          <cell r="F353">
            <v>1776086.7164749154</v>
          </cell>
        </row>
        <row r="354">
          <cell r="C354" t="str">
            <v>B0015220</v>
          </cell>
          <cell r="D354" t="str">
            <v>m</v>
          </cell>
          <cell r="E354" t="str">
            <v>Tubería PVC de 1" (para escamas en concreto)</v>
          </cell>
          <cell r="F354">
            <v>7335.1083296130901</v>
          </cell>
        </row>
        <row r="355">
          <cell r="C355" t="str">
            <v>B0015210</v>
          </cell>
          <cell r="D355" t="str">
            <v>m</v>
          </cell>
          <cell r="E355" t="str">
            <v>Tubería PVC RD21 de 1" (para anclajes)</v>
          </cell>
          <cell r="F355">
            <v>6200.3303229512112</v>
          </cell>
        </row>
        <row r="356">
          <cell r="C356" t="str">
            <v>B0015251</v>
          </cell>
          <cell r="D356" t="str">
            <v>m</v>
          </cell>
          <cell r="E356" t="str">
            <v>Tubo concreto reforzado 600mm (clase II)</v>
          </cell>
          <cell r="F356">
            <v>378323.80585349526</v>
          </cell>
        </row>
        <row r="357">
          <cell r="C357" t="str">
            <v>B0015250</v>
          </cell>
          <cell r="D357" t="str">
            <v>m</v>
          </cell>
          <cell r="E357" t="str">
            <v>Tubo concreto reforzado 900mm (clase II)</v>
          </cell>
          <cell r="F357">
            <v>574188.60523503926</v>
          </cell>
        </row>
        <row r="358">
          <cell r="C358" t="str">
            <v>B0015240</v>
          </cell>
          <cell r="D358" t="str">
            <v>m</v>
          </cell>
          <cell r="E358" t="str">
            <v>Tubo concreto reforzado 900mm (clase III)</v>
          </cell>
          <cell r="F358">
            <v>574188.60523503926</v>
          </cell>
        </row>
        <row r="359">
          <cell r="C359" t="str">
            <v>B0015260</v>
          </cell>
          <cell r="D359" t="str">
            <v>m</v>
          </cell>
          <cell r="E359" t="str">
            <v>Tubo concreto simple clase II de 450 mm</v>
          </cell>
          <cell r="F359">
            <v>124870.91141216746</v>
          </cell>
        </row>
        <row r="360">
          <cell r="C360" t="str">
            <v>B0015270</v>
          </cell>
          <cell r="D360" t="str">
            <v>m</v>
          </cell>
          <cell r="E360" t="str">
            <v>Tubo concreto simple clase II de 500 mm</v>
          </cell>
          <cell r="F360">
            <v>159563.99134952671</v>
          </cell>
        </row>
        <row r="361">
          <cell r="C361" t="str">
            <v>B0015281</v>
          </cell>
          <cell r="D361" t="str">
            <v>m</v>
          </cell>
          <cell r="E361" t="str">
            <v>Tubo concreto simple clase III de 500 mm</v>
          </cell>
          <cell r="F361">
            <v>159563.99134952671</v>
          </cell>
        </row>
        <row r="362">
          <cell r="C362" t="str">
            <v>B0015280</v>
          </cell>
          <cell r="D362" t="str">
            <v>m</v>
          </cell>
          <cell r="E362" t="str">
            <v>Tubo concreto simple clase III de 600 mm</v>
          </cell>
          <cell r="F362">
            <v>172256.58157051177</v>
          </cell>
        </row>
        <row r="363">
          <cell r="C363" t="str">
            <v>B0015320</v>
          </cell>
          <cell r="D363" t="str">
            <v>u</v>
          </cell>
          <cell r="E363" t="str">
            <v>Unión en PVC RD21 de 1" (para anclajes)</v>
          </cell>
          <cell r="F363">
            <v>962.62215993439224</v>
          </cell>
        </row>
        <row r="364">
          <cell r="C364" t="str">
            <v>B0015334</v>
          </cell>
          <cell r="D364" t="str">
            <v>u</v>
          </cell>
          <cell r="E364" t="str">
            <v>Uniones metálicas de alta resistencia para tubería, con límite elástico mínimo de 700 MPa</v>
          </cell>
          <cell r="F364">
            <v>51136.518965967509</v>
          </cell>
        </row>
        <row r="365">
          <cell r="C365" t="str">
            <v>B0015361</v>
          </cell>
          <cell r="D365" t="str">
            <v>kg</v>
          </cell>
          <cell r="E365" t="str">
            <v>Varilla 5/8</v>
          </cell>
          <cell r="F365">
            <v>4778.0622639119019</v>
          </cell>
        </row>
        <row r="366">
          <cell r="C366" t="str">
            <v>B0014701</v>
          </cell>
          <cell r="D366" t="str">
            <v>m</v>
          </cell>
          <cell r="E366" t="str">
            <v>Varilla corrugada  No. 6</v>
          </cell>
          <cell r="F366">
            <v>9921.0822159642939</v>
          </cell>
        </row>
        <row r="367">
          <cell r="C367" t="str">
            <v>B0015364</v>
          </cell>
          <cell r="D367" t="str">
            <v>kg</v>
          </cell>
          <cell r="E367" t="str">
            <v>Varilla de acero corrugada  1/2"</v>
          </cell>
          <cell r="F367">
            <v>4778.0622639119019</v>
          </cell>
        </row>
        <row r="368">
          <cell r="C368" t="str">
            <v>B0015363</v>
          </cell>
          <cell r="D368" t="str">
            <v>kg</v>
          </cell>
          <cell r="E368" t="str">
            <v>Varilla de acero corrugada  3/8"</v>
          </cell>
          <cell r="F368">
            <v>4807.9864473446432</v>
          </cell>
        </row>
        <row r="369">
          <cell r="C369" t="str">
            <v>B0015368</v>
          </cell>
          <cell r="D369" t="str">
            <v>kg</v>
          </cell>
          <cell r="E369" t="str">
            <v>Varilla de acero corrugada  No. 10</v>
          </cell>
          <cell r="F369">
            <v>4837.9106307773845</v>
          </cell>
        </row>
        <row r="370">
          <cell r="C370" t="str">
            <v>B0015369</v>
          </cell>
          <cell r="D370" t="str">
            <v>kg</v>
          </cell>
          <cell r="E370" t="str">
            <v>Varilla de acero corrugada  No. 12</v>
          </cell>
          <cell r="F370">
            <v>4828.1035454506873</v>
          </cell>
        </row>
        <row r="371">
          <cell r="C371" t="str">
            <v>B0015365</v>
          </cell>
          <cell r="D371" t="str">
            <v>kg</v>
          </cell>
          <cell r="E371" t="str">
            <v>Varilla de acero corrugada  No. 5</v>
          </cell>
          <cell r="F371">
            <v>4778.0622639119019</v>
          </cell>
        </row>
        <row r="372">
          <cell r="C372" t="str">
            <v>B0015366</v>
          </cell>
          <cell r="D372" t="str">
            <v>kg</v>
          </cell>
          <cell r="E372" t="str">
            <v>Varilla de acero corrugada  No. 6</v>
          </cell>
          <cell r="F372">
            <v>4778.0622639119019</v>
          </cell>
        </row>
        <row r="373">
          <cell r="C373" t="str">
            <v>B0015367</v>
          </cell>
          <cell r="D373" t="str">
            <v>kg</v>
          </cell>
          <cell r="E373" t="str">
            <v>Varilla de acero corrugada  No. 8</v>
          </cell>
          <cell r="F373">
            <v>4778.0622639119019</v>
          </cell>
        </row>
      </sheetData>
      <sheetData sheetId="5">
        <row r="6">
          <cell r="C6" t="str">
            <v>C0010011</v>
          </cell>
          <cell r="D6" t="str">
            <v>u</v>
          </cell>
          <cell r="E6" t="str">
            <v>Andamiaje para aplicar la carga (Equipo sustituto de la tara)</v>
          </cell>
          <cell r="F6" t="str">
            <v>Mixto - Herramienta menor</v>
          </cell>
          <cell r="G6">
            <v>62481.954952960397</v>
          </cell>
        </row>
        <row r="7">
          <cell r="C7" t="str">
            <v>C0010010</v>
          </cell>
          <cell r="D7" t="str">
            <v>h</v>
          </cell>
          <cell r="E7" t="str">
            <v>Aspersor manual de 20 litros</v>
          </cell>
          <cell r="F7" t="str">
            <v>Mixto - Herramienta menor</v>
          </cell>
          <cell r="G7">
            <v>4275.68728190209</v>
          </cell>
        </row>
        <row r="8">
          <cell r="C8" t="str">
            <v>C0010015</v>
          </cell>
          <cell r="D8" t="str">
            <v>h</v>
          </cell>
          <cell r="E8" t="str">
            <v>Astilladora de madera para triturar, potencia aproximada 75 HP</v>
          </cell>
          <cell r="F8" t="str">
            <v>Mixto - Herramienta menor</v>
          </cell>
          <cell r="G8">
            <v>81109.043109348466</v>
          </cell>
        </row>
        <row r="9">
          <cell r="C9" t="str">
            <v>C0010600</v>
          </cell>
          <cell r="D9" t="str">
            <v>h</v>
          </cell>
          <cell r="E9" t="str">
            <v>Motobomba de concreto</v>
          </cell>
          <cell r="F9" t="str">
            <v>Concreto y mortero</v>
          </cell>
          <cell r="G9">
            <v>77136.028789225427</v>
          </cell>
        </row>
        <row r="10">
          <cell r="C10" t="str">
            <v>C0010020</v>
          </cell>
          <cell r="D10" t="str">
            <v>h</v>
          </cell>
          <cell r="E10" t="str">
            <v>Barredora de succión, almacenamiento aproximado 6 m3</v>
          </cell>
          <cell r="F10" t="str">
            <v>Mixto - Herramienta menor</v>
          </cell>
          <cell r="G10">
            <v>96598.860813343505</v>
          </cell>
        </row>
        <row r="11">
          <cell r="C11" t="str">
            <v>C0010030</v>
          </cell>
          <cell r="D11" t="str">
            <v>h</v>
          </cell>
          <cell r="E11" t="str">
            <v>Bomba de concreto, producción: 30 m3/h- 50 m3/h</v>
          </cell>
          <cell r="F11" t="str">
            <v>Concreto y mortero</v>
          </cell>
          <cell r="G11">
            <v>74059.126623563352</v>
          </cell>
        </row>
        <row r="12">
          <cell r="C12" t="str">
            <v>C0010040</v>
          </cell>
          <cell r="D12" t="str">
            <v>h</v>
          </cell>
          <cell r="E12" t="str">
            <v>Bomba de inyección de lechada</v>
          </cell>
          <cell r="F12" t="str">
            <v>Concreto y mortero</v>
          </cell>
          <cell r="G12">
            <v>22750.879240738279</v>
          </cell>
        </row>
        <row r="13">
          <cell r="C13" t="str">
            <v>C0010034</v>
          </cell>
          <cell r="D13" t="str">
            <v>h</v>
          </cell>
          <cell r="E13" t="str">
            <v>Bomba eléctrica para accionar la celda especial de carga</v>
          </cell>
          <cell r="F13" t="str">
            <v>Mixto - Herramienta menor</v>
          </cell>
          <cell r="G13">
            <v>90528.440598297326</v>
          </cell>
        </row>
        <row r="14">
          <cell r="C14" t="str">
            <v>C0010050</v>
          </cell>
          <cell r="D14" t="str">
            <v>h</v>
          </cell>
          <cell r="E14" t="str">
            <v>Bomba para gato de tensionamiento (fuerza máxima 300 toneladas)</v>
          </cell>
          <cell r="F14" t="str">
            <v>Mixto - Herramienta menor</v>
          </cell>
          <cell r="G14">
            <v>70733.592070972838</v>
          </cell>
        </row>
        <row r="15">
          <cell r="C15" t="str">
            <v>C0010053</v>
          </cell>
          <cell r="D15" t="str">
            <v>h</v>
          </cell>
          <cell r="E15" t="str">
            <v>Buldozer potencia al volante de 305 HP, motor de 2100 RPM, longitud de hoja 6,39m</v>
          </cell>
          <cell r="F15" t="str">
            <v>Movimiento de tierra</v>
          </cell>
          <cell r="G15">
            <v>197684.55395954728</v>
          </cell>
        </row>
        <row r="16">
          <cell r="C16" t="str">
            <v>C0010052</v>
          </cell>
          <cell r="D16" t="str">
            <v>h</v>
          </cell>
          <cell r="E16" t="str">
            <v>Buldozer, potencia al volante de 140 HP, motor de 2200 RPM, longitud de hoja 4,80m</v>
          </cell>
          <cell r="F16" t="str">
            <v>Movimiento de tierra</v>
          </cell>
          <cell r="G16">
            <v>179262.14826345057</v>
          </cell>
        </row>
        <row r="17">
          <cell r="C17" t="str">
            <v>C0010051</v>
          </cell>
          <cell r="D17" t="str">
            <v>h</v>
          </cell>
          <cell r="E17" t="str">
            <v>Buldozer, Potencia al volante de 80 HP, motor de 2400 RPM, longitud de hoja 3,99m</v>
          </cell>
          <cell r="F17" t="str">
            <v>Movimiento de tierra</v>
          </cell>
          <cell r="G17">
            <v>132599.0920017043</v>
          </cell>
        </row>
        <row r="18">
          <cell r="C18" t="str">
            <v>C0010961</v>
          </cell>
          <cell r="D18" t="str">
            <v>h</v>
          </cell>
          <cell r="E18" t="str">
            <v>Caldera para pintura termoplástica (NTC 4744-2)</v>
          </cell>
          <cell r="F18" t="str">
            <v>Mixto - Herramienta menor</v>
          </cell>
          <cell r="G18">
            <v>56745.232444996866</v>
          </cell>
        </row>
        <row r="19">
          <cell r="C19" t="str">
            <v>C0010125</v>
          </cell>
          <cell r="D19" t="str">
            <v>h</v>
          </cell>
          <cell r="E19" t="str">
            <v>Camabaja capacidad de 30-40 toneladas</v>
          </cell>
          <cell r="F19" t="str">
            <v xml:space="preserve">Transporte – Acarreo </v>
          </cell>
          <cell r="G19">
            <v>212095.2036874395</v>
          </cell>
        </row>
        <row r="20">
          <cell r="C20" t="str">
            <v>C0010100</v>
          </cell>
          <cell r="D20" t="str">
            <v>h</v>
          </cell>
          <cell r="E20" t="str">
            <v>Camión 350 (F-350, Cheyenne 350 o similares)</v>
          </cell>
          <cell r="F20" t="str">
            <v xml:space="preserve">Transporte – Acarreo </v>
          </cell>
          <cell r="G20">
            <v>49926.988316668925</v>
          </cell>
        </row>
        <row r="21">
          <cell r="C21" t="str">
            <v>C0010105</v>
          </cell>
          <cell r="D21" t="str">
            <v>h</v>
          </cell>
          <cell r="E21" t="str">
            <v>Camión con capacidad de 5 ton o superior</v>
          </cell>
          <cell r="F21" t="str">
            <v xml:space="preserve">Transporte – Acarreo </v>
          </cell>
          <cell r="G21">
            <v>51382.17004534958</v>
          </cell>
        </row>
        <row r="22">
          <cell r="C22" t="str">
            <v>C0010110</v>
          </cell>
          <cell r="D22" t="str">
            <v>h</v>
          </cell>
          <cell r="E22" t="str">
            <v xml:space="preserve">Camión de slurry, volumen de depósito de emulsión 4m3 a 6 m3, ancho aproximado 7 m </v>
          </cell>
          <cell r="F22" t="str">
            <v>Asfalto</v>
          </cell>
          <cell r="G22">
            <v>110819.67577333307</v>
          </cell>
        </row>
        <row r="23">
          <cell r="C23" t="str">
            <v>C0010115</v>
          </cell>
          <cell r="D23" t="str">
            <v>h</v>
          </cell>
          <cell r="E23" t="str">
            <v>Camión grúa capacidad 5 toneladas</v>
          </cell>
          <cell r="F23" t="str">
            <v xml:space="preserve">Transporte – Acarreo </v>
          </cell>
          <cell r="G23">
            <v>110566.36322034194</v>
          </cell>
        </row>
        <row r="24">
          <cell r="C24" t="str">
            <v>C0010118</v>
          </cell>
          <cell r="D24" t="str">
            <v>h</v>
          </cell>
          <cell r="E24" t="str">
            <v>Camión mixer</v>
          </cell>
          <cell r="F24" t="str">
            <v>Concreto y mortero</v>
          </cell>
          <cell r="G24">
            <v>111463.41117421021</v>
          </cell>
        </row>
        <row r="25">
          <cell r="C25" t="str">
            <v>C0010120</v>
          </cell>
          <cell r="D25" t="str">
            <v>h</v>
          </cell>
          <cell r="E25" t="str">
            <v>Camioneta de estacas 4x4</v>
          </cell>
          <cell r="F25" t="str">
            <v xml:space="preserve">Transporte – Acarreo </v>
          </cell>
          <cell r="G25">
            <v>55636.720927466697</v>
          </cell>
        </row>
        <row r="26">
          <cell r="C26" t="str">
            <v>C0010124</v>
          </cell>
          <cell r="D26" t="str">
            <v>kg</v>
          </cell>
          <cell r="E26" t="str">
            <v>Camisa metálica para pilote calibre 36 D=1.20m - Recuperable (kg)</v>
          </cell>
          <cell r="F26" t="str">
            <v>Mixto - Herramienta menor</v>
          </cell>
          <cell r="G26">
            <v>8095.3138187698287</v>
          </cell>
        </row>
        <row r="27">
          <cell r="C27" t="str">
            <v>C0010123</v>
          </cell>
          <cell r="D27" t="str">
            <v>h</v>
          </cell>
          <cell r="E27" t="str">
            <v>Camisa metálica para pilote calibre 36 D=1m - Recuperable (m)</v>
          </cell>
          <cell r="F27" t="str">
            <v>Mixto - Herramienta menor</v>
          </cell>
          <cell r="G27">
            <v>8565.598107878468</v>
          </cell>
        </row>
        <row r="28">
          <cell r="C28" t="str">
            <v>C0010130</v>
          </cell>
          <cell r="D28" t="str">
            <v>h</v>
          </cell>
          <cell r="E28" t="str">
            <v>Cargador: potencia en el volante 110 hp, clasificación de rpm del motor 2300</v>
          </cell>
          <cell r="F28" t="str">
            <v>Movimiento de tierra</v>
          </cell>
          <cell r="G28">
            <v>191719.70626998012</v>
          </cell>
        </row>
        <row r="29">
          <cell r="C29" t="str">
            <v>C0010140</v>
          </cell>
          <cell r="D29" t="str">
            <v>h</v>
          </cell>
          <cell r="E29" t="str">
            <v>Cargador: potencia en el volante 125 hp, clasificación de rpm del motor 2300</v>
          </cell>
          <cell r="F29" t="str">
            <v>Movimiento de tierra</v>
          </cell>
          <cell r="G29">
            <v>205971.99720965375</v>
          </cell>
        </row>
        <row r="30">
          <cell r="C30" t="str">
            <v>C0010150</v>
          </cell>
          <cell r="D30" t="str">
            <v>h</v>
          </cell>
          <cell r="E30" t="str">
            <v>Carrotanque de agua(1000 Galones)</v>
          </cell>
          <cell r="F30" t="str">
            <v>Mixto - Herramienta menor</v>
          </cell>
          <cell r="G30">
            <v>82188.211085451287</v>
          </cell>
        </row>
        <row r="31">
          <cell r="C31" t="str">
            <v>C0010160</v>
          </cell>
          <cell r="D31" t="str">
            <v>h</v>
          </cell>
          <cell r="E31" t="str">
            <v>Carrotanque irrigador de asfalto, 1000 galones de capacidad</v>
          </cell>
          <cell r="F31" t="str">
            <v>Asfalto</v>
          </cell>
          <cell r="G31">
            <v>105519.73921632444</v>
          </cell>
        </row>
        <row r="32">
          <cell r="C32" t="str">
            <v>C0010170</v>
          </cell>
          <cell r="D32" t="str">
            <v>h</v>
          </cell>
          <cell r="E32" t="str">
            <v>Cizalla manual de 90 cm</v>
          </cell>
          <cell r="F32" t="str">
            <v>Mixto - Herramienta menor</v>
          </cell>
          <cell r="G32">
            <v>1689.1604076650233</v>
          </cell>
        </row>
        <row r="33">
          <cell r="C33" t="str">
            <v>C0010214</v>
          </cell>
          <cell r="D33" t="str">
            <v>h</v>
          </cell>
          <cell r="E33" t="str">
            <v>Compactador de rodillo potencia: 80HP, peso: 7 ton</v>
          </cell>
          <cell r="F33" t="str">
            <v xml:space="preserve">Compactación – Nivelación  </v>
          </cell>
          <cell r="G33">
            <v>135555.12271511811</v>
          </cell>
        </row>
        <row r="34">
          <cell r="C34" t="str">
            <v>C0010211</v>
          </cell>
          <cell r="D34" t="str">
            <v>h</v>
          </cell>
          <cell r="E34" t="str">
            <v>Compactador de rodillo potencia: 99 hp, peso: 8 toneladas</v>
          </cell>
          <cell r="F34" t="str">
            <v xml:space="preserve">Compactación – Nivelación  </v>
          </cell>
          <cell r="G34">
            <v>136030.19907977388</v>
          </cell>
        </row>
        <row r="35">
          <cell r="C35" t="str">
            <v>C0010212</v>
          </cell>
          <cell r="D35" t="str">
            <v>h</v>
          </cell>
          <cell r="E35" t="str">
            <v>Compactador de rodillo, potencia 105 hp, peso de 6 toneladas</v>
          </cell>
          <cell r="F35" t="str">
            <v xml:space="preserve">Compactación – Nivelación  </v>
          </cell>
          <cell r="G35">
            <v>126792.60310035579</v>
          </cell>
        </row>
        <row r="36">
          <cell r="C36" t="str">
            <v>C0010200</v>
          </cell>
          <cell r="D36" t="str">
            <v>h</v>
          </cell>
          <cell r="E36" t="str">
            <v>Compactador manual (saltarín) peso de operación (kg.) 52, fuerza de impacto por golpe (KN) 12</v>
          </cell>
          <cell r="F36" t="str">
            <v xml:space="preserve">Compactación – Nivelación  </v>
          </cell>
          <cell r="G36">
            <v>9641.3868826932849</v>
          </cell>
        </row>
        <row r="37">
          <cell r="C37" t="str">
            <v>C0010210</v>
          </cell>
          <cell r="D37" t="str">
            <v>h</v>
          </cell>
          <cell r="E37" t="str">
            <v>Compactador manual de rodillo</v>
          </cell>
          <cell r="F37" t="str">
            <v xml:space="preserve">Compactación – Nivelación  </v>
          </cell>
          <cell r="G37">
            <v>19530.917213626832</v>
          </cell>
        </row>
        <row r="38">
          <cell r="C38" t="str">
            <v>C0010220</v>
          </cell>
          <cell r="D38" t="str">
            <v>h</v>
          </cell>
          <cell r="E38" t="str">
            <v>Compactador manual vibratorio (CANGURO) (Apisonadores), potencia aproximada 5 HP</v>
          </cell>
          <cell r="F38" t="str">
            <v xml:space="preserve">Compactación – Nivelación  </v>
          </cell>
          <cell r="G38">
            <v>10499.174209685707</v>
          </cell>
        </row>
        <row r="39">
          <cell r="C39" t="str">
            <v>C0010190</v>
          </cell>
          <cell r="D39" t="str">
            <v>h</v>
          </cell>
          <cell r="E39" t="str">
            <v>Compactador manual vibratorio (rana) con motor de 6 hp</v>
          </cell>
          <cell r="F39" t="str">
            <v xml:space="preserve">Compactación – Nivelación  </v>
          </cell>
          <cell r="G39">
            <v>8294.8333268900533</v>
          </cell>
        </row>
        <row r="40">
          <cell r="C40" t="str">
            <v>C0010230</v>
          </cell>
          <cell r="D40" t="str">
            <v>h</v>
          </cell>
          <cell r="E40" t="str">
            <v>Compactador neumático de Potencia 70 HP, peso de 13 ton</v>
          </cell>
          <cell r="F40" t="str">
            <v xml:space="preserve">Compactación – Nivelación  </v>
          </cell>
          <cell r="G40">
            <v>164851.49853555835</v>
          </cell>
        </row>
        <row r="41">
          <cell r="C41" t="str">
            <v>C0010213</v>
          </cell>
          <cell r="D41" t="str">
            <v>h</v>
          </cell>
          <cell r="E41" t="str">
            <v>Compactador neumático peso 3,5 ton</v>
          </cell>
          <cell r="F41" t="str">
            <v xml:space="preserve">Compactación – Nivelación  </v>
          </cell>
          <cell r="G41">
            <v>108686.91498069633</v>
          </cell>
        </row>
        <row r="42">
          <cell r="C42" t="str">
            <v>C0010240</v>
          </cell>
          <cell r="D42" t="str">
            <v>h</v>
          </cell>
          <cell r="E42" t="str">
            <v>Compactador vibratorio potencia aproximada de 15 Kw</v>
          </cell>
          <cell r="F42" t="str">
            <v xml:space="preserve">Compactación – Nivelación  </v>
          </cell>
          <cell r="G42">
            <v>74639.775513698201</v>
          </cell>
        </row>
        <row r="43">
          <cell r="C43" t="str">
            <v>C0010250</v>
          </cell>
          <cell r="D43" t="str">
            <v>h</v>
          </cell>
          <cell r="E43" t="str">
            <v>Compresor (barrido y soplado)</v>
          </cell>
          <cell r="F43" t="str">
            <v>Mixto - Herramienta menor</v>
          </cell>
          <cell r="G43">
            <v>69255.576714265946</v>
          </cell>
        </row>
        <row r="44">
          <cell r="C44" t="str">
            <v>C0010280</v>
          </cell>
          <cell r="D44" t="str">
            <v>h</v>
          </cell>
          <cell r="E44" t="str">
            <v>Compresor para penetrar roca</v>
          </cell>
          <cell r="F44" t="str">
            <v>Mixto - Herramienta menor</v>
          </cell>
          <cell r="G44">
            <v>79707.256736693278</v>
          </cell>
        </row>
        <row r="45">
          <cell r="C45" t="str">
            <v>C0010270</v>
          </cell>
          <cell r="D45" t="str">
            <v>h</v>
          </cell>
          <cell r="E45" t="str">
            <v>Compresor portátil de 70 a 120 HP, con martillo</v>
          </cell>
          <cell r="F45" t="str">
            <v>Mixto - Herramienta menor</v>
          </cell>
          <cell r="G45">
            <v>93587.627489118342</v>
          </cell>
        </row>
        <row r="46">
          <cell r="C46" t="str">
            <v>C0010295</v>
          </cell>
          <cell r="D46" t="str">
            <v>h</v>
          </cell>
          <cell r="E46" t="str">
            <v xml:space="preserve">Cortadora de adoquines </v>
          </cell>
          <cell r="F46" t="str">
            <v>Mixto - Herramienta menor</v>
          </cell>
          <cell r="G46">
            <v>6712.7133980667677</v>
          </cell>
        </row>
        <row r="47">
          <cell r="C47" t="str">
            <v>C0010290</v>
          </cell>
          <cell r="D47" t="str">
            <v>h</v>
          </cell>
          <cell r="E47" t="str">
            <v>Cortadora de pavimento, profundidad de corte: 16- 19 cm. capacidad de disco: desde 12" hasta 20" de diámetro</v>
          </cell>
          <cell r="F47" t="str">
            <v>Mixto - Herramienta menor</v>
          </cell>
          <cell r="G47">
            <v>12647.213346168093</v>
          </cell>
        </row>
        <row r="48">
          <cell r="C48" t="str">
            <v>C0010311</v>
          </cell>
          <cell r="D48" t="str">
            <v>h</v>
          </cell>
          <cell r="E48" t="str">
            <v>Derretidora de asfalto (crafco o similar)</v>
          </cell>
          <cell r="F48" t="str">
            <v>Asfalto</v>
          </cell>
          <cell r="G48">
            <v>4856.3361720369412</v>
          </cell>
        </row>
        <row r="49">
          <cell r="C49" t="str">
            <v>C0010300</v>
          </cell>
          <cell r="D49" t="str">
            <v>h</v>
          </cell>
          <cell r="E49" t="str">
            <v>Diferencial de 2 toneladas</v>
          </cell>
          <cell r="F49" t="str">
            <v xml:space="preserve">Carga – Izaje </v>
          </cell>
          <cell r="G49">
            <v>3283.6257783677061</v>
          </cell>
        </row>
        <row r="50">
          <cell r="C50" t="str">
            <v>C0010310</v>
          </cell>
          <cell r="D50" t="str">
            <v>h</v>
          </cell>
          <cell r="E50" t="str">
            <v>Diferencial de 3 toneladas</v>
          </cell>
          <cell r="F50" t="str">
            <v xml:space="preserve">Carga – Izaje </v>
          </cell>
          <cell r="G50">
            <v>3218.6025845208919</v>
          </cell>
        </row>
        <row r="51">
          <cell r="C51" t="str">
            <v>C0010351</v>
          </cell>
          <cell r="D51" t="str">
            <v>h</v>
          </cell>
          <cell r="E51" t="str">
            <v>Equipo autopropulsado para aplicación de pintura termoplástica (NTC 4744-2)</v>
          </cell>
          <cell r="F51" t="str">
            <v>Mixto - Herramienta menor</v>
          </cell>
          <cell r="G51">
            <v>119138.59500312367</v>
          </cell>
        </row>
        <row r="52">
          <cell r="C52" t="str">
            <v>C0010314</v>
          </cell>
          <cell r="D52" t="str">
            <v>h</v>
          </cell>
          <cell r="E52" t="str">
            <v>Equipo de acarreo interno</v>
          </cell>
          <cell r="F52" t="str">
            <v>Mixto - Herramienta menor</v>
          </cell>
          <cell r="G52">
            <v>30985.536228105262</v>
          </cell>
        </row>
        <row r="53">
          <cell r="C53" t="str">
            <v>C0010321</v>
          </cell>
          <cell r="D53" t="str">
            <v>h</v>
          </cell>
          <cell r="E53" t="str">
            <v>Equipo de izaje</v>
          </cell>
          <cell r="F53" t="str">
            <v xml:space="preserve">Carga – Izaje </v>
          </cell>
          <cell r="G53">
            <v>120298.35065455305</v>
          </cell>
        </row>
        <row r="54">
          <cell r="C54" t="str">
            <v>C0010401</v>
          </cell>
          <cell r="D54" t="str">
            <v>u</v>
          </cell>
          <cell r="E54" t="str">
            <v>Equipo de medición (deformímetros eléctricos, mecánicos, celdas de carga, etc.) para prueba de carga</v>
          </cell>
          <cell r="F54" t="str">
            <v>Mixto - Herramienta menor</v>
          </cell>
          <cell r="G54">
            <v>174247.45330319501</v>
          </cell>
        </row>
        <row r="55">
          <cell r="C55" t="str">
            <v>C0010330</v>
          </cell>
          <cell r="D55" t="str">
            <v>h</v>
          </cell>
          <cell r="E55" t="str">
            <v>Equipo de oxicorte y soldadura, capacidad de corte 6"-14"</v>
          </cell>
          <cell r="F55" t="str">
            <v>Mixto - Herramienta menor</v>
          </cell>
          <cell r="G55">
            <v>20428.283680198871</v>
          </cell>
        </row>
        <row r="56">
          <cell r="C56" t="str">
            <v>C0010340</v>
          </cell>
          <cell r="D56" t="str">
            <v>h</v>
          </cell>
          <cell r="E56" t="str">
            <v>Equipo de perforación (TRACKDRILL), potencia aproximada 40 HP, 2100 golpes / minuto</v>
          </cell>
          <cell r="F56" t="str">
            <v>Mixto - Herramienta menor</v>
          </cell>
          <cell r="G56">
            <v>150440.84880766613</v>
          </cell>
        </row>
        <row r="57">
          <cell r="C57" t="str">
            <v>C0010350</v>
          </cell>
          <cell r="D57" t="str">
            <v>h</v>
          </cell>
          <cell r="E57" t="str">
            <v>Equipo de pintura (Compresor). Presión máxima de trabajo 7 HP</v>
          </cell>
          <cell r="F57" t="str">
            <v>Mixto - Herramienta menor</v>
          </cell>
          <cell r="G57">
            <v>13014.997000088408</v>
          </cell>
        </row>
        <row r="58">
          <cell r="C58" t="str">
            <v>C0010352</v>
          </cell>
          <cell r="D58" t="str">
            <v>h</v>
          </cell>
          <cell r="E58" t="str">
            <v>Equipo de rayos X y/o ultrasonido industrial</v>
          </cell>
          <cell r="F58" t="str">
            <v>Mixto - Herramienta menor</v>
          </cell>
          <cell r="G58">
            <v>82663.287450107076</v>
          </cell>
        </row>
        <row r="59">
          <cell r="C59" t="str">
            <v>C0010381</v>
          </cell>
          <cell r="D59" t="str">
            <v>h</v>
          </cell>
          <cell r="E59" t="str">
            <v>Equipo de sandblasting y pintura, compresora 250cfm a 100 psi, pulmón de 70 gal (250 L) para 160 psi</v>
          </cell>
          <cell r="F59" t="str">
            <v>Mixto - Herramienta menor</v>
          </cell>
          <cell r="G59">
            <v>27501.642887296155</v>
          </cell>
        </row>
        <row r="60">
          <cell r="C60" t="str">
            <v>C0010360</v>
          </cell>
          <cell r="D60" t="str">
            <v>h</v>
          </cell>
          <cell r="E60" t="str">
            <v>Equipo de soldadura 250 AMP</v>
          </cell>
          <cell r="F60" t="str">
            <v>Mixto - Herramienta menor</v>
          </cell>
          <cell r="G60">
            <v>12826.508041524785</v>
          </cell>
        </row>
        <row r="61">
          <cell r="C61" t="str">
            <v>C0010365</v>
          </cell>
          <cell r="D61" t="str">
            <v>h</v>
          </cell>
          <cell r="E61" t="str">
            <v>Equipo de soldadura 400 AMP</v>
          </cell>
          <cell r="F61" t="str">
            <v>Mixto - Herramienta menor</v>
          </cell>
          <cell r="G61">
            <v>15564.433332697978</v>
          </cell>
        </row>
        <row r="62">
          <cell r="C62" t="str">
            <v>C0010380</v>
          </cell>
          <cell r="D62" t="str">
            <v>h</v>
          </cell>
          <cell r="E62" t="str">
            <v>Equipo de soldadura 600 AMP</v>
          </cell>
          <cell r="F62" t="str">
            <v>Mixto - Herramienta menor</v>
          </cell>
          <cell r="G62">
            <v>23964.963283747515</v>
          </cell>
        </row>
        <row r="63">
          <cell r="C63" t="str">
            <v>C0010383</v>
          </cell>
          <cell r="D63" t="str">
            <v>h</v>
          </cell>
          <cell r="E63" t="str">
            <v>Equipo de topografía teodolito electrónico con abertura de anteojo de 42- 45 mm. aumento del anteojo: 30x.distancia mínima de enfoque: 1 - 1.5 m. precisión: 5´´</v>
          </cell>
          <cell r="F63" t="str">
            <v>Mixto - Herramienta menor</v>
          </cell>
          <cell r="G63">
            <v>13686.39662077599</v>
          </cell>
        </row>
        <row r="64">
          <cell r="C64" t="str">
            <v>C0010410</v>
          </cell>
          <cell r="D64" t="str">
            <v>h</v>
          </cell>
          <cell r="E64" t="str">
            <v>Esparcidor de gravilla, ancho de esparcimiento 3 - 7.5 m</v>
          </cell>
          <cell r="F64" t="str">
            <v>Mixto - Herramienta menor</v>
          </cell>
          <cell r="G64">
            <v>91299.277096066828</v>
          </cell>
        </row>
        <row r="65">
          <cell r="C65" t="str">
            <v>C0010420</v>
          </cell>
          <cell r="D65" t="str">
            <v>h</v>
          </cell>
          <cell r="E65" t="str">
            <v>Estación Total con precisión angular de 6". Precisión lineal 2 mm ± 2 ppm</v>
          </cell>
          <cell r="F65" t="str">
            <v>Mixto - Herramienta menor</v>
          </cell>
          <cell r="G65">
            <v>27237.711573598499</v>
          </cell>
        </row>
        <row r="66">
          <cell r="C66" t="str">
            <v>C0010441</v>
          </cell>
          <cell r="D66" t="str">
            <v>h</v>
          </cell>
          <cell r="E66" t="str">
            <v>Formaleta metálica para baranda de concreto (m)</v>
          </cell>
          <cell r="F66" t="str">
            <v>Concreto y mortero</v>
          </cell>
          <cell r="G66">
            <v>1368.8606827689734</v>
          </cell>
        </row>
        <row r="67">
          <cell r="C67" t="str">
            <v>C0010445</v>
          </cell>
          <cell r="D67" t="str">
            <v>h</v>
          </cell>
          <cell r="E67" t="str">
            <v>Formaleta metálica para concreto (m2)</v>
          </cell>
          <cell r="F67" t="str">
            <v>Concreto y mortero</v>
          </cell>
          <cell r="G67">
            <v>824.75568063435492</v>
          </cell>
        </row>
        <row r="68">
          <cell r="C68" t="str">
            <v>C0010443</v>
          </cell>
          <cell r="D68" t="str">
            <v>h</v>
          </cell>
          <cell r="E68" t="str">
            <v>Formaleta metálica para defensa de concreto (m)</v>
          </cell>
          <cell r="F68" t="str">
            <v>Concreto y mortero</v>
          </cell>
          <cell r="G68">
            <v>1953.0917213626826</v>
          </cell>
        </row>
        <row r="69">
          <cell r="C69" t="str">
            <v>C0010447</v>
          </cell>
          <cell r="D69" t="str">
            <v>h</v>
          </cell>
          <cell r="E69" t="str">
            <v>Formaleta metálica para fabricación de paneles de concreto (m2)</v>
          </cell>
          <cell r="F69" t="str">
            <v>Concreto y mortero</v>
          </cell>
          <cell r="G69">
            <v>1438.4276980092222</v>
          </cell>
        </row>
        <row r="70">
          <cell r="C70" t="str">
            <v>C0010430</v>
          </cell>
          <cell r="D70" t="str">
            <v>h</v>
          </cell>
          <cell r="E70" t="str">
            <v>Formaleta metálica para pavimento en concreto hidráulico (m)</v>
          </cell>
          <cell r="F70" t="str">
            <v>Concreto y mortero</v>
          </cell>
          <cell r="G70">
            <v>929.82039009675157</v>
          </cell>
        </row>
        <row r="71">
          <cell r="C71" t="str">
            <v>C0010435</v>
          </cell>
          <cell r="D71" t="str">
            <v>h</v>
          </cell>
          <cell r="E71" t="str">
            <v>Formaleta metálica para pilotes de concreto prefabricado in situ (m)</v>
          </cell>
          <cell r="F71" t="str">
            <v>Concreto y mortero</v>
          </cell>
          <cell r="G71">
            <v>2359.4449913214662</v>
          </cell>
        </row>
        <row r="72">
          <cell r="C72" t="str">
            <v>C0010450</v>
          </cell>
          <cell r="D72" t="str">
            <v>h</v>
          </cell>
          <cell r="E72" t="str">
            <v>Formaleta para camisa de pilote</v>
          </cell>
          <cell r="F72" t="str">
            <v>Concreto y mortero</v>
          </cell>
          <cell r="G72">
            <v>20692.214993896534</v>
          </cell>
        </row>
        <row r="73">
          <cell r="C73" t="str">
            <v>C0010455</v>
          </cell>
          <cell r="D73" t="str">
            <v>glo</v>
          </cell>
          <cell r="E73" t="str">
            <v>Formaleta, platina y accesorios (glo)</v>
          </cell>
          <cell r="F73" t="str">
            <v>Concreto y mortero</v>
          </cell>
          <cell r="G73">
            <v>4862.3605859417075</v>
          </cell>
        </row>
        <row r="74">
          <cell r="C74" t="str">
            <v>C0010456</v>
          </cell>
          <cell r="D74" t="str">
            <v>m</v>
          </cell>
          <cell r="E74" t="str">
            <v>Formaleta, platina y accesorios (m)</v>
          </cell>
          <cell r="F74" t="str">
            <v>Concreto y mortero</v>
          </cell>
          <cell r="G74">
            <v>879.19963267125991</v>
          </cell>
        </row>
        <row r="75">
          <cell r="C75" t="str">
            <v>C0010460</v>
          </cell>
          <cell r="D75" t="str">
            <v>h</v>
          </cell>
          <cell r="E75" t="str">
            <v>Fresadora de pavimento, ancho de trabajo 1.3 m a 1.5 m, potencia aproximada 430 HP, profundidad de corte 30 cm</v>
          </cell>
          <cell r="F75" t="str">
            <v>Asfalto</v>
          </cell>
          <cell r="G75">
            <v>451533.69147395645</v>
          </cell>
        </row>
        <row r="76">
          <cell r="C76" t="str">
            <v>C0010461</v>
          </cell>
          <cell r="D76" t="str">
            <v>h</v>
          </cell>
          <cell r="E76" t="str">
            <v>Fresadora de pavimento, ancho de trabajo 2 m, con tambor especial de puntas de acero de alta dureza, profundidad de corte menor a 2.5 cm para microfresado (W2000 o similares)</v>
          </cell>
          <cell r="F76" t="str">
            <v>Asfalto</v>
          </cell>
          <cell r="G76">
            <v>451533.69147395645</v>
          </cell>
        </row>
        <row r="77">
          <cell r="C77" t="str">
            <v>C0010462</v>
          </cell>
          <cell r="D77" t="str">
            <v>h</v>
          </cell>
          <cell r="E77" t="str">
            <v>Fresadora de pavimento, ancho de trabajo 2 m, potencia aproximada 580 HP, profundidad de corte 30 cm</v>
          </cell>
          <cell r="F77" t="str">
            <v>Asfalto</v>
          </cell>
          <cell r="G77">
            <v>451533.69147395645</v>
          </cell>
        </row>
        <row r="78">
          <cell r="C78" t="str">
            <v>C0010480</v>
          </cell>
          <cell r="D78" t="str">
            <v>h</v>
          </cell>
          <cell r="E78" t="str">
            <v>Gato para tensionamiento, fuerza Max 300 toneladas</v>
          </cell>
          <cell r="F78" t="str">
            <v>Mixto - Herramienta menor</v>
          </cell>
          <cell r="G78">
            <v>184276.84322370615</v>
          </cell>
        </row>
        <row r="79">
          <cell r="C79" t="str">
            <v>C0010500</v>
          </cell>
          <cell r="D79" t="str">
            <v>h</v>
          </cell>
          <cell r="E79" t="str">
            <v>Grúa capacidad 10 toneladas</v>
          </cell>
          <cell r="F79" t="str">
            <v xml:space="preserve">Carga – Izaje </v>
          </cell>
          <cell r="G79">
            <v>183643.40807083173</v>
          </cell>
        </row>
        <row r="80">
          <cell r="C80" t="str">
            <v>C0010490</v>
          </cell>
          <cell r="D80" t="str">
            <v>h</v>
          </cell>
          <cell r="E80" t="str">
            <v>Grúa capacidad 15 toneladas</v>
          </cell>
          <cell r="F80" t="str">
            <v xml:space="preserve">Carga – Izaje </v>
          </cell>
          <cell r="G80">
            <v>188288.5991919105</v>
          </cell>
        </row>
        <row r="81">
          <cell r="C81" t="str">
            <v>C0010520</v>
          </cell>
          <cell r="D81" t="str">
            <v>h</v>
          </cell>
          <cell r="E81" t="str">
            <v>Grúa telescópica capacidad 50 toneladas</v>
          </cell>
          <cell r="F81" t="str">
            <v xml:space="preserve">Carga – Izaje </v>
          </cell>
          <cell r="G81">
            <v>306213.11015202501</v>
          </cell>
        </row>
        <row r="82">
          <cell r="C82" t="str">
            <v>C0010491</v>
          </cell>
          <cell r="D82" t="str">
            <v>h</v>
          </cell>
          <cell r="E82" t="str">
            <v>Grúa torre capacidad 1 tonelada en la punta</v>
          </cell>
          <cell r="F82" t="str">
            <v xml:space="preserve">Carga – Izaje </v>
          </cell>
          <cell r="G82">
            <v>169602.26218211625</v>
          </cell>
        </row>
        <row r="83">
          <cell r="C83" t="str">
            <v>C0010530</v>
          </cell>
          <cell r="D83" t="str">
            <v>h</v>
          </cell>
          <cell r="E83" t="str">
            <v>Guadañadora cilindraje 38-58 cm3</v>
          </cell>
          <cell r="F83" t="str">
            <v>Mixto - Herramienta menor</v>
          </cell>
          <cell r="G83">
            <v>5374.4098646686389</v>
          </cell>
        </row>
        <row r="84">
          <cell r="C84" t="str">
            <v>C0010535</v>
          </cell>
          <cell r="D84" t="str">
            <v>h</v>
          </cell>
          <cell r="E84" t="str">
            <v>Lanza de aire comprimido caliente, velocidad de descargue 1000 m/s, temperatura del aire a presión 1000 °c</v>
          </cell>
          <cell r="F84" t="str">
            <v>Mixto - Herramienta menor</v>
          </cell>
          <cell r="G84">
            <v>64495.466068104513</v>
          </cell>
        </row>
        <row r="85">
          <cell r="C85" t="str">
            <v>C0010544</v>
          </cell>
          <cell r="D85" t="str">
            <v>h</v>
          </cell>
          <cell r="E85" t="str">
            <v>Manómetro cable de acero para bajar la celda</v>
          </cell>
          <cell r="F85" t="str">
            <v>Mixto - Herramienta menor</v>
          </cell>
          <cell r="G85">
            <v>1717084.3406542356</v>
          </cell>
        </row>
        <row r="86">
          <cell r="C86" t="str">
            <v>C0010547</v>
          </cell>
          <cell r="D86" t="str">
            <v>h</v>
          </cell>
          <cell r="E86" t="str">
            <v>Máquina estabilizadora con cámara de tambor rotatorio de paso sencillo</v>
          </cell>
          <cell r="F86" t="str">
            <v>Mixto - Herramienta menor</v>
          </cell>
          <cell r="G86">
            <v>229816.60365010993</v>
          </cell>
        </row>
        <row r="87">
          <cell r="C87" t="str">
            <v>C0010541</v>
          </cell>
          <cell r="D87" t="str">
            <v>h</v>
          </cell>
          <cell r="E87" t="str">
            <v>Máquina hidrosembradora 1000 - 4000 litros</v>
          </cell>
          <cell r="F87" t="str">
            <v>Mixto - Herramienta menor</v>
          </cell>
          <cell r="G87">
            <v>21959.0852996453</v>
          </cell>
        </row>
        <row r="88">
          <cell r="C88" t="str">
            <v>C0010540</v>
          </cell>
          <cell r="D88" t="str">
            <v>h</v>
          </cell>
          <cell r="E88" t="str">
            <v>Máquina térmica para aplicación de adhesivo para tacha</v>
          </cell>
          <cell r="F88" t="str">
            <v>Mixto - Herramienta menor</v>
          </cell>
          <cell r="G88">
            <v>28293.436828389138</v>
          </cell>
        </row>
        <row r="89">
          <cell r="C89" t="str">
            <v>C0010550</v>
          </cell>
          <cell r="D89" t="str">
            <v>h</v>
          </cell>
          <cell r="E89" t="str">
            <v>Mezcladora de concreto tipo trompo</v>
          </cell>
          <cell r="F89" t="str">
            <v>Concreto y mortero</v>
          </cell>
          <cell r="G89">
            <v>5133.9919140468801</v>
          </cell>
        </row>
        <row r="90">
          <cell r="C90" t="str">
            <v>C0010555</v>
          </cell>
          <cell r="D90" t="str">
            <v>h</v>
          </cell>
          <cell r="E90" t="str">
            <v>Miniretroexcavadora sobre neumáticos de 37,5 kW</v>
          </cell>
          <cell r="F90" t="str">
            <v>Movimiento de tierra</v>
          </cell>
          <cell r="G90">
            <v>89192.235892337398</v>
          </cell>
        </row>
        <row r="91">
          <cell r="C91" t="str">
            <v>C0010560</v>
          </cell>
          <cell r="D91" t="str">
            <v>h</v>
          </cell>
          <cell r="E91" t="str">
            <v>Montacargas capacidad 2-10 toneladas</v>
          </cell>
          <cell r="F91" t="str">
            <v>Mixto - Herramienta menor</v>
          </cell>
          <cell r="G91">
            <v>80076.760575870008</v>
          </cell>
        </row>
        <row r="92">
          <cell r="C92" t="str">
            <v>C0010570</v>
          </cell>
          <cell r="D92" t="str">
            <v>h</v>
          </cell>
          <cell r="E92" t="str">
            <v>Motobomba 3 pulgadas</v>
          </cell>
          <cell r="F92" t="str">
            <v>Mixto - Herramienta menor</v>
          </cell>
          <cell r="G92">
            <v>7579.1015326572133</v>
          </cell>
        </row>
        <row r="93">
          <cell r="C93" t="str">
            <v>C0010580</v>
          </cell>
          <cell r="D93" t="str">
            <v>h</v>
          </cell>
          <cell r="E93" t="str">
            <v>Motobomba 4 pulgadas</v>
          </cell>
          <cell r="F93" t="str">
            <v>Mixto - Herramienta menor</v>
          </cell>
          <cell r="G93">
            <v>9361.1271853675789</v>
          </cell>
        </row>
        <row r="94">
          <cell r="C94" t="str">
            <v>C0010590</v>
          </cell>
          <cell r="D94" t="str">
            <v>h</v>
          </cell>
          <cell r="E94" t="str">
            <v xml:space="preserve">Motobomba 6 pulgadas </v>
          </cell>
          <cell r="F94" t="str">
            <v>Mixto - Herramienta menor</v>
          </cell>
          <cell r="G94">
            <v>25613.516831782224</v>
          </cell>
        </row>
        <row r="95">
          <cell r="C95" t="str">
            <v>C0010610</v>
          </cell>
          <cell r="D95" t="str">
            <v>h</v>
          </cell>
          <cell r="E95" t="str">
            <v>Motoniveladora potencia 215 HP, ancho de cuchilla 4,27 m, peso 18 ton</v>
          </cell>
          <cell r="F95" t="str">
            <v xml:space="preserve">Compactación – Nivelación  </v>
          </cell>
          <cell r="G95">
            <v>222599.66997260629</v>
          </cell>
        </row>
        <row r="96">
          <cell r="C96" t="str">
            <v>C0010611</v>
          </cell>
          <cell r="D96" t="str">
            <v>h</v>
          </cell>
          <cell r="E96" t="str">
            <v>Motoniveladora, potencia 140 HP, ancho de cuchilla 3,66 m, peso 11 ton</v>
          </cell>
          <cell r="F96" t="str">
            <v xml:space="preserve">Compactación – Nivelación  </v>
          </cell>
          <cell r="G96">
            <v>140992.1077772899</v>
          </cell>
        </row>
        <row r="97">
          <cell r="C97" t="str">
            <v>C0010620</v>
          </cell>
          <cell r="D97" t="str">
            <v>h</v>
          </cell>
          <cell r="E97" t="str">
            <v>Motosierra, 4.5 HP - 7.1 HP, longitud de espada 45-90 cm</v>
          </cell>
          <cell r="F97" t="str">
            <v>Mixto - Herramienta menor</v>
          </cell>
          <cell r="G97">
            <v>11454.61901447844</v>
          </cell>
        </row>
        <row r="98">
          <cell r="C98" t="str">
            <v>C0010621</v>
          </cell>
          <cell r="D98" t="str">
            <v>h</v>
          </cell>
          <cell r="E98" t="str">
            <v>Motosoldador, 300 amperios</v>
          </cell>
          <cell r="F98" t="str">
            <v>Mixto - Herramienta menor</v>
          </cell>
          <cell r="G98">
            <v>20533.856205677941</v>
          </cell>
        </row>
        <row r="99">
          <cell r="C99" t="str">
            <v>C0010630</v>
          </cell>
          <cell r="D99" t="str">
            <v>h</v>
          </cell>
          <cell r="E99" t="str">
            <v>Pala auxiliar de piloteadora</v>
          </cell>
          <cell r="F99" t="str">
            <v>Mixto - Herramienta menor</v>
          </cell>
          <cell r="G99">
            <v>307532.76672051329</v>
          </cell>
        </row>
        <row r="100">
          <cell r="C100" t="str">
            <v>C0010640</v>
          </cell>
          <cell r="D100" t="str">
            <v>h</v>
          </cell>
          <cell r="E100" t="str">
            <v>Pala grúa (dragalina) potencia del motor aproximada 320 Kw - 390 Kw, capacidad de carga aproximada 70 -100 toneladas</v>
          </cell>
          <cell r="F100" t="str">
            <v>Movimiento de tierra</v>
          </cell>
          <cell r="G100">
            <v>266781.77188559459</v>
          </cell>
        </row>
        <row r="101">
          <cell r="C101" t="str">
            <v>C0010850</v>
          </cell>
          <cell r="D101" t="str">
            <v>h</v>
          </cell>
          <cell r="E101" t="str">
            <v>Parales-taco metálico o puntal (escamas en concreto)</v>
          </cell>
          <cell r="F101" t="str">
            <v>Mixto - Herramienta menor</v>
          </cell>
          <cell r="G101">
            <v>101.96806068940077</v>
          </cell>
        </row>
        <row r="102">
          <cell r="C102" t="str">
            <v>C0010651</v>
          </cell>
          <cell r="D102" t="str">
            <v>h</v>
          </cell>
          <cell r="E102" t="str">
            <v>Piloteadora potencia mínima de 250KW, fuerza elevadora 200KN</v>
          </cell>
          <cell r="F102" t="str">
            <v>Mixto - Herramienta menor</v>
          </cell>
          <cell r="G102">
            <v>497932.81642200507</v>
          </cell>
        </row>
        <row r="103">
          <cell r="C103" t="str">
            <v>C0010660</v>
          </cell>
          <cell r="D103" t="str">
            <v>h</v>
          </cell>
          <cell r="E103" t="str">
            <v>Planta de asfalto en caliente continua de 120 toneladas de capacidad</v>
          </cell>
          <cell r="F103" t="str">
            <v>Asfalto</v>
          </cell>
          <cell r="G103">
            <v>653282.78766444768</v>
          </cell>
        </row>
        <row r="104">
          <cell r="C104" t="str">
            <v>C0010661</v>
          </cell>
          <cell r="D104" t="str">
            <v>h</v>
          </cell>
          <cell r="E104" t="str">
            <v>Planta de asfalto en caliente móvil discontinua de 60 toneladas de capacidad</v>
          </cell>
          <cell r="F104" t="str">
            <v>Asfalto</v>
          </cell>
          <cell r="G104">
            <v>653282.78766444768</v>
          </cell>
        </row>
        <row r="105">
          <cell r="C105" t="str">
            <v>C0010662</v>
          </cell>
          <cell r="D105" t="str">
            <v>h</v>
          </cell>
          <cell r="E105" t="str">
            <v>Planta de asfalto en frío de 60 toneladas/hora de capacidad</v>
          </cell>
          <cell r="F105" t="str">
            <v>Asfalto</v>
          </cell>
          <cell r="G105">
            <v>308943.84039028554</v>
          </cell>
        </row>
        <row r="106">
          <cell r="C106" t="str">
            <v>C0010665</v>
          </cell>
          <cell r="D106" t="str">
            <v>h</v>
          </cell>
          <cell r="E106" t="str">
            <v>Planta dosificadora (mezcladora) de concreto</v>
          </cell>
          <cell r="F106" t="str">
            <v>Concreto y mortero</v>
          </cell>
          <cell r="G106">
            <v>141286.34314059775</v>
          </cell>
        </row>
        <row r="107">
          <cell r="C107" t="str">
            <v>C0010680</v>
          </cell>
          <cell r="D107" t="str">
            <v>h</v>
          </cell>
          <cell r="E107" t="str">
            <v>Planta eléctrica 3000 watts -4000 watts</v>
          </cell>
          <cell r="F107" t="str">
            <v>Mixto - Herramienta menor</v>
          </cell>
          <cell r="G107">
            <v>10977.845323737925</v>
          </cell>
        </row>
        <row r="108">
          <cell r="C108" t="str">
            <v>C0010670</v>
          </cell>
          <cell r="D108" t="str">
            <v>h</v>
          </cell>
          <cell r="E108" t="str">
            <v>Planta para mezcla de asfalto en frio de 160 toneladas/hora de capacidad</v>
          </cell>
          <cell r="F108" t="str">
            <v>Asfalto</v>
          </cell>
          <cell r="G108">
            <v>432952.92698964122</v>
          </cell>
        </row>
        <row r="109">
          <cell r="C109" t="str">
            <v>C0010690</v>
          </cell>
          <cell r="D109" t="str">
            <v>h</v>
          </cell>
          <cell r="E109" t="str">
            <v>Planta trituradora</v>
          </cell>
          <cell r="F109" t="str">
            <v>Mixto - Herramienta menor</v>
          </cell>
          <cell r="G109">
            <v>561698.62181135954</v>
          </cell>
        </row>
        <row r="110">
          <cell r="C110" t="str">
            <v>C0010704</v>
          </cell>
          <cell r="D110" t="str">
            <v>h</v>
          </cell>
          <cell r="E110" t="str">
            <v>Puente grúa</v>
          </cell>
          <cell r="F110" t="str">
            <v xml:space="preserve">Carga – Izaje </v>
          </cell>
          <cell r="G110">
            <v>268694.53946284164</v>
          </cell>
        </row>
        <row r="111">
          <cell r="C111" t="str">
            <v>C0010710</v>
          </cell>
          <cell r="D111" t="str">
            <v>h</v>
          </cell>
          <cell r="E111" t="str">
            <v>Pulidora (8500 REV)</v>
          </cell>
          <cell r="F111" t="str">
            <v>Mixto - Herramienta menor</v>
          </cell>
          <cell r="G111">
            <v>7020.5729443577529</v>
          </cell>
        </row>
        <row r="112">
          <cell r="C112" t="str">
            <v>C0010720</v>
          </cell>
          <cell r="D112" t="str">
            <v>h</v>
          </cell>
          <cell r="E112" t="str">
            <v>Pulvimixer potencia aproximada 500 HP</v>
          </cell>
          <cell r="F112" t="str">
            <v>Mixto - Herramienta menor</v>
          </cell>
          <cell r="G112">
            <v>216529.24975756014</v>
          </cell>
        </row>
        <row r="113">
          <cell r="C113" t="str">
            <v>C0010730</v>
          </cell>
          <cell r="D113" t="str">
            <v>h</v>
          </cell>
          <cell r="E113" t="str">
            <v xml:space="preserve">Recicladora de pavimento potencia aproximada 430 HP </v>
          </cell>
          <cell r="F113" t="str">
            <v>Asfalto</v>
          </cell>
          <cell r="G113">
            <v>491258.91246514226</v>
          </cell>
        </row>
        <row r="114">
          <cell r="C114" t="str">
            <v>C0010740</v>
          </cell>
          <cell r="D114" t="str">
            <v>h</v>
          </cell>
          <cell r="E114" t="str">
            <v>Regla vibratoria de concreto, de longitud de 3 a 5 m, potencia de 6 a 9 HP</v>
          </cell>
          <cell r="F114" t="str">
            <v>Concreto y mortero</v>
          </cell>
          <cell r="G114">
            <v>12563.130532008607</v>
          </cell>
        </row>
        <row r="115">
          <cell r="C115" t="str">
            <v>C0010750</v>
          </cell>
          <cell r="D115" t="str">
            <v>h</v>
          </cell>
          <cell r="E115" t="str">
            <v>Retrocargador, pala de 1,1 m3 de capacidad, profundidad de excavación de 4.400 mm y una altura de 5.680 mm</v>
          </cell>
          <cell r="F115" t="str">
            <v>Movimiento de tierra</v>
          </cell>
          <cell r="G115">
            <v>134763.32877402511</v>
          </cell>
        </row>
        <row r="116">
          <cell r="C116" t="str">
            <v>C0010780</v>
          </cell>
          <cell r="D116" t="str">
            <v>h</v>
          </cell>
          <cell r="E116" t="str">
            <v>Retroexcavadora de pivote central y desplazamiento lateral de mínimo 60 kw de potencia</v>
          </cell>
          <cell r="F116" t="str">
            <v>Movimiento de tierra</v>
          </cell>
          <cell r="G116">
            <v>238593.90758268451</v>
          </cell>
        </row>
        <row r="117">
          <cell r="C117" t="str">
            <v>C0010822</v>
          </cell>
          <cell r="D117" t="str">
            <v>h</v>
          </cell>
          <cell r="E117" t="str">
            <v>Retroexcavadora sobre llantas, motor 62HP, Profundidad de excavación de 5.41 metros</v>
          </cell>
          <cell r="F117" t="str">
            <v>Movimiento de tierra</v>
          </cell>
          <cell r="G117">
            <v>160311.87993995857</v>
          </cell>
        </row>
        <row r="118">
          <cell r="C118" t="str">
            <v>C0010823</v>
          </cell>
          <cell r="D118" t="str">
            <v>h</v>
          </cell>
          <cell r="E118" t="str">
            <v>Retroexcavadora sobre neumáticos de 85 kW, equipada con descabezador hidráulico para pilotes</v>
          </cell>
          <cell r="F118" t="str">
            <v>Movimiento de tierra</v>
          </cell>
          <cell r="G118">
            <v>145705.30831897285</v>
          </cell>
        </row>
        <row r="119">
          <cell r="C119" t="str">
            <v>C0010790</v>
          </cell>
          <cell r="D119" t="str">
            <v>h</v>
          </cell>
          <cell r="E119" t="str">
            <v>Retroexcavadora sobre oruga, potencia 158 kw, balde de 1.5 m3</v>
          </cell>
          <cell r="F119" t="str">
            <v>Movimiento de tierra</v>
          </cell>
          <cell r="G119">
            <v>242500.09102540984</v>
          </cell>
        </row>
        <row r="120">
          <cell r="C120" t="str">
            <v>C0010810</v>
          </cell>
          <cell r="D120" t="str">
            <v>h</v>
          </cell>
          <cell r="E120" t="str">
            <v>Retroexcavadora sobre orugas de profundidad de excavación mínima de 6,0 m, de 80 kw de potencia</v>
          </cell>
          <cell r="F120" t="str">
            <v>Movimiento de tierra</v>
          </cell>
          <cell r="G120">
            <v>225502.91442328057</v>
          </cell>
        </row>
        <row r="121">
          <cell r="C121" t="str">
            <v>C0010765</v>
          </cell>
          <cell r="D121" t="str">
            <v>h</v>
          </cell>
          <cell r="E121" t="str">
            <v>Retroexcavadora, potencia en el volante 78 HP 2200 rpm</v>
          </cell>
          <cell r="F121" t="str">
            <v>Movimiento de tierra</v>
          </cell>
          <cell r="G121">
            <v>149068.40597643828</v>
          </cell>
        </row>
        <row r="122">
          <cell r="C122" t="str">
            <v>C0010840</v>
          </cell>
          <cell r="D122" t="str">
            <v>h</v>
          </cell>
          <cell r="E122" t="str">
            <v>Ruteadora para asfalto, potencia mínima 15 kW</v>
          </cell>
          <cell r="F122" t="str">
            <v>Asfalto</v>
          </cell>
          <cell r="G122">
            <v>8393.0157755855817</v>
          </cell>
        </row>
        <row r="123">
          <cell r="C123" t="str">
            <v>C0010841</v>
          </cell>
          <cell r="D123" t="str">
            <v>h</v>
          </cell>
          <cell r="E123" t="str">
            <v>Sensor de Impacto para prueba de integridad sobre pilotes tipo</v>
          </cell>
          <cell r="F123" t="str">
            <v>Mixto - Herramienta menor</v>
          </cell>
          <cell r="G123">
            <v>121777.90814010026</v>
          </cell>
        </row>
        <row r="124">
          <cell r="C124" t="str">
            <v>C0010845</v>
          </cell>
          <cell r="D124" t="str">
            <v>h</v>
          </cell>
          <cell r="E124" t="str">
            <v>Shuttle buggy</v>
          </cell>
          <cell r="F124" t="str">
            <v>Mixto - Herramienta menor</v>
          </cell>
          <cell r="G124">
            <v>28152.6769801679</v>
          </cell>
        </row>
        <row r="125">
          <cell r="C125" t="str">
            <v>C0010847</v>
          </cell>
          <cell r="D125" t="str">
            <v>h</v>
          </cell>
          <cell r="E125" t="str">
            <v>Silo para almacenamiento de concreto, capacidad 10 m3</v>
          </cell>
          <cell r="F125" t="str">
            <v>Concreto y mortero</v>
          </cell>
          <cell r="G125">
            <v>36556.683210797528</v>
          </cell>
        </row>
        <row r="126">
          <cell r="C126" t="str">
            <v>C0010854</v>
          </cell>
          <cell r="D126" t="str">
            <v>h</v>
          </cell>
          <cell r="E126" t="str">
            <v>Taladro de 1/2", pulidora, lijadora y circular</v>
          </cell>
          <cell r="F126" t="str">
            <v>Mixto - Herramienta menor</v>
          </cell>
          <cell r="G126">
            <v>6175.9927405252411</v>
          </cell>
        </row>
        <row r="127">
          <cell r="C127" t="str">
            <v>C0010855</v>
          </cell>
          <cell r="D127" t="str">
            <v>h</v>
          </cell>
          <cell r="E127" t="str">
            <v>Taladro industrial (columna, de árbol o similares)</v>
          </cell>
          <cell r="F127" t="str">
            <v>Mixto - Herramienta menor</v>
          </cell>
          <cell r="G127">
            <v>8762.5196147623083</v>
          </cell>
        </row>
        <row r="128">
          <cell r="C128" t="str">
            <v>C0010859</v>
          </cell>
          <cell r="D128" t="str">
            <v>u</v>
          </cell>
          <cell r="E128" t="str">
            <v>Tara (Recebo, Agua, Etc.)</v>
          </cell>
          <cell r="F128" t="str">
            <v>Mixto - Herramienta menor</v>
          </cell>
          <cell r="G128">
            <v>211604.75554924447</v>
          </cell>
        </row>
        <row r="129">
          <cell r="C129" t="str">
            <v>C0010911</v>
          </cell>
          <cell r="D129" t="str">
            <v>h</v>
          </cell>
          <cell r="E129" t="str">
            <v>Terminadora de asfalto (Finisher), potencia 130 HP, peso 15 ton.</v>
          </cell>
          <cell r="F129" t="str">
            <v>Asfalto</v>
          </cell>
          <cell r="G129">
            <v>174775.31593059035</v>
          </cell>
        </row>
        <row r="130">
          <cell r="C130" t="str">
            <v>C0010910</v>
          </cell>
          <cell r="D130" t="str">
            <v>h</v>
          </cell>
          <cell r="E130" t="str">
            <v>Terminadora de asfalto (Finisher), potencia en el volante 174 HP, R=20M3/H, velocidad de desplazamiento 114 m/min</v>
          </cell>
          <cell r="F130" t="str">
            <v>Asfalto</v>
          </cell>
          <cell r="G130">
            <v>231784.47968928487</v>
          </cell>
        </row>
        <row r="131">
          <cell r="C131" t="str">
            <v>C0010920</v>
          </cell>
          <cell r="D131" t="str">
            <v>h</v>
          </cell>
          <cell r="E131" t="str">
            <v>Vehículo delineador para aplicación de pintura con mínimo 2 boquillas (NTC 4744-2)</v>
          </cell>
          <cell r="F131" t="str">
            <v>Mixto - Herramienta menor</v>
          </cell>
          <cell r="G131">
            <v>133654.81725649495</v>
          </cell>
        </row>
        <row r="132">
          <cell r="C132" t="str">
            <v>C0010922</v>
          </cell>
          <cell r="D132" t="str">
            <v>h</v>
          </cell>
          <cell r="E132" t="str">
            <v>Vibrador de concreto, potencia aproximada de 3 hp, mangueras de 4 a 6 metros</v>
          </cell>
          <cell r="F132" t="str">
            <v>Concreto y mortero</v>
          </cell>
          <cell r="G132">
            <v>6777.2449042775415</v>
          </cell>
        </row>
        <row r="133">
          <cell r="C133" t="str">
            <v>C0010923</v>
          </cell>
          <cell r="D133" t="str">
            <v>h</v>
          </cell>
          <cell r="E133" t="str">
            <v>Vibrocompactador, potencia 153 HP, peso 10 ton</v>
          </cell>
          <cell r="F133" t="str">
            <v xml:space="preserve">Compactación – Nivelación  </v>
          </cell>
          <cell r="G133">
            <v>148962.83345095921</v>
          </cell>
        </row>
        <row r="134">
          <cell r="C134" t="str">
            <v>C0010180</v>
          </cell>
          <cell r="D134" t="str">
            <v>h</v>
          </cell>
          <cell r="E134" t="str">
            <v>Vibrocompactador, tipo benitìn, de peso 700 kg a 1.5 toneladas</v>
          </cell>
          <cell r="F134" t="str">
            <v xml:space="preserve">Compactación – Nivelación  </v>
          </cell>
          <cell r="G134">
            <v>50843.662041953212</v>
          </cell>
        </row>
        <row r="135">
          <cell r="C135" t="str">
            <v>C0010958</v>
          </cell>
          <cell r="D135" t="str">
            <v>h</v>
          </cell>
          <cell r="E135" t="str">
            <v>Volqueta 15 m3</v>
          </cell>
          <cell r="F135" t="str">
            <v xml:space="preserve">Transporte – Acarreo </v>
          </cell>
          <cell r="G135">
            <v>126547.99110920442</v>
          </cell>
        </row>
        <row r="136">
          <cell r="C136" t="str">
            <v>C0010960</v>
          </cell>
          <cell r="D136" t="str">
            <v>h</v>
          </cell>
          <cell r="E136" t="str">
            <v>Volqueta 6 m3</v>
          </cell>
          <cell r="F136" t="str">
            <v xml:space="preserve">Transporte – Acarreo </v>
          </cell>
          <cell r="G136">
            <v>90686.799386515951</v>
          </cell>
        </row>
        <row r="137">
          <cell r="C137" t="str">
            <v>C0010959</v>
          </cell>
          <cell r="D137" t="str">
            <v>h</v>
          </cell>
          <cell r="E137" t="str">
            <v>Volqueta 7 m3</v>
          </cell>
          <cell r="F137" t="str">
            <v xml:space="preserve">Transporte – Acarreo </v>
          </cell>
          <cell r="G137">
            <v>78231.85043978825</v>
          </cell>
        </row>
      </sheetData>
      <sheetData sheetId="6">
        <row r="6">
          <cell r="C6" t="str">
            <v>T0100002</v>
          </cell>
          <cell r="D6" t="str">
            <v>kg-km</v>
          </cell>
          <cell r="E6" t="str">
            <v>Transporte de acero</v>
          </cell>
          <cell r="F6">
            <v>0.7174513379732903</v>
          </cell>
        </row>
        <row r="7">
          <cell r="C7" t="str">
            <v>T0010001</v>
          </cell>
          <cell r="D7" t="str">
            <v>t-km</v>
          </cell>
          <cell r="E7" t="str">
            <v>Transporte de acero</v>
          </cell>
          <cell r="F7">
            <v>717.45133797329026</v>
          </cell>
        </row>
        <row r="8">
          <cell r="C8" t="str">
            <v>T0010011</v>
          </cell>
          <cell r="D8" t="str">
            <v>m3-km</v>
          </cell>
          <cell r="E8" t="str">
            <v>Transporte de adoquín e=8cm</v>
          </cell>
          <cell r="F8">
            <v>1236.271485343608</v>
          </cell>
        </row>
        <row r="9">
          <cell r="C9" t="str">
            <v>T0010400</v>
          </cell>
          <cell r="D9" t="str">
            <v>m3-km</v>
          </cell>
          <cell r="E9" t="str">
            <v>Transporte de agregados</v>
          </cell>
          <cell r="F9">
            <v>1284.8491593100182</v>
          </cell>
        </row>
        <row r="10">
          <cell r="C10" t="str">
            <v>T0010004</v>
          </cell>
          <cell r="D10" t="str">
            <v>m3-km</v>
          </cell>
          <cell r="E10" t="str">
            <v>Transporte de arena</v>
          </cell>
          <cell r="F10">
            <v>1284.8491593100182</v>
          </cell>
        </row>
        <row r="11">
          <cell r="C11" t="str">
            <v>T0010053</v>
          </cell>
          <cell r="D11" t="str">
            <v>m3-km</v>
          </cell>
          <cell r="E11" t="str">
            <v>Transporte de barrera de seguridad en concreto</v>
          </cell>
          <cell r="F11">
            <v>1108.1604901893668</v>
          </cell>
        </row>
        <row r="12">
          <cell r="C12" t="str">
            <v>T0010550</v>
          </cell>
          <cell r="D12" t="str">
            <v>kg-km</v>
          </cell>
          <cell r="E12" t="str">
            <v>Transporte de cal</v>
          </cell>
          <cell r="F12">
            <v>0.92219012240799703</v>
          </cell>
        </row>
        <row r="13">
          <cell r="C13" t="str">
            <v>T0015011</v>
          </cell>
          <cell r="D13" t="str">
            <v>kg-km</v>
          </cell>
          <cell r="E13" t="str">
            <v>Transporte de cemento asfáltico</v>
          </cell>
          <cell r="F13">
            <v>0.92219012240799703</v>
          </cell>
        </row>
        <row r="14">
          <cell r="C14" t="str">
            <v>T0010500</v>
          </cell>
          <cell r="D14" t="str">
            <v>kg-km</v>
          </cell>
          <cell r="E14" t="str">
            <v>Transporte de cemento hidráulico</v>
          </cell>
          <cell r="F14">
            <v>0.92219012240799703</v>
          </cell>
        </row>
        <row r="15">
          <cell r="C15" t="str">
            <v>T0010009</v>
          </cell>
          <cell r="D15" t="str">
            <v>m3-km</v>
          </cell>
          <cell r="E15" t="str">
            <v>Transporte de concreto</v>
          </cell>
          <cell r="F15">
            <v>1307.5324524152848</v>
          </cell>
        </row>
        <row r="16">
          <cell r="C16" t="str">
            <v>T0010120</v>
          </cell>
          <cell r="D16" t="str">
            <v>m3-km</v>
          </cell>
          <cell r="E16" t="str">
            <v>Transporte de emulsión asfáltica</v>
          </cell>
          <cell r="F16">
            <v>1.2910661713711957</v>
          </cell>
        </row>
        <row r="17">
          <cell r="C17" t="str">
            <v>T0010160</v>
          </cell>
          <cell r="D17" t="str">
            <v>kg-km</v>
          </cell>
          <cell r="E17" t="str">
            <v xml:space="preserve">Transporte de estructuras metálicas </v>
          </cell>
          <cell r="F17">
            <v>1.3211150630002204</v>
          </cell>
        </row>
        <row r="18">
          <cell r="C18" t="str">
            <v>T0010570</v>
          </cell>
          <cell r="D18" t="str">
            <v>t-km</v>
          </cell>
          <cell r="E18" t="str">
            <v xml:space="preserve">Transporte de estructuras metálicas </v>
          </cell>
          <cell r="F18">
            <v>1321.1150630002205</v>
          </cell>
        </row>
        <row r="19">
          <cell r="C19" t="str">
            <v>T0010560</v>
          </cell>
          <cell r="D19" t="str">
            <v>kg-km</v>
          </cell>
          <cell r="E19" t="str">
            <v>Transporte de formaleta</v>
          </cell>
          <cell r="F19">
            <v>2.2899417690756074</v>
          </cell>
        </row>
        <row r="20">
          <cell r="C20" t="str">
            <v>T0010088</v>
          </cell>
          <cell r="D20" t="str">
            <v>kg-km</v>
          </cell>
          <cell r="E20" t="str">
            <v>Transporte de madera</v>
          </cell>
          <cell r="F20">
            <v>1.2910661713711957</v>
          </cell>
        </row>
        <row r="21">
          <cell r="C21" t="str">
            <v>T0010010</v>
          </cell>
          <cell r="D21" t="str">
            <v>m3-km</v>
          </cell>
          <cell r="E21" t="str">
            <v>Transporte de material de afirmado</v>
          </cell>
          <cell r="F21">
            <v>1284.8491593100182</v>
          </cell>
        </row>
        <row r="22">
          <cell r="C22" t="str">
            <v>T0010020</v>
          </cell>
          <cell r="D22" t="str">
            <v>m3-km</v>
          </cell>
          <cell r="E22" t="str">
            <v>Transporte de material de base</v>
          </cell>
          <cell r="F22">
            <v>1284.8491593100182</v>
          </cell>
        </row>
        <row r="23">
          <cell r="C23" t="str">
            <v>T0010032</v>
          </cell>
          <cell r="D23" t="str">
            <v>m3-km</v>
          </cell>
          <cell r="E23" t="str">
            <v>Transporte de material de demolición</v>
          </cell>
          <cell r="F23">
            <v>1284.8491593100182</v>
          </cell>
        </row>
        <row r="24">
          <cell r="C24" t="str">
            <v>T0010025</v>
          </cell>
          <cell r="D24" t="str">
            <v>m3-km</v>
          </cell>
          <cell r="E24" t="str">
            <v>Transporte de material de excavación</v>
          </cell>
          <cell r="F24">
            <v>1284.8491593100182</v>
          </cell>
        </row>
        <row r="25">
          <cell r="C25" t="str">
            <v>T0010062</v>
          </cell>
          <cell r="D25" t="str">
            <v>m3-km</v>
          </cell>
          <cell r="E25" t="str">
            <v>Transporte de material de relleno</v>
          </cell>
          <cell r="F25">
            <v>1284.8491593100182</v>
          </cell>
        </row>
        <row r="26">
          <cell r="C26" t="str">
            <v>T0010036</v>
          </cell>
          <cell r="D26" t="str">
            <v>m3-km</v>
          </cell>
          <cell r="E26" t="str">
            <v>Transporte de material de remoción</v>
          </cell>
          <cell r="F26">
            <v>1284.8491593100182</v>
          </cell>
        </row>
        <row r="27">
          <cell r="C27" t="str">
            <v>T0010030</v>
          </cell>
          <cell r="D27" t="str">
            <v>m3-km</v>
          </cell>
          <cell r="E27" t="str">
            <v>Transporte de material de sub-base</v>
          </cell>
          <cell r="F27">
            <v>1284.8491593100182</v>
          </cell>
        </row>
        <row r="28">
          <cell r="C28" t="str">
            <v>T0010040</v>
          </cell>
          <cell r="D28" t="str">
            <v>t-km</v>
          </cell>
          <cell r="E28" t="str">
            <v>Transporte de material desmontado</v>
          </cell>
          <cell r="F28">
            <v>1284.8491593100182</v>
          </cell>
        </row>
        <row r="29">
          <cell r="C29" t="str">
            <v>T0010028</v>
          </cell>
          <cell r="D29" t="str">
            <v>m3-km</v>
          </cell>
          <cell r="E29" t="str">
            <v>Transporte de material drenante</v>
          </cell>
          <cell r="F29">
            <v>1284.8491593100182</v>
          </cell>
        </row>
        <row r="30">
          <cell r="C30" t="str">
            <v>T0010006</v>
          </cell>
          <cell r="D30" t="str">
            <v>m3-km</v>
          </cell>
          <cell r="E30" t="str">
            <v>Transporte de material fresado</v>
          </cell>
          <cell r="F30">
            <v>1284.8491593100182</v>
          </cell>
        </row>
        <row r="31">
          <cell r="C31" t="str">
            <v>T0010480</v>
          </cell>
          <cell r="D31" t="str">
            <v>m3-km</v>
          </cell>
          <cell r="E31" t="str">
            <v>Transporte de material sobrante de poda</v>
          </cell>
          <cell r="F31">
            <v>1284.8491593100182</v>
          </cell>
        </row>
        <row r="32">
          <cell r="C32" t="str">
            <v>T0010130</v>
          </cell>
          <cell r="D32" t="str">
            <v>m3-km</v>
          </cell>
          <cell r="E32" t="str">
            <v>Transporte de mezcla asfáltica drenante</v>
          </cell>
          <cell r="F32">
            <v>1291.0661713711959</v>
          </cell>
        </row>
        <row r="33">
          <cell r="C33" t="str">
            <v>T0010510</v>
          </cell>
          <cell r="D33" t="str">
            <v>m3-km</v>
          </cell>
          <cell r="E33" t="str">
            <v>Transporte de mezcla de mortero</v>
          </cell>
          <cell r="F33">
            <v>1291.0661713711959</v>
          </cell>
        </row>
        <row r="34">
          <cell r="C34" t="str">
            <v>T0010065</v>
          </cell>
          <cell r="D34" t="str">
            <v>m3-km</v>
          </cell>
          <cell r="E34" t="str">
            <v>Transporte de mezcla en caliente</v>
          </cell>
          <cell r="F34">
            <v>1291.0661713711959</v>
          </cell>
        </row>
        <row r="35">
          <cell r="C35" t="str">
            <v>T0010240</v>
          </cell>
          <cell r="D35" t="str">
            <v>m3-km</v>
          </cell>
          <cell r="E35" t="str">
            <v>Transporte de mezcla en frío</v>
          </cell>
          <cell r="F35">
            <v>1291.0661713711959</v>
          </cell>
        </row>
        <row r="36">
          <cell r="C36" t="str">
            <v>T0010091</v>
          </cell>
          <cell r="D36" t="str">
            <v>m3-km</v>
          </cell>
          <cell r="E36" t="str">
            <v>Transporte de piedra para concreto ciclópeo</v>
          </cell>
          <cell r="F36">
            <v>1284.8491593100182</v>
          </cell>
        </row>
        <row r="37">
          <cell r="C37" t="str">
            <v>T0010094</v>
          </cell>
          <cell r="D37" t="str">
            <v>m3-km</v>
          </cell>
          <cell r="E37" t="str">
            <v>Transporte de piedra para gaviones</v>
          </cell>
          <cell r="F37">
            <v>1284.8491593100182</v>
          </cell>
        </row>
        <row r="38">
          <cell r="C38" t="str">
            <v>T0010114</v>
          </cell>
          <cell r="D38" t="str">
            <v>kg-km</v>
          </cell>
          <cell r="E38" t="str">
            <v>Transporte de tubería</v>
          </cell>
          <cell r="F38">
            <v>1.4129449852620384</v>
          </cell>
        </row>
        <row r="39">
          <cell r="C39" t="str">
            <v>T0010115</v>
          </cell>
          <cell r="D39" t="str">
            <v>kg-km</v>
          </cell>
          <cell r="E39" t="str">
            <v>Transporte de tubería de concreto</v>
          </cell>
          <cell r="F39">
            <v>2.7759628338280553</v>
          </cell>
        </row>
        <row r="40">
          <cell r="C40" t="str">
            <v>T0010016</v>
          </cell>
          <cell r="D40" t="str">
            <v>m3-km</v>
          </cell>
          <cell r="E40" t="str">
            <v>Transporte tierra abonada</v>
          </cell>
          <cell r="F40">
            <v>1284.8491593100182</v>
          </cell>
        </row>
      </sheetData>
      <sheetData sheetId="7">
        <row r="15">
          <cell r="C15" t="str">
            <v>A0100030</v>
          </cell>
          <cell r="D15" t="str">
            <v>día</v>
          </cell>
          <cell r="E15" t="str">
            <v xml:space="preserve">Maestro </v>
          </cell>
          <cell r="F15">
            <v>154166.66666666669</v>
          </cell>
        </row>
        <row r="16">
          <cell r="C16" t="str">
            <v>A0100150</v>
          </cell>
          <cell r="D16" t="str">
            <v>día</v>
          </cell>
          <cell r="E16" t="str">
            <v>Ayudante</v>
          </cell>
          <cell r="F16">
            <v>64750.000000000007</v>
          </cell>
        </row>
        <row r="17">
          <cell r="C17" t="str">
            <v>A0100190</v>
          </cell>
          <cell r="D17" t="str">
            <v>día</v>
          </cell>
          <cell r="E17" t="str">
            <v>Almacenista</v>
          </cell>
          <cell r="F17">
            <v>64750.000000000007</v>
          </cell>
        </row>
        <row r="18">
          <cell r="C18" t="str">
            <v>A0030010</v>
          </cell>
          <cell r="D18" t="str">
            <v>día</v>
          </cell>
          <cell r="E18" t="str">
            <v>Obrero</v>
          </cell>
          <cell r="F18">
            <v>61666.666666666672</v>
          </cell>
        </row>
        <row r="19">
          <cell r="C19" t="str">
            <v>A0030020</v>
          </cell>
          <cell r="D19" t="str">
            <v>día</v>
          </cell>
          <cell r="E19" t="str">
            <v>Obrero (2)</v>
          </cell>
          <cell r="F19">
            <v>123333.33333333334</v>
          </cell>
        </row>
        <row r="20">
          <cell r="C20" t="str">
            <v>A0030030</v>
          </cell>
          <cell r="D20" t="str">
            <v>día</v>
          </cell>
          <cell r="E20" t="str">
            <v>Obrero (3)</v>
          </cell>
          <cell r="F20">
            <v>185000</v>
          </cell>
        </row>
        <row r="21">
          <cell r="C21" t="str">
            <v>A0030040</v>
          </cell>
          <cell r="D21" t="str">
            <v>día</v>
          </cell>
          <cell r="E21" t="str">
            <v>Obrero (4)</v>
          </cell>
          <cell r="F21">
            <v>246666.66666666669</v>
          </cell>
        </row>
        <row r="22">
          <cell r="C22" t="str">
            <v>A0030050</v>
          </cell>
          <cell r="D22" t="str">
            <v>día</v>
          </cell>
          <cell r="E22" t="str">
            <v>Obrero (5)</v>
          </cell>
          <cell r="F22">
            <v>308333.33333333337</v>
          </cell>
        </row>
        <row r="23">
          <cell r="C23" t="str">
            <v>A0030060</v>
          </cell>
          <cell r="D23" t="str">
            <v>día</v>
          </cell>
          <cell r="E23" t="str">
            <v>Obrero (6)</v>
          </cell>
          <cell r="F23">
            <v>370000</v>
          </cell>
        </row>
        <row r="24">
          <cell r="C24" t="str">
            <v>A0030070</v>
          </cell>
          <cell r="D24" t="str">
            <v>día</v>
          </cell>
          <cell r="E24" t="str">
            <v>Obrero (7)</v>
          </cell>
          <cell r="F24">
            <v>431666.66666666669</v>
          </cell>
        </row>
        <row r="25">
          <cell r="C25" t="str">
            <v>A0030080</v>
          </cell>
          <cell r="D25" t="str">
            <v>día</v>
          </cell>
          <cell r="E25" t="str">
            <v>Obrero (8)</v>
          </cell>
          <cell r="F25">
            <v>493333.33333333337</v>
          </cell>
        </row>
        <row r="26">
          <cell r="C26" t="str">
            <v>A0030090</v>
          </cell>
          <cell r="D26" t="str">
            <v>día</v>
          </cell>
          <cell r="E26" t="str">
            <v>Obrero (9)</v>
          </cell>
          <cell r="F26">
            <v>555000</v>
          </cell>
        </row>
        <row r="27">
          <cell r="C27" t="str">
            <v>A0030100</v>
          </cell>
          <cell r="D27" t="str">
            <v>día</v>
          </cell>
          <cell r="E27" t="str">
            <v>Obrero (10)</v>
          </cell>
          <cell r="F27">
            <v>616666.66666666674</v>
          </cell>
        </row>
        <row r="28">
          <cell r="C28" t="str">
            <v>A0100060</v>
          </cell>
          <cell r="D28" t="str">
            <v>día</v>
          </cell>
          <cell r="E28" t="str">
            <v>Obrero (prueba de carga)</v>
          </cell>
          <cell r="F28">
            <v>64750.000000000007</v>
          </cell>
        </row>
        <row r="29">
          <cell r="C29" t="str">
            <v>A0100200</v>
          </cell>
          <cell r="D29" t="str">
            <v>día</v>
          </cell>
          <cell r="E29" t="str">
            <v xml:space="preserve">Obrero de hincado </v>
          </cell>
          <cell r="F29">
            <v>61666.666666666672</v>
          </cell>
        </row>
        <row r="30">
          <cell r="C30" t="str">
            <v>A0030120</v>
          </cell>
          <cell r="D30" t="str">
            <v>día</v>
          </cell>
          <cell r="E30" t="str">
            <v>Obreros de hincado (2)</v>
          </cell>
          <cell r="F30">
            <v>115316.66666666669</v>
          </cell>
        </row>
        <row r="31">
          <cell r="C31" t="str">
            <v>A0100210</v>
          </cell>
          <cell r="D31" t="str">
            <v>día</v>
          </cell>
          <cell r="E31" t="str">
            <v xml:space="preserve">Obrero de izado </v>
          </cell>
          <cell r="F31">
            <v>61666.666666666672</v>
          </cell>
        </row>
        <row r="32">
          <cell r="C32" t="str">
            <v>A0030110</v>
          </cell>
          <cell r="D32" t="str">
            <v>día</v>
          </cell>
          <cell r="E32" t="str">
            <v>Obreros de izado (2)</v>
          </cell>
          <cell r="F32">
            <v>115316.66666666669</v>
          </cell>
        </row>
        <row r="33">
          <cell r="C33" t="str">
            <v>A0040010</v>
          </cell>
          <cell r="D33" t="str">
            <v>día</v>
          </cell>
          <cell r="E33" t="str">
            <v>Oficial</v>
          </cell>
          <cell r="F33">
            <v>104833.33333333334</v>
          </cell>
        </row>
        <row r="34">
          <cell r="C34" t="str">
            <v>A0040020</v>
          </cell>
          <cell r="D34" t="str">
            <v>día</v>
          </cell>
          <cell r="E34" t="str">
            <v>Oficial (2)</v>
          </cell>
          <cell r="F34">
            <v>209666.66666666669</v>
          </cell>
        </row>
        <row r="35">
          <cell r="C35" t="str">
            <v>A0040030</v>
          </cell>
          <cell r="D35" t="str">
            <v>día</v>
          </cell>
          <cell r="E35" t="str">
            <v>Oficial (3)</v>
          </cell>
          <cell r="F35">
            <v>314500</v>
          </cell>
        </row>
        <row r="36">
          <cell r="C36" t="str">
            <v>A0100050</v>
          </cell>
          <cell r="D36" t="str">
            <v>día</v>
          </cell>
          <cell r="E36" t="str">
            <v>Oficial + 3 Ayudantes (armado e inyección de anclajes)</v>
          </cell>
          <cell r="F36">
            <v>299083.33333333331</v>
          </cell>
        </row>
        <row r="37">
          <cell r="C37" t="str">
            <v>A0041000</v>
          </cell>
          <cell r="D37" t="str">
            <v>día</v>
          </cell>
          <cell r="E37" t="str">
            <v>Oficial experto en desmontaje</v>
          </cell>
          <cell r="F37">
            <v>123333.33333333334</v>
          </cell>
        </row>
        <row r="38">
          <cell r="C38" t="str">
            <v>A0041001</v>
          </cell>
          <cell r="D38" t="str">
            <v>día</v>
          </cell>
          <cell r="E38" t="str">
            <v>Oficial experto en explosivos</v>
          </cell>
          <cell r="F38">
            <v>126416.66666666667</v>
          </cell>
        </row>
        <row r="39">
          <cell r="C39" t="str">
            <v>A0041002</v>
          </cell>
          <cell r="D39" t="str">
            <v>día</v>
          </cell>
          <cell r="E39" t="str">
            <v xml:space="preserve">Oficial  Obrero (3) Cuadrilla de un oficial y 3 Obreros. </v>
          </cell>
          <cell r="F39">
            <v>289833.33333333337</v>
          </cell>
        </row>
        <row r="40">
          <cell r="C40" t="str">
            <v>A0041008</v>
          </cell>
          <cell r="D40" t="str">
            <v>día</v>
          </cell>
          <cell r="E40" t="str">
            <v>1 Oficial y 1 Obrero.</v>
          </cell>
          <cell r="F40">
            <v>166500.00000000003</v>
          </cell>
        </row>
        <row r="41">
          <cell r="C41" t="str">
            <v>A0041004</v>
          </cell>
          <cell r="D41" t="str">
            <v>día</v>
          </cell>
          <cell r="E41" t="str">
            <v>Cuadrilla de Un Oficial y (2) Obreros.</v>
          </cell>
          <cell r="F41">
            <v>228166.66666666669</v>
          </cell>
        </row>
        <row r="42">
          <cell r="C42" t="str">
            <v>A0041006</v>
          </cell>
          <cell r="D42" t="str">
            <v>día</v>
          </cell>
          <cell r="E42" t="str">
            <v>Cuadrilla de un oficial y (4) Obreros.</v>
          </cell>
          <cell r="F42">
            <v>351500.00000000006</v>
          </cell>
        </row>
        <row r="43">
          <cell r="C43" t="str">
            <v>A0100010</v>
          </cell>
          <cell r="D43" t="str">
            <v>día</v>
          </cell>
          <cell r="E43" t="str">
            <v>Cuadrilla de desmontaje (10 personas)</v>
          </cell>
          <cell r="F43">
            <v>577816.66666666663</v>
          </cell>
        </row>
        <row r="44">
          <cell r="C44" t="str">
            <v>A0100180</v>
          </cell>
          <cell r="D44" t="str">
            <v>día</v>
          </cell>
          <cell r="E44" t="str">
            <v>Cuadrilla de fabricación</v>
          </cell>
          <cell r="F44">
            <v>315116.66666666669</v>
          </cell>
        </row>
        <row r="45">
          <cell r="C45" t="str">
            <v>A0010010</v>
          </cell>
          <cell r="D45" t="str">
            <v>día</v>
          </cell>
          <cell r="E45" t="str">
            <v>Cadenero</v>
          </cell>
          <cell r="F45">
            <v>70916.666666666672</v>
          </cell>
        </row>
        <row r="46">
          <cell r="C46" t="str">
            <v>A0100240</v>
          </cell>
          <cell r="D46" t="str">
            <v>día</v>
          </cell>
          <cell r="E46" t="str">
            <v>Cadeneros (2)</v>
          </cell>
          <cell r="F46">
            <v>141833.33333333334</v>
          </cell>
        </row>
        <row r="47">
          <cell r="C47" t="str">
            <v>A0100220</v>
          </cell>
          <cell r="D47" t="str">
            <v>día</v>
          </cell>
          <cell r="E47" t="str">
            <v>Carpintero</v>
          </cell>
          <cell r="F47">
            <v>123333.33333333334</v>
          </cell>
        </row>
        <row r="48">
          <cell r="C48" t="str">
            <v>A0100130</v>
          </cell>
          <cell r="D48" t="str">
            <v>día</v>
          </cell>
          <cell r="E48" t="str">
            <v>Armador</v>
          </cell>
          <cell r="F48">
            <v>64750.000000000007</v>
          </cell>
        </row>
        <row r="49">
          <cell r="C49" t="str">
            <v>A0050010</v>
          </cell>
          <cell r="D49" t="str">
            <v>día</v>
          </cell>
          <cell r="E49" t="str">
            <v>Paletero</v>
          </cell>
          <cell r="F49">
            <v>61666.666666666672</v>
          </cell>
        </row>
        <row r="50">
          <cell r="C50" t="str">
            <v>A0050020</v>
          </cell>
          <cell r="D50" t="str">
            <v>día</v>
          </cell>
          <cell r="E50" t="str">
            <v>Paletero (2)</v>
          </cell>
          <cell r="F50">
            <v>123333.33333333334</v>
          </cell>
        </row>
        <row r="51">
          <cell r="C51" t="str">
            <v>A0070010</v>
          </cell>
          <cell r="D51" t="str">
            <v>día</v>
          </cell>
          <cell r="E51" t="str">
            <v>Rastrillero</v>
          </cell>
          <cell r="F51">
            <v>78933.333333333343</v>
          </cell>
        </row>
        <row r="52">
          <cell r="C52" t="str">
            <v>A0070020</v>
          </cell>
          <cell r="D52" t="str">
            <v>día</v>
          </cell>
          <cell r="E52" t="str">
            <v>Rastrilleros (2)</v>
          </cell>
          <cell r="F52">
            <v>157866.66666666669</v>
          </cell>
        </row>
        <row r="53">
          <cell r="C53" t="str">
            <v>A0100140</v>
          </cell>
          <cell r="D53" t="str">
            <v>día</v>
          </cell>
          <cell r="E53" t="str">
            <v>Cortador</v>
          </cell>
          <cell r="F53">
            <v>80166.666666666672</v>
          </cell>
        </row>
        <row r="54">
          <cell r="C54" t="str">
            <v>A0100092</v>
          </cell>
          <cell r="D54" t="str">
            <v>día</v>
          </cell>
          <cell r="E54" t="str">
            <v>Operador prueba de integridad</v>
          </cell>
          <cell r="F54">
            <v>131350</v>
          </cell>
        </row>
        <row r="55">
          <cell r="C55" t="str">
            <v>A0100280</v>
          </cell>
          <cell r="D55" t="str">
            <v>día</v>
          </cell>
          <cell r="E55" t="str">
            <v xml:space="preserve">Operador de maquinaria pesada </v>
          </cell>
          <cell r="F55">
            <v>131350</v>
          </cell>
        </row>
        <row r="56">
          <cell r="C56" t="str">
            <v>A0060010</v>
          </cell>
          <cell r="D56" t="str">
            <v>día</v>
          </cell>
          <cell r="E56" t="str">
            <v>Perforador</v>
          </cell>
          <cell r="F56">
            <v>104833.33333333334</v>
          </cell>
        </row>
        <row r="57">
          <cell r="C57" t="str">
            <v>A0100040</v>
          </cell>
          <cell r="D57" t="str">
            <v>día</v>
          </cell>
          <cell r="E57" t="str">
            <v>Perforador + Ayudante1 + Ayudante2</v>
          </cell>
          <cell r="F57">
            <v>234333.33333333334</v>
          </cell>
        </row>
        <row r="58">
          <cell r="C58" t="str">
            <v>A0080010</v>
          </cell>
          <cell r="D58" t="str">
            <v>día</v>
          </cell>
          <cell r="E58" t="str">
            <v>Soldador</v>
          </cell>
          <cell r="F58">
            <v>104833.33333333334</v>
          </cell>
        </row>
        <row r="59">
          <cell r="C59" t="str">
            <v>A0010083</v>
          </cell>
          <cell r="D59" t="str">
            <v>día</v>
          </cell>
          <cell r="E59" t="str">
            <v>Soldador (2)</v>
          </cell>
          <cell r="F59">
            <v>209666.66666666669</v>
          </cell>
        </row>
        <row r="60">
          <cell r="C60" t="str">
            <v>A0080012</v>
          </cell>
          <cell r="D60" t="str">
            <v>día</v>
          </cell>
          <cell r="E60" t="str">
            <v>Soldador 1A</v>
          </cell>
          <cell r="F60">
            <v>131966.66666666669</v>
          </cell>
        </row>
        <row r="61">
          <cell r="C61" t="str">
            <v>A0100090</v>
          </cell>
          <cell r="D61" t="str">
            <v>día</v>
          </cell>
          <cell r="E61" t="str">
            <v>Soldador experto en montaje y pruebas</v>
          </cell>
          <cell r="F61">
            <v>131966.66666666669</v>
          </cell>
        </row>
        <row r="62">
          <cell r="C62" t="str">
            <v>A0040110</v>
          </cell>
          <cell r="D62" t="str">
            <v>día</v>
          </cell>
          <cell r="E62" t="str">
            <v>Celador</v>
          </cell>
          <cell r="F62">
            <v>61666.666666666672</v>
          </cell>
        </row>
        <row r="63">
          <cell r="C63" t="str">
            <v>A0100160</v>
          </cell>
          <cell r="D63" t="str">
            <v>día</v>
          </cell>
          <cell r="E63" t="str">
            <v xml:space="preserve">Inspector </v>
          </cell>
          <cell r="F63">
            <v>98666.666666666686</v>
          </cell>
        </row>
        <row r="64">
          <cell r="C64" t="str">
            <v>A0020010</v>
          </cell>
          <cell r="D64" t="str">
            <v>día</v>
          </cell>
          <cell r="E64" t="str">
            <v>Inspector de fabricación y montaje</v>
          </cell>
          <cell r="F64">
            <v>123333.33333333334</v>
          </cell>
        </row>
        <row r="65">
          <cell r="C65" t="str">
            <v>A0100260</v>
          </cell>
          <cell r="D65" t="str">
            <v>día</v>
          </cell>
          <cell r="E65" t="str">
            <v>Técnico electricista</v>
          </cell>
          <cell r="F65">
            <v>98666.666666666686</v>
          </cell>
        </row>
        <row r="66">
          <cell r="C66" t="str">
            <v>A0100250</v>
          </cell>
          <cell r="D66" t="str">
            <v>día</v>
          </cell>
          <cell r="E66" t="str">
            <v>Técnico y/o profesionale HSEQ para obra</v>
          </cell>
          <cell r="F66">
            <v>92500</v>
          </cell>
        </row>
        <row r="67">
          <cell r="C67" t="str">
            <v>A0090010</v>
          </cell>
          <cell r="D67" t="str">
            <v>día</v>
          </cell>
          <cell r="E67" t="str">
            <v>Topógrafo</v>
          </cell>
          <cell r="F67">
            <v>148000</v>
          </cell>
        </row>
        <row r="68">
          <cell r="C68" t="str">
            <v>A0100181</v>
          </cell>
          <cell r="D68" t="str">
            <v>día</v>
          </cell>
          <cell r="E68" t="str">
            <v>Calculista</v>
          </cell>
          <cell r="F68">
            <v>308333.33333333337</v>
          </cell>
        </row>
        <row r="69">
          <cell r="C69" t="str">
            <v>A0100170</v>
          </cell>
          <cell r="D69" t="str">
            <v>día</v>
          </cell>
          <cell r="E69" t="str">
            <v>Dibujante</v>
          </cell>
          <cell r="F69">
            <v>92500</v>
          </cell>
        </row>
        <row r="70">
          <cell r="C70" t="str">
            <v>A0100182</v>
          </cell>
          <cell r="D70" t="str">
            <v>día</v>
          </cell>
          <cell r="E70" t="str">
            <v>Dibujante 2</v>
          </cell>
          <cell r="F70">
            <v>92500</v>
          </cell>
        </row>
        <row r="71">
          <cell r="C71" t="str">
            <v>A0100270</v>
          </cell>
          <cell r="D71" t="str">
            <v>día</v>
          </cell>
          <cell r="E71" t="str">
            <v xml:space="preserve">Técnico agricola, técnico en botanica y/o jardinero </v>
          </cell>
          <cell r="F71">
            <v>61666.666666666672</v>
          </cell>
        </row>
        <row r="72">
          <cell r="C72" t="str">
            <v>A0100070</v>
          </cell>
          <cell r="D72" t="str">
            <v>día</v>
          </cell>
          <cell r="E72" t="str">
            <v>Ingeniero de montaje y prueba</v>
          </cell>
          <cell r="F72">
            <v>478533.33333333337</v>
          </cell>
        </row>
        <row r="73">
          <cell r="C73" t="str">
            <v>A0100069</v>
          </cell>
          <cell r="D73" t="str">
            <v>día</v>
          </cell>
          <cell r="E73" t="str">
            <v>Ingeniero de Montaje y Prueba Pilote 1</v>
          </cell>
          <cell r="F73">
            <v>469900.00000000006</v>
          </cell>
        </row>
        <row r="74">
          <cell r="C74" t="str">
            <v>A0100082</v>
          </cell>
          <cell r="D74" t="str">
            <v>día</v>
          </cell>
          <cell r="E74" t="str">
            <v>Ingeniero Especialista prueba de  integridad</v>
          </cell>
          <cell r="F74">
            <v>403916.66666666669</v>
          </cell>
        </row>
        <row r="75">
          <cell r="C75" t="str">
            <v>A0100071</v>
          </cell>
          <cell r="D75" t="str">
            <v>día</v>
          </cell>
          <cell r="E75" t="str">
            <v xml:space="preserve">Ingeniero Geotecnista </v>
          </cell>
          <cell r="F75">
            <v>403916.66666666669</v>
          </cell>
        </row>
        <row r="76">
          <cell r="C76" t="str">
            <v>A0100020</v>
          </cell>
          <cell r="D76" t="str">
            <v>día</v>
          </cell>
          <cell r="E76" t="str">
            <v>Ingeniero supervisor</v>
          </cell>
          <cell r="F76">
            <v>363833.33333333337</v>
          </cell>
        </row>
        <row r="77">
          <cell r="C77" t="str">
            <v>A0100080</v>
          </cell>
          <cell r="D77" t="str">
            <v>día</v>
          </cell>
          <cell r="E77" t="str">
            <v>Ingeniero supervisor y director de prueba</v>
          </cell>
          <cell r="F77">
            <v>561166.66666666674</v>
          </cell>
        </row>
        <row r="78">
          <cell r="C78" t="str">
            <v>A0100081</v>
          </cell>
          <cell r="D78" t="str">
            <v>día</v>
          </cell>
          <cell r="E78" t="str">
            <v>Ingeniero Supervisor y Director de Prueba Pilote</v>
          </cell>
          <cell r="F78">
            <v>561166.66666666674</v>
          </cell>
        </row>
        <row r="79">
          <cell r="C79" t="str">
            <v>A0100230</v>
          </cell>
          <cell r="D79" t="str">
            <v>día</v>
          </cell>
          <cell r="E79" t="str">
            <v xml:space="preserve">Inspector de fabricacion montaje y pintura </v>
          </cell>
          <cell r="F79">
            <v>135666.66666666669</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5.emf"/><Relationship Id="rId4" Type="http://schemas.openxmlformats.org/officeDocument/2006/relationships/oleObject" Target="../embeddings/oleObject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image" Target="../media/image5.emf"/><Relationship Id="rId4" Type="http://schemas.openxmlformats.org/officeDocument/2006/relationships/oleObject" Target="../embeddings/oleObject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openxmlformats.org/officeDocument/2006/relationships/image" Target="../media/image5.emf"/><Relationship Id="rId4" Type="http://schemas.openxmlformats.org/officeDocument/2006/relationships/oleObject" Target="../embeddings/oleObject3.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5" Type="http://schemas.openxmlformats.org/officeDocument/2006/relationships/image" Target="../media/image5.emf"/><Relationship Id="rId4" Type="http://schemas.openxmlformats.org/officeDocument/2006/relationships/oleObject" Target="../embeddings/oleObject4.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image" Target="../media/image5.emf"/><Relationship Id="rId4" Type="http://schemas.openxmlformats.org/officeDocument/2006/relationships/oleObject" Target="../embeddings/oleObject5.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8.bin"/><Relationship Id="rId5" Type="http://schemas.openxmlformats.org/officeDocument/2006/relationships/image" Target="../media/image5.emf"/><Relationship Id="rId4" Type="http://schemas.openxmlformats.org/officeDocument/2006/relationships/oleObject" Target="../embeddings/oleObject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printerSettings" Target="../printerSettings/printerSettings9.bin"/><Relationship Id="rId5" Type="http://schemas.openxmlformats.org/officeDocument/2006/relationships/image" Target="../media/image5.emf"/><Relationship Id="rId4" Type="http://schemas.openxmlformats.org/officeDocument/2006/relationships/oleObject" Target="../embeddings/oleObject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10.bin"/><Relationship Id="rId5" Type="http://schemas.openxmlformats.org/officeDocument/2006/relationships/image" Target="../media/image5.emf"/><Relationship Id="rId4" Type="http://schemas.openxmlformats.org/officeDocument/2006/relationships/oleObject" Target="../embeddings/oleObject8.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1.xml"/><Relationship Id="rId1" Type="http://schemas.openxmlformats.org/officeDocument/2006/relationships/printerSettings" Target="../printerSettings/printerSettings11.bin"/><Relationship Id="rId5" Type="http://schemas.openxmlformats.org/officeDocument/2006/relationships/image" Target="../media/image5.emf"/><Relationship Id="rId4" Type="http://schemas.openxmlformats.org/officeDocument/2006/relationships/oleObject" Target="../embeddings/oleObject9.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2.xml"/><Relationship Id="rId1" Type="http://schemas.openxmlformats.org/officeDocument/2006/relationships/printerSettings" Target="../printerSettings/printerSettings12.bin"/><Relationship Id="rId5" Type="http://schemas.openxmlformats.org/officeDocument/2006/relationships/image" Target="../media/image5.emf"/><Relationship Id="rId4" Type="http://schemas.openxmlformats.org/officeDocument/2006/relationships/oleObject" Target="../embeddings/oleObject10.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3.xml"/><Relationship Id="rId1" Type="http://schemas.openxmlformats.org/officeDocument/2006/relationships/printerSettings" Target="../printerSettings/printerSettings13.bin"/><Relationship Id="rId5" Type="http://schemas.openxmlformats.org/officeDocument/2006/relationships/image" Target="../media/image5.emf"/><Relationship Id="rId4" Type="http://schemas.openxmlformats.org/officeDocument/2006/relationships/oleObject" Target="../embeddings/oleObject11.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4.xml"/><Relationship Id="rId1" Type="http://schemas.openxmlformats.org/officeDocument/2006/relationships/printerSettings" Target="../printerSettings/printerSettings14.bin"/><Relationship Id="rId5" Type="http://schemas.openxmlformats.org/officeDocument/2006/relationships/image" Target="../media/image5.emf"/><Relationship Id="rId4" Type="http://schemas.openxmlformats.org/officeDocument/2006/relationships/oleObject" Target="../embeddings/oleObject12.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5.xml"/><Relationship Id="rId1" Type="http://schemas.openxmlformats.org/officeDocument/2006/relationships/printerSettings" Target="../printerSettings/printerSettings15.bin"/><Relationship Id="rId5" Type="http://schemas.openxmlformats.org/officeDocument/2006/relationships/image" Target="../media/image5.emf"/><Relationship Id="rId4" Type="http://schemas.openxmlformats.org/officeDocument/2006/relationships/oleObject" Target="../embeddings/oleObject13.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6.xml"/><Relationship Id="rId1" Type="http://schemas.openxmlformats.org/officeDocument/2006/relationships/printerSettings" Target="../printerSettings/printerSettings16.bin"/><Relationship Id="rId5" Type="http://schemas.openxmlformats.org/officeDocument/2006/relationships/image" Target="../media/image5.emf"/><Relationship Id="rId4" Type="http://schemas.openxmlformats.org/officeDocument/2006/relationships/oleObject" Target="../embeddings/oleObject14.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7.xml"/><Relationship Id="rId1" Type="http://schemas.openxmlformats.org/officeDocument/2006/relationships/printerSettings" Target="../printerSettings/printerSettings17.bin"/><Relationship Id="rId5" Type="http://schemas.openxmlformats.org/officeDocument/2006/relationships/image" Target="../media/image5.emf"/><Relationship Id="rId4" Type="http://schemas.openxmlformats.org/officeDocument/2006/relationships/oleObject" Target="../embeddings/oleObject15.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8.xml"/><Relationship Id="rId1" Type="http://schemas.openxmlformats.org/officeDocument/2006/relationships/printerSettings" Target="../printerSettings/printerSettings18.bin"/><Relationship Id="rId5" Type="http://schemas.openxmlformats.org/officeDocument/2006/relationships/image" Target="../media/image5.emf"/><Relationship Id="rId4" Type="http://schemas.openxmlformats.org/officeDocument/2006/relationships/oleObject" Target="../embeddings/oleObject16.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9.xml"/><Relationship Id="rId1" Type="http://schemas.openxmlformats.org/officeDocument/2006/relationships/printerSettings" Target="../printerSettings/printerSettings19.bin"/><Relationship Id="rId5" Type="http://schemas.openxmlformats.org/officeDocument/2006/relationships/image" Target="../media/image5.emf"/><Relationship Id="rId4" Type="http://schemas.openxmlformats.org/officeDocument/2006/relationships/oleObject" Target="../embeddings/oleObject1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58"/>
  <sheetViews>
    <sheetView tabSelected="1" view="pageBreakPreview" topLeftCell="C1" zoomScale="120" zoomScaleNormal="100" zoomScaleSheetLayoutView="120" workbookViewId="0">
      <selection activeCell="F38" sqref="F38"/>
    </sheetView>
  </sheetViews>
  <sheetFormatPr baseColWidth="10" defaultColWidth="11.28515625" defaultRowHeight="12.75"/>
  <cols>
    <col min="1" max="1" width="1.7109375" style="23" customWidth="1"/>
    <col min="2" max="2" width="14" style="23" customWidth="1"/>
    <col min="3" max="3" width="8" style="23" customWidth="1"/>
    <col min="4" max="4" width="12.7109375" style="23" customWidth="1"/>
    <col min="5" max="5" width="13" style="23" customWidth="1"/>
    <col min="6" max="6" width="44" style="23" customWidth="1"/>
    <col min="7" max="7" width="8.140625" style="23" customWidth="1"/>
    <col min="8" max="8" width="14.7109375" style="23" customWidth="1"/>
    <col min="9" max="9" width="18.7109375" style="23" customWidth="1"/>
    <col min="10" max="10" width="22.140625" style="23" customWidth="1"/>
    <col min="11" max="11" width="3" style="23" customWidth="1"/>
    <col min="12" max="12" width="19.85546875" style="23" bestFit="1" customWidth="1"/>
    <col min="13" max="13" width="16.140625" style="23" customWidth="1"/>
    <col min="14" max="14" width="14.42578125" style="23" customWidth="1"/>
    <col min="15" max="16384" width="11.28515625" style="23"/>
  </cols>
  <sheetData>
    <row r="1" spans="1:14" ht="9" customHeight="1" thickTop="1">
      <c r="A1" s="416"/>
      <c r="B1" s="417"/>
      <c r="C1" s="417"/>
      <c r="D1" s="417"/>
      <c r="E1" s="417"/>
      <c r="F1" s="417"/>
      <c r="G1" s="417"/>
      <c r="H1" s="417"/>
      <c r="I1" s="417"/>
      <c r="J1" s="417"/>
      <c r="K1" s="418"/>
    </row>
    <row r="2" spans="1:14" ht="22.5" customHeight="1">
      <c r="A2" s="419"/>
      <c r="B2" s="457" t="s">
        <v>312</v>
      </c>
      <c r="C2" s="458"/>
      <c r="D2" s="458"/>
      <c r="E2" s="459"/>
      <c r="K2" s="420"/>
    </row>
    <row r="3" spans="1:14">
      <c r="A3" s="419"/>
      <c r="B3" s="414" t="s">
        <v>313</v>
      </c>
      <c r="C3" s="415" t="s">
        <v>314</v>
      </c>
      <c r="D3" s="414" t="s">
        <v>315</v>
      </c>
      <c r="E3" s="415">
        <v>2</v>
      </c>
      <c r="K3" s="420"/>
    </row>
    <row r="4" spans="1:14" ht="8.25" customHeight="1">
      <c r="A4" s="419"/>
      <c r="K4" s="420"/>
    </row>
    <row r="5" spans="1:14" s="22" customFormat="1">
      <c r="C5" s="461" t="s">
        <v>0</v>
      </c>
      <c r="D5" s="461"/>
      <c r="E5" s="461"/>
      <c r="F5" s="461"/>
      <c r="G5" s="461"/>
      <c r="H5" s="461"/>
      <c r="I5" s="461"/>
      <c r="J5" s="422"/>
      <c r="K5" s="423"/>
    </row>
    <row r="6" spans="1:14" s="22" customFormat="1">
      <c r="C6" s="461" t="s">
        <v>157</v>
      </c>
      <c r="D6" s="461"/>
      <c r="E6" s="461"/>
      <c r="F6" s="461"/>
      <c r="G6" s="461"/>
      <c r="H6" s="461"/>
      <c r="I6" s="461"/>
      <c r="J6" s="422"/>
      <c r="K6" s="423"/>
    </row>
    <row r="7" spans="1:14" s="22" customFormat="1">
      <c r="C7" s="461" t="s">
        <v>156</v>
      </c>
      <c r="D7" s="461"/>
      <c r="E7" s="461"/>
      <c r="F7" s="461"/>
      <c r="G7" s="461"/>
      <c r="H7" s="461"/>
      <c r="I7" s="461"/>
      <c r="J7" s="422"/>
      <c r="K7" s="423"/>
    </row>
    <row r="8" spans="1:14" s="22" customFormat="1">
      <c r="C8" s="461" t="s">
        <v>190</v>
      </c>
      <c r="D8" s="461"/>
      <c r="E8" s="461"/>
      <c r="F8" s="461"/>
      <c r="G8" s="461"/>
      <c r="H8" s="461"/>
      <c r="I8" s="461"/>
      <c r="J8" s="422"/>
      <c r="K8" s="423"/>
    </row>
    <row r="9" spans="1:14" s="22" customFormat="1" ht="20.25" customHeight="1">
      <c r="A9" s="421"/>
      <c r="B9" s="461" t="s">
        <v>159</v>
      </c>
      <c r="C9" s="461"/>
      <c r="D9" s="461"/>
      <c r="E9" s="461"/>
      <c r="F9" s="461"/>
      <c r="G9" s="461"/>
      <c r="H9" s="461"/>
      <c r="I9" s="461"/>
      <c r="J9" s="461"/>
      <c r="K9" s="423"/>
    </row>
    <row r="10" spans="1:14" s="22" customFormat="1" ht="31.5" customHeight="1">
      <c r="A10" s="421"/>
      <c r="B10" s="466" t="s">
        <v>158</v>
      </c>
      <c r="C10" s="466"/>
      <c r="D10" s="466"/>
      <c r="E10" s="466"/>
      <c r="F10" s="466"/>
      <c r="G10" s="466"/>
      <c r="H10" s="466"/>
      <c r="I10" s="466"/>
      <c r="J10" s="466"/>
      <c r="K10" s="423"/>
    </row>
    <row r="11" spans="1:14" s="22" customFormat="1">
      <c r="A11" s="421"/>
      <c r="B11" s="467" t="s">
        <v>311</v>
      </c>
      <c r="C11" s="468"/>
      <c r="D11" s="468"/>
      <c r="E11" s="468"/>
      <c r="F11" s="468"/>
      <c r="G11" s="468"/>
      <c r="H11" s="468"/>
      <c r="I11" s="468"/>
      <c r="J11" s="469"/>
      <c r="K11" s="423"/>
    </row>
    <row r="12" spans="1:14" s="22" customFormat="1" ht="15" customHeight="1">
      <c r="A12" s="421"/>
      <c r="B12" s="467"/>
      <c r="C12" s="468"/>
      <c r="D12" s="468"/>
      <c r="E12" s="468"/>
      <c r="F12" s="468"/>
      <c r="G12" s="468"/>
      <c r="H12" s="468"/>
      <c r="I12" s="468"/>
      <c r="J12" s="469"/>
      <c r="K12" s="423"/>
    </row>
    <row r="13" spans="1:14" s="22" customFormat="1" ht="24.75" customHeight="1">
      <c r="A13" s="421"/>
      <c r="B13" s="470" t="s">
        <v>310</v>
      </c>
      <c r="C13" s="471"/>
      <c r="D13" s="471"/>
      <c r="E13" s="471"/>
      <c r="F13" s="471"/>
      <c r="G13" s="471"/>
      <c r="H13" s="471"/>
      <c r="I13" s="471"/>
      <c r="J13" s="472"/>
      <c r="K13" s="423"/>
    </row>
    <row r="14" spans="1:14" s="22" customFormat="1" ht="15" customHeight="1" thickBot="1">
      <c r="A14" s="421"/>
      <c r="B14" s="441"/>
      <c r="C14" s="424"/>
      <c r="D14" s="424"/>
      <c r="E14" s="424"/>
      <c r="F14" s="424"/>
      <c r="G14" s="425"/>
      <c r="H14" s="425"/>
      <c r="I14" s="424"/>
      <c r="K14" s="423"/>
    </row>
    <row r="15" spans="1:14" ht="17.25" customHeight="1" thickBot="1">
      <c r="A15" s="419"/>
      <c r="B15" s="473" t="s">
        <v>171</v>
      </c>
      <c r="C15" s="462" t="s">
        <v>1</v>
      </c>
      <c r="D15" s="464" t="s">
        <v>2</v>
      </c>
      <c r="E15" s="465"/>
      <c r="K15" s="420"/>
    </row>
    <row r="16" spans="1:14" s="24" customFormat="1" ht="29.25" customHeight="1" thickBot="1">
      <c r="A16" s="426"/>
      <c r="B16" s="474"/>
      <c r="C16" s="463"/>
      <c r="D16" s="1" t="s">
        <v>3</v>
      </c>
      <c r="E16" s="1" t="s">
        <v>4</v>
      </c>
      <c r="F16" s="2" t="s">
        <v>5</v>
      </c>
      <c r="G16" s="2" t="s">
        <v>6</v>
      </c>
      <c r="H16" s="413" t="s">
        <v>309</v>
      </c>
      <c r="I16" s="39" t="s">
        <v>170</v>
      </c>
      <c r="J16" s="442" t="s">
        <v>169</v>
      </c>
      <c r="K16" s="427"/>
      <c r="L16" s="403"/>
      <c r="M16" s="402"/>
      <c r="N16" s="402"/>
    </row>
    <row r="17" spans="1:11" ht="16.5" customHeight="1" thickBot="1">
      <c r="A17" s="419"/>
      <c r="B17" s="25"/>
      <c r="C17" s="428"/>
      <c r="D17" s="429"/>
      <c r="E17" s="429"/>
      <c r="F17" s="429"/>
      <c r="H17" s="430"/>
      <c r="I17" s="431"/>
      <c r="K17" s="420"/>
    </row>
    <row r="18" spans="1:11" ht="16.5" customHeight="1" thickBot="1">
      <c r="A18" s="419"/>
      <c r="B18" s="1"/>
      <c r="C18" s="54" t="s">
        <v>8</v>
      </c>
      <c r="D18" s="2"/>
      <c r="E18" s="2"/>
      <c r="F18" s="2"/>
      <c r="G18" s="39"/>
      <c r="H18" s="39"/>
      <c r="I18" s="1"/>
      <c r="J18" s="53">
        <f>SUM(J19:J22)</f>
        <v>19273332</v>
      </c>
      <c r="K18" s="420"/>
    </row>
    <row r="19" spans="1:11" ht="16.5" customHeight="1">
      <c r="A19" s="419"/>
      <c r="B19" s="25">
        <v>1</v>
      </c>
      <c r="C19" s="46" t="s">
        <v>191</v>
      </c>
      <c r="D19" s="60" t="s">
        <v>192</v>
      </c>
      <c r="E19" s="3"/>
      <c r="F19" s="4" t="s">
        <v>9</v>
      </c>
      <c r="G19" s="6" t="s">
        <v>10</v>
      </c>
      <c r="H19" s="4">
        <v>4</v>
      </c>
      <c r="I19" s="40">
        <v>214583</v>
      </c>
      <c r="J19" s="42">
        <f>+H19*I19</f>
        <v>858332</v>
      </c>
      <c r="K19" s="420"/>
    </row>
    <row r="20" spans="1:11" ht="24.75" customHeight="1">
      <c r="A20" s="419"/>
      <c r="B20" s="25">
        <v>2</v>
      </c>
      <c r="C20" s="46" t="s">
        <v>11</v>
      </c>
      <c r="D20" s="60" t="s">
        <v>254</v>
      </c>
      <c r="E20" s="3"/>
      <c r="F20" s="5" t="s">
        <v>12</v>
      </c>
      <c r="G20" s="6" t="s">
        <v>10</v>
      </c>
      <c r="H20" s="5">
        <v>100</v>
      </c>
      <c r="I20" s="40">
        <v>27953</v>
      </c>
      <c r="J20" s="42">
        <f>+H20*I20</f>
        <v>2795300</v>
      </c>
      <c r="K20" s="420"/>
    </row>
    <row r="21" spans="1:11" ht="16.5" customHeight="1">
      <c r="A21" s="419"/>
      <c r="B21" s="25">
        <v>3</v>
      </c>
      <c r="C21" s="46" t="s">
        <v>13</v>
      </c>
      <c r="D21" s="60" t="s">
        <v>255</v>
      </c>
      <c r="E21" s="3"/>
      <c r="F21" s="5" t="s">
        <v>14</v>
      </c>
      <c r="G21" s="6" t="s">
        <v>10</v>
      </c>
      <c r="H21" s="5">
        <v>100</v>
      </c>
      <c r="I21" s="40">
        <v>20205</v>
      </c>
      <c r="J21" s="42">
        <f>+H21*I21</f>
        <v>2020500</v>
      </c>
      <c r="K21" s="420"/>
    </row>
    <row r="22" spans="1:11" ht="16.5" customHeight="1">
      <c r="A22" s="419"/>
      <c r="B22" s="25">
        <v>4</v>
      </c>
      <c r="C22" s="46" t="s">
        <v>15</v>
      </c>
      <c r="D22" s="60" t="s">
        <v>256</v>
      </c>
      <c r="E22" s="3"/>
      <c r="F22" s="12" t="s">
        <v>146</v>
      </c>
      <c r="G22" s="6" t="s">
        <v>10</v>
      </c>
      <c r="H22" s="4">
        <v>800</v>
      </c>
      <c r="I22" s="40">
        <v>16999</v>
      </c>
      <c r="J22" s="42">
        <f>+H22*I22</f>
        <v>13599200</v>
      </c>
      <c r="K22" s="420"/>
    </row>
    <row r="23" spans="1:11" ht="16.5" customHeight="1" thickBot="1">
      <c r="A23" s="419"/>
      <c r="B23" s="25"/>
      <c r="C23" s="47"/>
      <c r="D23" s="28"/>
      <c r="E23" s="29"/>
      <c r="F23" s="30"/>
      <c r="G23" s="31"/>
      <c r="H23" s="32"/>
      <c r="I23" s="33"/>
      <c r="K23" s="420"/>
    </row>
    <row r="24" spans="1:11" ht="16.5" customHeight="1" thickBot="1">
      <c r="A24" s="419"/>
      <c r="B24" s="1"/>
      <c r="C24" s="54" t="s">
        <v>16</v>
      </c>
      <c r="D24" s="2"/>
      <c r="E24" s="2"/>
      <c r="F24" s="2"/>
      <c r="G24" s="39"/>
      <c r="H24" s="39"/>
      <c r="I24" s="1"/>
      <c r="J24" s="53">
        <f>SUM(J25:J26)</f>
        <v>46638000</v>
      </c>
      <c r="K24" s="420"/>
    </row>
    <row r="25" spans="1:11" ht="16.5" customHeight="1">
      <c r="A25" s="419"/>
      <c r="B25" s="25">
        <v>5</v>
      </c>
      <c r="C25" s="48" t="s">
        <v>17</v>
      </c>
      <c r="D25" s="25" t="s">
        <v>257</v>
      </c>
      <c r="E25" s="3"/>
      <c r="F25" s="4" t="s">
        <v>18</v>
      </c>
      <c r="G25" s="6" t="s">
        <v>19</v>
      </c>
      <c r="H25" s="4">
        <v>8000</v>
      </c>
      <c r="I25" s="40">
        <v>1877</v>
      </c>
      <c r="J25" s="42">
        <f>+H25*I25</f>
        <v>15016000</v>
      </c>
      <c r="K25" s="420"/>
    </row>
    <row r="26" spans="1:11" ht="16.5" customHeight="1">
      <c r="A26" s="419"/>
      <c r="B26" s="25">
        <v>6</v>
      </c>
      <c r="C26" s="48" t="s">
        <v>20</v>
      </c>
      <c r="D26" s="25" t="s">
        <v>258</v>
      </c>
      <c r="E26" s="3"/>
      <c r="F26" s="12" t="s">
        <v>145</v>
      </c>
      <c r="G26" s="6" t="s">
        <v>10</v>
      </c>
      <c r="H26" s="4">
        <v>400</v>
      </c>
      <c r="I26" s="40">
        <v>79055</v>
      </c>
      <c r="J26" s="42">
        <f>+H26*I26</f>
        <v>31622000</v>
      </c>
      <c r="K26" s="420"/>
    </row>
    <row r="27" spans="1:11" ht="16.5" customHeight="1" thickBot="1">
      <c r="A27" s="419"/>
      <c r="B27" s="25"/>
      <c r="C27" s="34"/>
      <c r="D27" s="34"/>
      <c r="E27" s="29"/>
      <c r="F27" s="30"/>
      <c r="G27" s="31"/>
      <c r="H27" s="32"/>
      <c r="I27" s="33"/>
      <c r="K27" s="420"/>
    </row>
    <row r="28" spans="1:11" ht="16.5" customHeight="1" thickBot="1">
      <c r="A28" s="419"/>
      <c r="B28" s="1"/>
      <c r="C28" s="54" t="s">
        <v>21</v>
      </c>
      <c r="D28" s="2"/>
      <c r="E28" s="2"/>
      <c r="F28" s="2"/>
      <c r="G28" s="39"/>
      <c r="H28" s="39"/>
      <c r="I28" s="1"/>
      <c r="J28" s="53">
        <f>SUM(J29:J38)</f>
        <v>47116114</v>
      </c>
      <c r="K28" s="420"/>
    </row>
    <row r="29" spans="1:11" ht="16.5" customHeight="1">
      <c r="A29" s="419"/>
      <c r="B29" s="25">
        <v>7</v>
      </c>
      <c r="C29" s="48" t="s">
        <v>22</v>
      </c>
      <c r="D29" s="25" t="s">
        <v>259</v>
      </c>
      <c r="E29" s="3"/>
      <c r="F29" s="4" t="s">
        <v>23</v>
      </c>
      <c r="G29" s="6" t="s">
        <v>10</v>
      </c>
      <c r="H29" s="4">
        <v>30</v>
      </c>
      <c r="I29" s="40">
        <v>33155</v>
      </c>
      <c r="J29" s="42">
        <f t="shared" ref="J29:J38" si="0">+H29*I29</f>
        <v>994650</v>
      </c>
      <c r="K29" s="420"/>
    </row>
    <row r="30" spans="1:11" ht="26.45" customHeight="1">
      <c r="A30" s="419"/>
      <c r="B30" s="25">
        <v>8</v>
      </c>
      <c r="C30" s="48" t="s">
        <v>24</v>
      </c>
      <c r="D30" s="25" t="s">
        <v>260</v>
      </c>
      <c r="E30" s="3"/>
      <c r="F30" s="5" t="s">
        <v>25</v>
      </c>
      <c r="G30" s="6" t="s">
        <v>10</v>
      </c>
      <c r="H30" s="5">
        <v>24</v>
      </c>
      <c r="I30" s="40">
        <v>77678</v>
      </c>
      <c r="J30" s="42">
        <f t="shared" si="0"/>
        <v>1864272</v>
      </c>
      <c r="K30" s="420"/>
    </row>
    <row r="31" spans="1:11" ht="16.5" customHeight="1">
      <c r="A31" s="419"/>
      <c r="B31" s="25">
        <v>9</v>
      </c>
      <c r="C31" s="48" t="s">
        <v>237</v>
      </c>
      <c r="D31" s="25" t="s">
        <v>261</v>
      </c>
      <c r="E31" s="3"/>
      <c r="F31" s="21" t="s">
        <v>147</v>
      </c>
      <c r="G31" s="6" t="s">
        <v>10</v>
      </c>
      <c r="H31" s="5">
        <v>8</v>
      </c>
      <c r="I31" s="40">
        <v>1131777</v>
      </c>
      <c r="J31" s="42">
        <f t="shared" si="0"/>
        <v>9054216</v>
      </c>
      <c r="K31" s="420"/>
    </row>
    <row r="32" spans="1:11" ht="16.5" customHeight="1">
      <c r="A32" s="419"/>
      <c r="B32" s="25">
        <v>10</v>
      </c>
      <c r="C32" s="48" t="s">
        <v>262</v>
      </c>
      <c r="D32" s="25" t="s">
        <v>261</v>
      </c>
      <c r="E32" s="3"/>
      <c r="F32" s="5" t="s">
        <v>126</v>
      </c>
      <c r="G32" s="6" t="s">
        <v>10</v>
      </c>
      <c r="H32" s="5">
        <v>5</v>
      </c>
      <c r="I32" s="40">
        <v>910873</v>
      </c>
      <c r="J32" s="42">
        <f t="shared" si="0"/>
        <v>4554365</v>
      </c>
      <c r="K32" s="420"/>
    </row>
    <row r="33" spans="1:11" ht="16.5" customHeight="1">
      <c r="A33" s="419"/>
      <c r="B33" s="25">
        <v>11</v>
      </c>
      <c r="C33" s="48" t="s">
        <v>26</v>
      </c>
      <c r="D33" s="25" t="s">
        <v>261</v>
      </c>
      <c r="E33" s="3"/>
      <c r="F33" s="21" t="s">
        <v>148</v>
      </c>
      <c r="G33" s="6" t="s">
        <v>10</v>
      </c>
      <c r="H33" s="5">
        <v>1</v>
      </c>
      <c r="I33" s="40">
        <v>448139</v>
      </c>
      <c r="J33" s="42">
        <f t="shared" si="0"/>
        <v>448139</v>
      </c>
      <c r="K33" s="420"/>
    </row>
    <row r="34" spans="1:11" ht="43.15" customHeight="1">
      <c r="A34" s="419"/>
      <c r="B34" s="25">
        <v>12</v>
      </c>
      <c r="C34" s="48" t="s">
        <v>27</v>
      </c>
      <c r="D34" s="25" t="s">
        <v>261</v>
      </c>
      <c r="E34" s="3"/>
      <c r="F34" s="21" t="s">
        <v>149</v>
      </c>
      <c r="G34" s="6" t="s">
        <v>10</v>
      </c>
      <c r="H34" s="5">
        <v>4</v>
      </c>
      <c r="I34" s="40">
        <v>318661</v>
      </c>
      <c r="J34" s="42">
        <f t="shared" si="0"/>
        <v>1274644</v>
      </c>
      <c r="K34" s="420"/>
    </row>
    <row r="35" spans="1:11" ht="16.5" customHeight="1">
      <c r="A35" s="419"/>
      <c r="B35" s="25">
        <v>13</v>
      </c>
      <c r="C35" s="48" t="s">
        <v>28</v>
      </c>
      <c r="D35" s="25" t="s">
        <v>303</v>
      </c>
      <c r="E35" s="3"/>
      <c r="F35" s="5" t="s">
        <v>29</v>
      </c>
      <c r="G35" s="25" t="s">
        <v>30</v>
      </c>
      <c r="H35" s="5">
        <v>1584</v>
      </c>
      <c r="I35" s="40">
        <v>7927</v>
      </c>
      <c r="J35" s="42">
        <f t="shared" si="0"/>
        <v>12556368</v>
      </c>
      <c r="K35" s="420"/>
    </row>
    <row r="36" spans="1:11" ht="28.15" customHeight="1">
      <c r="A36" s="419"/>
      <c r="B36" s="25">
        <v>14</v>
      </c>
      <c r="C36" s="48" t="s">
        <v>277</v>
      </c>
      <c r="D36" s="25" t="s">
        <v>304</v>
      </c>
      <c r="E36" s="3"/>
      <c r="F36" s="5" t="s">
        <v>134</v>
      </c>
      <c r="G36" s="6" t="s">
        <v>31</v>
      </c>
      <c r="H36" s="5">
        <v>17</v>
      </c>
      <c r="I36" s="40">
        <v>847845</v>
      </c>
      <c r="J36" s="42">
        <f t="shared" si="0"/>
        <v>14413365</v>
      </c>
      <c r="K36" s="420"/>
    </row>
    <row r="37" spans="1:11" ht="26.25" customHeight="1">
      <c r="A37" s="419"/>
      <c r="B37" s="25">
        <v>15</v>
      </c>
      <c r="C37" s="48" t="s">
        <v>32</v>
      </c>
      <c r="D37" s="25" t="s">
        <v>305</v>
      </c>
      <c r="E37" s="3"/>
      <c r="F37" s="21" t="s">
        <v>288</v>
      </c>
      <c r="G37" s="6" t="s">
        <v>19</v>
      </c>
      <c r="H37" s="5">
        <v>54</v>
      </c>
      <c r="I37" s="40">
        <v>11025</v>
      </c>
      <c r="J37" s="42">
        <f t="shared" si="0"/>
        <v>595350</v>
      </c>
      <c r="K37" s="420"/>
    </row>
    <row r="38" spans="1:11" ht="43.5" customHeight="1">
      <c r="A38" s="419"/>
      <c r="B38" s="25">
        <v>16</v>
      </c>
      <c r="C38" s="48" t="s">
        <v>33</v>
      </c>
      <c r="D38" s="25" t="s">
        <v>306</v>
      </c>
      <c r="E38" s="3"/>
      <c r="F38" s="21" t="s">
        <v>290</v>
      </c>
      <c r="G38" s="6" t="s">
        <v>10</v>
      </c>
      <c r="H38" s="5">
        <v>5</v>
      </c>
      <c r="I38" s="40">
        <v>272149</v>
      </c>
      <c r="J38" s="42">
        <f t="shared" si="0"/>
        <v>1360745</v>
      </c>
      <c r="K38" s="420"/>
    </row>
    <row r="39" spans="1:11" ht="24" customHeight="1" thickBot="1">
      <c r="A39" s="419"/>
      <c r="B39" s="25"/>
      <c r="C39" s="34"/>
      <c r="D39" s="34"/>
      <c r="E39" s="29"/>
      <c r="F39" s="35"/>
      <c r="G39" s="31"/>
      <c r="H39" s="35"/>
      <c r="I39" s="33"/>
      <c r="K39" s="420"/>
    </row>
    <row r="40" spans="1:11" ht="24" customHeight="1" thickBot="1">
      <c r="A40" s="419"/>
      <c r="B40" s="1"/>
      <c r="C40" s="54" t="s">
        <v>34</v>
      </c>
      <c r="D40" s="2"/>
      <c r="E40" s="2"/>
      <c r="F40" s="2"/>
      <c r="G40" s="39"/>
      <c r="H40" s="39"/>
      <c r="I40" s="1"/>
      <c r="J40" s="53">
        <f>SUM(J41:J42)</f>
        <v>6535500</v>
      </c>
      <c r="K40" s="420"/>
    </row>
    <row r="41" spans="1:11" ht="53.45" customHeight="1">
      <c r="A41" s="419"/>
      <c r="B41" s="25">
        <v>17</v>
      </c>
      <c r="C41" s="48" t="s">
        <v>296</v>
      </c>
      <c r="D41" s="25" t="s">
        <v>302</v>
      </c>
      <c r="E41" s="3"/>
      <c r="F41" s="21" t="s">
        <v>35</v>
      </c>
      <c r="G41" s="6" t="s">
        <v>36</v>
      </c>
      <c r="H41" s="5">
        <f>+H20*15</f>
        <v>1500</v>
      </c>
      <c r="I41" s="40">
        <v>2233</v>
      </c>
      <c r="J41" s="42">
        <f>+H41*I41</f>
        <v>3349500</v>
      </c>
      <c r="K41" s="420"/>
    </row>
    <row r="42" spans="1:11" ht="31.9" customHeight="1">
      <c r="A42" s="419"/>
      <c r="B42" s="25">
        <v>18</v>
      </c>
      <c r="C42" s="48" t="s">
        <v>300</v>
      </c>
      <c r="D42" s="25" t="s">
        <v>302</v>
      </c>
      <c r="E42" s="3"/>
      <c r="F42" s="5" t="s">
        <v>37</v>
      </c>
      <c r="G42" s="6" t="s">
        <v>36</v>
      </c>
      <c r="H42" s="5">
        <f>+H21*10</f>
        <v>1000</v>
      </c>
      <c r="I42" s="40">
        <v>3186</v>
      </c>
      <c r="J42" s="42">
        <f>+H42*I42</f>
        <v>3186000</v>
      </c>
      <c r="K42" s="420"/>
    </row>
    <row r="43" spans="1:11" ht="21" customHeight="1">
      <c r="A43" s="419"/>
      <c r="B43" s="408"/>
      <c r="C43" s="409"/>
      <c r="D43" s="409"/>
      <c r="E43" s="410"/>
      <c r="F43" s="27"/>
      <c r="G43" s="411"/>
      <c r="H43" s="27"/>
      <c r="I43" s="36"/>
      <c r="J43" s="412"/>
      <c r="K43" s="420"/>
    </row>
    <row r="44" spans="1:11" s="26" customFormat="1" ht="21" customHeight="1">
      <c r="A44" s="432"/>
      <c r="B44" s="23"/>
      <c r="C44" s="433"/>
      <c r="D44" s="433"/>
      <c r="E44" s="52" t="s">
        <v>150</v>
      </c>
      <c r="F44" s="444" t="s">
        <v>38</v>
      </c>
      <c r="G44" s="445"/>
      <c r="H44" s="445"/>
      <c r="I44" s="41"/>
      <c r="J44" s="37">
        <f>ROUND(J18+J24+J28+J40,0)</f>
        <v>119562946</v>
      </c>
      <c r="K44" s="434"/>
    </row>
    <row r="45" spans="1:11" ht="14.45" customHeight="1">
      <c r="A45" s="419"/>
      <c r="C45" s="433"/>
      <c r="D45" s="433"/>
      <c r="E45" s="52" t="s">
        <v>151</v>
      </c>
      <c r="F45" s="444" t="s">
        <v>39</v>
      </c>
      <c r="G45" s="445"/>
      <c r="H45" s="445"/>
      <c r="I45" s="41"/>
      <c r="J45" s="37">
        <f>ROUND((J44/1.3)*0.05*0.19,0)</f>
        <v>873729</v>
      </c>
      <c r="K45" s="420"/>
    </row>
    <row r="46" spans="1:11" ht="14.45" customHeight="1">
      <c r="A46" s="419"/>
      <c r="C46" s="433"/>
      <c r="D46" s="433"/>
      <c r="E46" s="52" t="s">
        <v>152</v>
      </c>
      <c r="F46" s="444" t="s">
        <v>155</v>
      </c>
      <c r="G46" s="445"/>
      <c r="H46" s="445"/>
      <c r="I46" s="41"/>
      <c r="J46" s="37">
        <f>J44+J45</f>
        <v>120436675</v>
      </c>
      <c r="K46" s="420"/>
    </row>
    <row r="47" spans="1:11" ht="27.75" customHeight="1">
      <c r="A47" s="419"/>
      <c r="C47" s="446" t="s">
        <v>173</v>
      </c>
      <c r="D47" s="447"/>
      <c r="E47" s="52" t="s">
        <v>153</v>
      </c>
      <c r="F47" s="443" t="s">
        <v>307</v>
      </c>
      <c r="G47" s="443"/>
      <c r="H47" s="443"/>
      <c r="I47" s="406" t="s">
        <v>174</v>
      </c>
      <c r="J47" s="407">
        <f>10000000+163</f>
        <v>10000163</v>
      </c>
      <c r="K47" s="420"/>
    </row>
    <row r="48" spans="1:11" ht="16.5" customHeight="1">
      <c r="A48" s="419"/>
      <c r="E48" s="404" t="s">
        <v>154</v>
      </c>
      <c r="F48" s="476" t="s">
        <v>189</v>
      </c>
      <c r="G48" s="476"/>
      <c r="H48" s="476"/>
      <c r="I48" s="435"/>
      <c r="J48" s="405">
        <f>J46+J47</f>
        <v>130436838</v>
      </c>
      <c r="K48" s="436"/>
    </row>
    <row r="49" spans="1:20" ht="20.25" customHeight="1">
      <c r="A49" s="419"/>
      <c r="C49" s="475" t="s">
        <v>308</v>
      </c>
      <c r="D49" s="475"/>
      <c r="E49" s="475"/>
      <c r="F49" s="475"/>
      <c r="G49" s="475"/>
      <c r="H49" s="475"/>
      <c r="I49" s="475"/>
      <c r="J49" s="49"/>
      <c r="K49" s="420"/>
    </row>
    <row r="50" spans="1:20" ht="19.149999999999999" customHeight="1">
      <c r="A50" s="419"/>
      <c r="C50" s="453" t="s">
        <v>160</v>
      </c>
      <c r="D50" s="453"/>
      <c r="E50" s="453"/>
      <c r="F50" s="453"/>
      <c r="G50" s="453"/>
      <c r="H50" s="449" t="s">
        <v>58</v>
      </c>
      <c r="I50" s="449"/>
      <c r="J50" s="45" t="s">
        <v>161</v>
      </c>
      <c r="K50" s="420"/>
    </row>
    <row r="51" spans="1:20" ht="34.5" customHeight="1">
      <c r="A51" s="419"/>
      <c r="C51" s="453" t="s">
        <v>162</v>
      </c>
      <c r="D51" s="453"/>
      <c r="E51" s="453"/>
      <c r="F51" s="453"/>
      <c r="G51" s="453"/>
      <c r="H51" s="455" t="s">
        <v>88</v>
      </c>
      <c r="I51" s="455"/>
      <c r="J51" s="50">
        <v>0.2</v>
      </c>
      <c r="K51" s="420"/>
    </row>
    <row r="52" spans="1:20" ht="24.75" customHeight="1">
      <c r="A52" s="419"/>
      <c r="C52" s="454" t="s">
        <v>163</v>
      </c>
      <c r="D52" s="454"/>
      <c r="E52" s="454"/>
      <c r="F52" s="454"/>
      <c r="G52" s="454"/>
      <c r="H52" s="456" t="s">
        <v>164</v>
      </c>
      <c r="I52" s="456"/>
      <c r="J52" s="51">
        <v>0.05</v>
      </c>
      <c r="K52" s="420"/>
    </row>
    <row r="53" spans="1:20" ht="63" customHeight="1">
      <c r="A53" s="419"/>
      <c r="C53" s="450" t="s">
        <v>168</v>
      </c>
      <c r="D53" s="450"/>
      <c r="E53" s="450"/>
      <c r="F53" s="450"/>
      <c r="G53" s="450"/>
      <c r="H53" s="449" t="s">
        <v>165</v>
      </c>
      <c r="I53" s="449"/>
      <c r="J53" s="51">
        <v>0.05</v>
      </c>
      <c r="K53" s="420"/>
      <c r="L53" s="460"/>
      <c r="M53" s="460"/>
      <c r="N53" s="460"/>
      <c r="O53" s="460"/>
      <c r="P53" s="460"/>
      <c r="Q53" s="460"/>
      <c r="R53" s="460"/>
      <c r="S53" s="460"/>
      <c r="T53" s="460"/>
    </row>
    <row r="54" spans="1:20" ht="40.5" customHeight="1">
      <c r="A54" s="419"/>
      <c r="C54" s="451" t="s">
        <v>166</v>
      </c>
      <c r="D54" s="451"/>
      <c r="E54" s="451"/>
      <c r="F54" s="451"/>
      <c r="G54" s="452"/>
      <c r="H54" s="455" t="s">
        <v>167</v>
      </c>
      <c r="I54" s="455"/>
      <c r="J54" s="51">
        <f>SUM(J51:J53)</f>
        <v>0.3</v>
      </c>
      <c r="K54" s="420"/>
    </row>
    <row r="55" spans="1:20" ht="30.75" customHeight="1">
      <c r="A55" s="419"/>
      <c r="C55" s="448" t="s">
        <v>172</v>
      </c>
      <c r="D55" s="448"/>
      <c r="E55" s="448"/>
      <c r="F55" s="448"/>
      <c r="G55" s="448"/>
      <c r="H55" s="43"/>
      <c r="I55" s="43"/>
      <c r="J55" s="43"/>
      <c r="K55" s="420"/>
    </row>
    <row r="56" spans="1:20" ht="30" customHeight="1" thickBot="1">
      <c r="A56" s="419"/>
      <c r="H56" s="44"/>
      <c r="I56" s="44"/>
      <c r="J56" s="437"/>
      <c r="K56" s="420"/>
    </row>
    <row r="57" spans="1:20" ht="13.5" thickBot="1">
      <c r="A57" s="438"/>
      <c r="B57" s="439"/>
      <c r="C57" s="439"/>
      <c r="D57" s="439"/>
      <c r="E57" s="439"/>
      <c r="F57" s="439"/>
      <c r="G57" s="439"/>
      <c r="H57" s="439"/>
      <c r="I57" s="439"/>
      <c r="J57" s="439"/>
      <c r="K57" s="440"/>
    </row>
    <row r="58" spans="1:20" ht="13.5" thickTop="1"/>
  </sheetData>
  <mergeCells count="31">
    <mergeCell ref="B2:E2"/>
    <mergeCell ref="L53:T53"/>
    <mergeCell ref="C5:I5"/>
    <mergeCell ref="C6:I6"/>
    <mergeCell ref="C7:I7"/>
    <mergeCell ref="C8:I8"/>
    <mergeCell ref="C15:C16"/>
    <mergeCell ref="D15:E15"/>
    <mergeCell ref="B9:J9"/>
    <mergeCell ref="B10:J10"/>
    <mergeCell ref="B11:J12"/>
    <mergeCell ref="B13:J13"/>
    <mergeCell ref="B15:B16"/>
    <mergeCell ref="C49:I49"/>
    <mergeCell ref="F46:H46"/>
    <mergeCell ref="F48:H48"/>
    <mergeCell ref="F47:H47"/>
    <mergeCell ref="F44:H44"/>
    <mergeCell ref="F45:H45"/>
    <mergeCell ref="C47:D47"/>
    <mergeCell ref="C55:G55"/>
    <mergeCell ref="H50:I50"/>
    <mergeCell ref="C53:G53"/>
    <mergeCell ref="C54:G54"/>
    <mergeCell ref="C50:G50"/>
    <mergeCell ref="C51:G51"/>
    <mergeCell ref="C52:G52"/>
    <mergeCell ref="H51:I51"/>
    <mergeCell ref="H52:I52"/>
    <mergeCell ref="H53:I53"/>
    <mergeCell ref="H54:I54"/>
  </mergeCells>
  <printOptions horizontalCentered="1" verticalCentered="1"/>
  <pageMargins left="1.0629921259842521" right="0.78740157480314965" top="0.62992125984251968" bottom="0.74803149606299213" header="0.27559055118110237" footer="0.51181102362204722"/>
  <pageSetup scale="53" orientation="portrait" horizontalDpi="120" verticalDpi="144"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249977111117893"/>
  </sheetPr>
  <dimension ref="A1:O140"/>
  <sheetViews>
    <sheetView topLeftCell="A76" zoomScale="78" zoomScaleNormal="78" workbookViewId="0">
      <selection activeCell="A128" sqref="A128:M129"/>
    </sheetView>
  </sheetViews>
  <sheetFormatPr baseColWidth="10" defaultColWidth="11" defaultRowHeight="15"/>
  <cols>
    <col min="1" max="1" width="11" customWidth="1"/>
    <col min="2" max="2" width="17" customWidth="1"/>
    <col min="6" max="6" width="14.28515625" customWidth="1"/>
    <col min="8" max="8" width="13.42578125" customWidth="1"/>
    <col min="9" max="9" width="12.7109375" bestFit="1" customWidth="1"/>
    <col min="10" max="10" width="15.7109375" customWidth="1"/>
    <col min="11" max="11" width="17.7109375" bestFit="1" customWidth="1"/>
    <col min="12" max="12" width="14" customWidth="1"/>
    <col min="13" max="13" width="22.85546875" customWidth="1"/>
    <col min="14" max="14" width="17.28515625" customWidth="1"/>
    <col min="15" max="15" width="12" bestFit="1" customWidth="1"/>
  </cols>
  <sheetData>
    <row r="1" spans="1:14">
      <c r="A1" s="576"/>
      <c r="B1" s="579"/>
      <c r="C1" s="579"/>
      <c r="D1" s="579"/>
      <c r="E1" s="579"/>
      <c r="F1" s="579"/>
      <c r="G1" s="579"/>
      <c r="H1" s="579"/>
      <c r="I1" s="580"/>
      <c r="J1" s="581" t="s">
        <v>40</v>
      </c>
      <c r="K1" s="583" t="s">
        <v>193</v>
      </c>
      <c r="L1" s="584"/>
      <c r="M1" s="587"/>
      <c r="N1" s="61"/>
    </row>
    <row r="2" spans="1:14" ht="15.75">
      <c r="A2" s="577"/>
      <c r="B2" s="590" t="s">
        <v>0</v>
      </c>
      <c r="C2" s="590"/>
      <c r="D2" s="590"/>
      <c r="E2" s="590"/>
      <c r="F2" s="590"/>
      <c r="G2" s="590"/>
      <c r="H2" s="590"/>
      <c r="I2" s="591"/>
      <c r="J2" s="582"/>
      <c r="K2" s="585"/>
      <c r="L2" s="586"/>
      <c r="M2" s="588"/>
      <c r="N2" s="61"/>
    </row>
    <row r="3" spans="1:14">
      <c r="A3" s="577"/>
      <c r="B3" s="592" t="s">
        <v>194</v>
      </c>
      <c r="C3" s="592"/>
      <c r="D3" s="592"/>
      <c r="E3" s="592"/>
      <c r="F3" s="592"/>
      <c r="G3" s="592"/>
      <c r="H3" s="592"/>
      <c r="I3" s="593"/>
      <c r="J3" s="594" t="s">
        <v>41</v>
      </c>
      <c r="K3" s="596">
        <v>2021</v>
      </c>
      <c r="L3" s="597"/>
      <c r="M3" s="588"/>
      <c r="N3" s="61"/>
    </row>
    <row r="4" spans="1:14">
      <c r="A4" s="577"/>
      <c r="B4" s="592"/>
      <c r="C4" s="592"/>
      <c r="D4" s="592"/>
      <c r="E4" s="592"/>
      <c r="F4" s="592"/>
      <c r="G4" s="592"/>
      <c r="H4" s="592"/>
      <c r="I4" s="593"/>
      <c r="J4" s="595"/>
      <c r="K4" s="585"/>
      <c r="L4" s="586"/>
      <c r="M4" s="588"/>
      <c r="N4" s="61"/>
    </row>
    <row r="5" spans="1:14">
      <c r="A5" s="577"/>
      <c r="B5" s="592" t="s">
        <v>195</v>
      </c>
      <c r="C5" s="592"/>
      <c r="D5" s="592"/>
      <c r="E5" s="592"/>
      <c r="F5" s="592"/>
      <c r="G5" s="592"/>
      <c r="H5" s="592"/>
      <c r="I5" s="593"/>
      <c r="J5" s="594" t="s">
        <v>42</v>
      </c>
      <c r="K5" s="601"/>
      <c r="L5" s="601"/>
      <c r="M5" s="588"/>
      <c r="N5" s="61"/>
    </row>
    <row r="6" spans="1:14" ht="6" customHeight="1" thickBot="1">
      <c r="A6" s="578"/>
      <c r="B6" s="599"/>
      <c r="C6" s="599"/>
      <c r="D6" s="599"/>
      <c r="E6" s="599"/>
      <c r="F6" s="599"/>
      <c r="G6" s="599"/>
      <c r="H6" s="599"/>
      <c r="I6" s="600"/>
      <c r="J6" s="598"/>
      <c r="K6" s="602"/>
      <c r="L6" s="602"/>
      <c r="M6" s="589"/>
      <c r="N6" s="61"/>
    </row>
    <row r="7" spans="1:14" ht="15.75" thickBot="1">
      <c r="A7" s="62"/>
      <c r="B7" s="63"/>
      <c r="C7" s="63"/>
      <c r="D7" s="63"/>
      <c r="E7" s="63"/>
      <c r="F7" s="63"/>
      <c r="G7" s="63"/>
      <c r="H7" s="63"/>
      <c r="I7" s="63"/>
      <c r="J7" s="63"/>
      <c r="K7" s="64"/>
      <c r="L7" s="64"/>
      <c r="M7" s="65"/>
      <c r="N7" s="61"/>
    </row>
    <row r="8" spans="1:14" ht="19.5" customHeight="1">
      <c r="A8" s="66"/>
      <c r="B8" s="67"/>
      <c r="C8" s="67"/>
      <c r="D8" s="67"/>
      <c r="E8" s="605"/>
      <c r="F8" s="605"/>
      <c r="G8" s="605"/>
      <c r="H8" s="605"/>
      <c r="I8" s="67"/>
      <c r="J8" s="68" t="s">
        <v>43</v>
      </c>
      <c r="K8" s="69"/>
      <c r="L8" s="69"/>
      <c r="M8" s="70"/>
      <c r="N8" s="61"/>
    </row>
    <row r="9" spans="1:14">
      <c r="A9" s="71"/>
      <c r="B9" s="72"/>
      <c r="C9" s="72"/>
      <c r="D9" s="72"/>
      <c r="E9" s="606"/>
      <c r="F9" s="606"/>
      <c r="G9" s="606"/>
      <c r="H9" s="606"/>
      <c r="I9" s="72"/>
      <c r="J9" s="73"/>
      <c r="K9" s="74" t="s">
        <v>44</v>
      </c>
      <c r="L9" s="74" t="s">
        <v>45</v>
      </c>
      <c r="M9" s="75" t="s">
        <v>46</v>
      </c>
      <c r="N9" s="61"/>
    </row>
    <row r="10" spans="1:14" ht="20.25">
      <c r="A10" s="565" t="s">
        <v>196</v>
      </c>
      <c r="B10" s="566"/>
      <c r="C10" s="566"/>
      <c r="D10" s="78" t="s">
        <v>197</v>
      </c>
      <c r="E10" s="561" t="s">
        <v>198</v>
      </c>
      <c r="F10" s="561"/>
      <c r="G10" s="562" t="s">
        <v>199</v>
      </c>
      <c r="H10" s="562"/>
      <c r="I10" s="72"/>
      <c r="J10" s="79"/>
      <c r="K10" s="74"/>
      <c r="L10" s="74"/>
      <c r="M10" s="75"/>
      <c r="N10" s="61"/>
    </row>
    <row r="11" spans="1:14" ht="35.25">
      <c r="A11" s="76"/>
      <c r="B11" s="77"/>
      <c r="C11" s="77"/>
      <c r="D11" s="80"/>
      <c r="E11" s="72"/>
      <c r="F11" s="72"/>
      <c r="G11" s="81"/>
      <c r="H11" s="72"/>
      <c r="I11" s="72"/>
      <c r="J11" s="79"/>
      <c r="K11" s="74"/>
      <c r="L11" s="74"/>
      <c r="M11" s="75"/>
      <c r="N11" s="61"/>
    </row>
    <row r="12" spans="1:14">
      <c r="A12" s="563" t="s">
        <v>200</v>
      </c>
      <c r="B12" s="564"/>
      <c r="C12" s="564"/>
      <c r="D12" s="564"/>
      <c r="E12" s="72"/>
      <c r="F12" s="72"/>
      <c r="G12" s="72"/>
      <c r="H12" s="72"/>
      <c r="I12" s="72"/>
      <c r="J12" s="73"/>
      <c r="K12" s="74"/>
      <c r="L12" s="74"/>
      <c r="M12" s="75"/>
      <c r="N12" s="61"/>
    </row>
    <row r="13" spans="1:14" ht="35.25">
      <c r="A13" s="565" t="s">
        <v>201</v>
      </c>
      <c r="B13" s="566"/>
      <c r="C13" s="566"/>
      <c r="D13" s="82" t="s">
        <v>47</v>
      </c>
      <c r="E13" s="82"/>
      <c r="F13" s="83"/>
      <c r="G13" s="567" t="s">
        <v>202</v>
      </c>
      <c r="H13" s="567"/>
      <c r="I13" s="84" t="s">
        <v>47</v>
      </c>
      <c r="J13" s="567" t="s">
        <v>203</v>
      </c>
      <c r="K13" s="567"/>
      <c r="L13" s="84" t="s">
        <v>47</v>
      </c>
      <c r="M13" s="85"/>
      <c r="N13" s="61"/>
    </row>
    <row r="14" spans="1:14">
      <c r="A14" s="86" t="s">
        <v>48</v>
      </c>
      <c r="B14" s="87"/>
      <c r="C14" s="568"/>
      <c r="D14" s="568"/>
      <c r="E14" s="88"/>
      <c r="F14" s="88"/>
      <c r="G14" s="87"/>
      <c r="H14" s="89"/>
      <c r="I14" s="90" t="s">
        <v>49</v>
      </c>
      <c r="J14" s="91"/>
      <c r="K14" s="88"/>
      <c r="L14" s="88"/>
      <c r="M14" s="92"/>
      <c r="N14" s="61"/>
    </row>
    <row r="15" spans="1:14" ht="19.5" customHeight="1" thickBot="1">
      <c r="A15" s="93"/>
      <c r="B15" s="94"/>
      <c r="C15" s="95"/>
      <c r="D15" s="95"/>
      <c r="E15" s="95"/>
      <c r="F15" s="95"/>
      <c r="G15" s="94"/>
      <c r="H15" s="95"/>
      <c r="I15" s="94"/>
      <c r="J15" s="95"/>
      <c r="K15" s="569"/>
      <c r="L15" s="569"/>
      <c r="M15" s="570"/>
      <c r="N15" s="61"/>
    </row>
    <row r="16" spans="1:14">
      <c r="A16" s="96"/>
      <c r="B16" s="97"/>
      <c r="C16" s="97"/>
      <c r="D16" s="97"/>
      <c r="E16" s="97"/>
      <c r="F16" s="97"/>
      <c r="G16" s="97"/>
      <c r="H16" s="97"/>
      <c r="I16" s="97"/>
      <c r="J16" s="97"/>
      <c r="K16" s="97"/>
      <c r="L16" s="97"/>
      <c r="M16" s="98"/>
      <c r="N16" s="61"/>
    </row>
    <row r="17" spans="1:14">
      <c r="A17" s="9" t="s">
        <v>50</v>
      </c>
      <c r="B17" s="10"/>
      <c r="C17" s="99" t="s">
        <v>204</v>
      </c>
      <c r="D17" s="100"/>
      <c r="E17" s="101"/>
      <c r="F17" s="101"/>
      <c r="G17" s="101"/>
      <c r="H17" s="101"/>
      <c r="I17" s="101"/>
      <c r="J17" s="101"/>
      <c r="K17" s="101"/>
      <c r="L17" s="101"/>
      <c r="M17" s="102"/>
      <c r="N17" s="103"/>
    </row>
    <row r="18" spans="1:14">
      <c r="A18" s="104" t="s">
        <v>51</v>
      </c>
      <c r="B18" s="105"/>
      <c r="C18" s="106"/>
      <c r="D18" s="106"/>
      <c r="E18" s="106"/>
      <c r="F18" s="106"/>
      <c r="G18" s="106"/>
      <c r="H18" s="106"/>
      <c r="I18" s="106"/>
      <c r="J18" s="106"/>
      <c r="K18" s="106"/>
      <c r="L18" s="106"/>
      <c r="M18" s="102"/>
      <c r="N18" s="103"/>
    </row>
    <row r="19" spans="1:14">
      <c r="A19" s="107"/>
      <c r="B19" s="105"/>
      <c r="C19" s="108"/>
      <c r="D19" s="106"/>
      <c r="E19" s="106"/>
      <c r="F19" s="106"/>
      <c r="G19" s="106"/>
      <c r="H19" s="106"/>
      <c r="I19" s="106"/>
      <c r="J19" s="106"/>
      <c r="K19" s="106"/>
      <c r="L19" s="106"/>
      <c r="M19" s="102"/>
      <c r="N19" s="103"/>
    </row>
    <row r="20" spans="1:14">
      <c r="A20" s="107"/>
      <c r="B20" s="105"/>
      <c r="C20" s="109"/>
      <c r="D20" s="109"/>
      <c r="E20" s="109"/>
      <c r="F20" s="109"/>
      <c r="G20" s="109"/>
      <c r="H20" s="109"/>
      <c r="I20" s="109"/>
      <c r="J20" s="109"/>
      <c r="K20" s="109"/>
      <c r="L20" s="109"/>
      <c r="M20" s="110"/>
      <c r="N20" s="103"/>
    </row>
    <row r="21" spans="1:14">
      <c r="A21" s="107" t="s">
        <v>52</v>
      </c>
      <c r="B21" s="111"/>
      <c r="C21" s="106"/>
      <c r="D21" s="106"/>
      <c r="E21" s="106"/>
      <c r="F21" s="106"/>
      <c r="G21" s="106"/>
      <c r="H21" s="100"/>
      <c r="I21" s="11" t="s">
        <v>53</v>
      </c>
      <c r="J21" s="106"/>
      <c r="K21" s="106"/>
      <c r="L21" s="106"/>
      <c r="M21" s="110"/>
      <c r="N21" s="103"/>
    </row>
    <row r="22" spans="1:14">
      <c r="A22" s="107"/>
      <c r="B22" s="105"/>
      <c r="C22" s="109"/>
      <c r="D22" s="109"/>
      <c r="E22" s="109"/>
      <c r="F22" s="109"/>
      <c r="G22" s="109"/>
      <c r="H22" s="109"/>
      <c r="I22" s="109"/>
      <c r="J22" s="109"/>
      <c r="K22" s="109"/>
      <c r="L22" s="109"/>
      <c r="M22" s="110"/>
      <c r="N22" s="103"/>
    </row>
    <row r="23" spans="1:14">
      <c r="A23" s="107" t="s">
        <v>54</v>
      </c>
      <c r="B23" s="111"/>
      <c r="C23" s="106"/>
      <c r="D23" s="106"/>
      <c r="E23" s="106"/>
      <c r="F23" s="106"/>
      <c r="G23" s="106"/>
      <c r="H23" s="106"/>
      <c r="I23" s="106"/>
      <c r="J23" s="106"/>
      <c r="K23" s="106"/>
      <c r="L23" s="106"/>
      <c r="M23" s="112"/>
      <c r="N23" s="103"/>
    </row>
    <row r="24" spans="1:14">
      <c r="A24" s="107"/>
      <c r="B24" s="105"/>
      <c r="C24" s="109"/>
      <c r="D24" s="109"/>
      <c r="E24" s="109"/>
      <c r="F24" s="109"/>
      <c r="G24" s="109"/>
      <c r="H24" s="109"/>
      <c r="I24" s="109"/>
      <c r="J24" s="109"/>
      <c r="K24" s="109"/>
      <c r="L24" s="109"/>
      <c r="M24" s="110"/>
      <c r="N24" s="103"/>
    </row>
    <row r="25" spans="1:14">
      <c r="A25" s="107" t="s">
        <v>55</v>
      </c>
      <c r="B25" s="111"/>
      <c r="C25" s="106"/>
      <c r="D25" s="106"/>
      <c r="E25" s="106"/>
      <c r="F25" s="106"/>
      <c r="G25" s="106"/>
      <c r="H25" s="106"/>
      <c r="I25" s="106"/>
      <c r="J25" s="113" t="s">
        <v>50</v>
      </c>
      <c r="K25" s="114"/>
      <c r="L25" s="115" t="s">
        <v>204</v>
      </c>
      <c r="M25" s="116" t="s">
        <v>205</v>
      </c>
      <c r="N25" s="103"/>
    </row>
    <row r="26" spans="1:14">
      <c r="A26" s="107"/>
      <c r="B26" s="105"/>
      <c r="C26" s="109"/>
      <c r="D26" s="109"/>
      <c r="E26" s="109"/>
      <c r="F26" s="109"/>
      <c r="G26" s="109"/>
      <c r="H26" s="109"/>
      <c r="I26" s="109"/>
      <c r="J26" s="109"/>
      <c r="K26" s="109"/>
      <c r="L26" s="109"/>
      <c r="M26" s="110"/>
      <c r="N26" s="103"/>
    </row>
    <row r="27" spans="1:14">
      <c r="A27" s="107" t="s">
        <v>206</v>
      </c>
      <c r="B27" s="105"/>
      <c r="C27" s="109"/>
      <c r="D27" s="109"/>
      <c r="E27" s="109"/>
      <c r="F27" s="109"/>
      <c r="G27" s="100"/>
      <c r="H27" s="117" t="s">
        <v>207</v>
      </c>
      <c r="I27" s="117" t="s">
        <v>207</v>
      </c>
      <c r="J27" s="101"/>
      <c r="K27" s="109"/>
      <c r="L27" s="109"/>
      <c r="M27" s="110"/>
      <c r="N27" s="103"/>
    </row>
    <row r="28" spans="1:14">
      <c r="A28" s="107"/>
      <c r="B28" s="105"/>
      <c r="C28" s="109"/>
      <c r="D28" s="109"/>
      <c r="E28" s="101" t="s">
        <v>56</v>
      </c>
      <c r="F28" s="118"/>
      <c r="G28" s="119" t="s">
        <v>44</v>
      </c>
      <c r="H28" s="119" t="s">
        <v>45</v>
      </c>
      <c r="I28" s="120" t="s">
        <v>46</v>
      </c>
      <c r="J28" s="101"/>
      <c r="K28" s="109"/>
      <c r="L28" s="109"/>
      <c r="M28" s="110"/>
      <c r="N28" s="103"/>
    </row>
    <row r="29" spans="1:14">
      <c r="A29" s="121"/>
      <c r="B29" s="122"/>
      <c r="C29" s="122"/>
      <c r="D29" s="122"/>
      <c r="E29" s="122"/>
      <c r="F29" s="122"/>
      <c r="G29" s="122"/>
      <c r="H29" s="122"/>
      <c r="I29" s="122"/>
      <c r="J29" s="122"/>
      <c r="K29" s="122"/>
      <c r="L29" s="122"/>
      <c r="M29" s="123"/>
      <c r="N29" s="61"/>
    </row>
    <row r="30" spans="1:14" ht="15.75" hidden="1" customHeight="1" thickBot="1">
      <c r="A30" s="571" t="s">
        <v>57</v>
      </c>
      <c r="B30" s="572"/>
      <c r="C30" s="572"/>
      <c r="D30" s="572"/>
      <c r="E30" s="572"/>
      <c r="F30" s="572"/>
      <c r="G30" s="572"/>
      <c r="H30" s="572"/>
      <c r="I30" s="572"/>
      <c r="J30" s="572"/>
      <c r="K30" s="572"/>
      <c r="L30" s="572"/>
      <c r="M30" s="573"/>
      <c r="N30" s="103"/>
    </row>
    <row r="31" spans="1:14" ht="15.75" thickBot="1">
      <c r="A31" s="124"/>
      <c r="B31" s="125"/>
      <c r="C31" s="125"/>
      <c r="D31" s="125"/>
      <c r="E31" s="125"/>
      <c r="F31" s="125"/>
      <c r="G31" s="125"/>
      <c r="H31" s="125"/>
      <c r="I31" s="125"/>
      <c r="J31" s="125"/>
      <c r="K31" s="125"/>
      <c r="L31" s="125"/>
      <c r="M31" s="126"/>
      <c r="N31" s="61"/>
    </row>
    <row r="32" spans="1:14" ht="5.25" customHeight="1">
      <c r="A32" s="127" t="s">
        <v>208</v>
      </c>
      <c r="B32" s="549" t="s">
        <v>58</v>
      </c>
      <c r="C32" s="549"/>
      <c r="D32" s="549"/>
      <c r="E32" s="549"/>
      <c r="F32" s="549"/>
      <c r="G32" s="549"/>
      <c r="H32" s="549"/>
      <c r="I32" s="556" t="s">
        <v>59</v>
      </c>
      <c r="J32" s="556"/>
      <c r="K32" s="603" t="s">
        <v>60</v>
      </c>
      <c r="L32" s="603"/>
      <c r="M32" s="129" t="s">
        <v>7</v>
      </c>
      <c r="N32" s="61"/>
    </row>
    <row r="33" spans="1:14" ht="15.75" thickBot="1">
      <c r="A33" s="130" t="s">
        <v>191</v>
      </c>
      <c r="B33" s="604" t="s">
        <v>61</v>
      </c>
      <c r="C33" s="604"/>
      <c r="D33" s="604"/>
      <c r="E33" s="604"/>
      <c r="F33" s="604"/>
      <c r="G33" s="604"/>
      <c r="H33" s="604"/>
      <c r="I33" s="604"/>
      <c r="J33" s="604"/>
      <c r="K33" s="604" t="s">
        <v>103</v>
      </c>
      <c r="L33" s="604"/>
      <c r="M33" s="131"/>
      <c r="N33" s="61"/>
    </row>
    <row r="34" spans="1:14">
      <c r="A34" s="132"/>
      <c r="B34" s="133"/>
      <c r="C34" s="133"/>
      <c r="D34" s="133"/>
      <c r="E34" s="133"/>
      <c r="F34" s="133"/>
      <c r="G34" s="133"/>
      <c r="H34" s="133"/>
      <c r="I34" s="133"/>
      <c r="J34" s="133"/>
      <c r="K34" s="133"/>
      <c r="L34" s="133"/>
      <c r="M34" s="134"/>
      <c r="N34" s="61"/>
    </row>
    <row r="35" spans="1:14">
      <c r="A35" s="500" t="s">
        <v>62</v>
      </c>
      <c r="B35" s="501"/>
      <c r="C35" s="501"/>
      <c r="D35" s="501"/>
      <c r="E35" s="501"/>
      <c r="F35" s="501"/>
      <c r="G35" s="501"/>
      <c r="H35" s="501"/>
      <c r="I35" s="501"/>
      <c r="J35" s="501"/>
      <c r="K35" s="501"/>
      <c r="L35" s="501"/>
      <c r="M35" s="502"/>
      <c r="N35" s="61"/>
    </row>
    <row r="36" spans="1:14" ht="15.75" thickBot="1">
      <c r="A36" s="557"/>
      <c r="B36" s="558"/>
      <c r="C36" s="558"/>
      <c r="D36" s="558"/>
      <c r="E36" s="558"/>
      <c r="F36" s="558"/>
      <c r="G36" s="558"/>
      <c r="H36" s="558"/>
      <c r="I36" s="558"/>
      <c r="J36" s="558"/>
      <c r="K36" s="558"/>
      <c r="L36" s="558"/>
      <c r="M36" s="559"/>
      <c r="N36" s="61"/>
    </row>
    <row r="37" spans="1:14">
      <c r="A37" s="135" t="s">
        <v>40</v>
      </c>
      <c r="B37" s="549" t="s">
        <v>58</v>
      </c>
      <c r="C37" s="549"/>
      <c r="D37" s="549"/>
      <c r="E37" s="549"/>
      <c r="F37" s="549"/>
      <c r="G37" s="549"/>
      <c r="H37" s="549"/>
      <c r="I37" s="128" t="s">
        <v>63</v>
      </c>
      <c r="J37" s="128" t="s">
        <v>64</v>
      </c>
      <c r="K37" s="549" t="s">
        <v>65</v>
      </c>
      <c r="L37" s="549"/>
      <c r="M37" s="136" t="s">
        <v>66</v>
      </c>
      <c r="N37" s="61"/>
    </row>
    <row r="38" spans="1:14">
      <c r="A38" s="137" t="s">
        <v>67</v>
      </c>
      <c r="B38" s="550" t="s">
        <v>209</v>
      </c>
      <c r="C38" s="550"/>
      <c r="D38" s="550"/>
      <c r="E38" s="550"/>
      <c r="F38" s="550"/>
      <c r="G38" s="550"/>
      <c r="H38" s="550"/>
      <c r="I38" s="138"/>
      <c r="J38" s="139">
        <v>242500.09102540984</v>
      </c>
      <c r="K38" s="560">
        <f>1/2.5</f>
        <v>0.4</v>
      </c>
      <c r="L38" s="560"/>
      <c r="M38" s="141">
        <f>J38*K38</f>
        <v>97000.036410163942</v>
      </c>
      <c r="N38" s="61"/>
    </row>
    <row r="39" spans="1:14">
      <c r="A39" s="142" t="s">
        <v>68</v>
      </c>
      <c r="B39" s="537" t="s">
        <v>210</v>
      </c>
      <c r="C39" s="537"/>
      <c r="D39" s="537"/>
      <c r="E39" s="537"/>
      <c r="F39" s="537"/>
      <c r="G39" s="537"/>
      <c r="H39" s="537"/>
      <c r="I39" s="143"/>
      <c r="J39" s="144">
        <v>93587.627489118342</v>
      </c>
      <c r="K39" s="560">
        <f>1/2.5</f>
        <v>0.4</v>
      </c>
      <c r="L39" s="560"/>
      <c r="M39" s="141">
        <f t="shared" ref="M39:M51" si="0">J39*K39</f>
        <v>37435.05099564734</v>
      </c>
      <c r="N39" s="61"/>
    </row>
    <row r="40" spans="1:14">
      <c r="A40" s="142" t="s">
        <v>69</v>
      </c>
      <c r="B40" s="537" t="s">
        <v>211</v>
      </c>
      <c r="C40" s="537"/>
      <c r="D40" s="537"/>
      <c r="E40" s="537"/>
      <c r="F40" s="537"/>
      <c r="G40" s="537"/>
      <c r="H40" s="537"/>
      <c r="I40" s="143"/>
      <c r="J40" s="144">
        <v>20428.283680198871</v>
      </c>
      <c r="K40" s="560">
        <f>1/2.5</f>
        <v>0.4</v>
      </c>
      <c r="L40" s="560"/>
      <c r="M40" s="141">
        <f t="shared" si="0"/>
        <v>8171.3134720795488</v>
      </c>
      <c r="N40" s="61"/>
    </row>
    <row r="41" spans="1:14">
      <c r="A41" s="142"/>
      <c r="B41" s="537"/>
      <c r="C41" s="537"/>
      <c r="D41" s="537"/>
      <c r="E41" s="537"/>
      <c r="F41" s="537"/>
      <c r="G41" s="537"/>
      <c r="H41" s="537"/>
      <c r="I41" s="143"/>
      <c r="J41" s="144"/>
      <c r="K41" s="554"/>
      <c r="L41" s="554"/>
      <c r="M41" s="141">
        <f t="shared" si="0"/>
        <v>0</v>
      </c>
      <c r="N41" s="61"/>
    </row>
    <row r="42" spans="1:14">
      <c r="A42" s="142"/>
      <c r="B42" s="537"/>
      <c r="C42" s="537"/>
      <c r="D42" s="537"/>
      <c r="E42" s="537"/>
      <c r="F42" s="537"/>
      <c r="G42" s="537"/>
      <c r="H42" s="537"/>
      <c r="I42" s="143"/>
      <c r="J42" s="144"/>
      <c r="K42" s="554"/>
      <c r="L42" s="554"/>
      <c r="M42" s="141">
        <f t="shared" si="0"/>
        <v>0</v>
      </c>
      <c r="N42" s="61"/>
    </row>
    <row r="43" spans="1:14">
      <c r="A43" s="142"/>
      <c r="B43" s="537"/>
      <c r="C43" s="537"/>
      <c r="D43" s="537"/>
      <c r="E43" s="537"/>
      <c r="F43" s="537"/>
      <c r="G43" s="537"/>
      <c r="H43" s="537"/>
      <c r="I43" s="143"/>
      <c r="J43" s="144"/>
      <c r="K43" s="554"/>
      <c r="L43" s="554"/>
      <c r="M43" s="141">
        <f t="shared" si="0"/>
        <v>0</v>
      </c>
      <c r="N43" s="61"/>
    </row>
    <row r="44" spans="1:14">
      <c r="A44" s="142"/>
      <c r="B44" s="537"/>
      <c r="C44" s="537"/>
      <c r="D44" s="537"/>
      <c r="E44" s="537"/>
      <c r="F44" s="537"/>
      <c r="G44" s="537"/>
      <c r="H44" s="537"/>
      <c r="I44" s="143"/>
      <c r="J44" s="144"/>
      <c r="K44" s="554"/>
      <c r="L44" s="554"/>
      <c r="M44" s="141">
        <f t="shared" si="0"/>
        <v>0</v>
      </c>
      <c r="N44" s="61"/>
    </row>
    <row r="45" spans="1:14">
      <c r="A45" s="142"/>
      <c r="B45" s="537"/>
      <c r="C45" s="537"/>
      <c r="D45" s="537"/>
      <c r="E45" s="537"/>
      <c r="F45" s="537"/>
      <c r="G45" s="537"/>
      <c r="H45" s="537"/>
      <c r="I45" s="143"/>
      <c r="J45" s="144"/>
      <c r="K45" s="554"/>
      <c r="L45" s="554"/>
      <c r="M45" s="141">
        <f t="shared" si="0"/>
        <v>0</v>
      </c>
      <c r="N45" s="61"/>
    </row>
    <row r="46" spans="1:14">
      <c r="A46" s="142"/>
      <c r="B46" s="537"/>
      <c r="C46" s="537"/>
      <c r="D46" s="537"/>
      <c r="E46" s="537"/>
      <c r="F46" s="537"/>
      <c r="G46" s="537"/>
      <c r="H46" s="537"/>
      <c r="I46" s="143"/>
      <c r="J46" s="144"/>
      <c r="K46" s="554"/>
      <c r="L46" s="554"/>
      <c r="M46" s="141">
        <f t="shared" si="0"/>
        <v>0</v>
      </c>
      <c r="N46" s="61"/>
    </row>
    <row r="47" spans="1:14">
      <c r="A47" s="142"/>
      <c r="B47" s="537"/>
      <c r="C47" s="537"/>
      <c r="D47" s="537"/>
      <c r="E47" s="537"/>
      <c r="F47" s="537"/>
      <c r="G47" s="537"/>
      <c r="H47" s="537"/>
      <c r="I47" s="143"/>
      <c r="J47" s="144"/>
      <c r="K47" s="554"/>
      <c r="L47" s="554"/>
      <c r="M47" s="141">
        <f t="shared" si="0"/>
        <v>0</v>
      </c>
      <c r="N47" s="61"/>
    </row>
    <row r="48" spans="1:14">
      <c r="A48" s="142"/>
      <c r="B48" s="537"/>
      <c r="C48" s="537"/>
      <c r="D48" s="537"/>
      <c r="E48" s="537"/>
      <c r="F48" s="537"/>
      <c r="G48" s="537"/>
      <c r="H48" s="537"/>
      <c r="I48" s="143"/>
      <c r="J48" s="144"/>
      <c r="K48" s="554"/>
      <c r="L48" s="554"/>
      <c r="M48" s="141">
        <f t="shared" si="0"/>
        <v>0</v>
      </c>
      <c r="N48" s="61"/>
    </row>
    <row r="49" spans="1:14">
      <c r="A49" s="142"/>
      <c r="B49" s="537"/>
      <c r="C49" s="537"/>
      <c r="D49" s="537"/>
      <c r="E49" s="537"/>
      <c r="F49" s="537"/>
      <c r="G49" s="537"/>
      <c r="H49" s="537"/>
      <c r="I49" s="143"/>
      <c r="J49" s="144"/>
      <c r="K49" s="554"/>
      <c r="L49" s="554"/>
      <c r="M49" s="141">
        <f t="shared" si="0"/>
        <v>0</v>
      </c>
      <c r="N49" s="61"/>
    </row>
    <row r="50" spans="1:14">
      <c r="A50" s="142"/>
      <c r="B50" s="537"/>
      <c r="C50" s="537"/>
      <c r="D50" s="537"/>
      <c r="E50" s="537"/>
      <c r="F50" s="537"/>
      <c r="G50" s="537"/>
      <c r="H50" s="537"/>
      <c r="I50" s="143"/>
      <c r="J50" s="144"/>
      <c r="K50" s="554"/>
      <c r="L50" s="554"/>
      <c r="M50" s="141">
        <f t="shared" si="0"/>
        <v>0</v>
      </c>
      <c r="N50" s="61"/>
    </row>
    <row r="51" spans="1:14">
      <c r="A51" s="146"/>
      <c r="B51" s="553"/>
      <c r="C51" s="553"/>
      <c r="D51" s="553"/>
      <c r="E51" s="553"/>
      <c r="F51" s="553"/>
      <c r="G51" s="553"/>
      <c r="H51" s="553"/>
      <c r="I51" s="143"/>
      <c r="J51" s="144"/>
      <c r="K51" s="554"/>
      <c r="L51" s="554"/>
      <c r="M51" s="141">
        <f t="shared" si="0"/>
        <v>0</v>
      </c>
      <c r="N51" s="61"/>
    </row>
    <row r="52" spans="1:14" ht="15.75" thickBot="1">
      <c r="A52" s="147"/>
      <c r="B52" s="540" t="s">
        <v>70</v>
      </c>
      <c r="C52" s="540"/>
      <c r="D52" s="540"/>
      <c r="E52" s="540"/>
      <c r="F52" s="540"/>
      <c r="G52" s="540"/>
      <c r="H52" s="540"/>
      <c r="I52" s="148"/>
      <c r="J52" s="149"/>
      <c r="K52" s="555">
        <v>0.05</v>
      </c>
      <c r="L52" s="555"/>
      <c r="M52" s="150">
        <f>K52*M98</f>
        <v>570.41666666666674</v>
      </c>
      <c r="N52" s="61"/>
    </row>
    <row r="53" spans="1:14" ht="15.75" thickBot="1">
      <c r="A53" s="543" t="s">
        <v>71</v>
      </c>
      <c r="B53" s="544"/>
      <c r="C53" s="544"/>
      <c r="D53" s="544"/>
      <c r="E53" s="544"/>
      <c r="F53" s="544"/>
      <c r="G53" s="544"/>
      <c r="H53" s="544"/>
      <c r="I53" s="544"/>
      <c r="J53" s="544"/>
      <c r="K53" s="544"/>
      <c r="L53" s="545"/>
      <c r="M53" s="151">
        <f>SUM(M38:M52)</f>
        <v>143176.8175445575</v>
      </c>
      <c r="N53" s="61"/>
    </row>
    <row r="54" spans="1:14">
      <c r="A54" s="152"/>
      <c r="B54" s="125"/>
      <c r="C54" s="125"/>
      <c r="D54" s="125"/>
      <c r="E54" s="125"/>
      <c r="F54" s="125"/>
      <c r="G54" s="125"/>
      <c r="H54" s="125"/>
      <c r="I54" s="125"/>
      <c r="J54" s="125"/>
      <c r="K54" s="125"/>
      <c r="L54" s="125"/>
      <c r="M54" s="126"/>
      <c r="N54" s="61"/>
    </row>
    <row r="55" spans="1:14">
      <c r="A55" s="524" t="s">
        <v>72</v>
      </c>
      <c r="B55" s="525"/>
      <c r="C55" s="525"/>
      <c r="D55" s="525"/>
      <c r="E55" s="525"/>
      <c r="F55" s="525"/>
      <c r="G55" s="525"/>
      <c r="H55" s="525"/>
      <c r="I55" s="525"/>
      <c r="J55" s="525"/>
      <c r="K55" s="525"/>
      <c r="L55" s="525"/>
      <c r="M55" s="526"/>
      <c r="N55" s="61"/>
    </row>
    <row r="56" spans="1:14" ht="15.75" thickBot="1">
      <c r="A56" s="546"/>
      <c r="B56" s="547"/>
      <c r="C56" s="547"/>
      <c r="D56" s="547"/>
      <c r="E56" s="547"/>
      <c r="F56" s="547"/>
      <c r="G56" s="547"/>
      <c r="H56" s="547"/>
      <c r="I56" s="547"/>
      <c r="J56" s="547"/>
      <c r="K56" s="547"/>
      <c r="L56" s="547"/>
      <c r="M56" s="548"/>
      <c r="N56" s="61"/>
    </row>
    <row r="57" spans="1:14">
      <c r="A57" s="135" t="s">
        <v>40</v>
      </c>
      <c r="B57" s="549" t="s">
        <v>58</v>
      </c>
      <c r="C57" s="549"/>
      <c r="D57" s="549"/>
      <c r="E57" s="549"/>
      <c r="F57" s="549"/>
      <c r="G57" s="549"/>
      <c r="H57" s="549"/>
      <c r="I57" s="128" t="s">
        <v>60</v>
      </c>
      <c r="J57" s="128" t="s">
        <v>7</v>
      </c>
      <c r="K57" s="549" t="s">
        <v>73</v>
      </c>
      <c r="L57" s="549"/>
      <c r="M57" s="136" t="s">
        <v>66</v>
      </c>
      <c r="N57" s="61"/>
    </row>
    <row r="58" spans="1:14">
      <c r="A58" s="137" t="s">
        <v>212</v>
      </c>
      <c r="B58" s="550" t="s">
        <v>213</v>
      </c>
      <c r="C58" s="550"/>
      <c r="D58" s="550"/>
      <c r="E58" s="550"/>
      <c r="F58" s="550"/>
      <c r="G58" s="550"/>
      <c r="H58" s="550"/>
      <c r="I58" s="153" t="s">
        <v>103</v>
      </c>
      <c r="J58" s="140">
        <v>1.4</v>
      </c>
      <c r="K58" s="551">
        <v>6199.9303666542037</v>
      </c>
      <c r="L58" s="552"/>
      <c r="M58" s="141">
        <f>J58*K58</f>
        <v>8679.9025133158848</v>
      </c>
      <c r="N58" s="61"/>
    </row>
    <row r="59" spans="1:14">
      <c r="A59" s="142"/>
      <c r="B59" s="537"/>
      <c r="C59" s="537"/>
      <c r="D59" s="537"/>
      <c r="E59" s="537"/>
      <c r="F59" s="537"/>
      <c r="G59" s="537"/>
      <c r="H59" s="537"/>
      <c r="I59" s="154"/>
      <c r="J59" s="145"/>
      <c r="K59" s="538"/>
      <c r="L59" s="539"/>
      <c r="M59" s="141">
        <f t="shared" ref="M59:M72" si="1">J59*K59</f>
        <v>0</v>
      </c>
      <c r="N59" s="61"/>
    </row>
    <row r="60" spans="1:14">
      <c r="A60" s="142"/>
      <c r="B60" s="537"/>
      <c r="C60" s="537"/>
      <c r="D60" s="537"/>
      <c r="E60" s="537"/>
      <c r="F60" s="537"/>
      <c r="G60" s="537"/>
      <c r="H60" s="537"/>
      <c r="I60" s="154"/>
      <c r="J60" s="145"/>
      <c r="K60" s="538"/>
      <c r="L60" s="539"/>
      <c r="M60" s="141">
        <f t="shared" si="1"/>
        <v>0</v>
      </c>
      <c r="N60" s="61"/>
    </row>
    <row r="61" spans="1:14">
      <c r="A61" s="142"/>
      <c r="B61" s="537"/>
      <c r="C61" s="537"/>
      <c r="D61" s="537"/>
      <c r="E61" s="537"/>
      <c r="F61" s="537"/>
      <c r="G61" s="537"/>
      <c r="H61" s="537"/>
      <c r="I61" s="154"/>
      <c r="J61" s="145"/>
      <c r="K61" s="538"/>
      <c r="L61" s="539"/>
      <c r="M61" s="141">
        <f t="shared" si="1"/>
        <v>0</v>
      </c>
      <c r="N61" s="61"/>
    </row>
    <row r="62" spans="1:14">
      <c r="A62" s="142"/>
      <c r="B62" s="537"/>
      <c r="C62" s="537"/>
      <c r="D62" s="537"/>
      <c r="E62" s="537"/>
      <c r="F62" s="537"/>
      <c r="G62" s="537"/>
      <c r="H62" s="537"/>
      <c r="I62" s="154"/>
      <c r="J62" s="145"/>
      <c r="K62" s="538"/>
      <c r="L62" s="539"/>
      <c r="M62" s="141">
        <f t="shared" si="1"/>
        <v>0</v>
      </c>
      <c r="N62" s="61"/>
    </row>
    <row r="63" spans="1:14">
      <c r="A63" s="142"/>
      <c r="B63" s="537"/>
      <c r="C63" s="537"/>
      <c r="D63" s="537"/>
      <c r="E63" s="537"/>
      <c r="F63" s="537"/>
      <c r="G63" s="537"/>
      <c r="H63" s="537"/>
      <c r="I63" s="154"/>
      <c r="J63" s="145"/>
      <c r="K63" s="538"/>
      <c r="L63" s="539"/>
      <c r="M63" s="141">
        <f t="shared" si="1"/>
        <v>0</v>
      </c>
      <c r="N63" s="61"/>
    </row>
    <row r="64" spans="1:14">
      <c r="A64" s="142"/>
      <c r="B64" s="537"/>
      <c r="C64" s="537"/>
      <c r="D64" s="537"/>
      <c r="E64" s="537"/>
      <c r="F64" s="537"/>
      <c r="G64" s="537"/>
      <c r="H64" s="537"/>
      <c r="I64" s="154"/>
      <c r="J64" s="145"/>
      <c r="K64" s="538"/>
      <c r="L64" s="539"/>
      <c r="M64" s="141">
        <f t="shared" si="1"/>
        <v>0</v>
      </c>
      <c r="N64" s="61"/>
    </row>
    <row r="65" spans="1:15">
      <c r="A65" s="142"/>
      <c r="B65" s="537"/>
      <c r="C65" s="537"/>
      <c r="D65" s="537"/>
      <c r="E65" s="537"/>
      <c r="F65" s="537"/>
      <c r="G65" s="537"/>
      <c r="H65" s="537"/>
      <c r="I65" s="154"/>
      <c r="J65" s="145"/>
      <c r="K65" s="538"/>
      <c r="L65" s="539"/>
      <c r="M65" s="141">
        <f t="shared" si="1"/>
        <v>0</v>
      </c>
      <c r="N65" s="61"/>
    </row>
    <row r="66" spans="1:15">
      <c r="A66" s="142"/>
      <c r="B66" s="537"/>
      <c r="C66" s="537"/>
      <c r="D66" s="537"/>
      <c r="E66" s="537"/>
      <c r="F66" s="537"/>
      <c r="G66" s="537"/>
      <c r="H66" s="537"/>
      <c r="I66" s="154"/>
      <c r="J66" s="145"/>
      <c r="K66" s="538"/>
      <c r="L66" s="539"/>
      <c r="M66" s="141">
        <f t="shared" si="1"/>
        <v>0</v>
      </c>
      <c r="N66" s="61"/>
    </row>
    <row r="67" spans="1:15">
      <c r="A67" s="142"/>
      <c r="B67" s="537"/>
      <c r="C67" s="537"/>
      <c r="D67" s="537"/>
      <c r="E67" s="537"/>
      <c r="F67" s="537"/>
      <c r="G67" s="537"/>
      <c r="H67" s="537"/>
      <c r="I67" s="154"/>
      <c r="J67" s="145"/>
      <c r="K67" s="538"/>
      <c r="L67" s="539"/>
      <c r="M67" s="141">
        <f t="shared" si="1"/>
        <v>0</v>
      </c>
      <c r="N67" s="61"/>
    </row>
    <row r="68" spans="1:15">
      <c r="A68" s="142"/>
      <c r="B68" s="537"/>
      <c r="C68" s="537"/>
      <c r="D68" s="537"/>
      <c r="E68" s="537"/>
      <c r="F68" s="537"/>
      <c r="G68" s="537"/>
      <c r="H68" s="537"/>
      <c r="I68" s="154"/>
      <c r="J68" s="145"/>
      <c r="K68" s="538"/>
      <c r="L68" s="539"/>
      <c r="M68" s="141">
        <f t="shared" si="1"/>
        <v>0</v>
      </c>
      <c r="N68" s="61"/>
    </row>
    <row r="69" spans="1:15">
      <c r="A69" s="142"/>
      <c r="B69" s="537"/>
      <c r="C69" s="537"/>
      <c r="D69" s="537"/>
      <c r="E69" s="537"/>
      <c r="F69" s="537"/>
      <c r="G69" s="537"/>
      <c r="H69" s="537"/>
      <c r="I69" s="154"/>
      <c r="J69" s="145"/>
      <c r="K69" s="538"/>
      <c r="L69" s="539"/>
      <c r="M69" s="141">
        <f t="shared" si="1"/>
        <v>0</v>
      </c>
      <c r="N69" s="61"/>
    </row>
    <row r="70" spans="1:15">
      <c r="A70" s="142"/>
      <c r="B70" s="537"/>
      <c r="C70" s="537"/>
      <c r="D70" s="537"/>
      <c r="E70" s="537"/>
      <c r="F70" s="537"/>
      <c r="G70" s="537"/>
      <c r="H70" s="537"/>
      <c r="I70" s="154"/>
      <c r="J70" s="145"/>
      <c r="K70" s="538"/>
      <c r="L70" s="539"/>
      <c r="M70" s="141">
        <f t="shared" si="1"/>
        <v>0</v>
      </c>
      <c r="N70" s="61"/>
      <c r="O70" s="16"/>
    </row>
    <row r="71" spans="1:15">
      <c r="A71" s="142"/>
      <c r="B71" s="537"/>
      <c r="C71" s="537"/>
      <c r="D71" s="537"/>
      <c r="E71" s="537"/>
      <c r="F71" s="537"/>
      <c r="G71" s="537"/>
      <c r="H71" s="537"/>
      <c r="I71" s="154"/>
      <c r="J71" s="145"/>
      <c r="K71" s="538"/>
      <c r="L71" s="539"/>
      <c r="M71" s="141">
        <f t="shared" si="1"/>
        <v>0</v>
      </c>
      <c r="N71" s="61"/>
    </row>
    <row r="72" spans="1:15" ht="15.75" thickBot="1">
      <c r="A72" s="155"/>
      <c r="B72" s="540"/>
      <c r="C72" s="540"/>
      <c r="D72" s="540"/>
      <c r="E72" s="540"/>
      <c r="F72" s="540"/>
      <c r="G72" s="540"/>
      <c r="H72" s="540"/>
      <c r="I72" s="148"/>
      <c r="J72" s="156"/>
      <c r="K72" s="541"/>
      <c r="L72" s="542"/>
      <c r="M72" s="157">
        <f t="shared" si="1"/>
        <v>0</v>
      </c>
      <c r="N72" s="61"/>
    </row>
    <row r="73" spans="1:15" ht="15.75" thickBot="1">
      <c r="A73" s="543" t="s">
        <v>71</v>
      </c>
      <c r="B73" s="544"/>
      <c r="C73" s="544"/>
      <c r="D73" s="544"/>
      <c r="E73" s="544"/>
      <c r="F73" s="544"/>
      <c r="G73" s="544"/>
      <c r="H73" s="544"/>
      <c r="I73" s="544"/>
      <c r="J73" s="544"/>
      <c r="K73" s="544"/>
      <c r="L73" s="545"/>
      <c r="M73" s="158">
        <f>SUM(M58:M72)</f>
        <v>8679.9025133158848</v>
      </c>
      <c r="N73" s="61"/>
    </row>
    <row r="74" spans="1:15">
      <c r="A74" s="124"/>
      <c r="B74" s="125"/>
      <c r="C74" s="125"/>
      <c r="D74" s="125"/>
      <c r="E74" s="125"/>
      <c r="F74" s="125"/>
      <c r="G74" s="125"/>
      <c r="H74" s="125"/>
      <c r="I74" s="125"/>
      <c r="J74" s="125"/>
      <c r="K74" s="125"/>
      <c r="L74" s="125"/>
      <c r="M74" s="126"/>
      <c r="N74" s="61"/>
    </row>
    <row r="75" spans="1:15">
      <c r="A75" s="524" t="s">
        <v>74</v>
      </c>
      <c r="B75" s="525"/>
      <c r="C75" s="525"/>
      <c r="D75" s="525"/>
      <c r="E75" s="525"/>
      <c r="F75" s="525"/>
      <c r="G75" s="525"/>
      <c r="H75" s="525"/>
      <c r="I75" s="525"/>
      <c r="J75" s="525"/>
      <c r="K75" s="525"/>
      <c r="L75" s="525"/>
      <c r="M75" s="526"/>
      <c r="N75" s="103"/>
    </row>
    <row r="76" spans="1:15" ht="15.75" thickBot="1">
      <c r="A76" s="527"/>
      <c r="B76" s="528"/>
      <c r="C76" s="528"/>
      <c r="D76" s="528"/>
      <c r="E76" s="528"/>
      <c r="F76" s="528"/>
      <c r="G76" s="528"/>
      <c r="H76" s="528"/>
      <c r="I76" s="528"/>
      <c r="J76" s="528"/>
      <c r="K76" s="528"/>
      <c r="L76" s="528"/>
      <c r="M76" s="529"/>
      <c r="N76" s="61"/>
    </row>
    <row r="77" spans="1:15" ht="30">
      <c r="A77" s="159" t="s">
        <v>40</v>
      </c>
      <c r="B77" s="530" t="s">
        <v>58</v>
      </c>
      <c r="C77" s="530"/>
      <c r="D77" s="530"/>
      <c r="E77" s="530"/>
      <c r="F77" s="530"/>
      <c r="G77" s="530"/>
      <c r="H77" s="160" t="s">
        <v>60</v>
      </c>
      <c r="I77" s="160" t="s">
        <v>214</v>
      </c>
      <c r="J77" s="160" t="s">
        <v>75</v>
      </c>
      <c r="K77" s="160" t="s">
        <v>76</v>
      </c>
      <c r="L77" s="160" t="s">
        <v>77</v>
      </c>
      <c r="M77" s="161" t="s">
        <v>66</v>
      </c>
      <c r="N77" s="61"/>
    </row>
    <row r="78" spans="1:15">
      <c r="A78" s="162" t="s">
        <v>78</v>
      </c>
      <c r="B78" s="531" t="s">
        <v>183</v>
      </c>
      <c r="C78" s="532"/>
      <c r="D78" s="532"/>
      <c r="E78" s="532"/>
      <c r="F78" s="532"/>
      <c r="G78" s="533"/>
      <c r="H78" s="163" t="s">
        <v>215</v>
      </c>
      <c r="I78" s="164">
        <v>1.4</v>
      </c>
      <c r="J78" s="164">
        <v>1</v>
      </c>
      <c r="K78" s="164">
        <f>I78*J78</f>
        <v>1.4</v>
      </c>
      <c r="L78" s="165">
        <v>1284.8491593100182</v>
      </c>
      <c r="M78" s="166">
        <f>K78*L78</f>
        <v>1798.7888230340254</v>
      </c>
      <c r="N78" s="61"/>
    </row>
    <row r="79" spans="1:15">
      <c r="A79" s="167"/>
      <c r="B79" s="534"/>
      <c r="C79" s="535"/>
      <c r="D79" s="535"/>
      <c r="E79" s="535"/>
      <c r="F79" s="535"/>
      <c r="G79" s="536"/>
      <c r="H79" s="168"/>
      <c r="I79" s="169"/>
      <c r="J79" s="169"/>
      <c r="K79" s="169"/>
      <c r="L79" s="170"/>
      <c r="M79" s="166">
        <f t="shared" ref="M79:M82" si="2">K79*L79</f>
        <v>0</v>
      </c>
      <c r="N79" s="61"/>
    </row>
    <row r="80" spans="1:15">
      <c r="A80" s="167"/>
      <c r="B80" s="534"/>
      <c r="C80" s="535"/>
      <c r="D80" s="535"/>
      <c r="E80" s="535"/>
      <c r="F80" s="535"/>
      <c r="G80" s="536"/>
      <c r="H80" s="168"/>
      <c r="I80" s="169"/>
      <c r="J80" s="169"/>
      <c r="K80" s="169"/>
      <c r="L80" s="170"/>
      <c r="M80" s="166">
        <f t="shared" si="2"/>
        <v>0</v>
      </c>
      <c r="N80" s="61"/>
    </row>
    <row r="81" spans="1:14">
      <c r="A81" s="167"/>
      <c r="B81" s="534"/>
      <c r="C81" s="535"/>
      <c r="D81" s="535"/>
      <c r="E81" s="535"/>
      <c r="F81" s="535"/>
      <c r="G81" s="536"/>
      <c r="H81" s="168"/>
      <c r="I81" s="169"/>
      <c r="J81" s="169"/>
      <c r="K81" s="169"/>
      <c r="L81" s="170"/>
      <c r="M81" s="166">
        <f t="shared" si="2"/>
        <v>0</v>
      </c>
      <c r="N81" s="61"/>
    </row>
    <row r="82" spans="1:14" ht="15.75" thickBot="1">
      <c r="A82" s="147"/>
      <c r="B82" s="607"/>
      <c r="C82" s="608"/>
      <c r="D82" s="608"/>
      <c r="E82" s="608"/>
      <c r="F82" s="608"/>
      <c r="G82" s="609"/>
      <c r="H82" s="171"/>
      <c r="I82" s="172"/>
      <c r="J82" s="172"/>
      <c r="K82" s="172"/>
      <c r="L82" s="173"/>
      <c r="M82" s="174">
        <f t="shared" si="2"/>
        <v>0</v>
      </c>
      <c r="N82" s="61"/>
    </row>
    <row r="83" spans="1:14" ht="15.75" thickBot="1">
      <c r="A83" s="543" t="s">
        <v>71</v>
      </c>
      <c r="B83" s="544"/>
      <c r="C83" s="544"/>
      <c r="D83" s="544"/>
      <c r="E83" s="544"/>
      <c r="F83" s="544"/>
      <c r="G83" s="544"/>
      <c r="H83" s="544"/>
      <c r="I83" s="544"/>
      <c r="J83" s="544"/>
      <c r="K83" s="544"/>
      <c r="L83" s="545"/>
      <c r="M83" s="158">
        <f>SUM(M78:M82)</f>
        <v>1798.7888230340254</v>
      </c>
      <c r="N83" s="61"/>
    </row>
    <row r="84" spans="1:14">
      <c r="A84" s="124"/>
      <c r="B84" s="125"/>
      <c r="C84" s="125"/>
      <c r="D84" s="125"/>
      <c r="E84" s="125"/>
      <c r="F84" s="125"/>
      <c r="G84" s="125"/>
      <c r="H84" s="125"/>
      <c r="I84" s="125"/>
      <c r="J84" s="125"/>
      <c r="K84" s="125"/>
      <c r="L84" s="125"/>
      <c r="M84" s="126"/>
      <c r="N84" s="61"/>
    </row>
    <row r="85" spans="1:14">
      <c r="A85" s="500" t="s">
        <v>79</v>
      </c>
      <c r="B85" s="501"/>
      <c r="C85" s="501"/>
      <c r="D85" s="501"/>
      <c r="E85" s="501"/>
      <c r="F85" s="501"/>
      <c r="G85" s="501"/>
      <c r="H85" s="501"/>
      <c r="I85" s="501"/>
      <c r="J85" s="501"/>
      <c r="K85" s="501"/>
      <c r="L85" s="501"/>
      <c r="M85" s="502"/>
      <c r="N85" s="61"/>
    </row>
    <row r="86" spans="1:14" ht="15.75" thickBot="1">
      <c r="A86" s="610"/>
      <c r="B86" s="611"/>
      <c r="C86" s="611"/>
      <c r="D86" s="611"/>
      <c r="E86" s="611"/>
      <c r="F86" s="611"/>
      <c r="G86" s="611"/>
      <c r="H86" s="611"/>
      <c r="I86" s="611"/>
      <c r="J86" s="611"/>
      <c r="K86" s="611"/>
      <c r="L86" s="611"/>
      <c r="M86" s="612"/>
      <c r="N86" s="61"/>
    </row>
    <row r="87" spans="1:14" ht="30">
      <c r="A87" s="135" t="s">
        <v>40</v>
      </c>
      <c r="B87" s="549" t="s">
        <v>58</v>
      </c>
      <c r="C87" s="549"/>
      <c r="D87" s="549"/>
      <c r="E87" s="549"/>
      <c r="F87" s="549"/>
      <c r="G87" s="549"/>
      <c r="H87" s="128" t="s">
        <v>80</v>
      </c>
      <c r="I87" s="128" t="s">
        <v>81</v>
      </c>
      <c r="J87" s="128" t="s">
        <v>216</v>
      </c>
      <c r="K87" s="549" t="s">
        <v>65</v>
      </c>
      <c r="L87" s="549"/>
      <c r="M87" s="136" t="s">
        <v>66</v>
      </c>
      <c r="N87" s="61"/>
    </row>
    <row r="88" spans="1:14">
      <c r="A88" s="162" t="s">
        <v>109</v>
      </c>
      <c r="B88" s="531" t="s">
        <v>187</v>
      </c>
      <c r="C88" s="532"/>
      <c r="D88" s="532"/>
      <c r="E88" s="532"/>
      <c r="F88" s="532"/>
      <c r="G88" s="532"/>
      <c r="H88" s="165">
        <f>J88/I88*100</f>
        <v>66666.666666666672</v>
      </c>
      <c r="I88" s="175">
        <v>185</v>
      </c>
      <c r="J88" s="176">
        <v>123333.33333333334</v>
      </c>
      <c r="K88" s="574">
        <v>20</v>
      </c>
      <c r="L88" s="575"/>
      <c r="M88" s="177">
        <f>J88/K88</f>
        <v>6166.666666666667</v>
      </c>
      <c r="N88" s="61"/>
    </row>
    <row r="89" spans="1:14">
      <c r="A89" s="178" t="s">
        <v>83</v>
      </c>
      <c r="B89" s="511" t="s">
        <v>181</v>
      </c>
      <c r="C89" s="512"/>
      <c r="D89" s="512"/>
      <c r="E89" s="512"/>
      <c r="F89" s="512"/>
      <c r="G89" s="513"/>
      <c r="H89" s="170">
        <f>J89/I89*100</f>
        <v>56666.666666666672</v>
      </c>
      <c r="I89" s="179">
        <v>185</v>
      </c>
      <c r="J89" s="180">
        <v>104833.33333333334</v>
      </c>
      <c r="K89" s="574">
        <v>20</v>
      </c>
      <c r="L89" s="575"/>
      <c r="M89" s="177">
        <f>J89/K89</f>
        <v>5241.666666666667</v>
      </c>
      <c r="N89" s="61"/>
    </row>
    <row r="90" spans="1:14">
      <c r="A90" s="178"/>
      <c r="B90" s="511"/>
      <c r="C90" s="512"/>
      <c r="D90" s="512"/>
      <c r="E90" s="512"/>
      <c r="F90" s="512"/>
      <c r="G90" s="513"/>
      <c r="H90" s="170"/>
      <c r="I90" s="179"/>
      <c r="J90" s="180"/>
      <c r="K90" s="514"/>
      <c r="L90" s="515"/>
      <c r="M90" s="181"/>
      <c r="N90" s="61"/>
    </row>
    <row r="91" spans="1:14">
      <c r="A91" s="178"/>
      <c r="B91" s="511"/>
      <c r="C91" s="512"/>
      <c r="D91" s="512"/>
      <c r="E91" s="512"/>
      <c r="F91" s="512"/>
      <c r="G91" s="513"/>
      <c r="H91" s="170"/>
      <c r="I91" s="179"/>
      <c r="J91" s="180"/>
      <c r="K91" s="514"/>
      <c r="L91" s="515"/>
      <c r="M91" s="181"/>
      <c r="N91" s="61"/>
    </row>
    <row r="92" spans="1:14">
      <c r="A92" s="178"/>
      <c r="B92" s="511"/>
      <c r="C92" s="512"/>
      <c r="D92" s="512"/>
      <c r="E92" s="512"/>
      <c r="F92" s="512"/>
      <c r="G92" s="513"/>
      <c r="H92" s="170"/>
      <c r="I92" s="179"/>
      <c r="J92" s="180"/>
      <c r="K92" s="514"/>
      <c r="L92" s="515"/>
      <c r="M92" s="181"/>
      <c r="N92" s="61"/>
    </row>
    <row r="93" spans="1:14">
      <c r="A93" s="178"/>
      <c r="B93" s="511"/>
      <c r="C93" s="512"/>
      <c r="D93" s="512"/>
      <c r="E93" s="512"/>
      <c r="F93" s="512"/>
      <c r="G93" s="513"/>
      <c r="H93" s="170"/>
      <c r="I93" s="179"/>
      <c r="J93" s="182"/>
      <c r="K93" s="514"/>
      <c r="L93" s="515"/>
      <c r="M93" s="181"/>
      <c r="N93" s="61"/>
    </row>
    <row r="94" spans="1:14">
      <c r="A94" s="178"/>
      <c r="B94" s="511"/>
      <c r="C94" s="512"/>
      <c r="D94" s="512"/>
      <c r="E94" s="512"/>
      <c r="F94" s="512"/>
      <c r="G94" s="513"/>
      <c r="H94" s="170"/>
      <c r="I94" s="179"/>
      <c r="J94" s="182"/>
      <c r="K94" s="514"/>
      <c r="L94" s="515"/>
      <c r="M94" s="181"/>
      <c r="N94" s="61"/>
    </row>
    <row r="95" spans="1:14">
      <c r="A95" s="178"/>
      <c r="B95" s="511"/>
      <c r="C95" s="512"/>
      <c r="D95" s="512"/>
      <c r="E95" s="512"/>
      <c r="F95" s="512"/>
      <c r="G95" s="513"/>
      <c r="H95" s="170"/>
      <c r="I95" s="179"/>
      <c r="J95" s="182"/>
      <c r="K95" s="514"/>
      <c r="L95" s="515"/>
      <c r="M95" s="181"/>
      <c r="N95" s="61"/>
    </row>
    <row r="96" spans="1:14">
      <c r="A96" s="178"/>
      <c r="B96" s="511"/>
      <c r="C96" s="512"/>
      <c r="D96" s="512"/>
      <c r="E96" s="512"/>
      <c r="F96" s="512"/>
      <c r="G96" s="513"/>
      <c r="H96" s="170"/>
      <c r="I96" s="179"/>
      <c r="J96" s="182"/>
      <c r="K96" s="514"/>
      <c r="L96" s="515"/>
      <c r="M96" s="181"/>
      <c r="N96" s="61"/>
    </row>
    <row r="97" spans="1:14" ht="15.75" thickBot="1">
      <c r="A97" s="183"/>
      <c r="B97" s="516"/>
      <c r="C97" s="517"/>
      <c r="D97" s="517"/>
      <c r="E97" s="517"/>
      <c r="F97" s="517"/>
      <c r="G97" s="518"/>
      <c r="H97" s="184"/>
      <c r="I97" s="185"/>
      <c r="J97" s="184"/>
      <c r="K97" s="519"/>
      <c r="L97" s="520"/>
      <c r="M97" s="186"/>
      <c r="N97" s="61"/>
    </row>
    <row r="98" spans="1:14" ht="15.75" thickBot="1">
      <c r="A98" s="521" t="s">
        <v>71</v>
      </c>
      <c r="B98" s="522"/>
      <c r="C98" s="522"/>
      <c r="D98" s="522"/>
      <c r="E98" s="522"/>
      <c r="F98" s="522"/>
      <c r="G98" s="522"/>
      <c r="H98" s="522"/>
      <c r="I98" s="522"/>
      <c r="J98" s="522"/>
      <c r="K98" s="522"/>
      <c r="L98" s="523"/>
      <c r="M98" s="187">
        <f>SUM(M88:M97)</f>
        <v>11408.333333333334</v>
      </c>
      <c r="N98" s="61"/>
    </row>
    <row r="99" spans="1:14" ht="15.75" thickBot="1">
      <c r="A99" s="124"/>
      <c r="B99" s="125"/>
      <c r="C99" s="125"/>
      <c r="D99" s="125"/>
      <c r="E99" s="125"/>
      <c r="F99" s="125"/>
      <c r="G99" s="125"/>
      <c r="H99" s="125"/>
      <c r="I99" s="125"/>
      <c r="J99" s="125"/>
      <c r="K99" s="125"/>
      <c r="L99" s="125"/>
      <c r="M99" s="126"/>
      <c r="N99" s="61"/>
    </row>
    <row r="100" spans="1:14" ht="15.75" thickBot="1">
      <c r="A100" s="497" t="s">
        <v>84</v>
      </c>
      <c r="B100" s="498"/>
      <c r="C100" s="498"/>
      <c r="D100" s="498"/>
      <c r="E100" s="498"/>
      <c r="F100" s="498"/>
      <c r="G100" s="498"/>
      <c r="H100" s="498"/>
      <c r="I100" s="498"/>
      <c r="J100" s="498"/>
      <c r="K100" s="498"/>
      <c r="L100" s="499"/>
      <c r="M100" s="187">
        <f>M53+M73+M83+M98</f>
        <v>165063.84221424075</v>
      </c>
      <c r="N100" s="61"/>
    </row>
    <row r="101" spans="1:14">
      <c r="A101" s="124"/>
      <c r="B101" s="125"/>
      <c r="C101" s="125"/>
      <c r="D101" s="125"/>
      <c r="E101" s="125"/>
      <c r="F101" s="125"/>
      <c r="G101" s="125"/>
      <c r="H101" s="125"/>
      <c r="I101" s="125"/>
      <c r="J101" s="125"/>
      <c r="K101" s="125"/>
      <c r="L101" s="125"/>
      <c r="M101" s="126"/>
      <c r="N101" s="61"/>
    </row>
    <row r="102" spans="1:14">
      <c r="A102" s="500" t="s">
        <v>85</v>
      </c>
      <c r="B102" s="501"/>
      <c r="C102" s="501"/>
      <c r="D102" s="501"/>
      <c r="E102" s="501"/>
      <c r="F102" s="501"/>
      <c r="G102" s="501"/>
      <c r="H102" s="501"/>
      <c r="I102" s="501"/>
      <c r="J102" s="501"/>
      <c r="K102" s="501"/>
      <c r="L102" s="501"/>
      <c r="M102" s="502"/>
      <c r="N102" s="61"/>
    </row>
    <row r="103" spans="1:14" ht="15.75" thickBot="1">
      <c r="A103" s="503"/>
      <c r="B103" s="504"/>
      <c r="C103" s="504"/>
      <c r="D103" s="504"/>
      <c r="E103" s="504"/>
      <c r="F103" s="504"/>
      <c r="G103" s="504"/>
      <c r="H103" s="504"/>
      <c r="I103" s="504"/>
      <c r="J103" s="504"/>
      <c r="K103" s="504"/>
      <c r="L103" s="504"/>
      <c r="M103" s="505"/>
      <c r="N103" s="61"/>
    </row>
    <row r="104" spans="1:14">
      <c r="A104" s="506" t="s">
        <v>58</v>
      </c>
      <c r="B104" s="507"/>
      <c r="C104" s="507"/>
      <c r="D104" s="507"/>
      <c r="E104" s="507"/>
      <c r="F104" s="507"/>
      <c r="G104" s="507"/>
      <c r="H104" s="188"/>
      <c r="I104" s="189"/>
      <c r="J104" s="128" t="s">
        <v>86</v>
      </c>
      <c r="K104" s="508" t="s">
        <v>87</v>
      </c>
      <c r="L104" s="509"/>
      <c r="M104" s="510"/>
      <c r="N104" s="61"/>
    </row>
    <row r="105" spans="1:14" ht="15" customHeight="1">
      <c r="A105" s="486" t="s">
        <v>88</v>
      </c>
      <c r="B105" s="487"/>
      <c r="C105" s="487"/>
      <c r="D105" s="487"/>
      <c r="E105" s="487"/>
      <c r="F105" s="487"/>
      <c r="G105" s="487"/>
      <c r="H105" s="190"/>
      <c r="I105" s="191"/>
      <c r="J105" s="192">
        <v>0.2</v>
      </c>
      <c r="K105" s="488">
        <f>J105*M100</f>
        <v>33012.768442848152</v>
      </c>
      <c r="L105" s="489"/>
      <c r="M105" s="490"/>
      <c r="N105" s="61"/>
    </row>
    <row r="106" spans="1:14" ht="15" customHeight="1">
      <c r="A106" s="193" t="s">
        <v>89</v>
      </c>
      <c r="B106" s="194"/>
      <c r="C106" s="194"/>
      <c r="D106" s="194"/>
      <c r="E106" s="194"/>
      <c r="F106" s="194"/>
      <c r="G106" s="194"/>
      <c r="H106" s="190"/>
      <c r="I106" s="191"/>
      <c r="J106" s="192">
        <v>0.05</v>
      </c>
      <c r="K106" s="488">
        <f>J106*M100</f>
        <v>8253.1921107120379</v>
      </c>
      <c r="L106" s="489"/>
      <c r="M106" s="490"/>
      <c r="N106" s="61"/>
    </row>
    <row r="107" spans="1:14" ht="28.5" customHeight="1" thickBot="1">
      <c r="A107" s="195" t="s">
        <v>90</v>
      </c>
      <c r="B107" s="196"/>
      <c r="C107" s="196"/>
      <c r="D107" s="196"/>
      <c r="E107" s="196"/>
      <c r="F107" s="196"/>
      <c r="G107" s="196"/>
      <c r="H107" s="197"/>
      <c r="I107" s="198"/>
      <c r="J107" s="199">
        <v>0.05</v>
      </c>
      <c r="K107" s="491">
        <f>J107*M100</f>
        <v>8253.1921107120379</v>
      </c>
      <c r="L107" s="492"/>
      <c r="M107" s="493"/>
      <c r="N107" s="61"/>
    </row>
    <row r="108" spans="1:14" ht="15.75" thickBot="1">
      <c r="A108" s="494" t="s">
        <v>71</v>
      </c>
      <c r="B108" s="495"/>
      <c r="C108" s="495"/>
      <c r="D108" s="495"/>
      <c r="E108" s="495"/>
      <c r="F108" s="495"/>
      <c r="G108" s="495"/>
      <c r="H108" s="495"/>
      <c r="I108" s="495"/>
      <c r="J108" s="495"/>
      <c r="K108" s="495"/>
      <c r="L108" s="496"/>
      <c r="M108" s="158">
        <f>K105+K106+K107</f>
        <v>49519.152664272224</v>
      </c>
      <c r="N108" s="103"/>
    </row>
    <row r="109" spans="1:14" ht="15.75" thickBot="1">
      <c r="A109" s="124"/>
      <c r="B109" s="125"/>
      <c r="C109" s="125"/>
      <c r="D109" s="125"/>
      <c r="E109" s="125"/>
      <c r="F109" s="125"/>
      <c r="G109" s="125"/>
      <c r="H109" s="125"/>
      <c r="I109" s="125"/>
      <c r="J109" s="125"/>
      <c r="K109" s="125"/>
      <c r="L109" s="125"/>
      <c r="M109" s="126"/>
      <c r="N109" s="61"/>
    </row>
    <row r="110" spans="1:14" ht="16.5" thickBot="1">
      <c r="A110" s="477" t="s">
        <v>91</v>
      </c>
      <c r="B110" s="478"/>
      <c r="C110" s="478"/>
      <c r="D110" s="478"/>
      <c r="E110" s="478"/>
      <c r="F110" s="478"/>
      <c r="G110" s="478"/>
      <c r="H110" s="478"/>
      <c r="I110" s="478"/>
      <c r="J110" s="478"/>
      <c r="K110" s="478"/>
      <c r="L110" s="479"/>
      <c r="M110" s="200">
        <f>M100+M108</f>
        <v>214582.99487851298</v>
      </c>
      <c r="N110" s="61"/>
    </row>
    <row r="111" spans="1:14">
      <c r="A111" s="96"/>
      <c r="B111" s="97"/>
      <c r="C111" s="97"/>
      <c r="D111" s="97"/>
      <c r="E111" s="97"/>
      <c r="F111" s="97"/>
      <c r="G111" s="97"/>
      <c r="H111" s="97"/>
      <c r="I111" s="97"/>
      <c r="J111" s="97"/>
      <c r="K111" s="97"/>
      <c r="L111" s="97"/>
      <c r="M111" s="98"/>
      <c r="N111" s="61"/>
    </row>
    <row r="112" spans="1:14">
      <c r="A112" s="121"/>
      <c r="B112" s="122"/>
      <c r="C112" s="122"/>
      <c r="D112" s="122"/>
      <c r="E112" s="122"/>
      <c r="F112" s="122"/>
      <c r="G112" s="122"/>
      <c r="H112" s="122"/>
      <c r="I112" s="122"/>
      <c r="J112" s="122"/>
      <c r="K112" s="122"/>
      <c r="L112" s="122"/>
      <c r="M112" s="123"/>
      <c r="N112" s="61"/>
    </row>
    <row r="113" spans="1:14">
      <c r="A113" s="121"/>
      <c r="B113" s="122"/>
      <c r="C113" s="122"/>
      <c r="D113" s="122"/>
      <c r="E113" s="122"/>
      <c r="F113" s="122"/>
      <c r="G113" s="122"/>
      <c r="H113" s="122"/>
      <c r="I113" s="122"/>
      <c r="J113" s="122"/>
      <c r="K113" s="122"/>
      <c r="L113" s="122"/>
      <c r="M113" s="123"/>
      <c r="N113" s="61"/>
    </row>
    <row r="114" spans="1:14">
      <c r="A114" s="121"/>
      <c r="B114" s="122"/>
      <c r="C114" s="122"/>
      <c r="D114" s="122"/>
      <c r="E114" s="122"/>
      <c r="F114" s="122"/>
      <c r="G114" s="122"/>
      <c r="H114" s="122"/>
      <c r="I114" s="122"/>
      <c r="J114" s="122"/>
      <c r="K114" s="122"/>
      <c r="L114" s="122"/>
      <c r="M114" s="123"/>
      <c r="N114" s="61"/>
    </row>
    <row r="115" spans="1:14">
      <c r="A115" s="121"/>
      <c r="B115" s="122"/>
      <c r="C115" s="122"/>
      <c r="D115" s="201" t="s">
        <v>92</v>
      </c>
      <c r="E115" s="201"/>
      <c r="F115" s="201"/>
      <c r="G115" s="201"/>
      <c r="H115" s="201"/>
      <c r="I115" s="201"/>
      <c r="J115" s="122"/>
      <c r="K115" s="122"/>
      <c r="L115" s="122"/>
      <c r="M115" s="123"/>
      <c r="N115" s="61"/>
    </row>
    <row r="116" spans="1:14">
      <c r="A116" s="121"/>
      <c r="B116" s="122"/>
      <c r="C116" s="122"/>
      <c r="D116" s="122" t="s">
        <v>93</v>
      </c>
      <c r="E116" s="122"/>
      <c r="F116" s="122"/>
      <c r="G116" s="122"/>
      <c r="H116" s="122"/>
      <c r="I116" s="122"/>
      <c r="J116" s="122"/>
      <c r="K116" s="122"/>
      <c r="L116" s="122"/>
      <c r="M116" s="123"/>
      <c r="N116" s="61"/>
    </row>
    <row r="117" spans="1:14">
      <c r="A117" s="121"/>
      <c r="B117" s="122"/>
      <c r="C117" s="122"/>
      <c r="D117" s="122" t="s">
        <v>94</v>
      </c>
      <c r="E117" s="122"/>
      <c r="F117" s="122"/>
      <c r="G117" s="122"/>
      <c r="H117" s="122"/>
      <c r="I117" s="122"/>
      <c r="J117" s="122"/>
      <c r="K117" s="122"/>
      <c r="L117" s="122"/>
      <c r="M117" s="123"/>
      <c r="N117" s="61"/>
    </row>
    <row r="118" spans="1:14">
      <c r="A118" s="121"/>
      <c r="B118" s="122"/>
      <c r="C118" s="122"/>
      <c r="D118" s="122" t="s">
        <v>95</v>
      </c>
      <c r="E118" s="122"/>
      <c r="F118" s="122"/>
      <c r="G118" s="122"/>
      <c r="H118" s="122"/>
      <c r="I118" s="122"/>
      <c r="J118" s="122"/>
      <c r="K118" s="122"/>
      <c r="L118" s="122"/>
      <c r="M118" s="123"/>
      <c r="N118" s="61"/>
    </row>
    <row r="119" spans="1:14" ht="15.75" thickBot="1">
      <c r="A119" s="121"/>
      <c r="B119" s="122"/>
      <c r="C119" s="122"/>
      <c r="D119" s="122"/>
      <c r="E119" s="122" t="s">
        <v>96</v>
      </c>
      <c r="F119" s="122"/>
      <c r="G119" s="122"/>
      <c r="H119" s="122"/>
      <c r="I119" s="122"/>
      <c r="J119" s="122"/>
      <c r="K119" s="122"/>
      <c r="L119" s="122"/>
      <c r="M119" s="123"/>
      <c r="N119" s="61"/>
    </row>
    <row r="120" spans="1:14">
      <c r="A120" s="202" t="s">
        <v>97</v>
      </c>
      <c r="B120" s="203"/>
      <c r="C120" s="203"/>
      <c r="D120" s="203"/>
      <c r="E120" s="203"/>
      <c r="F120" s="203"/>
      <c r="G120" s="203"/>
      <c r="H120" s="203"/>
      <c r="I120" s="203"/>
      <c r="J120" s="203"/>
      <c r="K120" s="203"/>
      <c r="L120" s="203"/>
      <c r="M120" s="204"/>
      <c r="N120" s="61"/>
    </row>
    <row r="121" spans="1:14">
      <c r="A121" s="205"/>
      <c r="B121" s="206"/>
      <c r="C121" s="206"/>
      <c r="D121" s="206"/>
      <c r="E121" s="206"/>
      <c r="F121" s="206"/>
      <c r="G121" s="206"/>
      <c r="H121" s="206"/>
      <c r="I121" s="206"/>
      <c r="J121" s="206"/>
      <c r="K121" s="206"/>
      <c r="L121" s="206"/>
      <c r="M121" s="207"/>
      <c r="N121" s="61"/>
    </row>
    <row r="122" spans="1:14">
      <c r="A122" s="205"/>
      <c r="B122" s="206"/>
      <c r="C122" s="206"/>
      <c r="D122" s="206"/>
      <c r="E122" s="206"/>
      <c r="F122" s="206"/>
      <c r="G122" s="206"/>
      <c r="H122" s="206"/>
      <c r="I122" s="206"/>
      <c r="J122" s="206"/>
      <c r="K122" s="206"/>
      <c r="L122" s="206"/>
      <c r="M122" s="207"/>
      <c r="N122" s="61"/>
    </row>
    <row r="123" spans="1:14" ht="15.75" thickBot="1">
      <c r="A123" s="208"/>
      <c r="B123" s="209"/>
      <c r="C123" s="209"/>
      <c r="D123" s="209"/>
      <c r="E123" s="209"/>
      <c r="F123" s="209"/>
      <c r="G123" s="209"/>
      <c r="H123" s="209"/>
      <c r="I123" s="209"/>
      <c r="J123" s="209"/>
      <c r="K123" s="209"/>
      <c r="L123" s="209"/>
      <c r="M123" s="210"/>
      <c r="N123" s="61"/>
    </row>
    <row r="124" spans="1:14">
      <c r="A124" s="211"/>
      <c r="B124" s="212"/>
      <c r="C124" s="212"/>
      <c r="D124" s="212"/>
      <c r="E124" s="212"/>
      <c r="F124" s="212"/>
      <c r="G124" s="212"/>
      <c r="H124" s="212"/>
      <c r="I124" s="212"/>
      <c r="J124" s="212"/>
      <c r="K124" s="212"/>
      <c r="L124" s="212"/>
      <c r="M124" s="213"/>
      <c r="N124" s="61"/>
    </row>
    <row r="125" spans="1:14">
      <c r="A125" s="9" t="s">
        <v>98</v>
      </c>
      <c r="B125" s="214"/>
      <c r="C125" s="214"/>
      <c r="D125" s="214"/>
      <c r="E125" s="214"/>
      <c r="F125" s="214"/>
      <c r="G125" s="214"/>
      <c r="H125" s="214"/>
      <c r="I125" s="214"/>
      <c r="J125" s="214"/>
      <c r="K125" s="214"/>
      <c r="L125" s="214"/>
      <c r="M125" s="215"/>
      <c r="N125" s="61"/>
    </row>
    <row r="126" spans="1:14">
      <c r="A126" s="480" t="s">
        <v>99</v>
      </c>
      <c r="B126" s="481"/>
      <c r="C126" s="481"/>
      <c r="D126" s="481"/>
      <c r="E126" s="481"/>
      <c r="F126" s="481"/>
      <c r="G126" s="481"/>
      <c r="H126" s="481"/>
      <c r="I126" s="481"/>
      <c r="J126" s="481"/>
      <c r="K126" s="481"/>
      <c r="L126" s="481"/>
      <c r="M126" s="482"/>
      <c r="N126" s="61"/>
    </row>
    <row r="127" spans="1:14">
      <c r="A127" s="480"/>
      <c r="B127" s="481"/>
      <c r="C127" s="481"/>
      <c r="D127" s="481"/>
      <c r="E127" s="481"/>
      <c r="F127" s="481"/>
      <c r="G127" s="481"/>
      <c r="H127" s="481"/>
      <c r="I127" s="481"/>
      <c r="J127" s="481"/>
      <c r="K127" s="481"/>
      <c r="L127" s="481"/>
      <c r="M127" s="482"/>
      <c r="N127" s="61"/>
    </row>
    <row r="128" spans="1:14">
      <c r="A128" s="480" t="s">
        <v>100</v>
      </c>
      <c r="B128" s="481"/>
      <c r="C128" s="481"/>
      <c r="D128" s="481"/>
      <c r="E128" s="481"/>
      <c r="F128" s="481"/>
      <c r="G128" s="481"/>
      <c r="H128" s="481"/>
      <c r="I128" s="481"/>
      <c r="J128" s="481"/>
      <c r="K128" s="481"/>
      <c r="L128" s="481"/>
      <c r="M128" s="482"/>
      <c r="N128" s="61"/>
    </row>
    <row r="129" spans="1:14">
      <c r="A129" s="480"/>
      <c r="B129" s="481"/>
      <c r="C129" s="481"/>
      <c r="D129" s="481"/>
      <c r="E129" s="481"/>
      <c r="F129" s="481"/>
      <c r="G129" s="481"/>
      <c r="H129" s="481"/>
      <c r="I129" s="481"/>
      <c r="J129" s="481"/>
      <c r="K129" s="481"/>
      <c r="L129" s="481"/>
      <c r="M129" s="482"/>
      <c r="N129" s="61"/>
    </row>
    <row r="130" spans="1:14">
      <c r="A130" s="55"/>
      <c r="B130" s="56"/>
      <c r="C130" s="56"/>
      <c r="D130" s="56"/>
      <c r="E130" s="56"/>
      <c r="F130" s="56"/>
      <c r="G130" s="56"/>
      <c r="H130" s="56"/>
      <c r="I130" s="56"/>
      <c r="J130" s="56"/>
      <c r="K130" s="56"/>
      <c r="L130" s="56"/>
      <c r="M130" s="57"/>
      <c r="N130" s="61"/>
    </row>
    <row r="131" spans="1:14">
      <c r="A131" s="216"/>
      <c r="B131" s="217"/>
      <c r="C131" s="217"/>
      <c r="D131" s="217"/>
      <c r="E131" s="217"/>
      <c r="F131" s="217"/>
      <c r="G131" s="217"/>
      <c r="H131" s="217"/>
      <c r="I131" s="217"/>
      <c r="J131" s="217"/>
      <c r="K131" s="217"/>
      <c r="L131" s="217"/>
      <c r="M131" s="218"/>
      <c r="N131" s="61"/>
    </row>
    <row r="132" spans="1:14">
      <c r="A132" s="216"/>
      <c r="B132" s="217"/>
      <c r="C132" s="217"/>
      <c r="D132" s="217"/>
      <c r="E132" s="217"/>
      <c r="F132" s="217"/>
      <c r="G132" s="217"/>
      <c r="H132" s="217"/>
      <c r="I132" s="217"/>
      <c r="J132" s="217"/>
      <c r="K132" s="217"/>
      <c r="L132" s="217"/>
      <c r="M132" s="218"/>
      <c r="N132" s="61"/>
    </row>
    <row r="133" spans="1:14">
      <c r="A133" s="219"/>
      <c r="B133" s="220"/>
      <c r="C133" s="220"/>
      <c r="D133" s="220"/>
      <c r="E133" s="220"/>
      <c r="F133" s="220"/>
      <c r="G133" s="220"/>
      <c r="H133" s="220"/>
      <c r="I133" s="220"/>
      <c r="J133" s="220"/>
      <c r="K133" s="220"/>
      <c r="L133" s="220"/>
      <c r="M133" s="221"/>
      <c r="N133" s="61"/>
    </row>
    <row r="134" spans="1:14">
      <c r="A134" s="121"/>
      <c r="B134" s="122"/>
      <c r="C134" s="122"/>
      <c r="D134" s="122" t="s">
        <v>92</v>
      </c>
      <c r="E134" s="201"/>
      <c r="F134" s="201"/>
      <c r="G134" s="122"/>
      <c r="H134" s="122"/>
      <c r="I134" s="122"/>
      <c r="J134" s="122"/>
      <c r="K134" s="122"/>
      <c r="L134" s="122"/>
      <c r="M134" s="123"/>
      <c r="N134" s="61"/>
    </row>
    <row r="135" spans="1:14">
      <c r="A135" s="121"/>
      <c r="B135" s="122"/>
      <c r="C135" s="122"/>
      <c r="D135" s="222" t="s">
        <v>93</v>
      </c>
      <c r="E135" s="122"/>
      <c r="F135" s="122"/>
      <c r="G135" s="222"/>
      <c r="H135" s="222"/>
      <c r="I135" s="222"/>
      <c r="J135" s="122"/>
      <c r="K135" s="122"/>
      <c r="L135" s="122"/>
      <c r="M135" s="123"/>
      <c r="N135" s="61"/>
    </row>
    <row r="136" spans="1:14">
      <c r="A136" s="121"/>
      <c r="B136" s="122"/>
      <c r="C136" s="122"/>
      <c r="D136" s="223" t="s">
        <v>101</v>
      </c>
      <c r="E136" s="122"/>
      <c r="F136" s="122"/>
      <c r="G136" s="223"/>
      <c r="H136" s="223"/>
      <c r="I136" s="223"/>
      <c r="J136" s="122"/>
      <c r="K136" s="122"/>
      <c r="L136" s="122"/>
      <c r="M136" s="123"/>
      <c r="N136" s="61"/>
    </row>
    <row r="137" spans="1:14">
      <c r="A137" s="224"/>
      <c r="B137" s="220"/>
      <c r="C137" s="220"/>
      <c r="D137" s="122" t="s">
        <v>95</v>
      </c>
      <c r="E137" s="122"/>
      <c r="F137" s="122"/>
      <c r="G137" s="122"/>
      <c r="H137" s="122"/>
      <c r="I137" s="122"/>
      <c r="J137" s="220"/>
      <c r="K137" s="220"/>
      <c r="L137" s="220"/>
      <c r="M137" s="221"/>
      <c r="N137" s="61"/>
    </row>
    <row r="138" spans="1:14">
      <c r="A138" s="224"/>
      <c r="B138" s="220"/>
      <c r="C138" s="220"/>
      <c r="D138" s="220"/>
      <c r="E138" s="122"/>
      <c r="F138" s="122"/>
      <c r="G138" s="122"/>
      <c r="H138" s="122"/>
      <c r="I138" s="122"/>
      <c r="J138" s="220"/>
      <c r="K138" s="220"/>
      <c r="L138" s="220"/>
      <c r="M138" s="221"/>
      <c r="N138" s="61"/>
    </row>
    <row r="139" spans="1:14">
      <c r="A139" s="483" t="s">
        <v>217</v>
      </c>
      <c r="B139" s="484"/>
      <c r="C139" s="484"/>
      <c r="D139" s="484"/>
      <c r="E139" s="484"/>
      <c r="F139" s="484"/>
      <c r="G139" s="484"/>
      <c r="H139" s="484"/>
      <c r="I139" s="484"/>
      <c r="J139" s="484"/>
      <c r="K139" s="484"/>
      <c r="L139" s="484"/>
      <c r="M139" s="485"/>
      <c r="N139" s="61"/>
    </row>
    <row r="140" spans="1:14" ht="15.75" thickBot="1">
      <c r="A140" s="225"/>
      <c r="B140" s="226"/>
      <c r="C140" s="226"/>
      <c r="D140" s="227"/>
      <c r="E140" s="227"/>
      <c r="F140" s="227"/>
      <c r="G140" s="227"/>
      <c r="H140" s="227"/>
      <c r="I140" s="227"/>
      <c r="J140" s="227"/>
      <c r="K140" s="227"/>
      <c r="L140" s="227"/>
      <c r="M140" s="228"/>
      <c r="N140" s="61"/>
    </row>
  </sheetData>
  <mergeCells count="149">
    <mergeCell ref="B80:G80"/>
    <mergeCell ref="B81:G81"/>
    <mergeCell ref="B82:G82"/>
    <mergeCell ref="A83:L83"/>
    <mergeCell ref="A85:M85"/>
    <mergeCell ref="A86:M86"/>
    <mergeCell ref="B87:G87"/>
    <mergeCell ref="K87:L87"/>
    <mergeCell ref="B88:G88"/>
    <mergeCell ref="K88:L88"/>
    <mergeCell ref="B89:G89"/>
    <mergeCell ref="K89:L89"/>
    <mergeCell ref="B90:G90"/>
    <mergeCell ref="A1:A6"/>
    <mergeCell ref="B1:I1"/>
    <mergeCell ref="J1:J2"/>
    <mergeCell ref="K1:L2"/>
    <mergeCell ref="M1:M6"/>
    <mergeCell ref="B2:I2"/>
    <mergeCell ref="B3:I4"/>
    <mergeCell ref="J3:J4"/>
    <mergeCell ref="K3:L4"/>
    <mergeCell ref="B5:I5"/>
    <mergeCell ref="J5:J6"/>
    <mergeCell ref="B6:I6"/>
    <mergeCell ref="K5:K6"/>
    <mergeCell ref="L5:L6"/>
    <mergeCell ref="K32:L32"/>
    <mergeCell ref="B33:H33"/>
    <mergeCell ref="I33:J33"/>
    <mergeCell ref="K33:L33"/>
    <mergeCell ref="A35:M35"/>
    <mergeCell ref="E8:H9"/>
    <mergeCell ref="A10:C10"/>
    <mergeCell ref="E10:F10"/>
    <mergeCell ref="G10:H10"/>
    <mergeCell ref="A12:D12"/>
    <mergeCell ref="A13:C13"/>
    <mergeCell ref="G13:H13"/>
    <mergeCell ref="J13:K13"/>
    <mergeCell ref="C14:D14"/>
    <mergeCell ref="K15:M15"/>
    <mergeCell ref="A30:M30"/>
    <mergeCell ref="B32:H32"/>
    <mergeCell ref="I32:J32"/>
    <mergeCell ref="B41:H41"/>
    <mergeCell ref="K41:L41"/>
    <mergeCell ref="K42:L42"/>
    <mergeCell ref="B43:H43"/>
    <mergeCell ref="K43:L43"/>
    <mergeCell ref="A36:M36"/>
    <mergeCell ref="K37:L37"/>
    <mergeCell ref="K38:L38"/>
    <mergeCell ref="K39:L39"/>
    <mergeCell ref="K40:L40"/>
    <mergeCell ref="B37:H37"/>
    <mergeCell ref="B38:H38"/>
    <mergeCell ref="B39:H39"/>
    <mergeCell ref="B40:H40"/>
    <mergeCell ref="B42:H42"/>
    <mergeCell ref="B48:H48"/>
    <mergeCell ref="K48:L48"/>
    <mergeCell ref="B49:H49"/>
    <mergeCell ref="K49:L49"/>
    <mergeCell ref="B50:H50"/>
    <mergeCell ref="K50:L50"/>
    <mergeCell ref="B44:H44"/>
    <mergeCell ref="K44:L44"/>
    <mergeCell ref="B45:H45"/>
    <mergeCell ref="K45:L45"/>
    <mergeCell ref="B46:H46"/>
    <mergeCell ref="K46:L46"/>
    <mergeCell ref="B47:H47"/>
    <mergeCell ref="K47:L47"/>
    <mergeCell ref="A55:M55"/>
    <mergeCell ref="A56:M56"/>
    <mergeCell ref="B57:H57"/>
    <mergeCell ref="K57:L57"/>
    <mergeCell ref="B58:H58"/>
    <mergeCell ref="K58:L58"/>
    <mergeCell ref="B51:H51"/>
    <mergeCell ref="K51:L51"/>
    <mergeCell ref="B52:H52"/>
    <mergeCell ref="K52:L52"/>
    <mergeCell ref="A53:L53"/>
    <mergeCell ref="B62:H62"/>
    <mergeCell ref="K62:L62"/>
    <mergeCell ref="B63:H63"/>
    <mergeCell ref="K63:L63"/>
    <mergeCell ref="B64:H64"/>
    <mergeCell ref="K64:L64"/>
    <mergeCell ref="B59:H59"/>
    <mergeCell ref="K59:L59"/>
    <mergeCell ref="B60:H60"/>
    <mergeCell ref="K60:L60"/>
    <mergeCell ref="B61:H61"/>
    <mergeCell ref="K61:L61"/>
    <mergeCell ref="B68:H68"/>
    <mergeCell ref="K68:L68"/>
    <mergeCell ref="K69:L69"/>
    <mergeCell ref="B70:H70"/>
    <mergeCell ref="K70:L70"/>
    <mergeCell ref="B65:H65"/>
    <mergeCell ref="K65:L65"/>
    <mergeCell ref="B66:H66"/>
    <mergeCell ref="K66:L66"/>
    <mergeCell ref="B67:H67"/>
    <mergeCell ref="K67:L67"/>
    <mergeCell ref="B69:H69"/>
    <mergeCell ref="A75:M75"/>
    <mergeCell ref="A76:M76"/>
    <mergeCell ref="B77:G77"/>
    <mergeCell ref="B78:G78"/>
    <mergeCell ref="B79:G79"/>
    <mergeCell ref="B71:H71"/>
    <mergeCell ref="K71:L71"/>
    <mergeCell ref="B72:H72"/>
    <mergeCell ref="K72:L72"/>
    <mergeCell ref="A73:L73"/>
    <mergeCell ref="B93:G93"/>
    <mergeCell ref="K93:L93"/>
    <mergeCell ref="B94:G94"/>
    <mergeCell ref="K94:L94"/>
    <mergeCell ref="B95:G95"/>
    <mergeCell ref="K95:L95"/>
    <mergeCell ref="K90:L90"/>
    <mergeCell ref="B91:G91"/>
    <mergeCell ref="K91:L91"/>
    <mergeCell ref="B92:G92"/>
    <mergeCell ref="K92:L92"/>
    <mergeCell ref="A100:L100"/>
    <mergeCell ref="A102:M102"/>
    <mergeCell ref="A103:M103"/>
    <mergeCell ref="A104:G104"/>
    <mergeCell ref="K104:M104"/>
    <mergeCell ref="B96:G96"/>
    <mergeCell ref="K96:L96"/>
    <mergeCell ref="B97:G97"/>
    <mergeCell ref="K97:L97"/>
    <mergeCell ref="A98:L98"/>
    <mergeCell ref="A110:L110"/>
    <mergeCell ref="A126:M127"/>
    <mergeCell ref="A128:M129"/>
    <mergeCell ref="A139:M139"/>
    <mergeCell ref="A105:G105"/>
    <mergeCell ref="K105:M105"/>
    <mergeCell ref="K106:M106"/>
    <mergeCell ref="K107:M107"/>
    <mergeCell ref="A108:L108"/>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249977111117893"/>
  </sheetPr>
  <dimension ref="A1:O140"/>
  <sheetViews>
    <sheetView topLeftCell="A80" zoomScale="78" zoomScaleNormal="78" workbookViewId="0">
      <selection activeCell="B43" sqref="B43:H43"/>
    </sheetView>
  </sheetViews>
  <sheetFormatPr baseColWidth="10" defaultColWidth="11" defaultRowHeight="15"/>
  <cols>
    <col min="1" max="1" width="12" customWidth="1"/>
    <col min="2" max="2" width="17" customWidth="1"/>
    <col min="6" max="6" width="14.28515625" customWidth="1"/>
    <col min="9" max="9" width="12.7109375" bestFit="1" customWidth="1"/>
    <col min="10" max="10" width="15.7109375" customWidth="1"/>
    <col min="11" max="11" width="17.7109375" bestFit="1" customWidth="1"/>
    <col min="13" max="13" width="22" customWidth="1"/>
    <col min="14" max="14" width="17.28515625" customWidth="1"/>
    <col min="15" max="15" width="12" bestFit="1" customWidth="1"/>
  </cols>
  <sheetData>
    <row r="1" spans="1:14">
      <c r="A1" s="576"/>
      <c r="B1" s="579"/>
      <c r="C1" s="579"/>
      <c r="D1" s="579"/>
      <c r="E1" s="579"/>
      <c r="F1" s="579"/>
      <c r="G1" s="579"/>
      <c r="H1" s="579"/>
      <c r="I1" s="580"/>
      <c r="J1" s="581" t="s">
        <v>40</v>
      </c>
      <c r="K1" s="583" t="s">
        <v>193</v>
      </c>
      <c r="L1" s="584"/>
      <c r="M1" s="587"/>
      <c r="N1" s="229"/>
    </row>
    <row r="2" spans="1:14" ht="15.75">
      <c r="A2" s="577"/>
      <c r="B2" s="590" t="s">
        <v>0</v>
      </c>
      <c r="C2" s="590"/>
      <c r="D2" s="590"/>
      <c r="E2" s="590"/>
      <c r="F2" s="590"/>
      <c r="G2" s="590"/>
      <c r="H2" s="590"/>
      <c r="I2" s="591"/>
      <c r="J2" s="582"/>
      <c r="K2" s="585"/>
      <c r="L2" s="586"/>
      <c r="M2" s="588"/>
      <c r="N2" s="229"/>
    </row>
    <row r="3" spans="1:14">
      <c r="A3" s="577"/>
      <c r="B3" s="592" t="s">
        <v>194</v>
      </c>
      <c r="C3" s="592"/>
      <c r="D3" s="592"/>
      <c r="E3" s="592"/>
      <c r="F3" s="592"/>
      <c r="G3" s="592"/>
      <c r="H3" s="592"/>
      <c r="I3" s="593"/>
      <c r="J3" s="594" t="s">
        <v>41</v>
      </c>
      <c r="K3" s="596">
        <v>2021</v>
      </c>
      <c r="L3" s="597"/>
      <c r="M3" s="588"/>
      <c r="N3" s="229"/>
    </row>
    <row r="4" spans="1:14">
      <c r="A4" s="577"/>
      <c r="B4" s="592"/>
      <c r="C4" s="592"/>
      <c r="D4" s="592"/>
      <c r="E4" s="592"/>
      <c r="F4" s="592"/>
      <c r="G4" s="592"/>
      <c r="H4" s="592"/>
      <c r="I4" s="593"/>
      <c r="J4" s="595"/>
      <c r="K4" s="585"/>
      <c r="L4" s="586"/>
      <c r="M4" s="588"/>
      <c r="N4" s="229"/>
    </row>
    <row r="5" spans="1:14">
      <c r="A5" s="577"/>
      <c r="B5" s="592" t="s">
        <v>195</v>
      </c>
      <c r="C5" s="592"/>
      <c r="D5" s="592"/>
      <c r="E5" s="592"/>
      <c r="F5" s="592"/>
      <c r="G5" s="592"/>
      <c r="H5" s="592"/>
      <c r="I5" s="593"/>
      <c r="J5" s="594" t="s">
        <v>42</v>
      </c>
      <c r="K5" s="601"/>
      <c r="L5" s="601"/>
      <c r="M5" s="588"/>
      <c r="N5" s="229"/>
    </row>
    <row r="6" spans="1:14" ht="15.75" thickBot="1">
      <c r="A6" s="578"/>
      <c r="B6" s="599"/>
      <c r="C6" s="599"/>
      <c r="D6" s="599"/>
      <c r="E6" s="599"/>
      <c r="F6" s="599"/>
      <c r="G6" s="599"/>
      <c r="H6" s="599"/>
      <c r="I6" s="600"/>
      <c r="J6" s="598"/>
      <c r="K6" s="602"/>
      <c r="L6" s="602"/>
      <c r="M6" s="589"/>
      <c r="N6" s="229"/>
    </row>
    <row r="7" spans="1:14" ht="15.75" thickBot="1">
      <c r="A7" s="62"/>
      <c r="B7" s="63"/>
      <c r="C7" s="63"/>
      <c r="D7" s="63"/>
      <c r="E7" s="63"/>
      <c r="F7" s="63"/>
      <c r="G7" s="63"/>
      <c r="H7" s="63"/>
      <c r="I7" s="63"/>
      <c r="J7" s="63"/>
      <c r="K7" s="64"/>
      <c r="L7" s="64"/>
      <c r="M7" s="65"/>
      <c r="N7" s="229"/>
    </row>
    <row r="8" spans="1:14" ht="18.75" customHeight="1">
      <c r="A8" s="66"/>
      <c r="B8" s="67"/>
      <c r="C8" s="67"/>
      <c r="D8" s="67"/>
      <c r="E8" s="605"/>
      <c r="F8" s="605"/>
      <c r="G8" s="605"/>
      <c r="H8" s="605"/>
      <c r="I8" s="67"/>
      <c r="J8" s="68" t="s">
        <v>43</v>
      </c>
      <c r="K8" s="69"/>
      <c r="L8" s="69"/>
      <c r="M8" s="70"/>
      <c r="N8" s="229"/>
    </row>
    <row r="9" spans="1:14">
      <c r="A9" s="71"/>
      <c r="B9" s="72"/>
      <c r="C9" s="72"/>
      <c r="D9" s="72"/>
      <c r="E9" s="606"/>
      <c r="F9" s="606"/>
      <c r="G9" s="606"/>
      <c r="H9" s="606"/>
      <c r="I9" s="72"/>
      <c r="J9" s="73"/>
      <c r="K9" s="74" t="s">
        <v>44</v>
      </c>
      <c r="L9" s="74" t="s">
        <v>45</v>
      </c>
      <c r="M9" s="75" t="s">
        <v>46</v>
      </c>
      <c r="N9" s="229"/>
    </row>
    <row r="10" spans="1:14" ht="20.25">
      <c r="A10" s="565" t="s">
        <v>196</v>
      </c>
      <c r="B10" s="566"/>
      <c r="C10" s="566"/>
      <c r="D10" s="78" t="s">
        <v>197</v>
      </c>
      <c r="E10" s="561" t="s">
        <v>198</v>
      </c>
      <c r="F10" s="561"/>
      <c r="G10" s="562" t="s">
        <v>199</v>
      </c>
      <c r="H10" s="562"/>
      <c r="I10" s="72"/>
      <c r="J10" s="79"/>
      <c r="K10" s="74"/>
      <c r="L10" s="74"/>
      <c r="M10" s="75"/>
      <c r="N10" s="229"/>
    </row>
    <row r="11" spans="1:14" ht="35.25">
      <c r="A11" s="76"/>
      <c r="B11" s="77"/>
      <c r="C11" s="77"/>
      <c r="D11" s="80"/>
      <c r="E11" s="72"/>
      <c r="F11" s="72"/>
      <c r="G11" s="81"/>
      <c r="H11" s="72"/>
      <c r="I11" s="72"/>
      <c r="J11" s="79"/>
      <c r="K11" s="74"/>
      <c r="L11" s="74"/>
      <c r="M11" s="75"/>
      <c r="N11" s="229"/>
    </row>
    <row r="12" spans="1:14">
      <c r="A12" s="563" t="s">
        <v>200</v>
      </c>
      <c r="B12" s="564"/>
      <c r="C12" s="564"/>
      <c r="D12" s="564"/>
      <c r="E12" s="72"/>
      <c r="F12" s="72"/>
      <c r="G12" s="72"/>
      <c r="H12" s="72"/>
      <c r="I12" s="72"/>
      <c r="J12" s="73"/>
      <c r="K12" s="74"/>
      <c r="L12" s="74"/>
      <c r="M12" s="75"/>
      <c r="N12" s="229"/>
    </row>
    <row r="13" spans="1:14" ht="35.25">
      <c r="A13" s="565" t="s">
        <v>201</v>
      </c>
      <c r="B13" s="566"/>
      <c r="C13" s="566"/>
      <c r="D13" s="82" t="s">
        <v>47</v>
      </c>
      <c r="E13" s="82"/>
      <c r="F13" s="83"/>
      <c r="G13" s="567" t="s">
        <v>202</v>
      </c>
      <c r="H13" s="567"/>
      <c r="I13" s="84" t="s">
        <v>47</v>
      </c>
      <c r="J13" s="567" t="s">
        <v>203</v>
      </c>
      <c r="K13" s="567"/>
      <c r="L13" s="84" t="s">
        <v>47</v>
      </c>
      <c r="M13" s="85"/>
      <c r="N13" s="229"/>
    </row>
    <row r="14" spans="1:14">
      <c r="A14" s="86" t="s">
        <v>48</v>
      </c>
      <c r="B14" s="87"/>
      <c r="C14" s="568"/>
      <c r="D14" s="568"/>
      <c r="E14" s="88"/>
      <c r="F14" s="88"/>
      <c r="G14" s="87"/>
      <c r="H14" s="89"/>
      <c r="I14" s="90" t="s">
        <v>49</v>
      </c>
      <c r="J14" s="91"/>
      <c r="K14" s="88"/>
      <c r="L14" s="88"/>
      <c r="M14" s="92"/>
      <c r="N14" s="229"/>
    </row>
    <row r="15" spans="1:14" ht="19.5" customHeight="1" thickBot="1">
      <c r="A15" s="93"/>
      <c r="B15" s="94"/>
      <c r="C15" s="95"/>
      <c r="D15" s="95"/>
      <c r="E15" s="95"/>
      <c r="F15" s="95"/>
      <c r="G15" s="94"/>
      <c r="H15" s="95"/>
      <c r="I15" s="94"/>
      <c r="J15" s="95"/>
      <c r="K15" s="569"/>
      <c r="L15" s="569"/>
      <c r="M15" s="570"/>
      <c r="N15" s="229"/>
    </row>
    <row r="16" spans="1:14">
      <c r="A16" s="230"/>
      <c r="B16" s="231"/>
      <c r="C16" s="231"/>
      <c r="D16" s="231"/>
      <c r="E16" s="231"/>
      <c r="F16" s="231"/>
      <c r="G16" s="231"/>
      <c r="H16" s="231"/>
      <c r="I16" s="231"/>
      <c r="J16" s="231"/>
      <c r="K16" s="231"/>
      <c r="L16" s="231"/>
      <c r="M16" s="232"/>
      <c r="N16" s="229"/>
    </row>
    <row r="17" spans="1:14">
      <c r="A17" s="38" t="s">
        <v>50</v>
      </c>
      <c r="B17" s="233"/>
      <c r="C17" s="234" t="s">
        <v>204</v>
      </c>
      <c r="D17" s="235"/>
      <c r="E17" s="236"/>
      <c r="F17" s="236"/>
      <c r="G17" s="236"/>
      <c r="H17" s="236"/>
      <c r="I17" s="236"/>
      <c r="J17" s="236"/>
      <c r="K17" s="236"/>
      <c r="L17" s="236"/>
      <c r="M17" s="237"/>
      <c r="N17" s="238"/>
    </row>
    <row r="18" spans="1:14">
      <c r="A18" s="19" t="s">
        <v>51</v>
      </c>
      <c r="B18" s="239"/>
      <c r="C18" s="240"/>
      <c r="D18" s="240"/>
      <c r="E18" s="240"/>
      <c r="F18" s="240"/>
      <c r="G18" s="240"/>
      <c r="H18" s="240"/>
      <c r="I18" s="240"/>
      <c r="J18" s="240"/>
      <c r="K18" s="240"/>
      <c r="L18" s="240"/>
      <c r="M18" s="237"/>
      <c r="N18" s="238"/>
    </row>
    <row r="19" spans="1:14">
      <c r="A19" s="241"/>
      <c r="B19" s="239"/>
      <c r="C19" s="242"/>
      <c r="D19" s="240"/>
      <c r="E19" s="240"/>
      <c r="F19" s="240"/>
      <c r="G19" s="240"/>
      <c r="H19" s="240"/>
      <c r="I19" s="240"/>
      <c r="J19" s="240"/>
      <c r="K19" s="240"/>
      <c r="L19" s="240"/>
      <c r="M19" s="237"/>
      <c r="N19" s="238"/>
    </row>
    <row r="20" spans="1:14">
      <c r="A20" s="241"/>
      <c r="B20" s="239"/>
      <c r="C20" s="243"/>
      <c r="D20" s="243"/>
      <c r="E20" s="243"/>
      <c r="F20" s="243"/>
      <c r="G20" s="243"/>
      <c r="H20" s="243"/>
      <c r="I20" s="243"/>
      <c r="J20" s="243"/>
      <c r="K20" s="243"/>
      <c r="L20" s="243"/>
      <c r="M20" s="244"/>
      <c r="N20" s="238"/>
    </row>
    <row r="21" spans="1:14">
      <c r="A21" s="241" t="s">
        <v>52</v>
      </c>
      <c r="B21" s="245"/>
      <c r="C21" s="240"/>
      <c r="D21" s="240"/>
      <c r="E21" s="240"/>
      <c r="F21" s="240"/>
      <c r="G21" s="240"/>
      <c r="H21" s="235"/>
      <c r="I21" s="246" t="s">
        <v>53</v>
      </c>
      <c r="J21" s="240"/>
      <c r="K21" s="240"/>
      <c r="L21" s="240"/>
      <c r="M21" s="244"/>
      <c r="N21" s="238"/>
    </row>
    <row r="22" spans="1:14">
      <c r="A22" s="241"/>
      <c r="B22" s="239"/>
      <c r="C22" s="243"/>
      <c r="D22" s="243"/>
      <c r="E22" s="243"/>
      <c r="F22" s="243"/>
      <c r="G22" s="243"/>
      <c r="H22" s="243"/>
      <c r="I22" s="243"/>
      <c r="J22" s="243"/>
      <c r="K22" s="243"/>
      <c r="L22" s="243"/>
      <c r="M22" s="244"/>
      <c r="N22" s="238"/>
    </row>
    <row r="23" spans="1:14">
      <c r="A23" s="241" t="s">
        <v>54</v>
      </c>
      <c r="B23" s="245"/>
      <c r="C23" s="240"/>
      <c r="D23" s="240"/>
      <c r="E23" s="240"/>
      <c r="F23" s="240"/>
      <c r="G23" s="240"/>
      <c r="H23" s="240"/>
      <c r="I23" s="240"/>
      <c r="J23" s="240"/>
      <c r="K23" s="240"/>
      <c r="L23" s="240"/>
      <c r="M23" s="247"/>
      <c r="N23" s="238"/>
    </row>
    <row r="24" spans="1:14">
      <c r="A24" s="241"/>
      <c r="B24" s="239"/>
      <c r="C24" s="243"/>
      <c r="D24" s="243"/>
      <c r="E24" s="243"/>
      <c r="F24" s="243"/>
      <c r="G24" s="243"/>
      <c r="H24" s="243"/>
      <c r="I24" s="243"/>
      <c r="J24" s="243"/>
      <c r="K24" s="243"/>
      <c r="L24" s="243"/>
      <c r="M24" s="244"/>
      <c r="N24" s="238"/>
    </row>
    <row r="25" spans="1:14">
      <c r="A25" s="241" t="s">
        <v>55</v>
      </c>
      <c r="B25" s="245"/>
      <c r="C25" s="240"/>
      <c r="D25" s="240"/>
      <c r="E25" s="240"/>
      <c r="F25" s="240"/>
      <c r="G25" s="240"/>
      <c r="H25" s="240"/>
      <c r="I25" s="240"/>
      <c r="J25" s="248" t="s">
        <v>50</v>
      </c>
      <c r="K25" s="249"/>
      <c r="L25" s="250" t="s">
        <v>204</v>
      </c>
      <c r="M25" s="251" t="s">
        <v>205</v>
      </c>
      <c r="N25" s="238"/>
    </row>
    <row r="26" spans="1:14">
      <c r="A26" s="241"/>
      <c r="B26" s="239"/>
      <c r="C26" s="243"/>
      <c r="D26" s="243"/>
      <c r="E26" s="243"/>
      <c r="F26" s="243"/>
      <c r="G26" s="243"/>
      <c r="H26" s="243"/>
      <c r="I26" s="243"/>
      <c r="J26" s="243"/>
      <c r="K26" s="243"/>
      <c r="L26" s="243"/>
      <c r="M26" s="244"/>
      <c r="N26" s="238"/>
    </row>
    <row r="27" spans="1:14">
      <c r="A27" s="241" t="s">
        <v>206</v>
      </c>
      <c r="B27" s="239"/>
      <c r="C27" s="243"/>
      <c r="D27" s="243"/>
      <c r="E27" s="243"/>
      <c r="F27" s="243"/>
      <c r="G27" s="235"/>
      <c r="H27" s="252" t="s">
        <v>207</v>
      </c>
      <c r="I27" s="252" t="s">
        <v>207</v>
      </c>
      <c r="J27" s="236"/>
      <c r="K27" s="243"/>
      <c r="L27" s="243"/>
      <c r="M27" s="244"/>
      <c r="N27" s="238"/>
    </row>
    <row r="28" spans="1:14">
      <c r="A28" s="241"/>
      <c r="B28" s="239"/>
      <c r="C28" s="243"/>
      <c r="D28" s="243"/>
      <c r="E28" s="236" t="s">
        <v>56</v>
      </c>
      <c r="F28" s="253"/>
      <c r="G28" s="254" t="s">
        <v>44</v>
      </c>
      <c r="H28" s="254" t="s">
        <v>45</v>
      </c>
      <c r="I28" s="255" t="s">
        <v>46</v>
      </c>
      <c r="J28" s="236"/>
      <c r="K28" s="243"/>
      <c r="L28" s="243"/>
      <c r="M28" s="244"/>
      <c r="N28" s="238"/>
    </row>
    <row r="29" spans="1:14">
      <c r="A29" s="256"/>
      <c r="B29" s="257"/>
      <c r="C29" s="257"/>
      <c r="D29" s="257"/>
      <c r="E29" s="257"/>
      <c r="F29" s="257"/>
      <c r="G29" s="257"/>
      <c r="H29" s="257"/>
      <c r="I29" s="257"/>
      <c r="J29" s="257"/>
      <c r="K29" s="257"/>
      <c r="L29" s="257"/>
      <c r="M29" s="258"/>
      <c r="N29" s="229"/>
    </row>
    <row r="30" spans="1:14" ht="15.75" hidden="1" customHeight="1" thickBot="1">
      <c r="A30" s="684" t="s">
        <v>57</v>
      </c>
      <c r="B30" s="685"/>
      <c r="C30" s="685"/>
      <c r="D30" s="685"/>
      <c r="E30" s="685"/>
      <c r="F30" s="685"/>
      <c r="G30" s="685"/>
      <c r="H30" s="685"/>
      <c r="I30" s="685"/>
      <c r="J30" s="685"/>
      <c r="K30" s="685"/>
      <c r="L30" s="685"/>
      <c r="M30" s="686"/>
      <c r="N30" s="238"/>
    </row>
    <row r="31" spans="1:14" ht="15.75" thickBot="1">
      <c r="A31" s="13"/>
      <c r="B31" s="259"/>
      <c r="C31" s="259"/>
      <c r="D31" s="259"/>
      <c r="E31" s="259"/>
      <c r="F31" s="259"/>
      <c r="G31" s="259"/>
      <c r="H31" s="259"/>
      <c r="I31" s="259"/>
      <c r="J31" s="259"/>
      <c r="K31" s="259"/>
      <c r="L31" s="259"/>
      <c r="M31" s="14"/>
      <c r="N31" s="229"/>
    </row>
    <row r="32" spans="1:14" ht="5.25" customHeight="1">
      <c r="A32" s="260" t="s">
        <v>208</v>
      </c>
      <c r="B32" s="673" t="s">
        <v>58</v>
      </c>
      <c r="C32" s="673"/>
      <c r="D32" s="673"/>
      <c r="E32" s="673"/>
      <c r="F32" s="673"/>
      <c r="G32" s="673"/>
      <c r="H32" s="673"/>
      <c r="I32" s="687" t="s">
        <v>59</v>
      </c>
      <c r="J32" s="687"/>
      <c r="K32" s="679" t="s">
        <v>60</v>
      </c>
      <c r="L32" s="679"/>
      <c r="M32" s="262" t="s">
        <v>7</v>
      </c>
      <c r="N32" s="229"/>
    </row>
    <row r="33" spans="1:14" ht="15.75" thickBot="1">
      <c r="A33" s="263" t="s">
        <v>11</v>
      </c>
      <c r="B33" s="680" t="s">
        <v>102</v>
      </c>
      <c r="C33" s="680"/>
      <c r="D33" s="680"/>
      <c r="E33" s="680"/>
      <c r="F33" s="680"/>
      <c r="G33" s="680"/>
      <c r="H33" s="680"/>
      <c r="I33" s="680"/>
      <c r="J33" s="680"/>
      <c r="K33" s="680" t="s">
        <v>103</v>
      </c>
      <c r="L33" s="680"/>
      <c r="M33" s="264"/>
      <c r="N33" s="229"/>
    </row>
    <row r="34" spans="1:14">
      <c r="A34" s="681"/>
      <c r="B34" s="682"/>
      <c r="C34" s="682"/>
      <c r="D34" s="682"/>
      <c r="E34" s="682"/>
      <c r="F34" s="682"/>
      <c r="G34" s="682"/>
      <c r="H34" s="682"/>
      <c r="I34" s="682"/>
      <c r="J34" s="682"/>
      <c r="K34" s="682"/>
      <c r="L34" s="682"/>
      <c r="M34" s="683"/>
      <c r="N34" s="229"/>
    </row>
    <row r="35" spans="1:14">
      <c r="A35" s="649" t="s">
        <v>62</v>
      </c>
      <c r="B35" s="650"/>
      <c r="C35" s="650"/>
      <c r="D35" s="650"/>
      <c r="E35" s="650"/>
      <c r="F35" s="650"/>
      <c r="G35" s="650"/>
      <c r="H35" s="650"/>
      <c r="I35" s="650"/>
      <c r="J35" s="650"/>
      <c r="K35" s="650"/>
      <c r="L35" s="650"/>
      <c r="M35" s="651"/>
      <c r="N35" s="229"/>
    </row>
    <row r="36" spans="1:14" ht="15.75" thickBot="1">
      <c r="A36" s="265"/>
      <c r="B36" s="266"/>
      <c r="C36" s="266"/>
      <c r="D36" s="266"/>
      <c r="E36" s="266"/>
      <c r="F36" s="266"/>
      <c r="G36" s="266"/>
      <c r="H36" s="266"/>
      <c r="I36" s="266"/>
      <c r="J36" s="266"/>
      <c r="K36" s="266"/>
      <c r="L36" s="266"/>
      <c r="M36" s="267"/>
      <c r="N36" s="229"/>
    </row>
    <row r="37" spans="1:14">
      <c r="A37" s="268" t="s">
        <v>40</v>
      </c>
      <c r="B37" s="673" t="s">
        <v>58</v>
      </c>
      <c r="C37" s="673"/>
      <c r="D37" s="673"/>
      <c r="E37" s="673"/>
      <c r="F37" s="673"/>
      <c r="G37" s="673"/>
      <c r="H37" s="673"/>
      <c r="I37" s="261" t="s">
        <v>63</v>
      </c>
      <c r="J37" s="261" t="s">
        <v>64</v>
      </c>
      <c r="K37" s="673" t="s">
        <v>65</v>
      </c>
      <c r="L37" s="673"/>
      <c r="M37" s="269" t="s">
        <v>66</v>
      </c>
      <c r="N37" s="229"/>
    </row>
    <row r="38" spans="1:14">
      <c r="A38" s="137" t="s">
        <v>67</v>
      </c>
      <c r="B38" s="550" t="s">
        <v>209</v>
      </c>
      <c r="C38" s="550"/>
      <c r="D38" s="550"/>
      <c r="E38" s="550"/>
      <c r="F38" s="550"/>
      <c r="G38" s="550"/>
      <c r="H38" s="550"/>
      <c r="I38" s="270"/>
      <c r="J38" s="271">
        <v>242500.09102540984</v>
      </c>
      <c r="K38" s="678">
        <f>1/53.125</f>
        <v>1.8823529411764704E-2</v>
      </c>
      <c r="L38" s="678"/>
      <c r="M38" s="272">
        <f>J38*K38</f>
        <v>4564.7075957724201</v>
      </c>
      <c r="N38" s="229"/>
    </row>
    <row r="39" spans="1:14">
      <c r="A39" s="273" t="s">
        <v>104</v>
      </c>
      <c r="B39" s="664" t="s">
        <v>218</v>
      </c>
      <c r="C39" s="664"/>
      <c r="D39" s="664"/>
      <c r="E39" s="664"/>
      <c r="F39" s="664"/>
      <c r="G39" s="664"/>
      <c r="H39" s="664"/>
      <c r="I39" s="274"/>
      <c r="J39" s="275">
        <v>179262.14826345057</v>
      </c>
      <c r="K39" s="677">
        <f>1/70</f>
        <v>1.4285714285714285E-2</v>
      </c>
      <c r="L39" s="677"/>
      <c r="M39" s="272">
        <f t="shared" ref="M39:M51" si="0">J39*K39</f>
        <v>2560.8878323350082</v>
      </c>
      <c r="N39" s="229"/>
    </row>
    <row r="40" spans="1:14">
      <c r="A40" s="273" t="s">
        <v>112</v>
      </c>
      <c r="B40" s="664" t="s">
        <v>219</v>
      </c>
      <c r="C40" s="664"/>
      <c r="D40" s="664"/>
      <c r="E40" s="664"/>
      <c r="F40" s="664"/>
      <c r="G40" s="664"/>
      <c r="H40" s="664"/>
      <c r="I40" s="274"/>
      <c r="J40" s="275">
        <v>222599.66997260629</v>
      </c>
      <c r="K40" s="678">
        <f>1/53.125</f>
        <v>1.8823529411764704E-2</v>
      </c>
      <c r="L40" s="678"/>
      <c r="M40" s="272">
        <f t="shared" si="0"/>
        <v>4190.1114347784714</v>
      </c>
      <c r="N40" s="229"/>
    </row>
    <row r="41" spans="1:14">
      <c r="A41" s="273" t="s">
        <v>220</v>
      </c>
      <c r="B41" s="664" t="s">
        <v>221</v>
      </c>
      <c r="C41" s="664"/>
      <c r="D41" s="664"/>
      <c r="E41" s="664"/>
      <c r="F41" s="664"/>
      <c r="G41" s="664"/>
      <c r="H41" s="664"/>
      <c r="I41" s="274"/>
      <c r="J41" s="275">
        <v>135555.12271511811</v>
      </c>
      <c r="K41" s="678">
        <f>1/53.125</f>
        <v>1.8823529411764704E-2</v>
      </c>
      <c r="L41" s="678"/>
      <c r="M41" s="272">
        <f t="shared" si="0"/>
        <v>2551.6258393433995</v>
      </c>
      <c r="N41" s="229"/>
    </row>
    <row r="42" spans="1:14">
      <c r="A42" s="273"/>
      <c r="B42" s="664"/>
      <c r="C42" s="664"/>
      <c r="D42" s="664"/>
      <c r="E42" s="664"/>
      <c r="F42" s="664"/>
      <c r="G42" s="664"/>
      <c r="H42" s="664"/>
      <c r="I42" s="274"/>
      <c r="J42" s="275"/>
      <c r="K42" s="677"/>
      <c r="L42" s="677"/>
      <c r="M42" s="272">
        <f t="shared" si="0"/>
        <v>0</v>
      </c>
      <c r="N42" s="229"/>
    </row>
    <row r="43" spans="1:14">
      <c r="A43" s="273"/>
      <c r="B43" s="664"/>
      <c r="C43" s="664"/>
      <c r="D43" s="664"/>
      <c r="E43" s="664"/>
      <c r="F43" s="664"/>
      <c r="G43" s="664"/>
      <c r="H43" s="664"/>
      <c r="I43" s="274"/>
      <c r="J43" s="275"/>
      <c r="K43" s="677"/>
      <c r="L43" s="677"/>
      <c r="M43" s="272">
        <f t="shared" si="0"/>
        <v>0</v>
      </c>
      <c r="N43" s="229"/>
    </row>
    <row r="44" spans="1:14">
      <c r="A44" s="273"/>
      <c r="B44" s="664"/>
      <c r="C44" s="664"/>
      <c r="D44" s="664"/>
      <c r="E44" s="664"/>
      <c r="F44" s="664"/>
      <c r="G44" s="664"/>
      <c r="H44" s="664"/>
      <c r="I44" s="274"/>
      <c r="J44" s="275"/>
      <c r="K44" s="677"/>
      <c r="L44" s="677"/>
      <c r="M44" s="272">
        <f t="shared" si="0"/>
        <v>0</v>
      </c>
      <c r="N44" s="229"/>
    </row>
    <row r="45" spans="1:14">
      <c r="A45" s="273"/>
      <c r="B45" s="664"/>
      <c r="C45" s="664"/>
      <c r="D45" s="664"/>
      <c r="E45" s="664"/>
      <c r="F45" s="664"/>
      <c r="G45" s="664"/>
      <c r="H45" s="664"/>
      <c r="I45" s="274"/>
      <c r="J45" s="275"/>
      <c r="K45" s="677"/>
      <c r="L45" s="677"/>
      <c r="M45" s="272">
        <f t="shared" si="0"/>
        <v>0</v>
      </c>
      <c r="N45" s="229"/>
    </row>
    <row r="46" spans="1:14">
      <c r="A46" s="273"/>
      <c r="B46" s="664"/>
      <c r="C46" s="664"/>
      <c r="D46" s="664"/>
      <c r="E46" s="664"/>
      <c r="F46" s="664"/>
      <c r="G46" s="664"/>
      <c r="H46" s="664"/>
      <c r="I46" s="274"/>
      <c r="J46" s="275"/>
      <c r="K46" s="677"/>
      <c r="L46" s="677"/>
      <c r="M46" s="272">
        <f t="shared" si="0"/>
        <v>0</v>
      </c>
      <c r="N46" s="229"/>
    </row>
    <row r="47" spans="1:14">
      <c r="A47" s="273"/>
      <c r="B47" s="664"/>
      <c r="C47" s="664"/>
      <c r="D47" s="664"/>
      <c r="E47" s="664"/>
      <c r="F47" s="664"/>
      <c r="G47" s="664"/>
      <c r="H47" s="664"/>
      <c r="I47" s="274"/>
      <c r="J47" s="275"/>
      <c r="K47" s="677"/>
      <c r="L47" s="677"/>
      <c r="M47" s="272">
        <f t="shared" si="0"/>
        <v>0</v>
      </c>
      <c r="N47" s="229"/>
    </row>
    <row r="48" spans="1:14">
      <c r="A48" s="273"/>
      <c r="B48" s="664"/>
      <c r="C48" s="664"/>
      <c r="D48" s="664"/>
      <c r="E48" s="664"/>
      <c r="F48" s="664"/>
      <c r="G48" s="664"/>
      <c r="H48" s="664"/>
      <c r="I48" s="274"/>
      <c r="J48" s="275"/>
      <c r="K48" s="677"/>
      <c r="L48" s="677"/>
      <c r="M48" s="272">
        <f t="shared" si="0"/>
        <v>0</v>
      </c>
      <c r="N48" s="229"/>
    </row>
    <row r="49" spans="1:14">
      <c r="A49" s="273"/>
      <c r="B49" s="664"/>
      <c r="C49" s="664"/>
      <c r="D49" s="664"/>
      <c r="E49" s="664"/>
      <c r="F49" s="664"/>
      <c r="G49" s="664"/>
      <c r="H49" s="664"/>
      <c r="I49" s="274"/>
      <c r="J49" s="275"/>
      <c r="K49" s="677"/>
      <c r="L49" s="677"/>
      <c r="M49" s="272">
        <f t="shared" si="0"/>
        <v>0</v>
      </c>
      <c r="N49" s="229"/>
    </row>
    <row r="50" spans="1:14">
      <c r="A50" s="273"/>
      <c r="B50" s="664"/>
      <c r="C50" s="664"/>
      <c r="D50" s="664"/>
      <c r="E50" s="664"/>
      <c r="F50" s="664"/>
      <c r="G50" s="664"/>
      <c r="H50" s="664"/>
      <c r="I50" s="274"/>
      <c r="J50" s="275"/>
      <c r="K50" s="677"/>
      <c r="L50" s="677"/>
      <c r="M50" s="272">
        <f t="shared" si="0"/>
        <v>0</v>
      </c>
      <c r="N50" s="229"/>
    </row>
    <row r="51" spans="1:14">
      <c r="A51" s="146"/>
      <c r="B51" s="553"/>
      <c r="C51" s="553"/>
      <c r="D51" s="553"/>
      <c r="E51" s="553"/>
      <c r="F51" s="553"/>
      <c r="G51" s="553"/>
      <c r="H51" s="553"/>
      <c r="I51" s="274"/>
      <c r="J51" s="275"/>
      <c r="K51" s="677"/>
      <c r="L51" s="677"/>
      <c r="M51" s="272">
        <f t="shared" si="0"/>
        <v>0</v>
      </c>
      <c r="N51" s="229"/>
    </row>
    <row r="52" spans="1:14" ht="15.75" thickBot="1">
      <c r="A52" s="277"/>
      <c r="B52" s="667" t="s">
        <v>70</v>
      </c>
      <c r="C52" s="667"/>
      <c r="D52" s="667"/>
      <c r="E52" s="667"/>
      <c r="F52" s="667"/>
      <c r="G52" s="667"/>
      <c r="H52" s="667"/>
      <c r="I52" s="278"/>
      <c r="J52" s="279"/>
      <c r="K52" s="555">
        <v>0.05</v>
      </c>
      <c r="L52" s="555"/>
      <c r="M52" s="280">
        <f>K52*M98</f>
        <v>26.843137254901968</v>
      </c>
      <c r="N52" s="229"/>
    </row>
    <row r="53" spans="1:14" ht="15.75" thickBot="1">
      <c r="A53" s="670" t="s">
        <v>71</v>
      </c>
      <c r="B53" s="671"/>
      <c r="C53" s="671"/>
      <c r="D53" s="671"/>
      <c r="E53" s="671"/>
      <c r="F53" s="671"/>
      <c r="G53" s="671"/>
      <c r="H53" s="671"/>
      <c r="I53" s="671"/>
      <c r="J53" s="671"/>
      <c r="K53" s="671"/>
      <c r="L53" s="672"/>
      <c r="M53" s="281">
        <f>SUM(M38:M52)</f>
        <v>13894.175839484202</v>
      </c>
      <c r="N53" s="229"/>
    </row>
    <row r="54" spans="1:14">
      <c r="A54" s="15"/>
      <c r="B54" s="259"/>
      <c r="C54" s="259"/>
      <c r="D54" s="259"/>
      <c r="E54" s="259"/>
      <c r="F54" s="259"/>
      <c r="G54" s="259"/>
      <c r="H54" s="259"/>
      <c r="I54" s="259"/>
      <c r="J54" s="259"/>
      <c r="K54" s="259"/>
      <c r="L54" s="259"/>
      <c r="M54" s="14"/>
      <c r="N54" s="229"/>
    </row>
    <row r="55" spans="1:14">
      <c r="A55" s="657" t="s">
        <v>72</v>
      </c>
      <c r="B55" s="658"/>
      <c r="C55" s="658"/>
      <c r="D55" s="658"/>
      <c r="E55" s="658"/>
      <c r="F55" s="658"/>
      <c r="G55" s="658"/>
      <c r="H55" s="658"/>
      <c r="I55" s="658"/>
      <c r="J55" s="658"/>
      <c r="K55" s="658"/>
      <c r="L55" s="658"/>
      <c r="M55" s="659"/>
      <c r="N55" s="229"/>
    </row>
    <row r="56" spans="1:14" ht="15.75" thickBot="1">
      <c r="A56" s="282"/>
      <c r="B56" s="283"/>
      <c r="C56" s="283"/>
      <c r="D56" s="283"/>
      <c r="E56" s="283"/>
      <c r="F56" s="283"/>
      <c r="G56" s="283"/>
      <c r="H56" s="283"/>
      <c r="I56" s="283"/>
      <c r="J56" s="283"/>
      <c r="K56" s="283"/>
      <c r="L56" s="283"/>
      <c r="M56" s="284"/>
      <c r="N56" s="229"/>
    </row>
    <row r="57" spans="1:14">
      <c r="A57" s="268" t="s">
        <v>40</v>
      </c>
      <c r="B57" s="673" t="s">
        <v>58</v>
      </c>
      <c r="C57" s="673"/>
      <c r="D57" s="673"/>
      <c r="E57" s="673"/>
      <c r="F57" s="673"/>
      <c r="G57" s="673"/>
      <c r="H57" s="673"/>
      <c r="I57" s="261" t="s">
        <v>60</v>
      </c>
      <c r="J57" s="261" t="s">
        <v>7</v>
      </c>
      <c r="K57" s="673" t="s">
        <v>73</v>
      </c>
      <c r="L57" s="673"/>
      <c r="M57" s="269" t="s">
        <v>66</v>
      </c>
      <c r="N57" s="229"/>
    </row>
    <row r="58" spans="1:14">
      <c r="A58" s="285" t="s">
        <v>105</v>
      </c>
      <c r="B58" s="674" t="s">
        <v>222</v>
      </c>
      <c r="C58" s="674"/>
      <c r="D58" s="674"/>
      <c r="E58" s="674"/>
      <c r="F58" s="674"/>
      <c r="G58" s="674"/>
      <c r="H58" s="674"/>
      <c r="I58" s="286" t="s">
        <v>103</v>
      </c>
      <c r="J58" s="287">
        <v>1</v>
      </c>
      <c r="K58" s="675">
        <v>7071.088465618388</v>
      </c>
      <c r="L58" s="676"/>
      <c r="M58" s="272">
        <f>J58*K58</f>
        <v>7071.088465618388</v>
      </c>
      <c r="N58" s="229"/>
    </row>
    <row r="59" spans="1:14">
      <c r="A59" s="273"/>
      <c r="B59" s="664"/>
      <c r="C59" s="664"/>
      <c r="D59" s="664"/>
      <c r="E59" s="664"/>
      <c r="F59" s="664"/>
      <c r="G59" s="664"/>
      <c r="H59" s="664"/>
      <c r="I59" s="288"/>
      <c r="J59" s="276"/>
      <c r="K59" s="665"/>
      <c r="L59" s="666"/>
      <c r="M59" s="272">
        <f t="shared" ref="M59:M72" si="1">J59*K59</f>
        <v>0</v>
      </c>
      <c r="N59" s="229"/>
    </row>
    <row r="60" spans="1:14">
      <c r="A60" s="273"/>
      <c r="B60" s="664"/>
      <c r="C60" s="664"/>
      <c r="D60" s="664"/>
      <c r="E60" s="664"/>
      <c r="F60" s="664"/>
      <c r="G60" s="664"/>
      <c r="H60" s="664"/>
      <c r="I60" s="288"/>
      <c r="J60" s="276"/>
      <c r="K60" s="665"/>
      <c r="L60" s="666"/>
      <c r="M60" s="272">
        <f t="shared" si="1"/>
        <v>0</v>
      </c>
      <c r="N60" s="229"/>
    </row>
    <row r="61" spans="1:14">
      <c r="A61" s="273"/>
      <c r="B61" s="664"/>
      <c r="C61" s="664"/>
      <c r="D61" s="664"/>
      <c r="E61" s="664"/>
      <c r="F61" s="664"/>
      <c r="G61" s="664"/>
      <c r="H61" s="664"/>
      <c r="I61" s="288"/>
      <c r="J61" s="276"/>
      <c r="K61" s="665"/>
      <c r="L61" s="666"/>
      <c r="M61" s="272">
        <f t="shared" si="1"/>
        <v>0</v>
      </c>
      <c r="N61" s="229"/>
    </row>
    <row r="62" spans="1:14">
      <c r="A62" s="273"/>
      <c r="B62" s="664"/>
      <c r="C62" s="664"/>
      <c r="D62" s="664"/>
      <c r="E62" s="664"/>
      <c r="F62" s="664"/>
      <c r="G62" s="664"/>
      <c r="H62" s="664"/>
      <c r="I62" s="288"/>
      <c r="J62" s="276"/>
      <c r="K62" s="665"/>
      <c r="L62" s="666"/>
      <c r="M62" s="272">
        <f t="shared" si="1"/>
        <v>0</v>
      </c>
      <c r="N62" s="229"/>
    </row>
    <row r="63" spans="1:14">
      <c r="A63" s="273"/>
      <c r="B63" s="664"/>
      <c r="C63" s="664"/>
      <c r="D63" s="664"/>
      <c r="E63" s="664"/>
      <c r="F63" s="664"/>
      <c r="G63" s="664"/>
      <c r="H63" s="664"/>
      <c r="I63" s="288"/>
      <c r="J63" s="276"/>
      <c r="K63" s="665"/>
      <c r="L63" s="666"/>
      <c r="M63" s="272">
        <f t="shared" si="1"/>
        <v>0</v>
      </c>
      <c r="N63" s="229"/>
    </row>
    <row r="64" spans="1:14">
      <c r="A64" s="273"/>
      <c r="B64" s="664"/>
      <c r="C64" s="664"/>
      <c r="D64" s="664"/>
      <c r="E64" s="664"/>
      <c r="F64" s="664"/>
      <c r="G64" s="664"/>
      <c r="H64" s="664"/>
      <c r="I64" s="288"/>
      <c r="J64" s="276"/>
      <c r="K64" s="665"/>
      <c r="L64" s="666"/>
      <c r="M64" s="272">
        <f t="shared" si="1"/>
        <v>0</v>
      </c>
      <c r="N64" s="229"/>
    </row>
    <row r="65" spans="1:15">
      <c r="A65" s="273"/>
      <c r="B65" s="664"/>
      <c r="C65" s="664"/>
      <c r="D65" s="664"/>
      <c r="E65" s="664"/>
      <c r="F65" s="664"/>
      <c r="G65" s="664"/>
      <c r="H65" s="664"/>
      <c r="I65" s="288"/>
      <c r="J65" s="276"/>
      <c r="K65" s="665"/>
      <c r="L65" s="666"/>
      <c r="M65" s="272">
        <f t="shared" si="1"/>
        <v>0</v>
      </c>
      <c r="N65" s="229"/>
    </row>
    <row r="66" spans="1:15">
      <c r="A66" s="273"/>
      <c r="B66" s="664"/>
      <c r="C66" s="664"/>
      <c r="D66" s="664"/>
      <c r="E66" s="664"/>
      <c r="F66" s="664"/>
      <c r="G66" s="664"/>
      <c r="H66" s="664"/>
      <c r="I66" s="288"/>
      <c r="J66" s="276"/>
      <c r="K66" s="665"/>
      <c r="L66" s="666"/>
      <c r="M66" s="272">
        <f t="shared" si="1"/>
        <v>0</v>
      </c>
      <c r="N66" s="229"/>
    </row>
    <row r="67" spans="1:15">
      <c r="A67" s="273"/>
      <c r="B67" s="664"/>
      <c r="C67" s="664"/>
      <c r="D67" s="664"/>
      <c r="E67" s="664"/>
      <c r="F67" s="664"/>
      <c r="G67" s="664"/>
      <c r="H67" s="664"/>
      <c r="I67" s="288"/>
      <c r="J67" s="276"/>
      <c r="K67" s="665"/>
      <c r="L67" s="666"/>
      <c r="M67" s="272">
        <f t="shared" si="1"/>
        <v>0</v>
      </c>
      <c r="N67" s="229"/>
    </row>
    <row r="68" spans="1:15">
      <c r="A68" s="273"/>
      <c r="B68" s="664"/>
      <c r="C68" s="664"/>
      <c r="D68" s="664"/>
      <c r="E68" s="664"/>
      <c r="F68" s="664"/>
      <c r="G68" s="664"/>
      <c r="H68" s="664"/>
      <c r="I68" s="288"/>
      <c r="J68" s="276"/>
      <c r="K68" s="665"/>
      <c r="L68" s="666"/>
      <c r="M68" s="272">
        <f t="shared" si="1"/>
        <v>0</v>
      </c>
      <c r="N68" s="229"/>
    </row>
    <row r="69" spans="1:15">
      <c r="A69" s="273"/>
      <c r="B69" s="664"/>
      <c r="C69" s="664"/>
      <c r="D69" s="664"/>
      <c r="E69" s="664"/>
      <c r="F69" s="664"/>
      <c r="G69" s="664"/>
      <c r="H69" s="664"/>
      <c r="I69" s="288"/>
      <c r="J69" s="276"/>
      <c r="K69" s="665"/>
      <c r="L69" s="666"/>
      <c r="M69" s="272">
        <f t="shared" si="1"/>
        <v>0</v>
      </c>
      <c r="N69" s="229"/>
    </row>
    <row r="70" spans="1:15">
      <c r="A70" s="273"/>
      <c r="B70" s="664"/>
      <c r="C70" s="664"/>
      <c r="D70" s="664"/>
      <c r="E70" s="664"/>
      <c r="F70" s="664"/>
      <c r="G70" s="664"/>
      <c r="H70" s="664"/>
      <c r="I70" s="288"/>
      <c r="J70" s="276"/>
      <c r="K70" s="665"/>
      <c r="L70" s="666"/>
      <c r="M70" s="272">
        <f t="shared" si="1"/>
        <v>0</v>
      </c>
      <c r="N70" s="229"/>
      <c r="O70" s="16"/>
    </row>
    <row r="71" spans="1:15">
      <c r="A71" s="273"/>
      <c r="B71" s="664"/>
      <c r="C71" s="664"/>
      <c r="D71" s="664"/>
      <c r="E71" s="664"/>
      <c r="F71" s="664"/>
      <c r="G71" s="664"/>
      <c r="H71" s="664"/>
      <c r="I71" s="288"/>
      <c r="J71" s="276"/>
      <c r="K71" s="665"/>
      <c r="L71" s="666"/>
      <c r="M71" s="272">
        <f t="shared" si="1"/>
        <v>0</v>
      </c>
      <c r="N71" s="229"/>
    </row>
    <row r="72" spans="1:15" ht="15.75" thickBot="1">
      <c r="A72" s="289"/>
      <c r="B72" s="667"/>
      <c r="C72" s="667"/>
      <c r="D72" s="667"/>
      <c r="E72" s="667"/>
      <c r="F72" s="667"/>
      <c r="G72" s="667"/>
      <c r="H72" s="667"/>
      <c r="I72" s="278"/>
      <c r="J72" s="290"/>
      <c r="K72" s="668"/>
      <c r="L72" s="669"/>
      <c r="M72" s="291">
        <f t="shared" si="1"/>
        <v>0</v>
      </c>
      <c r="N72" s="229"/>
    </row>
    <row r="73" spans="1:15" ht="15.75" thickBot="1">
      <c r="A73" s="670" t="s">
        <v>71</v>
      </c>
      <c r="B73" s="671"/>
      <c r="C73" s="671"/>
      <c r="D73" s="671"/>
      <c r="E73" s="671"/>
      <c r="F73" s="671"/>
      <c r="G73" s="671"/>
      <c r="H73" s="671"/>
      <c r="I73" s="671"/>
      <c r="J73" s="671"/>
      <c r="K73" s="671"/>
      <c r="L73" s="672"/>
      <c r="M73" s="292">
        <f>SUM(M58:M72)</f>
        <v>7071.088465618388</v>
      </c>
      <c r="N73" s="229"/>
    </row>
    <row r="74" spans="1:15">
      <c r="A74" s="13"/>
      <c r="B74" s="259"/>
      <c r="C74" s="259"/>
      <c r="D74" s="259"/>
      <c r="E74" s="259"/>
      <c r="F74" s="259"/>
      <c r="G74" s="259"/>
      <c r="H74" s="259"/>
      <c r="I74" s="259"/>
      <c r="J74" s="259"/>
      <c r="K74" s="259"/>
      <c r="L74" s="259"/>
      <c r="M74" s="14"/>
      <c r="N74" s="229"/>
    </row>
    <row r="75" spans="1:15">
      <c r="A75" s="657" t="s">
        <v>74</v>
      </c>
      <c r="B75" s="658"/>
      <c r="C75" s="658"/>
      <c r="D75" s="658"/>
      <c r="E75" s="658"/>
      <c r="F75" s="658"/>
      <c r="G75" s="658"/>
      <c r="H75" s="658"/>
      <c r="I75" s="658"/>
      <c r="J75" s="658"/>
      <c r="K75" s="658"/>
      <c r="L75" s="658"/>
      <c r="M75" s="659"/>
      <c r="N75" s="238"/>
    </row>
    <row r="76" spans="1:15" ht="15.75" thickBot="1">
      <c r="A76" s="293"/>
      <c r="B76" s="294"/>
      <c r="C76" s="294"/>
      <c r="D76" s="294"/>
      <c r="E76" s="294"/>
      <c r="F76" s="294"/>
      <c r="G76" s="294"/>
      <c r="H76" s="294"/>
      <c r="I76" s="294"/>
      <c r="J76" s="294"/>
      <c r="K76" s="294"/>
      <c r="L76" s="294"/>
      <c r="M76" s="295"/>
      <c r="N76" s="229"/>
    </row>
    <row r="77" spans="1:15" ht="30">
      <c r="A77" s="296" t="s">
        <v>40</v>
      </c>
      <c r="B77" s="660" t="s">
        <v>58</v>
      </c>
      <c r="C77" s="660"/>
      <c r="D77" s="660"/>
      <c r="E77" s="660"/>
      <c r="F77" s="660"/>
      <c r="G77" s="660"/>
      <c r="H77" s="297" t="s">
        <v>60</v>
      </c>
      <c r="I77" s="297" t="s">
        <v>214</v>
      </c>
      <c r="J77" s="297" t="s">
        <v>75</v>
      </c>
      <c r="K77" s="297" t="s">
        <v>76</v>
      </c>
      <c r="L77" s="297" t="s">
        <v>77</v>
      </c>
      <c r="M77" s="298" t="s">
        <v>66</v>
      </c>
      <c r="N77" s="229"/>
    </row>
    <row r="78" spans="1:15">
      <c r="A78" s="299"/>
      <c r="B78" s="661"/>
      <c r="C78" s="662"/>
      <c r="D78" s="662"/>
      <c r="E78" s="662"/>
      <c r="F78" s="662"/>
      <c r="G78" s="663"/>
      <c r="H78" s="300"/>
      <c r="I78" s="301"/>
      <c r="J78" s="301"/>
      <c r="K78" s="301"/>
      <c r="L78" s="302"/>
      <c r="M78" s="303">
        <f>K78*L78</f>
        <v>0</v>
      </c>
      <c r="N78" s="229"/>
    </row>
    <row r="79" spans="1:15">
      <c r="A79" s="167"/>
      <c r="B79" s="534"/>
      <c r="C79" s="535"/>
      <c r="D79" s="535"/>
      <c r="E79" s="535"/>
      <c r="F79" s="535"/>
      <c r="G79" s="536"/>
      <c r="H79" s="304"/>
      <c r="I79" s="305"/>
      <c r="J79" s="305"/>
      <c r="K79" s="305"/>
      <c r="L79" s="306"/>
      <c r="M79" s="303">
        <f t="shared" ref="M79:M82" si="2">K79*L79</f>
        <v>0</v>
      </c>
      <c r="N79" s="229"/>
    </row>
    <row r="80" spans="1:15">
      <c r="A80" s="167"/>
      <c r="B80" s="534"/>
      <c r="C80" s="535"/>
      <c r="D80" s="535"/>
      <c r="E80" s="535"/>
      <c r="F80" s="535"/>
      <c r="G80" s="536"/>
      <c r="H80" s="304"/>
      <c r="I80" s="305"/>
      <c r="J80" s="305"/>
      <c r="K80" s="305"/>
      <c r="L80" s="306"/>
      <c r="M80" s="303">
        <f t="shared" si="2"/>
        <v>0</v>
      </c>
      <c r="N80" s="229"/>
    </row>
    <row r="81" spans="1:14">
      <c r="A81" s="167"/>
      <c r="B81" s="534"/>
      <c r="C81" s="535"/>
      <c r="D81" s="535"/>
      <c r="E81" s="535"/>
      <c r="F81" s="535"/>
      <c r="G81" s="536"/>
      <c r="H81" s="304"/>
      <c r="I81" s="305"/>
      <c r="J81" s="305"/>
      <c r="K81" s="305"/>
      <c r="L81" s="306"/>
      <c r="M81" s="303">
        <f t="shared" si="2"/>
        <v>0</v>
      </c>
      <c r="N81" s="229"/>
    </row>
    <row r="82" spans="1:14" ht="15.75" thickBot="1">
      <c r="A82" s="277"/>
      <c r="B82" s="692"/>
      <c r="C82" s="693"/>
      <c r="D82" s="693"/>
      <c r="E82" s="693"/>
      <c r="F82" s="693"/>
      <c r="G82" s="694"/>
      <c r="H82" s="307"/>
      <c r="I82" s="308"/>
      <c r="J82" s="308"/>
      <c r="K82" s="308"/>
      <c r="L82" s="309"/>
      <c r="M82" s="310">
        <f t="shared" si="2"/>
        <v>0</v>
      </c>
      <c r="N82" s="229"/>
    </row>
    <row r="83" spans="1:14" ht="15.75" thickBot="1">
      <c r="A83" s="670" t="s">
        <v>71</v>
      </c>
      <c r="B83" s="671"/>
      <c r="C83" s="671"/>
      <c r="D83" s="671"/>
      <c r="E83" s="671"/>
      <c r="F83" s="671"/>
      <c r="G83" s="671"/>
      <c r="H83" s="671"/>
      <c r="I83" s="671"/>
      <c r="J83" s="671"/>
      <c r="K83" s="671"/>
      <c r="L83" s="672"/>
      <c r="M83" s="292">
        <f>SUM(M78:M82)</f>
        <v>0</v>
      </c>
      <c r="N83" s="229"/>
    </row>
    <row r="84" spans="1:14">
      <c r="A84" s="13"/>
      <c r="B84" s="259"/>
      <c r="C84" s="259"/>
      <c r="D84" s="259"/>
      <c r="E84" s="259"/>
      <c r="F84" s="259"/>
      <c r="G84" s="259"/>
      <c r="H84" s="259"/>
      <c r="I84" s="259"/>
      <c r="J84" s="259"/>
      <c r="K84" s="259"/>
      <c r="L84" s="259"/>
      <c r="M84" s="14"/>
      <c r="N84" s="229"/>
    </row>
    <row r="85" spans="1:14">
      <c r="A85" s="649" t="s">
        <v>79</v>
      </c>
      <c r="B85" s="650"/>
      <c r="C85" s="650"/>
      <c r="D85" s="650"/>
      <c r="E85" s="650"/>
      <c r="F85" s="650"/>
      <c r="G85" s="650"/>
      <c r="H85" s="650"/>
      <c r="I85" s="650"/>
      <c r="J85" s="650"/>
      <c r="K85" s="650"/>
      <c r="L85" s="650"/>
      <c r="M85" s="651"/>
      <c r="N85" s="229"/>
    </row>
    <row r="86" spans="1:14" ht="15.75" thickBot="1">
      <c r="A86" s="311"/>
      <c r="B86" s="312"/>
      <c r="C86" s="312"/>
      <c r="D86" s="312"/>
      <c r="E86" s="312"/>
      <c r="F86" s="312"/>
      <c r="G86" s="312"/>
      <c r="H86" s="312"/>
      <c r="I86" s="312"/>
      <c r="J86" s="312"/>
      <c r="K86" s="312"/>
      <c r="L86" s="312"/>
      <c r="M86" s="313"/>
      <c r="N86" s="229"/>
    </row>
    <row r="87" spans="1:14" ht="30">
      <c r="A87" s="268" t="s">
        <v>40</v>
      </c>
      <c r="B87" s="673" t="s">
        <v>58</v>
      </c>
      <c r="C87" s="673"/>
      <c r="D87" s="673"/>
      <c r="E87" s="673"/>
      <c r="F87" s="673"/>
      <c r="G87" s="673"/>
      <c r="H87" s="261" t="s">
        <v>80</v>
      </c>
      <c r="I87" s="261" t="s">
        <v>81</v>
      </c>
      <c r="J87" s="261" t="s">
        <v>216</v>
      </c>
      <c r="K87" s="673" t="s">
        <v>65</v>
      </c>
      <c r="L87" s="673"/>
      <c r="M87" s="269" t="s">
        <v>66</v>
      </c>
      <c r="N87" s="229"/>
    </row>
    <row r="88" spans="1:14">
      <c r="A88" s="314" t="s">
        <v>109</v>
      </c>
      <c r="B88" s="688" t="s">
        <v>187</v>
      </c>
      <c r="C88" s="689"/>
      <c r="D88" s="689"/>
      <c r="E88" s="689"/>
      <c r="F88" s="689"/>
      <c r="G88" s="689"/>
      <c r="H88" s="302">
        <f>J88/I88*100</f>
        <v>66666.666666666672</v>
      </c>
      <c r="I88" s="175">
        <v>185</v>
      </c>
      <c r="J88" s="315">
        <v>123333.33333333334</v>
      </c>
      <c r="K88" s="690">
        <v>425</v>
      </c>
      <c r="L88" s="691"/>
      <c r="M88" s="177">
        <f>J88/K88</f>
        <v>290.1960784313726</v>
      </c>
      <c r="N88" s="229"/>
    </row>
    <row r="89" spans="1:14">
      <c r="A89" s="316" t="s">
        <v>83</v>
      </c>
      <c r="B89" s="652" t="s">
        <v>181</v>
      </c>
      <c r="C89" s="653"/>
      <c r="D89" s="653"/>
      <c r="E89" s="653"/>
      <c r="F89" s="653"/>
      <c r="G89" s="654"/>
      <c r="H89" s="302">
        <f>J89/I89*100</f>
        <v>56666.666666666672</v>
      </c>
      <c r="I89" s="317">
        <v>185</v>
      </c>
      <c r="J89" s="318">
        <v>104833.33333333334</v>
      </c>
      <c r="K89" s="690">
        <v>425</v>
      </c>
      <c r="L89" s="691"/>
      <c r="M89" s="177">
        <f>J89/K89</f>
        <v>246.66666666666669</v>
      </c>
      <c r="N89" s="229"/>
    </row>
    <row r="90" spans="1:14">
      <c r="A90" s="316"/>
      <c r="B90" s="652"/>
      <c r="C90" s="653"/>
      <c r="D90" s="653"/>
      <c r="E90" s="653"/>
      <c r="F90" s="653"/>
      <c r="G90" s="654"/>
      <c r="H90" s="306"/>
      <c r="I90" s="179"/>
      <c r="J90" s="319"/>
      <c r="K90" s="655"/>
      <c r="L90" s="656"/>
      <c r="M90" s="181"/>
      <c r="N90" s="229"/>
    </row>
    <row r="91" spans="1:14">
      <c r="A91" s="316"/>
      <c r="B91" s="652"/>
      <c r="C91" s="653"/>
      <c r="D91" s="653"/>
      <c r="E91" s="653"/>
      <c r="F91" s="653"/>
      <c r="G91" s="654"/>
      <c r="H91" s="306"/>
      <c r="I91" s="179"/>
      <c r="J91" s="319"/>
      <c r="K91" s="655"/>
      <c r="L91" s="656"/>
      <c r="M91" s="181"/>
      <c r="N91" s="229"/>
    </row>
    <row r="92" spans="1:14">
      <c r="A92" s="316"/>
      <c r="B92" s="652"/>
      <c r="C92" s="653"/>
      <c r="D92" s="653"/>
      <c r="E92" s="653"/>
      <c r="F92" s="653"/>
      <c r="G92" s="654"/>
      <c r="H92" s="306"/>
      <c r="I92" s="179"/>
      <c r="J92" s="319"/>
      <c r="K92" s="655"/>
      <c r="L92" s="656"/>
      <c r="M92" s="181"/>
      <c r="N92" s="229"/>
    </row>
    <row r="93" spans="1:14">
      <c r="A93" s="316"/>
      <c r="B93" s="652"/>
      <c r="C93" s="653"/>
      <c r="D93" s="653"/>
      <c r="E93" s="653"/>
      <c r="F93" s="653"/>
      <c r="G93" s="654"/>
      <c r="H93" s="306"/>
      <c r="I93" s="179"/>
      <c r="J93" s="319"/>
      <c r="K93" s="655"/>
      <c r="L93" s="656"/>
      <c r="M93" s="181"/>
      <c r="N93" s="229"/>
    </row>
    <row r="94" spans="1:14">
      <c r="A94" s="316"/>
      <c r="B94" s="652"/>
      <c r="C94" s="653"/>
      <c r="D94" s="653"/>
      <c r="E94" s="653"/>
      <c r="F94" s="653"/>
      <c r="G94" s="654"/>
      <c r="H94" s="306"/>
      <c r="I94" s="179"/>
      <c r="J94" s="182"/>
      <c r="K94" s="655"/>
      <c r="L94" s="656"/>
      <c r="M94" s="181"/>
      <c r="N94" s="229"/>
    </row>
    <row r="95" spans="1:14">
      <c r="A95" s="316"/>
      <c r="B95" s="652"/>
      <c r="C95" s="653"/>
      <c r="D95" s="653"/>
      <c r="E95" s="653"/>
      <c r="F95" s="653"/>
      <c r="G95" s="654"/>
      <c r="H95" s="306"/>
      <c r="I95" s="179"/>
      <c r="J95" s="182"/>
      <c r="K95" s="655"/>
      <c r="L95" s="656"/>
      <c r="M95" s="181"/>
      <c r="N95" s="229"/>
    </row>
    <row r="96" spans="1:14">
      <c r="A96" s="316"/>
      <c r="B96" s="652"/>
      <c r="C96" s="653"/>
      <c r="D96" s="653"/>
      <c r="E96" s="653"/>
      <c r="F96" s="653"/>
      <c r="G96" s="654"/>
      <c r="H96" s="306"/>
      <c r="I96" s="179"/>
      <c r="J96" s="182"/>
      <c r="K96" s="655"/>
      <c r="L96" s="656"/>
      <c r="M96" s="181"/>
      <c r="N96" s="229"/>
    </row>
    <row r="97" spans="1:14" ht="15.75" thickBot="1">
      <c r="A97" s="320"/>
      <c r="B97" s="638"/>
      <c r="C97" s="639"/>
      <c r="D97" s="639"/>
      <c r="E97" s="639"/>
      <c r="F97" s="639"/>
      <c r="G97" s="640"/>
      <c r="H97" s="321"/>
      <c r="I97" s="322"/>
      <c r="J97" s="321"/>
      <c r="K97" s="641"/>
      <c r="L97" s="642"/>
      <c r="M97" s="323"/>
      <c r="N97" s="229"/>
    </row>
    <row r="98" spans="1:14" ht="15.75" thickBot="1">
      <c r="A98" s="643" t="s">
        <v>71</v>
      </c>
      <c r="B98" s="644"/>
      <c r="C98" s="644"/>
      <c r="D98" s="644"/>
      <c r="E98" s="644"/>
      <c r="F98" s="644"/>
      <c r="G98" s="644"/>
      <c r="H98" s="644"/>
      <c r="I98" s="644"/>
      <c r="J98" s="644"/>
      <c r="K98" s="644"/>
      <c r="L98" s="645"/>
      <c r="M98" s="187">
        <f>SUM(M88:M97)</f>
        <v>536.86274509803934</v>
      </c>
      <c r="N98" s="229"/>
    </row>
    <row r="99" spans="1:14" ht="15.75" thickBot="1">
      <c r="A99" s="13"/>
      <c r="B99" s="259"/>
      <c r="C99" s="259"/>
      <c r="D99" s="259"/>
      <c r="E99" s="259"/>
      <c r="F99" s="259"/>
      <c r="G99" s="259"/>
      <c r="H99" s="259"/>
      <c r="I99" s="259"/>
      <c r="J99" s="259"/>
      <c r="K99" s="259"/>
      <c r="L99" s="259"/>
      <c r="M99" s="14"/>
      <c r="N99" s="229"/>
    </row>
    <row r="100" spans="1:14" ht="15.75" thickBot="1">
      <c r="A100" s="646" t="s">
        <v>84</v>
      </c>
      <c r="B100" s="647"/>
      <c r="C100" s="647"/>
      <c r="D100" s="647"/>
      <c r="E100" s="647"/>
      <c r="F100" s="647"/>
      <c r="G100" s="647"/>
      <c r="H100" s="647"/>
      <c r="I100" s="647"/>
      <c r="J100" s="647"/>
      <c r="K100" s="647"/>
      <c r="L100" s="648"/>
      <c r="M100" s="187">
        <f>M53+M73+M83+M98</f>
        <v>21502.127050200626</v>
      </c>
      <c r="N100" s="229"/>
    </row>
    <row r="101" spans="1:14">
      <c r="A101" s="13"/>
      <c r="B101" s="259"/>
      <c r="C101" s="259"/>
      <c r="D101" s="259"/>
      <c r="E101" s="259"/>
      <c r="F101" s="259"/>
      <c r="G101" s="259"/>
      <c r="H101" s="259"/>
      <c r="I101" s="259"/>
      <c r="J101" s="259"/>
      <c r="K101" s="259"/>
      <c r="L101" s="259"/>
      <c r="M101" s="14"/>
      <c r="N101" s="229"/>
    </row>
    <row r="102" spans="1:14">
      <c r="A102" s="649" t="s">
        <v>85</v>
      </c>
      <c r="B102" s="650"/>
      <c r="C102" s="650"/>
      <c r="D102" s="650"/>
      <c r="E102" s="650"/>
      <c r="F102" s="650"/>
      <c r="G102" s="650"/>
      <c r="H102" s="650"/>
      <c r="I102" s="650"/>
      <c r="J102" s="650"/>
      <c r="K102" s="650"/>
      <c r="L102" s="650"/>
      <c r="M102" s="651"/>
      <c r="N102" s="229"/>
    </row>
    <row r="103" spans="1:14" ht="15.75" thickBot="1">
      <c r="A103" s="324"/>
      <c r="B103" s="325"/>
      <c r="C103" s="325"/>
      <c r="D103" s="325"/>
      <c r="E103" s="325"/>
      <c r="F103" s="325"/>
      <c r="G103" s="325"/>
      <c r="H103" s="325"/>
      <c r="I103" s="325"/>
      <c r="J103" s="325"/>
      <c r="K103" s="325"/>
      <c r="L103" s="325"/>
      <c r="M103" s="326"/>
      <c r="N103" s="229"/>
    </row>
    <row r="104" spans="1:14">
      <c r="A104" s="628" t="s">
        <v>58</v>
      </c>
      <c r="B104" s="629"/>
      <c r="C104" s="629"/>
      <c r="D104" s="629"/>
      <c r="E104" s="629"/>
      <c r="F104" s="629"/>
      <c r="G104" s="629"/>
      <c r="H104" s="327"/>
      <c r="I104" s="328"/>
      <c r="J104" s="261" t="s">
        <v>86</v>
      </c>
      <c r="K104" s="630" t="s">
        <v>87</v>
      </c>
      <c r="L104" s="631"/>
      <c r="M104" s="632"/>
      <c r="N104" s="229"/>
    </row>
    <row r="105" spans="1:14" ht="15" customHeight="1">
      <c r="A105" s="633" t="s">
        <v>88</v>
      </c>
      <c r="B105" s="634"/>
      <c r="C105" s="634"/>
      <c r="D105" s="634"/>
      <c r="E105" s="634"/>
      <c r="F105" s="634"/>
      <c r="G105" s="634"/>
      <c r="H105" s="329"/>
      <c r="I105" s="330"/>
      <c r="J105" s="192">
        <v>0.2</v>
      </c>
      <c r="K105" s="635">
        <f>J105*M100</f>
        <v>4300.4254100401258</v>
      </c>
      <c r="L105" s="636"/>
      <c r="M105" s="637"/>
      <c r="N105" s="229"/>
    </row>
    <row r="106" spans="1:14" ht="15" customHeight="1">
      <c r="A106" s="331" t="s">
        <v>89</v>
      </c>
      <c r="B106" s="332"/>
      <c r="C106" s="332"/>
      <c r="D106" s="332"/>
      <c r="E106" s="332"/>
      <c r="F106" s="332"/>
      <c r="G106" s="332"/>
      <c r="H106" s="329"/>
      <c r="I106" s="330"/>
      <c r="J106" s="192">
        <v>0.05</v>
      </c>
      <c r="K106" s="635">
        <f>J106*M100</f>
        <v>1075.1063525100315</v>
      </c>
      <c r="L106" s="636"/>
      <c r="M106" s="637"/>
      <c r="N106" s="229"/>
    </row>
    <row r="107" spans="1:14" ht="31.5" customHeight="1" thickBot="1">
      <c r="A107" s="333" t="s">
        <v>90</v>
      </c>
      <c r="B107" s="334"/>
      <c r="C107" s="334"/>
      <c r="D107" s="334"/>
      <c r="E107" s="334"/>
      <c r="F107" s="334"/>
      <c r="G107" s="334"/>
      <c r="H107" s="335"/>
      <c r="I107" s="336"/>
      <c r="J107" s="199">
        <v>0.05</v>
      </c>
      <c r="K107" s="616">
        <f>J107*M100</f>
        <v>1075.1063525100315</v>
      </c>
      <c r="L107" s="617"/>
      <c r="M107" s="618"/>
      <c r="N107" s="229"/>
    </row>
    <row r="108" spans="1:14" ht="15.75" thickBot="1">
      <c r="A108" s="619" t="s">
        <v>71</v>
      </c>
      <c r="B108" s="620"/>
      <c r="C108" s="620"/>
      <c r="D108" s="620"/>
      <c r="E108" s="620"/>
      <c r="F108" s="620"/>
      <c r="G108" s="620"/>
      <c r="H108" s="620"/>
      <c r="I108" s="620"/>
      <c r="J108" s="620"/>
      <c r="K108" s="620"/>
      <c r="L108" s="621"/>
      <c r="M108" s="292">
        <f>K105+K106+K107</f>
        <v>6450.6381150601892</v>
      </c>
      <c r="N108" s="238"/>
    </row>
    <row r="109" spans="1:14" ht="15.75" thickBot="1">
      <c r="A109" s="13"/>
      <c r="B109" s="259"/>
      <c r="C109" s="259"/>
      <c r="D109" s="259"/>
      <c r="E109" s="259"/>
      <c r="F109" s="259"/>
      <c r="G109" s="259"/>
      <c r="H109" s="259"/>
      <c r="I109" s="259"/>
      <c r="J109" s="259"/>
      <c r="K109" s="259"/>
      <c r="L109" s="259"/>
      <c r="M109" s="14"/>
      <c r="N109" s="229"/>
    </row>
    <row r="110" spans="1:14" ht="16.5" thickBot="1">
      <c r="A110" s="622" t="s">
        <v>91</v>
      </c>
      <c r="B110" s="623"/>
      <c r="C110" s="623"/>
      <c r="D110" s="623"/>
      <c r="E110" s="623"/>
      <c r="F110" s="623"/>
      <c r="G110" s="623"/>
      <c r="H110" s="623"/>
      <c r="I110" s="623"/>
      <c r="J110" s="623"/>
      <c r="K110" s="623"/>
      <c r="L110" s="624"/>
      <c r="M110" s="337">
        <f>M100+M108</f>
        <v>27952.765165260815</v>
      </c>
      <c r="N110" s="229"/>
    </row>
    <row r="111" spans="1:14">
      <c r="A111" s="230"/>
      <c r="B111" s="231"/>
      <c r="C111" s="231"/>
      <c r="D111" s="231"/>
      <c r="E111" s="231"/>
      <c r="F111" s="231"/>
      <c r="G111" s="231"/>
      <c r="H111" s="231"/>
      <c r="I111" s="231"/>
      <c r="J111" s="231"/>
      <c r="K111" s="231"/>
      <c r="L111" s="231"/>
      <c r="M111" s="232"/>
      <c r="N111" s="229"/>
    </row>
    <row r="112" spans="1:14">
      <c r="A112" s="256"/>
      <c r="B112" s="257"/>
      <c r="C112" s="257"/>
      <c r="D112" s="257"/>
      <c r="E112" s="257"/>
      <c r="F112" s="257"/>
      <c r="G112" s="257"/>
      <c r="H112" s="257"/>
      <c r="I112" s="257"/>
      <c r="J112" s="257"/>
      <c r="K112" s="257"/>
      <c r="L112" s="257"/>
      <c r="M112" s="258"/>
      <c r="N112" s="229"/>
    </row>
    <row r="113" spans="1:14">
      <c r="A113" s="256"/>
      <c r="B113" s="257"/>
      <c r="C113" s="257"/>
      <c r="D113" s="257"/>
      <c r="E113" s="257"/>
      <c r="F113" s="257"/>
      <c r="G113" s="257"/>
      <c r="H113" s="257"/>
      <c r="I113" s="257"/>
      <c r="J113" s="257"/>
      <c r="K113" s="257"/>
      <c r="L113" s="257"/>
      <c r="M113" s="258"/>
      <c r="N113" s="229"/>
    </row>
    <row r="114" spans="1:14">
      <c r="A114" s="256"/>
      <c r="B114" s="257"/>
      <c r="C114" s="257"/>
      <c r="D114" s="257"/>
      <c r="E114" s="257"/>
      <c r="F114" s="257"/>
      <c r="G114" s="257"/>
      <c r="H114" s="257"/>
      <c r="I114" s="257"/>
      <c r="J114" s="257"/>
      <c r="K114" s="257"/>
      <c r="L114" s="257"/>
      <c r="M114" s="258"/>
      <c r="N114" s="229"/>
    </row>
    <row r="115" spans="1:14">
      <c r="A115" s="256"/>
      <c r="B115" s="257"/>
      <c r="C115" s="257"/>
      <c r="D115" s="338" t="s">
        <v>92</v>
      </c>
      <c r="E115" s="338"/>
      <c r="F115" s="338"/>
      <c r="G115" s="338"/>
      <c r="H115" s="338"/>
      <c r="I115" s="338"/>
      <c r="J115" s="257"/>
      <c r="K115" s="257"/>
      <c r="L115" s="257"/>
      <c r="M115" s="258"/>
      <c r="N115" s="229"/>
    </row>
    <row r="116" spans="1:14">
      <c r="A116" s="256"/>
      <c r="B116" s="257"/>
      <c r="C116" s="257"/>
      <c r="D116" s="257" t="s">
        <v>93</v>
      </c>
      <c r="E116" s="257"/>
      <c r="F116" s="257"/>
      <c r="G116" s="257"/>
      <c r="H116" s="257"/>
      <c r="I116" s="257"/>
      <c r="J116" s="257"/>
      <c r="K116" s="257"/>
      <c r="L116" s="257"/>
      <c r="M116" s="258"/>
      <c r="N116" s="229"/>
    </row>
    <row r="117" spans="1:14">
      <c r="A117" s="256"/>
      <c r="B117" s="257"/>
      <c r="C117" s="257"/>
      <c r="D117" s="257" t="s">
        <v>94</v>
      </c>
      <c r="E117" s="257"/>
      <c r="F117" s="257"/>
      <c r="G117" s="257"/>
      <c r="H117" s="257"/>
      <c r="I117" s="257"/>
      <c r="J117" s="257"/>
      <c r="K117" s="257"/>
      <c r="L117" s="257"/>
      <c r="M117" s="258"/>
      <c r="N117" s="229"/>
    </row>
    <row r="118" spans="1:14">
      <c r="A118" s="256"/>
      <c r="B118" s="257"/>
      <c r="C118" s="257"/>
      <c r="D118" s="257" t="s">
        <v>95</v>
      </c>
      <c r="E118" s="257"/>
      <c r="F118" s="257"/>
      <c r="G118" s="257"/>
      <c r="H118" s="257"/>
      <c r="I118" s="257"/>
      <c r="J118" s="257"/>
      <c r="K118" s="257"/>
      <c r="L118" s="257"/>
      <c r="M118" s="258"/>
      <c r="N118" s="229"/>
    </row>
    <row r="119" spans="1:14" ht="15.75" thickBot="1">
      <c r="A119" s="256"/>
      <c r="B119" s="257"/>
      <c r="C119" s="257"/>
      <c r="D119" s="257"/>
      <c r="E119" s="257" t="s">
        <v>96</v>
      </c>
      <c r="F119" s="257"/>
      <c r="G119" s="257"/>
      <c r="H119" s="257"/>
      <c r="I119" s="257"/>
      <c r="J119" s="257"/>
      <c r="K119" s="257"/>
      <c r="L119" s="257"/>
      <c r="M119" s="258"/>
      <c r="N119" s="229"/>
    </row>
    <row r="120" spans="1:14">
      <c r="A120" s="339" t="s">
        <v>97</v>
      </c>
      <c r="B120" s="340"/>
      <c r="C120" s="340"/>
      <c r="D120" s="340"/>
      <c r="E120" s="340"/>
      <c r="F120" s="340"/>
      <c r="G120" s="340"/>
      <c r="H120" s="340"/>
      <c r="I120" s="340"/>
      <c r="J120" s="340"/>
      <c r="K120" s="340"/>
      <c r="L120" s="340"/>
      <c r="M120" s="341"/>
      <c r="N120" s="229"/>
    </row>
    <row r="121" spans="1:14">
      <c r="A121" s="342"/>
      <c r="B121" s="343"/>
      <c r="C121" s="343"/>
      <c r="D121" s="343"/>
      <c r="E121" s="343"/>
      <c r="F121" s="343"/>
      <c r="G121" s="343"/>
      <c r="H121" s="343"/>
      <c r="I121" s="343"/>
      <c r="J121" s="343"/>
      <c r="K121" s="343"/>
      <c r="L121" s="343"/>
      <c r="M121" s="344"/>
      <c r="N121" s="229"/>
    </row>
    <row r="122" spans="1:14">
      <c r="A122" s="342"/>
      <c r="B122" s="343"/>
      <c r="C122" s="343"/>
      <c r="D122" s="343"/>
      <c r="E122" s="343"/>
      <c r="F122" s="343"/>
      <c r="G122" s="343"/>
      <c r="H122" s="343"/>
      <c r="I122" s="343"/>
      <c r="J122" s="343"/>
      <c r="K122" s="343"/>
      <c r="L122" s="343"/>
      <c r="M122" s="344"/>
      <c r="N122" s="229"/>
    </row>
    <row r="123" spans="1:14" ht="15.75" thickBot="1">
      <c r="A123" s="345"/>
      <c r="B123" s="346"/>
      <c r="C123" s="346"/>
      <c r="D123" s="346"/>
      <c r="E123" s="346"/>
      <c r="F123" s="346"/>
      <c r="G123" s="346"/>
      <c r="H123" s="346"/>
      <c r="I123" s="346"/>
      <c r="J123" s="346"/>
      <c r="K123" s="346"/>
      <c r="L123" s="346"/>
      <c r="M123" s="347"/>
      <c r="N123" s="229"/>
    </row>
    <row r="124" spans="1:14">
      <c r="A124" s="17"/>
      <c r="B124" s="348"/>
      <c r="C124" s="348"/>
      <c r="D124" s="348"/>
      <c r="E124" s="348"/>
      <c r="F124" s="348"/>
      <c r="G124" s="348"/>
      <c r="H124" s="348"/>
      <c r="I124" s="348"/>
      <c r="J124" s="348"/>
      <c r="K124" s="348"/>
      <c r="L124" s="348"/>
      <c r="M124" s="18"/>
      <c r="N124" s="229"/>
    </row>
    <row r="125" spans="1:14">
      <c r="A125" s="38" t="s">
        <v>98</v>
      </c>
      <c r="B125" s="349"/>
      <c r="C125" s="349"/>
      <c r="D125" s="349"/>
      <c r="E125" s="349"/>
      <c r="F125" s="349"/>
      <c r="G125" s="349"/>
      <c r="H125" s="349"/>
      <c r="I125" s="349"/>
      <c r="J125" s="349"/>
      <c r="K125" s="349"/>
      <c r="L125" s="349"/>
      <c r="M125" s="20"/>
      <c r="N125" s="229"/>
    </row>
    <row r="126" spans="1:14">
      <c r="A126" s="625" t="s">
        <v>99</v>
      </c>
      <c r="B126" s="626"/>
      <c r="C126" s="626"/>
      <c r="D126" s="626"/>
      <c r="E126" s="626"/>
      <c r="F126" s="626"/>
      <c r="G126" s="626"/>
      <c r="H126" s="626"/>
      <c r="I126" s="626"/>
      <c r="J126" s="626"/>
      <c r="K126" s="626"/>
      <c r="L126" s="626"/>
      <c r="M126" s="627"/>
      <c r="N126" s="229"/>
    </row>
    <row r="127" spans="1:14">
      <c r="A127" s="625"/>
      <c r="B127" s="626"/>
      <c r="C127" s="626"/>
      <c r="D127" s="626"/>
      <c r="E127" s="626"/>
      <c r="F127" s="626"/>
      <c r="G127" s="626"/>
      <c r="H127" s="626"/>
      <c r="I127" s="626"/>
      <c r="J127" s="626"/>
      <c r="K127" s="626"/>
      <c r="L127" s="626"/>
      <c r="M127" s="627"/>
      <c r="N127" s="229"/>
    </row>
    <row r="128" spans="1:14">
      <c r="A128" s="625" t="s">
        <v>100</v>
      </c>
      <c r="B128" s="626"/>
      <c r="C128" s="626"/>
      <c r="D128" s="626"/>
      <c r="E128" s="626"/>
      <c r="F128" s="626"/>
      <c r="G128" s="626"/>
      <c r="H128" s="626"/>
      <c r="I128" s="626"/>
      <c r="J128" s="626"/>
      <c r="K128" s="626"/>
      <c r="L128" s="626"/>
      <c r="M128" s="627"/>
      <c r="N128" s="229"/>
    </row>
    <row r="129" spans="1:14">
      <c r="A129" s="625"/>
      <c r="B129" s="626"/>
      <c r="C129" s="626"/>
      <c r="D129" s="626"/>
      <c r="E129" s="626"/>
      <c r="F129" s="626"/>
      <c r="G129" s="626"/>
      <c r="H129" s="626"/>
      <c r="I129" s="626"/>
      <c r="J129" s="626"/>
      <c r="K129" s="626"/>
      <c r="L129" s="626"/>
      <c r="M129" s="627"/>
      <c r="N129" s="229"/>
    </row>
    <row r="130" spans="1:14">
      <c r="A130" s="58"/>
      <c r="B130" s="350"/>
      <c r="C130" s="350"/>
      <c r="D130" s="350"/>
      <c r="E130" s="350"/>
      <c r="F130" s="350"/>
      <c r="G130" s="350"/>
      <c r="H130" s="350"/>
      <c r="I130" s="350"/>
      <c r="J130" s="350"/>
      <c r="K130" s="350"/>
      <c r="L130" s="350"/>
      <c r="M130" s="59"/>
      <c r="N130" s="229"/>
    </row>
    <row r="131" spans="1:14">
      <c r="A131" s="351"/>
      <c r="B131" s="352"/>
      <c r="C131" s="352"/>
      <c r="D131" s="352"/>
      <c r="E131" s="352"/>
      <c r="F131" s="352"/>
      <c r="G131" s="352"/>
      <c r="H131" s="352"/>
      <c r="I131" s="352"/>
      <c r="J131" s="352"/>
      <c r="K131" s="352"/>
      <c r="L131" s="352"/>
      <c r="M131" s="353"/>
      <c r="N131" s="229"/>
    </row>
    <row r="132" spans="1:14">
      <c r="A132" s="351"/>
      <c r="B132" s="352"/>
      <c r="C132" s="352"/>
      <c r="D132" s="352"/>
      <c r="E132" s="352"/>
      <c r="F132" s="352"/>
      <c r="G132" s="352"/>
      <c r="H132" s="352"/>
      <c r="I132" s="352"/>
      <c r="J132" s="352"/>
      <c r="K132" s="352"/>
      <c r="L132" s="352"/>
      <c r="M132" s="353"/>
      <c r="N132" s="229"/>
    </row>
    <row r="133" spans="1:14">
      <c r="A133" s="354"/>
      <c r="B133" s="355"/>
      <c r="C133" s="355"/>
      <c r="D133" s="355"/>
      <c r="E133" s="355"/>
      <c r="F133" s="355"/>
      <c r="G133" s="355"/>
      <c r="H133" s="355"/>
      <c r="I133" s="355"/>
      <c r="J133" s="355"/>
      <c r="K133" s="355"/>
      <c r="L133" s="355"/>
      <c r="M133" s="356"/>
      <c r="N133" s="229"/>
    </row>
    <row r="134" spans="1:14">
      <c r="A134" s="256"/>
      <c r="B134" s="257"/>
      <c r="C134" s="257"/>
      <c r="D134" s="257" t="s">
        <v>92</v>
      </c>
      <c r="E134" s="338"/>
      <c r="F134" s="338"/>
      <c r="G134" s="257"/>
      <c r="H134" s="257"/>
      <c r="I134" s="257"/>
      <c r="J134" s="257"/>
      <c r="K134" s="257"/>
      <c r="L134" s="257"/>
      <c r="M134" s="258"/>
      <c r="N134" s="229"/>
    </row>
    <row r="135" spans="1:14">
      <c r="A135" s="256"/>
      <c r="B135" s="257"/>
      <c r="C135" s="257"/>
      <c r="D135" s="357" t="s">
        <v>93</v>
      </c>
      <c r="E135" s="257"/>
      <c r="F135" s="257"/>
      <c r="G135" s="357"/>
      <c r="H135" s="357"/>
      <c r="I135" s="357"/>
      <c r="J135" s="257"/>
      <c r="K135" s="257"/>
      <c r="L135" s="257"/>
      <c r="M135" s="258"/>
      <c r="N135" s="229"/>
    </row>
    <row r="136" spans="1:14">
      <c r="A136" s="256"/>
      <c r="B136" s="257"/>
      <c r="C136" s="257"/>
      <c r="D136" s="358" t="s">
        <v>101</v>
      </c>
      <c r="E136" s="257"/>
      <c r="F136" s="257"/>
      <c r="G136" s="358"/>
      <c r="H136" s="358"/>
      <c r="I136" s="358"/>
      <c r="J136" s="257"/>
      <c r="K136" s="257"/>
      <c r="L136" s="257"/>
      <c r="M136" s="258"/>
      <c r="N136" s="229"/>
    </row>
    <row r="137" spans="1:14">
      <c r="A137" s="359"/>
      <c r="B137" s="355"/>
      <c r="C137" s="355"/>
      <c r="D137" s="257" t="s">
        <v>95</v>
      </c>
      <c r="E137" s="257"/>
      <c r="F137" s="257"/>
      <c r="G137" s="257"/>
      <c r="H137" s="257"/>
      <c r="I137" s="257"/>
      <c r="J137" s="355"/>
      <c r="K137" s="355"/>
      <c r="L137" s="355"/>
      <c r="M137" s="356"/>
      <c r="N137" s="229"/>
    </row>
    <row r="138" spans="1:14">
      <c r="A138" s="359"/>
      <c r="B138" s="355"/>
      <c r="C138" s="355"/>
      <c r="D138" s="355"/>
      <c r="E138" s="257"/>
      <c r="F138" s="257"/>
      <c r="G138" s="257"/>
      <c r="H138" s="257"/>
      <c r="I138" s="257"/>
      <c r="J138" s="355"/>
      <c r="K138" s="355"/>
      <c r="L138" s="355"/>
      <c r="M138" s="356"/>
      <c r="N138" s="229"/>
    </row>
    <row r="139" spans="1:14">
      <c r="A139" s="613" t="s">
        <v>217</v>
      </c>
      <c r="B139" s="614"/>
      <c r="C139" s="614"/>
      <c r="D139" s="614"/>
      <c r="E139" s="614"/>
      <c r="F139" s="614"/>
      <c r="G139" s="614"/>
      <c r="H139" s="614"/>
      <c r="I139" s="614"/>
      <c r="J139" s="614"/>
      <c r="K139" s="614"/>
      <c r="L139" s="614"/>
      <c r="M139" s="615"/>
      <c r="N139" s="229"/>
    </row>
    <row r="140" spans="1:14" ht="15.75" thickBot="1">
      <c r="A140" s="360"/>
      <c r="B140" s="361"/>
      <c r="C140" s="361"/>
      <c r="D140" s="362"/>
      <c r="E140" s="362"/>
      <c r="F140" s="362"/>
      <c r="G140" s="362"/>
      <c r="H140" s="362"/>
      <c r="I140" s="362"/>
      <c r="J140" s="362"/>
      <c r="K140" s="362"/>
      <c r="L140" s="362"/>
      <c r="M140" s="363"/>
      <c r="N140" s="229"/>
    </row>
  </sheetData>
  <mergeCells count="145">
    <mergeCell ref="B47:H47"/>
    <mergeCell ref="K47:L47"/>
    <mergeCell ref="A85:M85"/>
    <mergeCell ref="B87:G87"/>
    <mergeCell ref="K87:L87"/>
    <mergeCell ref="B88:G88"/>
    <mergeCell ref="K88:L88"/>
    <mergeCell ref="B89:G89"/>
    <mergeCell ref="K89:L89"/>
    <mergeCell ref="B81:G81"/>
    <mergeCell ref="B82:G82"/>
    <mergeCell ref="A83:L83"/>
    <mergeCell ref="B51:H51"/>
    <mergeCell ref="K51:L51"/>
    <mergeCell ref="B52:H52"/>
    <mergeCell ref="K52:L52"/>
    <mergeCell ref="A53:L53"/>
    <mergeCell ref="B48:H48"/>
    <mergeCell ref="K48:L48"/>
    <mergeCell ref="B49:H49"/>
    <mergeCell ref="K49:L49"/>
    <mergeCell ref="B50:H50"/>
    <mergeCell ref="K50:L50"/>
    <mergeCell ref="B59:H59"/>
    <mergeCell ref="B38:H38"/>
    <mergeCell ref="J5:J6"/>
    <mergeCell ref="B6:I6"/>
    <mergeCell ref="A13:C13"/>
    <mergeCell ref="G13:H13"/>
    <mergeCell ref="J13:K13"/>
    <mergeCell ref="E8:H9"/>
    <mergeCell ref="A10:C10"/>
    <mergeCell ref="E10:F10"/>
    <mergeCell ref="G10:H10"/>
    <mergeCell ref="A12:D12"/>
    <mergeCell ref="A1:A6"/>
    <mergeCell ref="B1:I1"/>
    <mergeCell ref="J1:J2"/>
    <mergeCell ref="K1:L2"/>
    <mergeCell ref="K5:K6"/>
    <mergeCell ref="L5:L6"/>
    <mergeCell ref="M1:M6"/>
    <mergeCell ref="B2:I2"/>
    <mergeCell ref="B3:I4"/>
    <mergeCell ref="J3:J4"/>
    <mergeCell ref="K3:L4"/>
    <mergeCell ref="B5:I5"/>
    <mergeCell ref="K40:L40"/>
    <mergeCell ref="K32:L32"/>
    <mergeCell ref="B33:H33"/>
    <mergeCell ref="I33:J33"/>
    <mergeCell ref="K33:L33"/>
    <mergeCell ref="A34:M34"/>
    <mergeCell ref="B39:H39"/>
    <mergeCell ref="B40:H40"/>
    <mergeCell ref="A35:M35"/>
    <mergeCell ref="K37:L37"/>
    <mergeCell ref="K38:L38"/>
    <mergeCell ref="K39:L39"/>
    <mergeCell ref="C14:D14"/>
    <mergeCell ref="K15:M15"/>
    <mergeCell ref="A30:M30"/>
    <mergeCell ref="B32:H32"/>
    <mergeCell ref="I32:J32"/>
    <mergeCell ref="B37:H37"/>
    <mergeCell ref="B44:H44"/>
    <mergeCell ref="K44:L44"/>
    <mergeCell ref="B45:H45"/>
    <mergeCell ref="K45:L45"/>
    <mergeCell ref="B46:H46"/>
    <mergeCell ref="K46:L46"/>
    <mergeCell ref="B41:H41"/>
    <mergeCell ref="K41:L41"/>
    <mergeCell ref="K42:L42"/>
    <mergeCell ref="B43:H43"/>
    <mergeCell ref="K43:L43"/>
    <mergeCell ref="B42:H42"/>
    <mergeCell ref="K59:L59"/>
    <mergeCell ref="B60:H60"/>
    <mergeCell ref="K60:L60"/>
    <mergeCell ref="B61:H61"/>
    <mergeCell ref="K61:L61"/>
    <mergeCell ref="A55:M55"/>
    <mergeCell ref="B57:H57"/>
    <mergeCell ref="K57:L57"/>
    <mergeCell ref="B58:H58"/>
    <mergeCell ref="K58:L58"/>
    <mergeCell ref="B65:H65"/>
    <mergeCell ref="K65:L65"/>
    <mergeCell ref="B66:H66"/>
    <mergeCell ref="K66:L66"/>
    <mergeCell ref="B67:H67"/>
    <mergeCell ref="K67:L67"/>
    <mergeCell ref="B62:H62"/>
    <mergeCell ref="K62:L62"/>
    <mergeCell ref="B63:H63"/>
    <mergeCell ref="K63:L63"/>
    <mergeCell ref="B64:H64"/>
    <mergeCell ref="K64:L64"/>
    <mergeCell ref="B71:H71"/>
    <mergeCell ref="K71:L71"/>
    <mergeCell ref="B72:H72"/>
    <mergeCell ref="K72:L72"/>
    <mergeCell ref="A73:L73"/>
    <mergeCell ref="B68:H68"/>
    <mergeCell ref="K68:L68"/>
    <mergeCell ref="K69:L69"/>
    <mergeCell ref="B70:H70"/>
    <mergeCell ref="K70:L70"/>
    <mergeCell ref="B69:H69"/>
    <mergeCell ref="B91:G91"/>
    <mergeCell ref="K91:L91"/>
    <mergeCell ref="B92:G92"/>
    <mergeCell ref="K92:L92"/>
    <mergeCell ref="B93:G93"/>
    <mergeCell ref="K93:L93"/>
    <mergeCell ref="A75:M75"/>
    <mergeCell ref="B77:G77"/>
    <mergeCell ref="B78:G78"/>
    <mergeCell ref="B79:G79"/>
    <mergeCell ref="B80:G80"/>
    <mergeCell ref="B90:G90"/>
    <mergeCell ref="K90:L90"/>
    <mergeCell ref="B97:G97"/>
    <mergeCell ref="K97:L97"/>
    <mergeCell ref="A98:L98"/>
    <mergeCell ref="A100:L100"/>
    <mergeCell ref="A102:M102"/>
    <mergeCell ref="B94:G94"/>
    <mergeCell ref="K94:L94"/>
    <mergeCell ref="B95:G95"/>
    <mergeCell ref="K95:L95"/>
    <mergeCell ref="B96:G96"/>
    <mergeCell ref="K96:L96"/>
    <mergeCell ref="A139:M139"/>
    <mergeCell ref="K107:M107"/>
    <mergeCell ref="A108:L108"/>
    <mergeCell ref="A110:L110"/>
    <mergeCell ref="A126:M127"/>
    <mergeCell ref="A128:M129"/>
    <mergeCell ref="A104:G104"/>
    <mergeCell ref="K104:M104"/>
    <mergeCell ref="A105:G105"/>
    <mergeCell ref="K105:M105"/>
    <mergeCell ref="K106:M10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073" r:id="rId4">
          <objectPr defaultSize="0" autoPict="0" r:id="rId5">
            <anchor moveWithCells="1" sizeWithCells="1">
              <from>
                <xdr:col>0</xdr:col>
                <xdr:colOff>285750</xdr:colOff>
                <xdr:row>0</xdr:row>
                <xdr:rowOff>114300</xdr:rowOff>
              </from>
              <to>
                <xdr:col>1</xdr:col>
                <xdr:colOff>476250</xdr:colOff>
                <xdr:row>4</xdr:row>
                <xdr:rowOff>47625</xdr:rowOff>
              </to>
            </anchor>
          </objectPr>
        </oleObject>
      </mc:Choice>
      <mc:Fallback>
        <oleObject progId="PBrush" shapeId="3073" r:id="rId4"/>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249977111117893"/>
  </sheetPr>
  <dimension ref="A1:O140"/>
  <sheetViews>
    <sheetView topLeftCell="A77" zoomScale="78" zoomScaleNormal="78" workbookViewId="0">
      <selection activeCell="L116" sqref="L116"/>
    </sheetView>
  </sheetViews>
  <sheetFormatPr baseColWidth="10" defaultColWidth="11" defaultRowHeight="15"/>
  <cols>
    <col min="1" max="1" width="8.85546875" customWidth="1"/>
    <col min="2" max="2" width="17" customWidth="1"/>
    <col min="6" max="6" width="14.28515625" customWidth="1"/>
    <col min="8" max="8" width="14.28515625" customWidth="1"/>
    <col min="9" max="9" width="12.7109375" bestFit="1" customWidth="1"/>
    <col min="10" max="10" width="15.7109375" customWidth="1"/>
    <col min="11" max="11" width="17.7109375" bestFit="1" customWidth="1"/>
    <col min="13" max="13" width="19.85546875" customWidth="1"/>
    <col min="14" max="14" width="17.28515625" customWidth="1"/>
    <col min="15" max="15" width="12" bestFit="1" customWidth="1"/>
  </cols>
  <sheetData>
    <row r="1" spans="1:14">
      <c r="A1" s="576"/>
      <c r="B1" s="579"/>
      <c r="C1" s="579"/>
      <c r="D1" s="579"/>
      <c r="E1" s="579"/>
      <c r="F1" s="579"/>
      <c r="G1" s="579"/>
      <c r="H1" s="579"/>
      <c r="I1" s="580"/>
      <c r="J1" s="581" t="s">
        <v>40</v>
      </c>
      <c r="K1" s="583" t="s">
        <v>193</v>
      </c>
      <c r="L1" s="584"/>
      <c r="M1" s="587"/>
      <c r="N1" s="229"/>
    </row>
    <row r="2" spans="1:14" ht="15.75">
      <c r="A2" s="577"/>
      <c r="B2" s="590" t="s">
        <v>0</v>
      </c>
      <c r="C2" s="590"/>
      <c r="D2" s="590"/>
      <c r="E2" s="590"/>
      <c r="F2" s="590"/>
      <c r="G2" s="590"/>
      <c r="H2" s="590"/>
      <c r="I2" s="591"/>
      <c r="J2" s="582"/>
      <c r="K2" s="585"/>
      <c r="L2" s="586"/>
      <c r="M2" s="588"/>
      <c r="N2" s="229"/>
    </row>
    <row r="3" spans="1:14">
      <c r="A3" s="577"/>
      <c r="B3" s="592" t="s">
        <v>194</v>
      </c>
      <c r="C3" s="592"/>
      <c r="D3" s="592"/>
      <c r="E3" s="592"/>
      <c r="F3" s="592"/>
      <c r="G3" s="592"/>
      <c r="H3" s="592"/>
      <c r="I3" s="593"/>
      <c r="J3" s="594" t="s">
        <v>41</v>
      </c>
      <c r="K3" s="596">
        <v>2021</v>
      </c>
      <c r="L3" s="597"/>
      <c r="M3" s="588"/>
      <c r="N3" s="229"/>
    </row>
    <row r="4" spans="1:14">
      <c r="A4" s="577"/>
      <c r="B4" s="592"/>
      <c r="C4" s="592"/>
      <c r="D4" s="592"/>
      <c r="E4" s="592"/>
      <c r="F4" s="592"/>
      <c r="G4" s="592"/>
      <c r="H4" s="592"/>
      <c r="I4" s="593"/>
      <c r="J4" s="595"/>
      <c r="K4" s="585"/>
      <c r="L4" s="586"/>
      <c r="M4" s="588"/>
      <c r="N4" s="229"/>
    </row>
    <row r="5" spans="1:14">
      <c r="A5" s="577"/>
      <c r="B5" s="592" t="s">
        <v>195</v>
      </c>
      <c r="C5" s="592"/>
      <c r="D5" s="592"/>
      <c r="E5" s="592"/>
      <c r="F5" s="592"/>
      <c r="G5" s="592"/>
      <c r="H5" s="592"/>
      <c r="I5" s="593"/>
      <c r="J5" s="594" t="s">
        <v>42</v>
      </c>
      <c r="K5" s="601"/>
      <c r="L5" s="601"/>
      <c r="M5" s="588"/>
      <c r="N5" s="229"/>
    </row>
    <row r="6" spans="1:14" ht="15.75" thickBot="1">
      <c r="A6" s="578"/>
      <c r="B6" s="599"/>
      <c r="C6" s="599"/>
      <c r="D6" s="599"/>
      <c r="E6" s="599"/>
      <c r="F6" s="599"/>
      <c r="G6" s="599"/>
      <c r="H6" s="599"/>
      <c r="I6" s="600"/>
      <c r="J6" s="598"/>
      <c r="K6" s="602"/>
      <c r="L6" s="602"/>
      <c r="M6" s="589"/>
      <c r="N6" s="229"/>
    </row>
    <row r="7" spans="1:14" ht="15.75" thickBot="1">
      <c r="A7" s="62"/>
      <c r="B7" s="63"/>
      <c r="C7" s="63"/>
      <c r="D7" s="63"/>
      <c r="E7" s="63"/>
      <c r="F7" s="63"/>
      <c r="G7" s="63"/>
      <c r="H7" s="63"/>
      <c r="I7" s="63"/>
      <c r="J7" s="63"/>
      <c r="K7" s="64"/>
      <c r="L7" s="64"/>
      <c r="M7" s="65"/>
      <c r="N7" s="229"/>
    </row>
    <row r="8" spans="1:14" ht="18.75" customHeight="1">
      <c r="A8" s="66"/>
      <c r="B8" s="67"/>
      <c r="C8" s="67"/>
      <c r="D8" s="67"/>
      <c r="E8" s="605"/>
      <c r="F8" s="605"/>
      <c r="G8" s="605"/>
      <c r="H8" s="605"/>
      <c r="I8" s="67"/>
      <c r="J8" s="68" t="s">
        <v>43</v>
      </c>
      <c r="K8" s="69"/>
      <c r="L8" s="69"/>
      <c r="M8" s="70"/>
      <c r="N8" s="229"/>
    </row>
    <row r="9" spans="1:14">
      <c r="A9" s="71"/>
      <c r="B9" s="72"/>
      <c r="C9" s="72"/>
      <c r="D9" s="72"/>
      <c r="E9" s="606"/>
      <c r="F9" s="606"/>
      <c r="G9" s="606"/>
      <c r="H9" s="606"/>
      <c r="I9" s="72"/>
      <c r="J9" s="73"/>
      <c r="K9" s="74" t="s">
        <v>44</v>
      </c>
      <c r="L9" s="74" t="s">
        <v>45</v>
      </c>
      <c r="M9" s="75" t="s">
        <v>46</v>
      </c>
      <c r="N9" s="229"/>
    </row>
    <row r="10" spans="1:14" ht="20.25">
      <c r="A10" s="565" t="s">
        <v>196</v>
      </c>
      <c r="B10" s="566"/>
      <c r="C10" s="566"/>
      <c r="D10" s="78" t="s">
        <v>197</v>
      </c>
      <c r="E10" s="561" t="s">
        <v>198</v>
      </c>
      <c r="F10" s="561"/>
      <c r="G10" s="562" t="s">
        <v>199</v>
      </c>
      <c r="H10" s="562"/>
      <c r="I10" s="72"/>
      <c r="J10" s="79"/>
      <c r="K10" s="74"/>
      <c r="L10" s="74"/>
      <c r="M10" s="75"/>
      <c r="N10" s="229"/>
    </row>
    <row r="11" spans="1:14" ht="35.25">
      <c r="A11" s="76"/>
      <c r="B11" s="77"/>
      <c r="C11" s="77"/>
      <c r="D11" s="80"/>
      <c r="E11" s="72"/>
      <c r="F11" s="72"/>
      <c r="G11" s="81"/>
      <c r="H11" s="72"/>
      <c r="I11" s="72"/>
      <c r="J11" s="79"/>
      <c r="K11" s="74"/>
      <c r="L11" s="74"/>
      <c r="M11" s="75"/>
      <c r="N11" s="229"/>
    </row>
    <row r="12" spans="1:14">
      <c r="A12" s="563" t="s">
        <v>200</v>
      </c>
      <c r="B12" s="564"/>
      <c r="C12" s="564"/>
      <c r="D12" s="564"/>
      <c r="E12" s="72"/>
      <c r="F12" s="72"/>
      <c r="G12" s="72"/>
      <c r="H12" s="72"/>
      <c r="I12" s="72"/>
      <c r="J12" s="73"/>
      <c r="K12" s="74"/>
      <c r="L12" s="74"/>
      <c r="M12" s="75"/>
      <c r="N12" s="229"/>
    </row>
    <row r="13" spans="1:14" ht="35.25">
      <c r="A13" s="565" t="s">
        <v>201</v>
      </c>
      <c r="B13" s="566"/>
      <c r="C13" s="566"/>
      <c r="D13" s="82" t="s">
        <v>47</v>
      </c>
      <c r="E13" s="82"/>
      <c r="F13" s="83"/>
      <c r="G13" s="567" t="s">
        <v>202</v>
      </c>
      <c r="H13" s="567"/>
      <c r="I13" s="84" t="s">
        <v>47</v>
      </c>
      <c r="J13" s="567" t="s">
        <v>203</v>
      </c>
      <c r="K13" s="567"/>
      <c r="L13" s="84" t="s">
        <v>47</v>
      </c>
      <c r="M13" s="85"/>
      <c r="N13" s="229"/>
    </row>
    <row r="14" spans="1:14">
      <c r="A14" s="86" t="s">
        <v>48</v>
      </c>
      <c r="B14" s="87"/>
      <c r="C14" s="568"/>
      <c r="D14" s="568"/>
      <c r="E14" s="88"/>
      <c r="F14" s="88"/>
      <c r="G14" s="87"/>
      <c r="H14" s="89"/>
      <c r="I14" s="90" t="s">
        <v>49</v>
      </c>
      <c r="J14" s="91"/>
      <c r="K14" s="88"/>
      <c r="L14" s="88"/>
      <c r="M14" s="92"/>
      <c r="N14" s="229"/>
    </row>
    <row r="15" spans="1:14" ht="19.5" customHeight="1" thickBot="1">
      <c r="A15" s="93"/>
      <c r="B15" s="94"/>
      <c r="C15" s="95"/>
      <c r="D15" s="95"/>
      <c r="E15" s="95"/>
      <c r="F15" s="95"/>
      <c r="G15" s="94"/>
      <c r="H15" s="95"/>
      <c r="I15" s="94"/>
      <c r="J15" s="95"/>
      <c r="K15" s="569"/>
      <c r="L15" s="569"/>
      <c r="M15" s="570"/>
      <c r="N15" s="229"/>
    </row>
    <row r="16" spans="1:14">
      <c r="A16" s="230"/>
      <c r="B16" s="231"/>
      <c r="C16" s="231"/>
      <c r="D16" s="231"/>
      <c r="E16" s="231"/>
      <c r="F16" s="231"/>
      <c r="G16" s="231"/>
      <c r="H16" s="231"/>
      <c r="I16" s="231"/>
      <c r="J16" s="231"/>
      <c r="K16" s="231"/>
      <c r="L16" s="231"/>
      <c r="M16" s="232"/>
      <c r="N16" s="229"/>
    </row>
    <row r="17" spans="1:14">
      <c r="A17" s="38" t="s">
        <v>50</v>
      </c>
      <c r="B17" s="233"/>
      <c r="C17" s="234" t="s">
        <v>204</v>
      </c>
      <c r="D17" s="235"/>
      <c r="E17" s="236"/>
      <c r="F17" s="236"/>
      <c r="G17" s="236"/>
      <c r="H17" s="236"/>
      <c r="I17" s="236"/>
      <c r="J17" s="236"/>
      <c r="K17" s="236"/>
      <c r="L17" s="236"/>
      <c r="M17" s="237"/>
      <c r="N17" s="238"/>
    </row>
    <row r="18" spans="1:14">
      <c r="A18" s="19" t="s">
        <v>51</v>
      </c>
      <c r="B18" s="239"/>
      <c r="C18" s="240"/>
      <c r="D18" s="240"/>
      <c r="E18" s="240"/>
      <c r="F18" s="240"/>
      <c r="G18" s="240"/>
      <c r="H18" s="240"/>
      <c r="I18" s="240"/>
      <c r="J18" s="240"/>
      <c r="K18" s="240"/>
      <c r="L18" s="240"/>
      <c r="M18" s="237"/>
      <c r="N18" s="238"/>
    </row>
    <row r="19" spans="1:14">
      <c r="A19" s="241"/>
      <c r="B19" s="239"/>
      <c r="C19" s="242"/>
      <c r="D19" s="240"/>
      <c r="E19" s="240"/>
      <c r="F19" s="240"/>
      <c r="G19" s="240"/>
      <c r="H19" s="240"/>
      <c r="I19" s="240"/>
      <c r="J19" s="240"/>
      <c r="K19" s="240"/>
      <c r="L19" s="240"/>
      <c r="M19" s="237"/>
      <c r="N19" s="238"/>
    </row>
    <row r="20" spans="1:14">
      <c r="A20" s="241"/>
      <c r="B20" s="239"/>
      <c r="C20" s="243"/>
      <c r="D20" s="243"/>
      <c r="E20" s="243"/>
      <c r="F20" s="243"/>
      <c r="G20" s="243"/>
      <c r="H20" s="243"/>
      <c r="I20" s="243"/>
      <c r="J20" s="243"/>
      <c r="K20" s="243"/>
      <c r="L20" s="243"/>
      <c r="M20" s="244"/>
      <c r="N20" s="238"/>
    </row>
    <row r="21" spans="1:14">
      <c r="A21" s="241" t="s">
        <v>52</v>
      </c>
      <c r="B21" s="245"/>
      <c r="C21" s="240"/>
      <c r="D21" s="240"/>
      <c r="E21" s="240"/>
      <c r="F21" s="240"/>
      <c r="G21" s="240"/>
      <c r="H21" s="235"/>
      <c r="I21" s="246" t="s">
        <v>53</v>
      </c>
      <c r="J21" s="240"/>
      <c r="K21" s="240"/>
      <c r="L21" s="240"/>
      <c r="M21" s="244"/>
      <c r="N21" s="238"/>
    </row>
    <row r="22" spans="1:14">
      <c r="A22" s="241"/>
      <c r="B22" s="239"/>
      <c r="C22" s="243"/>
      <c r="D22" s="243"/>
      <c r="E22" s="243"/>
      <c r="F22" s="243"/>
      <c r="G22" s="243"/>
      <c r="H22" s="243"/>
      <c r="I22" s="243"/>
      <c r="J22" s="243"/>
      <c r="K22" s="243"/>
      <c r="L22" s="243"/>
      <c r="M22" s="244"/>
      <c r="N22" s="238"/>
    </row>
    <row r="23" spans="1:14">
      <c r="A23" s="241" t="s">
        <v>54</v>
      </c>
      <c r="B23" s="245"/>
      <c r="C23" s="240"/>
      <c r="D23" s="240"/>
      <c r="E23" s="240"/>
      <c r="F23" s="240"/>
      <c r="G23" s="240"/>
      <c r="H23" s="240"/>
      <c r="I23" s="240"/>
      <c r="J23" s="240"/>
      <c r="K23" s="240"/>
      <c r="L23" s="240"/>
      <c r="M23" s="247"/>
      <c r="N23" s="238"/>
    </row>
    <row r="24" spans="1:14">
      <c r="A24" s="241"/>
      <c r="B24" s="239"/>
      <c r="C24" s="243"/>
      <c r="D24" s="243"/>
      <c r="E24" s="243"/>
      <c r="F24" s="243"/>
      <c r="G24" s="243"/>
      <c r="H24" s="243"/>
      <c r="I24" s="243"/>
      <c r="J24" s="243"/>
      <c r="K24" s="243"/>
      <c r="L24" s="243"/>
      <c r="M24" s="244"/>
      <c r="N24" s="238"/>
    </row>
    <row r="25" spans="1:14">
      <c r="A25" s="241" t="s">
        <v>55</v>
      </c>
      <c r="B25" s="245"/>
      <c r="C25" s="240"/>
      <c r="D25" s="240"/>
      <c r="E25" s="240"/>
      <c r="F25" s="240"/>
      <c r="G25" s="240"/>
      <c r="H25" s="240"/>
      <c r="I25" s="240"/>
      <c r="J25" s="248" t="s">
        <v>50</v>
      </c>
      <c r="K25" s="249"/>
      <c r="L25" s="250" t="s">
        <v>204</v>
      </c>
      <c r="M25" s="251" t="s">
        <v>205</v>
      </c>
      <c r="N25" s="238"/>
    </row>
    <row r="26" spans="1:14">
      <c r="A26" s="241"/>
      <c r="B26" s="239"/>
      <c r="C26" s="243"/>
      <c r="D26" s="243"/>
      <c r="E26" s="243"/>
      <c r="F26" s="243"/>
      <c r="G26" s="243"/>
      <c r="H26" s="243"/>
      <c r="I26" s="243"/>
      <c r="J26" s="243"/>
      <c r="K26" s="243"/>
      <c r="L26" s="243"/>
      <c r="M26" s="244"/>
      <c r="N26" s="238"/>
    </row>
    <row r="27" spans="1:14">
      <c r="A27" s="241" t="s">
        <v>206</v>
      </c>
      <c r="B27" s="239"/>
      <c r="C27" s="243"/>
      <c r="D27" s="243"/>
      <c r="E27" s="243"/>
      <c r="F27" s="243"/>
      <c r="G27" s="235"/>
      <c r="H27" s="252" t="s">
        <v>207</v>
      </c>
      <c r="I27" s="252" t="s">
        <v>207</v>
      </c>
      <c r="J27" s="236"/>
      <c r="K27" s="243"/>
      <c r="L27" s="243"/>
      <c r="M27" s="244"/>
      <c r="N27" s="238"/>
    </row>
    <row r="28" spans="1:14">
      <c r="A28" s="241"/>
      <c r="B28" s="239"/>
      <c r="C28" s="243"/>
      <c r="D28" s="243"/>
      <c r="E28" s="236" t="s">
        <v>56</v>
      </c>
      <c r="F28" s="253"/>
      <c r="G28" s="254" t="s">
        <v>44</v>
      </c>
      <c r="H28" s="254" t="s">
        <v>45</v>
      </c>
      <c r="I28" s="255" t="s">
        <v>46</v>
      </c>
      <c r="J28" s="236"/>
      <c r="K28" s="243"/>
      <c r="L28" s="243"/>
      <c r="M28" s="244"/>
      <c r="N28" s="238"/>
    </row>
    <row r="29" spans="1:14">
      <c r="A29" s="256"/>
      <c r="B29" s="257"/>
      <c r="C29" s="257"/>
      <c r="D29" s="257"/>
      <c r="E29" s="257"/>
      <c r="F29" s="257"/>
      <c r="G29" s="257"/>
      <c r="H29" s="257"/>
      <c r="I29" s="257"/>
      <c r="J29" s="257"/>
      <c r="K29" s="257"/>
      <c r="L29" s="257"/>
      <c r="M29" s="258"/>
      <c r="N29" s="229"/>
    </row>
    <row r="30" spans="1:14" ht="15.75" hidden="1" customHeight="1" thickBot="1">
      <c r="A30" s="684" t="s">
        <v>57</v>
      </c>
      <c r="B30" s="685"/>
      <c r="C30" s="685"/>
      <c r="D30" s="685"/>
      <c r="E30" s="685"/>
      <c r="F30" s="685"/>
      <c r="G30" s="685"/>
      <c r="H30" s="685"/>
      <c r="I30" s="685"/>
      <c r="J30" s="685"/>
      <c r="K30" s="685"/>
      <c r="L30" s="685"/>
      <c r="M30" s="686"/>
      <c r="N30" s="238"/>
    </row>
    <row r="31" spans="1:14" ht="15.75" thickBot="1">
      <c r="A31" s="13"/>
      <c r="B31" s="259"/>
      <c r="C31" s="259"/>
      <c r="D31" s="259"/>
      <c r="E31" s="259"/>
      <c r="F31" s="259"/>
      <c r="G31" s="259"/>
      <c r="H31" s="259"/>
      <c r="I31" s="259"/>
      <c r="J31" s="259"/>
      <c r="K31" s="259"/>
      <c r="L31" s="259"/>
      <c r="M31" s="14"/>
      <c r="N31" s="229"/>
    </row>
    <row r="32" spans="1:14" ht="15" customHeight="1">
      <c r="A32" s="260" t="s">
        <v>208</v>
      </c>
      <c r="B32" s="673" t="s">
        <v>58</v>
      </c>
      <c r="C32" s="673"/>
      <c r="D32" s="673"/>
      <c r="E32" s="673"/>
      <c r="F32" s="673"/>
      <c r="G32" s="673"/>
      <c r="H32" s="673"/>
      <c r="I32" s="687" t="s">
        <v>59</v>
      </c>
      <c r="J32" s="687"/>
      <c r="K32" s="679" t="s">
        <v>60</v>
      </c>
      <c r="L32" s="679"/>
      <c r="M32" s="262" t="s">
        <v>7</v>
      </c>
      <c r="N32" s="229"/>
    </row>
    <row r="33" spans="1:14" ht="15.75" thickBot="1">
      <c r="A33" s="263" t="s">
        <v>13</v>
      </c>
      <c r="B33" s="680" t="s">
        <v>107</v>
      </c>
      <c r="C33" s="680"/>
      <c r="D33" s="680"/>
      <c r="E33" s="680"/>
      <c r="F33" s="680"/>
      <c r="G33" s="680"/>
      <c r="H33" s="680"/>
      <c r="I33" s="680"/>
      <c r="J33" s="680"/>
      <c r="K33" s="680" t="s">
        <v>103</v>
      </c>
      <c r="L33" s="680"/>
      <c r="M33" s="264"/>
      <c r="N33" s="229"/>
    </row>
    <row r="34" spans="1:14">
      <c r="A34" s="681"/>
      <c r="B34" s="682"/>
      <c r="C34" s="682"/>
      <c r="D34" s="682"/>
      <c r="E34" s="682"/>
      <c r="F34" s="682"/>
      <c r="G34" s="682"/>
      <c r="H34" s="682"/>
      <c r="I34" s="682"/>
      <c r="J34" s="682"/>
      <c r="K34" s="682"/>
      <c r="L34" s="682"/>
      <c r="M34" s="683"/>
      <c r="N34" s="229"/>
    </row>
    <row r="35" spans="1:14">
      <c r="A35" s="649" t="s">
        <v>62</v>
      </c>
      <c r="B35" s="650"/>
      <c r="C35" s="650"/>
      <c r="D35" s="650"/>
      <c r="E35" s="650"/>
      <c r="F35" s="650"/>
      <c r="G35" s="650"/>
      <c r="H35" s="650"/>
      <c r="I35" s="650"/>
      <c r="J35" s="650"/>
      <c r="K35" s="650"/>
      <c r="L35" s="650"/>
      <c r="M35" s="651"/>
      <c r="N35" s="229"/>
    </row>
    <row r="36" spans="1:14" ht="15.75" thickBot="1">
      <c r="A36" s="265"/>
      <c r="B36" s="266"/>
      <c r="C36" s="266"/>
      <c r="D36" s="266"/>
      <c r="E36" s="266"/>
      <c r="F36" s="266"/>
      <c r="G36" s="266"/>
      <c r="H36" s="266"/>
      <c r="I36" s="266"/>
      <c r="J36" s="266"/>
      <c r="K36" s="266"/>
      <c r="L36" s="266"/>
      <c r="M36" s="267"/>
      <c r="N36" s="229"/>
    </row>
    <row r="37" spans="1:14" ht="30">
      <c r="A37" s="364" t="s">
        <v>40</v>
      </c>
      <c r="B37" s="698" t="s">
        <v>58</v>
      </c>
      <c r="C37" s="698"/>
      <c r="D37" s="698"/>
      <c r="E37" s="698"/>
      <c r="F37" s="698"/>
      <c r="G37" s="698"/>
      <c r="H37" s="698"/>
      <c r="I37" s="365" t="s">
        <v>63</v>
      </c>
      <c r="J37" s="365" t="s">
        <v>64</v>
      </c>
      <c r="K37" s="698" t="s">
        <v>65</v>
      </c>
      <c r="L37" s="698"/>
      <c r="M37" s="366" t="s">
        <v>66</v>
      </c>
      <c r="N37" s="229"/>
    </row>
    <row r="38" spans="1:14" ht="25.5">
      <c r="A38" s="285" t="s">
        <v>108</v>
      </c>
      <c r="B38" s="674" t="s">
        <v>223</v>
      </c>
      <c r="C38" s="674"/>
      <c r="D38" s="674"/>
      <c r="E38" s="674"/>
      <c r="F38" s="674"/>
      <c r="G38" s="674"/>
      <c r="H38" s="674"/>
      <c r="I38" s="270"/>
      <c r="J38" s="271">
        <v>191719.70626998012</v>
      </c>
      <c r="K38" s="678">
        <f>1/43.25</f>
        <v>2.3121387283236993E-2</v>
      </c>
      <c r="L38" s="678"/>
      <c r="M38" s="272">
        <f>J38*K38</f>
        <v>4432.8255784966495</v>
      </c>
      <c r="N38" s="229"/>
    </row>
    <row r="39" spans="1:14" ht="25.5">
      <c r="A39" s="273" t="s">
        <v>67</v>
      </c>
      <c r="B39" s="664" t="s">
        <v>209</v>
      </c>
      <c r="C39" s="664"/>
      <c r="D39" s="664"/>
      <c r="E39" s="664"/>
      <c r="F39" s="664"/>
      <c r="G39" s="664"/>
      <c r="H39" s="664"/>
      <c r="I39" s="274"/>
      <c r="J39" s="275">
        <v>242500.09102540984</v>
      </c>
      <c r="K39" s="699">
        <f>1/57.5</f>
        <v>1.7391304347826087E-2</v>
      </c>
      <c r="L39" s="699"/>
      <c r="M39" s="272">
        <f t="shared" ref="M39:M51" si="0">J39*K39</f>
        <v>4217.3928873984323</v>
      </c>
      <c r="N39" s="229"/>
    </row>
    <row r="40" spans="1:14">
      <c r="A40" s="273"/>
      <c r="B40" s="664"/>
      <c r="C40" s="664"/>
      <c r="D40" s="664"/>
      <c r="E40" s="664"/>
      <c r="F40" s="664"/>
      <c r="G40" s="664"/>
      <c r="H40" s="664"/>
      <c r="I40" s="274"/>
      <c r="J40" s="275"/>
      <c r="K40" s="677"/>
      <c r="L40" s="677"/>
      <c r="M40" s="272">
        <f t="shared" si="0"/>
        <v>0</v>
      </c>
      <c r="N40" s="229"/>
    </row>
    <row r="41" spans="1:14">
      <c r="A41" s="273"/>
      <c r="B41" s="664"/>
      <c r="C41" s="664"/>
      <c r="D41" s="664"/>
      <c r="E41" s="664"/>
      <c r="F41" s="664"/>
      <c r="G41" s="664"/>
      <c r="H41" s="664"/>
      <c r="I41" s="274"/>
      <c r="J41" s="275"/>
      <c r="K41" s="677"/>
      <c r="L41" s="677"/>
      <c r="M41" s="272">
        <f t="shared" si="0"/>
        <v>0</v>
      </c>
      <c r="N41" s="229"/>
    </row>
    <row r="42" spans="1:14">
      <c r="A42" s="273"/>
      <c r="B42" s="664"/>
      <c r="C42" s="664"/>
      <c r="D42" s="664"/>
      <c r="E42" s="664"/>
      <c r="F42" s="664"/>
      <c r="G42" s="664"/>
      <c r="H42" s="664"/>
      <c r="I42" s="274"/>
      <c r="J42" s="275"/>
      <c r="K42" s="677"/>
      <c r="L42" s="677"/>
      <c r="M42" s="272">
        <f t="shared" si="0"/>
        <v>0</v>
      </c>
      <c r="N42" s="229"/>
    </row>
    <row r="43" spans="1:14">
      <c r="A43" s="273"/>
      <c r="B43" s="664"/>
      <c r="C43" s="664"/>
      <c r="D43" s="664"/>
      <c r="E43" s="664"/>
      <c r="F43" s="664"/>
      <c r="G43" s="664"/>
      <c r="H43" s="664"/>
      <c r="I43" s="274"/>
      <c r="J43" s="275"/>
      <c r="K43" s="677"/>
      <c r="L43" s="677"/>
      <c r="M43" s="272">
        <f t="shared" si="0"/>
        <v>0</v>
      </c>
      <c r="N43" s="229"/>
    </row>
    <row r="44" spans="1:14">
      <c r="A44" s="273"/>
      <c r="B44" s="664"/>
      <c r="C44" s="664"/>
      <c r="D44" s="664"/>
      <c r="E44" s="664"/>
      <c r="F44" s="664"/>
      <c r="G44" s="664"/>
      <c r="H44" s="664"/>
      <c r="I44" s="274"/>
      <c r="J44" s="275"/>
      <c r="K44" s="677"/>
      <c r="L44" s="677"/>
      <c r="M44" s="272">
        <f t="shared" si="0"/>
        <v>0</v>
      </c>
      <c r="N44" s="229"/>
    </row>
    <row r="45" spans="1:14">
      <c r="A45" s="273"/>
      <c r="B45" s="664"/>
      <c r="C45" s="664"/>
      <c r="D45" s="664"/>
      <c r="E45" s="664"/>
      <c r="F45" s="664"/>
      <c r="G45" s="664"/>
      <c r="H45" s="664"/>
      <c r="I45" s="274"/>
      <c r="J45" s="275"/>
      <c r="K45" s="677"/>
      <c r="L45" s="677"/>
      <c r="M45" s="272">
        <f t="shared" si="0"/>
        <v>0</v>
      </c>
      <c r="N45" s="229"/>
    </row>
    <row r="46" spans="1:14">
      <c r="A46" s="273"/>
      <c r="B46" s="664"/>
      <c r="C46" s="664"/>
      <c r="D46" s="664"/>
      <c r="E46" s="664"/>
      <c r="F46" s="664"/>
      <c r="G46" s="664"/>
      <c r="H46" s="664"/>
      <c r="I46" s="274"/>
      <c r="J46" s="275"/>
      <c r="K46" s="677"/>
      <c r="L46" s="677"/>
      <c r="M46" s="272">
        <f t="shared" si="0"/>
        <v>0</v>
      </c>
      <c r="N46" s="229"/>
    </row>
    <row r="47" spans="1:14">
      <c r="A47" s="273"/>
      <c r="B47" s="664"/>
      <c r="C47" s="664"/>
      <c r="D47" s="664"/>
      <c r="E47" s="664"/>
      <c r="F47" s="664"/>
      <c r="G47" s="664"/>
      <c r="H47" s="664"/>
      <c r="I47" s="274"/>
      <c r="J47" s="275"/>
      <c r="K47" s="677"/>
      <c r="L47" s="677"/>
      <c r="M47" s="272">
        <f t="shared" si="0"/>
        <v>0</v>
      </c>
      <c r="N47" s="229"/>
    </row>
    <row r="48" spans="1:14">
      <c r="A48" s="273"/>
      <c r="B48" s="664"/>
      <c r="C48" s="664"/>
      <c r="D48" s="664"/>
      <c r="E48" s="664"/>
      <c r="F48" s="664"/>
      <c r="G48" s="664"/>
      <c r="H48" s="664"/>
      <c r="I48" s="274"/>
      <c r="J48" s="275"/>
      <c r="K48" s="677"/>
      <c r="L48" s="677"/>
      <c r="M48" s="272">
        <f t="shared" si="0"/>
        <v>0</v>
      </c>
      <c r="N48" s="229"/>
    </row>
    <row r="49" spans="1:14">
      <c r="A49" s="273"/>
      <c r="B49" s="664"/>
      <c r="C49" s="664"/>
      <c r="D49" s="664"/>
      <c r="E49" s="664"/>
      <c r="F49" s="664"/>
      <c r="G49" s="664"/>
      <c r="H49" s="664"/>
      <c r="I49" s="274"/>
      <c r="J49" s="275"/>
      <c r="K49" s="677"/>
      <c r="L49" s="677"/>
      <c r="M49" s="272">
        <f t="shared" si="0"/>
        <v>0</v>
      </c>
      <c r="N49" s="229"/>
    </row>
    <row r="50" spans="1:14">
      <c r="A50" s="273"/>
      <c r="B50" s="664"/>
      <c r="C50" s="664"/>
      <c r="D50" s="664"/>
      <c r="E50" s="664"/>
      <c r="F50" s="664"/>
      <c r="G50" s="664"/>
      <c r="H50" s="664"/>
      <c r="I50" s="274"/>
      <c r="J50" s="275"/>
      <c r="K50" s="677"/>
      <c r="L50" s="677"/>
      <c r="M50" s="272">
        <f t="shared" si="0"/>
        <v>0</v>
      </c>
      <c r="N50" s="229"/>
    </row>
    <row r="51" spans="1:14">
      <c r="A51" s="146"/>
      <c r="B51" s="553"/>
      <c r="C51" s="553"/>
      <c r="D51" s="553"/>
      <c r="E51" s="553"/>
      <c r="F51" s="553"/>
      <c r="G51" s="553"/>
      <c r="H51" s="553"/>
      <c r="I51" s="274"/>
      <c r="J51" s="275"/>
      <c r="K51" s="677"/>
      <c r="L51" s="677"/>
      <c r="M51" s="272">
        <f t="shared" si="0"/>
        <v>0</v>
      </c>
      <c r="N51" s="229"/>
    </row>
    <row r="52" spans="1:14" ht="15.75" thickBot="1">
      <c r="A52" s="277"/>
      <c r="B52" s="667" t="s">
        <v>70</v>
      </c>
      <c r="C52" s="667"/>
      <c r="D52" s="667"/>
      <c r="E52" s="667"/>
      <c r="F52" s="667"/>
      <c r="G52" s="667"/>
      <c r="H52" s="667"/>
      <c r="I52" s="278"/>
      <c r="J52" s="279"/>
      <c r="K52" s="555">
        <v>0.05</v>
      </c>
      <c r="L52" s="555"/>
      <c r="M52" s="280">
        <f>K52*M98</f>
        <v>32.972061657032761</v>
      </c>
      <c r="N52" s="229"/>
    </row>
    <row r="53" spans="1:14" ht="15.75" thickBot="1">
      <c r="A53" s="670" t="s">
        <v>71</v>
      </c>
      <c r="B53" s="671"/>
      <c r="C53" s="671"/>
      <c r="D53" s="671"/>
      <c r="E53" s="671"/>
      <c r="F53" s="671"/>
      <c r="G53" s="671"/>
      <c r="H53" s="671"/>
      <c r="I53" s="671"/>
      <c r="J53" s="671"/>
      <c r="K53" s="671"/>
      <c r="L53" s="672"/>
      <c r="M53" s="281">
        <f>SUM(M38:M52)</f>
        <v>8683.1905275521149</v>
      </c>
      <c r="N53" s="229"/>
    </row>
    <row r="54" spans="1:14">
      <c r="A54" s="15"/>
      <c r="B54" s="259"/>
      <c r="C54" s="259"/>
      <c r="D54" s="259"/>
      <c r="E54" s="259"/>
      <c r="F54" s="259"/>
      <c r="G54" s="259"/>
      <c r="H54" s="259"/>
      <c r="I54" s="259"/>
      <c r="J54" s="259"/>
      <c r="K54" s="259"/>
      <c r="L54" s="259"/>
      <c r="M54" s="14"/>
      <c r="N54" s="229"/>
    </row>
    <row r="55" spans="1:14">
      <c r="A55" s="657" t="s">
        <v>72</v>
      </c>
      <c r="B55" s="658"/>
      <c r="C55" s="658"/>
      <c r="D55" s="658"/>
      <c r="E55" s="658"/>
      <c r="F55" s="658"/>
      <c r="G55" s="658"/>
      <c r="H55" s="658"/>
      <c r="I55" s="658"/>
      <c r="J55" s="658"/>
      <c r="K55" s="658"/>
      <c r="L55" s="658"/>
      <c r="M55" s="659"/>
      <c r="N55" s="229"/>
    </row>
    <row r="56" spans="1:14" ht="15.75" thickBot="1">
      <c r="A56" s="282"/>
      <c r="B56" s="283"/>
      <c r="C56" s="283"/>
      <c r="D56" s="283"/>
      <c r="E56" s="283"/>
      <c r="F56" s="283"/>
      <c r="G56" s="283"/>
      <c r="H56" s="283"/>
      <c r="I56" s="283"/>
      <c r="J56" s="283"/>
      <c r="K56" s="283"/>
      <c r="L56" s="283"/>
      <c r="M56" s="284"/>
      <c r="N56" s="229"/>
    </row>
    <row r="57" spans="1:14" ht="30">
      <c r="A57" s="364" t="s">
        <v>40</v>
      </c>
      <c r="B57" s="698" t="s">
        <v>58</v>
      </c>
      <c r="C57" s="698"/>
      <c r="D57" s="698"/>
      <c r="E57" s="698"/>
      <c r="F57" s="698"/>
      <c r="G57" s="698"/>
      <c r="H57" s="698"/>
      <c r="I57" s="365" t="s">
        <v>60</v>
      </c>
      <c r="J57" s="365" t="s">
        <v>7</v>
      </c>
      <c r="K57" s="698" t="s">
        <v>73</v>
      </c>
      <c r="L57" s="698"/>
      <c r="M57" s="366" t="s">
        <v>66</v>
      </c>
      <c r="N57" s="229"/>
    </row>
    <row r="58" spans="1:14" ht="25.5">
      <c r="A58" s="285" t="s">
        <v>212</v>
      </c>
      <c r="B58" s="550" t="s">
        <v>213</v>
      </c>
      <c r="C58" s="550"/>
      <c r="D58" s="550"/>
      <c r="E58" s="550"/>
      <c r="F58" s="550"/>
      <c r="G58" s="550"/>
      <c r="H58" s="550"/>
      <c r="I58" s="286" t="s">
        <v>103</v>
      </c>
      <c r="J58" s="287">
        <v>1</v>
      </c>
      <c r="K58" s="675">
        <v>6199.9303666542037</v>
      </c>
      <c r="L58" s="676"/>
      <c r="M58" s="272">
        <f>J58*K58</f>
        <v>6199.9303666542037</v>
      </c>
      <c r="N58" s="229"/>
    </row>
    <row r="59" spans="1:14">
      <c r="A59" s="273"/>
      <c r="B59" s="664"/>
      <c r="C59" s="664"/>
      <c r="D59" s="664"/>
      <c r="E59" s="664"/>
      <c r="F59" s="664"/>
      <c r="G59" s="664"/>
      <c r="H59" s="664"/>
      <c r="I59" s="288"/>
      <c r="J59" s="276"/>
      <c r="K59" s="665"/>
      <c r="L59" s="666"/>
      <c r="M59" s="272">
        <f t="shared" ref="M59:M72" si="1">J59*K59</f>
        <v>0</v>
      </c>
      <c r="N59" s="229"/>
    </row>
    <row r="60" spans="1:14">
      <c r="A60" s="273"/>
      <c r="B60" s="664"/>
      <c r="C60" s="664"/>
      <c r="D60" s="664"/>
      <c r="E60" s="664"/>
      <c r="F60" s="664"/>
      <c r="G60" s="664"/>
      <c r="H60" s="664"/>
      <c r="I60" s="288"/>
      <c r="J60" s="276"/>
      <c r="K60" s="665"/>
      <c r="L60" s="666"/>
      <c r="M60" s="272">
        <f t="shared" si="1"/>
        <v>0</v>
      </c>
      <c r="N60" s="229"/>
    </row>
    <row r="61" spans="1:14">
      <c r="A61" s="273"/>
      <c r="B61" s="664"/>
      <c r="C61" s="664"/>
      <c r="D61" s="664"/>
      <c r="E61" s="664"/>
      <c r="F61" s="664"/>
      <c r="G61" s="664"/>
      <c r="H61" s="664"/>
      <c r="I61" s="288"/>
      <c r="J61" s="276"/>
      <c r="K61" s="665"/>
      <c r="L61" s="666"/>
      <c r="M61" s="272">
        <f t="shared" si="1"/>
        <v>0</v>
      </c>
      <c r="N61" s="229"/>
    </row>
    <row r="62" spans="1:14">
      <c r="A62" s="273"/>
      <c r="B62" s="664"/>
      <c r="C62" s="664"/>
      <c r="D62" s="664"/>
      <c r="E62" s="664"/>
      <c r="F62" s="664"/>
      <c r="G62" s="664"/>
      <c r="H62" s="664"/>
      <c r="I62" s="288"/>
      <c r="J62" s="276"/>
      <c r="K62" s="665"/>
      <c r="L62" s="666"/>
      <c r="M62" s="272">
        <f t="shared" si="1"/>
        <v>0</v>
      </c>
      <c r="N62" s="229"/>
    </row>
    <row r="63" spans="1:14">
      <c r="A63" s="273"/>
      <c r="B63" s="664"/>
      <c r="C63" s="664"/>
      <c r="D63" s="664"/>
      <c r="E63" s="664"/>
      <c r="F63" s="664"/>
      <c r="G63" s="664"/>
      <c r="H63" s="664"/>
      <c r="I63" s="288"/>
      <c r="J63" s="276"/>
      <c r="K63" s="665"/>
      <c r="L63" s="666"/>
      <c r="M63" s="272">
        <f t="shared" si="1"/>
        <v>0</v>
      </c>
      <c r="N63" s="229"/>
    </row>
    <row r="64" spans="1:14">
      <c r="A64" s="273"/>
      <c r="B64" s="664"/>
      <c r="C64" s="664"/>
      <c r="D64" s="664"/>
      <c r="E64" s="664"/>
      <c r="F64" s="664"/>
      <c r="G64" s="664"/>
      <c r="H64" s="664"/>
      <c r="I64" s="288"/>
      <c r="J64" s="276"/>
      <c r="K64" s="665"/>
      <c r="L64" s="666"/>
      <c r="M64" s="272">
        <f t="shared" si="1"/>
        <v>0</v>
      </c>
      <c r="N64" s="229"/>
    </row>
    <row r="65" spans="1:15">
      <c r="A65" s="273"/>
      <c r="B65" s="664"/>
      <c r="C65" s="664"/>
      <c r="D65" s="664"/>
      <c r="E65" s="664"/>
      <c r="F65" s="664"/>
      <c r="G65" s="664"/>
      <c r="H65" s="664"/>
      <c r="I65" s="288"/>
      <c r="J65" s="276"/>
      <c r="K65" s="665"/>
      <c r="L65" s="666"/>
      <c r="M65" s="272">
        <f t="shared" si="1"/>
        <v>0</v>
      </c>
      <c r="N65" s="229"/>
    </row>
    <row r="66" spans="1:15">
      <c r="A66" s="273"/>
      <c r="B66" s="664"/>
      <c r="C66" s="664"/>
      <c r="D66" s="664"/>
      <c r="E66" s="664"/>
      <c r="F66" s="664"/>
      <c r="G66" s="664"/>
      <c r="H66" s="664"/>
      <c r="I66" s="288"/>
      <c r="J66" s="276"/>
      <c r="K66" s="665"/>
      <c r="L66" s="666"/>
      <c r="M66" s="272">
        <f t="shared" si="1"/>
        <v>0</v>
      </c>
      <c r="N66" s="229"/>
    </row>
    <row r="67" spans="1:15">
      <c r="A67" s="273"/>
      <c r="B67" s="664"/>
      <c r="C67" s="664"/>
      <c r="D67" s="664"/>
      <c r="E67" s="664"/>
      <c r="F67" s="664"/>
      <c r="G67" s="664"/>
      <c r="H67" s="664"/>
      <c r="I67" s="288"/>
      <c r="J67" s="276"/>
      <c r="K67" s="665"/>
      <c r="L67" s="666"/>
      <c r="M67" s="272">
        <f t="shared" si="1"/>
        <v>0</v>
      </c>
      <c r="N67" s="229"/>
    </row>
    <row r="68" spans="1:15">
      <c r="A68" s="273"/>
      <c r="B68" s="664"/>
      <c r="C68" s="664"/>
      <c r="D68" s="664"/>
      <c r="E68" s="664"/>
      <c r="F68" s="664"/>
      <c r="G68" s="664"/>
      <c r="H68" s="664"/>
      <c r="I68" s="288"/>
      <c r="J68" s="276"/>
      <c r="K68" s="665"/>
      <c r="L68" s="666"/>
      <c r="M68" s="272">
        <f t="shared" si="1"/>
        <v>0</v>
      </c>
      <c r="N68" s="229"/>
    </row>
    <row r="69" spans="1:15">
      <c r="A69" s="273"/>
      <c r="B69" s="664"/>
      <c r="C69" s="664"/>
      <c r="D69" s="664"/>
      <c r="E69" s="664"/>
      <c r="F69" s="664"/>
      <c r="G69" s="664"/>
      <c r="H69" s="664"/>
      <c r="I69" s="288"/>
      <c r="J69" s="276"/>
      <c r="K69" s="665"/>
      <c r="L69" s="666"/>
      <c r="M69" s="272">
        <f t="shared" si="1"/>
        <v>0</v>
      </c>
      <c r="N69" s="229"/>
    </row>
    <row r="70" spans="1:15">
      <c r="A70" s="273"/>
      <c r="B70" s="664"/>
      <c r="C70" s="664"/>
      <c r="D70" s="664"/>
      <c r="E70" s="664"/>
      <c r="F70" s="664"/>
      <c r="G70" s="664"/>
      <c r="H70" s="664"/>
      <c r="I70" s="288"/>
      <c r="J70" s="276"/>
      <c r="K70" s="665"/>
      <c r="L70" s="666"/>
      <c r="M70" s="272">
        <f t="shared" si="1"/>
        <v>0</v>
      </c>
      <c r="N70" s="229"/>
      <c r="O70" s="16"/>
    </row>
    <row r="71" spans="1:15">
      <c r="A71" s="273"/>
      <c r="B71" s="664"/>
      <c r="C71" s="664"/>
      <c r="D71" s="664"/>
      <c r="E71" s="664"/>
      <c r="F71" s="664"/>
      <c r="G71" s="664"/>
      <c r="H71" s="664"/>
      <c r="I71" s="288"/>
      <c r="J71" s="276"/>
      <c r="K71" s="665"/>
      <c r="L71" s="666"/>
      <c r="M71" s="272">
        <f t="shared" si="1"/>
        <v>0</v>
      </c>
      <c r="N71" s="229"/>
    </row>
    <row r="72" spans="1:15" ht="15.75" thickBot="1">
      <c r="A72" s="289"/>
      <c r="B72" s="667"/>
      <c r="C72" s="667"/>
      <c r="D72" s="667"/>
      <c r="E72" s="667"/>
      <c r="F72" s="667"/>
      <c r="G72" s="667"/>
      <c r="H72" s="667"/>
      <c r="I72" s="278"/>
      <c r="J72" s="290"/>
      <c r="K72" s="668"/>
      <c r="L72" s="669"/>
      <c r="M72" s="291">
        <f t="shared" si="1"/>
        <v>0</v>
      </c>
      <c r="N72" s="229"/>
    </row>
    <row r="73" spans="1:15" ht="15.75" thickBot="1">
      <c r="A73" s="695" t="s">
        <v>71</v>
      </c>
      <c r="B73" s="696"/>
      <c r="C73" s="696"/>
      <c r="D73" s="696"/>
      <c r="E73" s="696"/>
      <c r="F73" s="696"/>
      <c r="G73" s="696"/>
      <c r="H73" s="696"/>
      <c r="I73" s="696"/>
      <c r="J73" s="696"/>
      <c r="K73" s="696"/>
      <c r="L73" s="697"/>
      <c r="M73" s="292">
        <f>SUM(M58:M72)</f>
        <v>6199.9303666542037</v>
      </c>
      <c r="N73" s="229"/>
    </row>
    <row r="74" spans="1:15">
      <c r="A74" s="13"/>
      <c r="B74" s="259"/>
      <c r="C74" s="259"/>
      <c r="D74" s="259"/>
      <c r="E74" s="259"/>
      <c r="F74" s="259"/>
      <c r="G74" s="259"/>
      <c r="H74" s="259"/>
      <c r="I74" s="259"/>
      <c r="J74" s="259"/>
      <c r="K74" s="259"/>
      <c r="L74" s="259"/>
      <c r="M74" s="14"/>
      <c r="N74" s="229"/>
    </row>
    <row r="75" spans="1:15">
      <c r="A75" s="657" t="s">
        <v>74</v>
      </c>
      <c r="B75" s="658"/>
      <c r="C75" s="658"/>
      <c r="D75" s="658"/>
      <c r="E75" s="658"/>
      <c r="F75" s="658"/>
      <c r="G75" s="658"/>
      <c r="H75" s="658"/>
      <c r="I75" s="658"/>
      <c r="J75" s="658"/>
      <c r="K75" s="658"/>
      <c r="L75" s="658"/>
      <c r="M75" s="659"/>
      <c r="N75" s="238"/>
    </row>
    <row r="76" spans="1:15" ht="15.75" thickBot="1">
      <c r="A76" s="293"/>
      <c r="B76" s="294"/>
      <c r="C76" s="294"/>
      <c r="D76" s="294"/>
      <c r="E76" s="294"/>
      <c r="F76" s="294"/>
      <c r="G76" s="294"/>
      <c r="H76" s="294"/>
      <c r="I76" s="294"/>
      <c r="J76" s="294"/>
      <c r="K76" s="294"/>
      <c r="L76" s="294"/>
      <c r="M76" s="295"/>
      <c r="N76" s="229"/>
    </row>
    <row r="77" spans="1:15" ht="30">
      <c r="A77" s="296" t="s">
        <v>40</v>
      </c>
      <c r="B77" s="660" t="s">
        <v>58</v>
      </c>
      <c r="C77" s="660"/>
      <c r="D77" s="660"/>
      <c r="E77" s="660"/>
      <c r="F77" s="660"/>
      <c r="G77" s="660"/>
      <c r="H77" s="297" t="s">
        <v>60</v>
      </c>
      <c r="I77" s="297" t="s">
        <v>214</v>
      </c>
      <c r="J77" s="297" t="s">
        <v>75</v>
      </c>
      <c r="K77" s="297" t="s">
        <v>76</v>
      </c>
      <c r="L77" s="297" t="s">
        <v>77</v>
      </c>
      <c r="M77" s="298" t="s">
        <v>66</v>
      </c>
      <c r="N77" s="229"/>
    </row>
    <row r="78" spans="1:15">
      <c r="A78" s="299"/>
      <c r="B78" s="661"/>
      <c r="C78" s="662"/>
      <c r="D78" s="662"/>
      <c r="E78" s="662"/>
      <c r="F78" s="662"/>
      <c r="G78" s="663"/>
      <c r="H78" s="300"/>
      <c r="I78" s="301"/>
      <c r="J78" s="301"/>
      <c r="K78" s="301"/>
      <c r="L78" s="302"/>
      <c r="M78" s="303">
        <f>K78*L78</f>
        <v>0</v>
      </c>
      <c r="N78" s="229"/>
    </row>
    <row r="79" spans="1:15">
      <c r="A79" s="167"/>
      <c r="B79" s="534"/>
      <c r="C79" s="535"/>
      <c r="D79" s="535"/>
      <c r="E79" s="535"/>
      <c r="F79" s="535"/>
      <c r="G79" s="536"/>
      <c r="H79" s="304"/>
      <c r="I79" s="305"/>
      <c r="J79" s="305"/>
      <c r="K79" s="305"/>
      <c r="L79" s="306"/>
      <c r="M79" s="303">
        <f t="shared" ref="M79:M82" si="2">K79*L79</f>
        <v>0</v>
      </c>
      <c r="N79" s="229"/>
    </row>
    <row r="80" spans="1:15">
      <c r="A80" s="167"/>
      <c r="B80" s="534"/>
      <c r="C80" s="535"/>
      <c r="D80" s="535"/>
      <c r="E80" s="535"/>
      <c r="F80" s="535"/>
      <c r="G80" s="536"/>
      <c r="H80" s="304"/>
      <c r="I80" s="305"/>
      <c r="J80" s="305"/>
      <c r="K80" s="305"/>
      <c r="L80" s="306"/>
      <c r="M80" s="303">
        <f t="shared" si="2"/>
        <v>0</v>
      </c>
      <c r="N80" s="229"/>
    </row>
    <row r="81" spans="1:14">
      <c r="A81" s="167"/>
      <c r="B81" s="534"/>
      <c r="C81" s="535"/>
      <c r="D81" s="535"/>
      <c r="E81" s="535"/>
      <c r="F81" s="535"/>
      <c r="G81" s="536"/>
      <c r="H81" s="304"/>
      <c r="I81" s="305"/>
      <c r="J81" s="305"/>
      <c r="K81" s="305"/>
      <c r="L81" s="306"/>
      <c r="M81" s="303">
        <f t="shared" si="2"/>
        <v>0</v>
      </c>
      <c r="N81" s="229"/>
    </row>
    <row r="82" spans="1:14" ht="15.75" thickBot="1">
      <c r="A82" s="277"/>
      <c r="B82" s="692"/>
      <c r="C82" s="693"/>
      <c r="D82" s="693"/>
      <c r="E82" s="693"/>
      <c r="F82" s="693"/>
      <c r="G82" s="694"/>
      <c r="H82" s="307"/>
      <c r="I82" s="308"/>
      <c r="J82" s="308"/>
      <c r="K82" s="308"/>
      <c r="L82" s="309"/>
      <c r="M82" s="310">
        <f t="shared" si="2"/>
        <v>0</v>
      </c>
      <c r="N82" s="229"/>
    </row>
    <row r="83" spans="1:14" ht="15.75" thickBot="1">
      <c r="A83" s="670" t="s">
        <v>71</v>
      </c>
      <c r="B83" s="671"/>
      <c r="C83" s="671"/>
      <c r="D83" s="671"/>
      <c r="E83" s="671"/>
      <c r="F83" s="671"/>
      <c r="G83" s="671"/>
      <c r="H83" s="671"/>
      <c r="I83" s="671"/>
      <c r="J83" s="671"/>
      <c r="K83" s="671"/>
      <c r="L83" s="672"/>
      <c r="M83" s="292">
        <f>SUM(M78:M82)</f>
        <v>0</v>
      </c>
      <c r="N83" s="229"/>
    </row>
    <row r="84" spans="1:14">
      <c r="A84" s="13"/>
      <c r="B84" s="259"/>
      <c r="C84" s="259"/>
      <c r="D84" s="259"/>
      <c r="E84" s="259"/>
      <c r="F84" s="259"/>
      <c r="G84" s="259"/>
      <c r="H84" s="259"/>
      <c r="I84" s="259"/>
      <c r="J84" s="259"/>
      <c r="K84" s="259"/>
      <c r="L84" s="259"/>
      <c r="M84" s="14"/>
      <c r="N84" s="229"/>
    </row>
    <row r="85" spans="1:14">
      <c r="A85" s="649" t="s">
        <v>79</v>
      </c>
      <c r="B85" s="650"/>
      <c r="C85" s="650"/>
      <c r="D85" s="650"/>
      <c r="E85" s="650"/>
      <c r="F85" s="650"/>
      <c r="G85" s="650"/>
      <c r="H85" s="650"/>
      <c r="I85" s="650"/>
      <c r="J85" s="650"/>
      <c r="K85" s="650"/>
      <c r="L85" s="650"/>
      <c r="M85" s="651"/>
      <c r="N85" s="229"/>
    </row>
    <row r="86" spans="1:14" ht="15.75" thickBot="1">
      <c r="A86" s="311"/>
      <c r="B86" s="312"/>
      <c r="C86" s="312"/>
      <c r="D86" s="312"/>
      <c r="E86" s="312"/>
      <c r="F86" s="312"/>
      <c r="G86" s="312"/>
      <c r="H86" s="312"/>
      <c r="I86" s="312"/>
      <c r="J86" s="312"/>
      <c r="K86" s="312"/>
      <c r="L86" s="312"/>
      <c r="M86" s="313"/>
      <c r="N86" s="229"/>
    </row>
    <row r="87" spans="1:14" ht="30">
      <c r="A87" s="268" t="s">
        <v>40</v>
      </c>
      <c r="B87" s="673" t="s">
        <v>58</v>
      </c>
      <c r="C87" s="673"/>
      <c r="D87" s="673"/>
      <c r="E87" s="673"/>
      <c r="F87" s="673"/>
      <c r="G87" s="673"/>
      <c r="H87" s="261" t="s">
        <v>80</v>
      </c>
      <c r="I87" s="261" t="s">
        <v>81</v>
      </c>
      <c r="J87" s="261" t="s">
        <v>216</v>
      </c>
      <c r="K87" s="673" t="s">
        <v>65</v>
      </c>
      <c r="L87" s="673"/>
      <c r="M87" s="269" t="s">
        <v>66</v>
      </c>
      <c r="N87" s="229"/>
    </row>
    <row r="88" spans="1:14">
      <c r="A88" s="314" t="s">
        <v>109</v>
      </c>
      <c r="B88" s="688" t="s">
        <v>187</v>
      </c>
      <c r="C88" s="689"/>
      <c r="D88" s="689"/>
      <c r="E88" s="689"/>
      <c r="F88" s="689"/>
      <c r="G88" s="689"/>
      <c r="H88" s="302">
        <f>J88/I88*100</f>
        <v>66666.666666666672</v>
      </c>
      <c r="I88" s="175">
        <v>185</v>
      </c>
      <c r="J88" s="315">
        <v>123333.33333333334</v>
      </c>
      <c r="K88" s="690">
        <v>346</v>
      </c>
      <c r="L88" s="691"/>
      <c r="M88" s="177">
        <f>J88/K88</f>
        <v>356.45472061657034</v>
      </c>
      <c r="N88" s="229"/>
    </row>
    <row r="89" spans="1:14">
      <c r="A89" s="316" t="s">
        <v>83</v>
      </c>
      <c r="B89" s="652" t="s">
        <v>181</v>
      </c>
      <c r="C89" s="653"/>
      <c r="D89" s="653"/>
      <c r="E89" s="653"/>
      <c r="F89" s="653"/>
      <c r="G89" s="654"/>
      <c r="H89" s="302">
        <f>J89/I89*100</f>
        <v>56666.666666666672</v>
      </c>
      <c r="I89" s="175">
        <v>185</v>
      </c>
      <c r="J89" s="315">
        <v>104833.33333333334</v>
      </c>
      <c r="K89" s="655">
        <v>346</v>
      </c>
      <c r="L89" s="656"/>
      <c r="M89" s="177">
        <f>J89/K89</f>
        <v>302.98651252408479</v>
      </c>
      <c r="N89" s="229"/>
    </row>
    <row r="90" spans="1:14">
      <c r="A90" s="316"/>
      <c r="B90" s="652"/>
      <c r="C90" s="653"/>
      <c r="D90" s="653"/>
      <c r="E90" s="653"/>
      <c r="F90" s="653"/>
      <c r="G90" s="654"/>
      <c r="H90" s="306"/>
      <c r="I90" s="179"/>
      <c r="J90" s="319"/>
      <c r="K90" s="655"/>
      <c r="L90" s="656"/>
      <c r="M90" s="181"/>
      <c r="N90" s="229"/>
    </row>
    <row r="91" spans="1:14">
      <c r="A91" s="316"/>
      <c r="B91" s="652"/>
      <c r="C91" s="653"/>
      <c r="D91" s="653"/>
      <c r="E91" s="653"/>
      <c r="F91" s="653"/>
      <c r="G91" s="654"/>
      <c r="H91" s="306"/>
      <c r="I91" s="179"/>
      <c r="J91" s="319"/>
      <c r="K91" s="655"/>
      <c r="L91" s="656"/>
      <c r="M91" s="181"/>
      <c r="N91" s="229"/>
    </row>
    <row r="92" spans="1:14">
      <c r="A92" s="316"/>
      <c r="B92" s="652"/>
      <c r="C92" s="653"/>
      <c r="D92" s="653"/>
      <c r="E92" s="653"/>
      <c r="F92" s="653"/>
      <c r="G92" s="654"/>
      <c r="H92" s="306"/>
      <c r="I92" s="179"/>
      <c r="J92" s="319"/>
      <c r="K92" s="655"/>
      <c r="L92" s="656"/>
      <c r="M92" s="181"/>
      <c r="N92" s="229"/>
    </row>
    <row r="93" spans="1:14">
      <c r="A93" s="316"/>
      <c r="B93" s="652"/>
      <c r="C93" s="653"/>
      <c r="D93" s="653"/>
      <c r="E93" s="653"/>
      <c r="F93" s="653"/>
      <c r="G93" s="654"/>
      <c r="H93" s="306"/>
      <c r="I93" s="179"/>
      <c r="J93" s="319"/>
      <c r="K93" s="655"/>
      <c r="L93" s="656"/>
      <c r="M93" s="181"/>
      <c r="N93" s="229"/>
    </row>
    <row r="94" spans="1:14">
      <c r="A94" s="316"/>
      <c r="B94" s="652"/>
      <c r="C94" s="653"/>
      <c r="D94" s="653"/>
      <c r="E94" s="653"/>
      <c r="F94" s="653"/>
      <c r="G94" s="654"/>
      <c r="H94" s="306"/>
      <c r="I94" s="179"/>
      <c r="J94" s="182"/>
      <c r="K94" s="655"/>
      <c r="L94" s="656"/>
      <c r="M94" s="181"/>
      <c r="N94" s="229"/>
    </row>
    <row r="95" spans="1:14">
      <c r="A95" s="316"/>
      <c r="B95" s="652"/>
      <c r="C95" s="653"/>
      <c r="D95" s="653"/>
      <c r="E95" s="653"/>
      <c r="F95" s="653"/>
      <c r="G95" s="654"/>
      <c r="H95" s="306"/>
      <c r="I95" s="179"/>
      <c r="J95" s="182"/>
      <c r="K95" s="655"/>
      <c r="L95" s="656"/>
      <c r="M95" s="181"/>
      <c r="N95" s="229"/>
    </row>
    <row r="96" spans="1:14">
      <c r="A96" s="316"/>
      <c r="B96" s="652"/>
      <c r="C96" s="653"/>
      <c r="D96" s="653"/>
      <c r="E96" s="653"/>
      <c r="F96" s="653"/>
      <c r="G96" s="654"/>
      <c r="H96" s="306"/>
      <c r="I96" s="179"/>
      <c r="J96" s="182"/>
      <c r="K96" s="655"/>
      <c r="L96" s="656"/>
      <c r="M96" s="181"/>
      <c r="N96" s="229"/>
    </row>
    <row r="97" spans="1:14" ht="15.75" thickBot="1">
      <c r="A97" s="320"/>
      <c r="B97" s="638"/>
      <c r="C97" s="639"/>
      <c r="D97" s="639"/>
      <c r="E97" s="639"/>
      <c r="F97" s="639"/>
      <c r="G97" s="640"/>
      <c r="H97" s="321"/>
      <c r="I97" s="322"/>
      <c r="J97" s="321"/>
      <c r="K97" s="641"/>
      <c r="L97" s="642"/>
      <c r="M97" s="323"/>
      <c r="N97" s="229"/>
    </row>
    <row r="98" spans="1:14" ht="15.75" thickBot="1">
      <c r="A98" s="643" t="s">
        <v>71</v>
      </c>
      <c r="B98" s="644"/>
      <c r="C98" s="644"/>
      <c r="D98" s="644"/>
      <c r="E98" s="644"/>
      <c r="F98" s="644"/>
      <c r="G98" s="644"/>
      <c r="H98" s="644"/>
      <c r="I98" s="644"/>
      <c r="J98" s="644"/>
      <c r="K98" s="644"/>
      <c r="L98" s="645"/>
      <c r="M98" s="187">
        <f>SUM(M88:M97)</f>
        <v>659.44123314065519</v>
      </c>
      <c r="N98" s="229"/>
    </row>
    <row r="99" spans="1:14" ht="15.75" thickBot="1">
      <c r="A99" s="13"/>
      <c r="B99" s="259"/>
      <c r="C99" s="259"/>
      <c r="D99" s="259"/>
      <c r="E99" s="259"/>
      <c r="F99" s="259"/>
      <c r="G99" s="259"/>
      <c r="H99" s="259"/>
      <c r="I99" s="259"/>
      <c r="J99" s="259"/>
      <c r="K99" s="259"/>
      <c r="L99" s="259"/>
      <c r="M99" s="14"/>
      <c r="N99" s="229"/>
    </row>
    <row r="100" spans="1:14" ht="15.75" thickBot="1">
      <c r="A100" s="646" t="s">
        <v>84</v>
      </c>
      <c r="B100" s="647"/>
      <c r="C100" s="647"/>
      <c r="D100" s="647"/>
      <c r="E100" s="647"/>
      <c r="F100" s="647"/>
      <c r="G100" s="647"/>
      <c r="H100" s="647"/>
      <c r="I100" s="647"/>
      <c r="J100" s="647"/>
      <c r="K100" s="647"/>
      <c r="L100" s="648"/>
      <c r="M100" s="187">
        <f>M53+M73+M83+M98</f>
        <v>15542.562127346973</v>
      </c>
      <c r="N100" s="229"/>
    </row>
    <row r="101" spans="1:14">
      <c r="A101" s="13"/>
      <c r="B101" s="259"/>
      <c r="C101" s="259"/>
      <c r="D101" s="259"/>
      <c r="E101" s="259"/>
      <c r="F101" s="259"/>
      <c r="G101" s="259"/>
      <c r="H101" s="259"/>
      <c r="I101" s="259"/>
      <c r="J101" s="259"/>
      <c r="K101" s="259"/>
      <c r="L101" s="259"/>
      <c r="M101" s="14"/>
      <c r="N101" s="229"/>
    </row>
    <row r="102" spans="1:14">
      <c r="A102" s="649" t="s">
        <v>85</v>
      </c>
      <c r="B102" s="650"/>
      <c r="C102" s="650"/>
      <c r="D102" s="650"/>
      <c r="E102" s="650"/>
      <c r="F102" s="650"/>
      <c r="G102" s="650"/>
      <c r="H102" s="650"/>
      <c r="I102" s="650"/>
      <c r="J102" s="650"/>
      <c r="K102" s="650"/>
      <c r="L102" s="650"/>
      <c r="M102" s="651"/>
      <c r="N102" s="229"/>
    </row>
    <row r="103" spans="1:14" ht="15.75" thickBot="1">
      <c r="A103" s="324"/>
      <c r="B103" s="325"/>
      <c r="C103" s="325"/>
      <c r="D103" s="325"/>
      <c r="E103" s="325"/>
      <c r="F103" s="325"/>
      <c r="G103" s="325"/>
      <c r="H103" s="325"/>
      <c r="I103" s="325"/>
      <c r="J103" s="325"/>
      <c r="K103" s="325"/>
      <c r="L103" s="325"/>
      <c r="M103" s="326"/>
      <c r="N103" s="229"/>
    </row>
    <row r="104" spans="1:14">
      <c r="A104" s="628" t="s">
        <v>58</v>
      </c>
      <c r="B104" s="629"/>
      <c r="C104" s="629"/>
      <c r="D104" s="629"/>
      <c r="E104" s="629"/>
      <c r="F104" s="629"/>
      <c r="G104" s="629"/>
      <c r="H104" s="327"/>
      <c r="I104" s="328"/>
      <c r="J104" s="261" t="s">
        <v>86</v>
      </c>
      <c r="K104" s="630" t="s">
        <v>87</v>
      </c>
      <c r="L104" s="631"/>
      <c r="M104" s="632"/>
      <c r="N104" s="229"/>
    </row>
    <row r="105" spans="1:14" ht="15" customHeight="1">
      <c r="A105" s="633" t="s">
        <v>88</v>
      </c>
      <c r="B105" s="634"/>
      <c r="C105" s="634"/>
      <c r="D105" s="634"/>
      <c r="E105" s="634"/>
      <c r="F105" s="634"/>
      <c r="G105" s="634"/>
      <c r="H105" s="329"/>
      <c r="I105" s="330"/>
      <c r="J105" s="192">
        <v>0.2</v>
      </c>
      <c r="K105" s="635">
        <f>J105*M100</f>
        <v>3108.5124254693947</v>
      </c>
      <c r="L105" s="636"/>
      <c r="M105" s="637"/>
      <c r="N105" s="229"/>
    </row>
    <row r="106" spans="1:14" ht="15" customHeight="1">
      <c r="A106" s="331" t="s">
        <v>89</v>
      </c>
      <c r="B106" s="332"/>
      <c r="C106" s="332"/>
      <c r="D106" s="332"/>
      <c r="E106" s="332"/>
      <c r="F106" s="332"/>
      <c r="G106" s="332"/>
      <c r="H106" s="329"/>
      <c r="I106" s="330"/>
      <c r="J106" s="192">
        <v>0.05</v>
      </c>
      <c r="K106" s="635">
        <f>J106*M100</f>
        <v>777.12810636734866</v>
      </c>
      <c r="L106" s="636"/>
      <c r="M106" s="637"/>
      <c r="N106" s="229"/>
    </row>
    <row r="107" spans="1:14" ht="31.5" customHeight="1" thickBot="1">
      <c r="A107" s="333" t="s">
        <v>90</v>
      </c>
      <c r="B107" s="334"/>
      <c r="C107" s="334"/>
      <c r="D107" s="334"/>
      <c r="E107" s="334"/>
      <c r="F107" s="334"/>
      <c r="G107" s="334"/>
      <c r="H107" s="335"/>
      <c r="I107" s="336"/>
      <c r="J107" s="199">
        <v>0.05</v>
      </c>
      <c r="K107" s="616">
        <f>J107*M100</f>
        <v>777.12810636734866</v>
      </c>
      <c r="L107" s="617"/>
      <c r="M107" s="618"/>
      <c r="N107" s="229"/>
    </row>
    <row r="108" spans="1:14" ht="15.75" thickBot="1">
      <c r="A108" s="619" t="s">
        <v>71</v>
      </c>
      <c r="B108" s="620"/>
      <c r="C108" s="620"/>
      <c r="D108" s="620"/>
      <c r="E108" s="620"/>
      <c r="F108" s="620"/>
      <c r="G108" s="620"/>
      <c r="H108" s="620"/>
      <c r="I108" s="620"/>
      <c r="J108" s="620"/>
      <c r="K108" s="620"/>
      <c r="L108" s="621"/>
      <c r="M108" s="292">
        <f>K105+K106+K107</f>
        <v>4662.768638204092</v>
      </c>
      <c r="N108" s="238"/>
    </row>
    <row r="109" spans="1:14" ht="15.75" thickBot="1">
      <c r="A109" s="13"/>
      <c r="B109" s="259"/>
      <c r="C109" s="259"/>
      <c r="D109" s="259"/>
      <c r="E109" s="259"/>
      <c r="F109" s="259"/>
      <c r="G109" s="259"/>
      <c r="H109" s="259"/>
      <c r="I109" s="259"/>
      <c r="J109" s="259"/>
      <c r="K109" s="259"/>
      <c r="L109" s="259"/>
      <c r="M109" s="14"/>
      <c r="N109" s="229"/>
    </row>
    <row r="110" spans="1:14" ht="16.5" thickBot="1">
      <c r="A110" s="622" t="s">
        <v>91</v>
      </c>
      <c r="B110" s="623"/>
      <c r="C110" s="623"/>
      <c r="D110" s="623"/>
      <c r="E110" s="623"/>
      <c r="F110" s="623"/>
      <c r="G110" s="623"/>
      <c r="H110" s="623"/>
      <c r="I110" s="623"/>
      <c r="J110" s="623"/>
      <c r="K110" s="623"/>
      <c r="L110" s="624"/>
      <c r="M110" s="337">
        <f>M100+M108</f>
        <v>20205.330765551065</v>
      </c>
      <c r="N110" s="229"/>
    </row>
    <row r="111" spans="1:14">
      <c r="A111" s="230"/>
      <c r="B111" s="231"/>
      <c r="C111" s="231"/>
      <c r="D111" s="231"/>
      <c r="E111" s="231"/>
      <c r="F111" s="231"/>
      <c r="G111" s="231"/>
      <c r="H111" s="231"/>
      <c r="I111" s="231"/>
      <c r="J111" s="231"/>
      <c r="K111" s="231"/>
      <c r="L111" s="231"/>
      <c r="M111" s="232"/>
      <c r="N111" s="229"/>
    </row>
    <row r="112" spans="1:14">
      <c r="A112" s="256"/>
      <c r="B112" s="257"/>
      <c r="C112" s="257"/>
      <c r="D112" s="257"/>
      <c r="E112" s="257"/>
      <c r="F112" s="257"/>
      <c r="G112" s="257"/>
      <c r="H112" s="257"/>
      <c r="I112" s="257"/>
      <c r="J112" s="257"/>
      <c r="K112" s="257"/>
      <c r="L112" s="257"/>
      <c r="M112" s="258"/>
      <c r="N112" s="229"/>
    </row>
    <row r="113" spans="1:14">
      <c r="A113" s="256"/>
      <c r="B113" s="257"/>
      <c r="C113" s="257"/>
      <c r="D113" s="257"/>
      <c r="E113" s="257"/>
      <c r="F113" s="257"/>
      <c r="G113" s="257"/>
      <c r="H113" s="257"/>
      <c r="I113" s="257"/>
      <c r="J113" s="257"/>
      <c r="K113" s="257"/>
      <c r="L113" s="257"/>
      <c r="M113" s="258"/>
      <c r="N113" s="229"/>
    </row>
    <row r="114" spans="1:14">
      <c r="A114" s="256"/>
      <c r="B114" s="257"/>
      <c r="C114" s="257"/>
      <c r="D114" s="257"/>
      <c r="E114" s="257"/>
      <c r="F114" s="257"/>
      <c r="G114" s="257"/>
      <c r="H114" s="257"/>
      <c r="I114" s="257"/>
      <c r="J114" s="257"/>
      <c r="K114" s="257"/>
      <c r="L114" s="257"/>
      <c r="M114" s="258"/>
      <c r="N114" s="229"/>
    </row>
    <row r="115" spans="1:14">
      <c r="A115" s="256"/>
      <c r="B115" s="257"/>
      <c r="C115" s="257"/>
      <c r="D115" s="338" t="s">
        <v>92</v>
      </c>
      <c r="E115" s="338"/>
      <c r="F115" s="338"/>
      <c r="G115" s="338"/>
      <c r="H115" s="338"/>
      <c r="I115" s="338"/>
      <c r="J115" s="257"/>
      <c r="K115" s="257"/>
      <c r="L115" s="257"/>
      <c r="M115" s="258"/>
      <c r="N115" s="229"/>
    </row>
    <row r="116" spans="1:14">
      <c r="A116" s="256"/>
      <c r="B116" s="257"/>
      <c r="C116" s="257"/>
      <c r="D116" s="257" t="s">
        <v>93</v>
      </c>
      <c r="E116" s="257"/>
      <c r="F116" s="257"/>
      <c r="G116" s="257"/>
      <c r="H116" s="257"/>
      <c r="I116" s="257"/>
      <c r="J116" s="257"/>
      <c r="K116" s="257"/>
      <c r="L116" s="257"/>
      <c r="M116" s="258"/>
      <c r="N116" s="229"/>
    </row>
    <row r="117" spans="1:14">
      <c r="A117" s="256"/>
      <c r="B117" s="257"/>
      <c r="C117" s="257"/>
      <c r="D117" s="257" t="s">
        <v>94</v>
      </c>
      <c r="E117" s="257"/>
      <c r="F117" s="257"/>
      <c r="G117" s="257"/>
      <c r="H117" s="257"/>
      <c r="I117" s="257"/>
      <c r="J117" s="257"/>
      <c r="K117" s="257"/>
      <c r="L117" s="257"/>
      <c r="M117" s="258"/>
      <c r="N117" s="229"/>
    </row>
    <row r="118" spans="1:14">
      <c r="A118" s="256"/>
      <c r="B118" s="257"/>
      <c r="C118" s="257"/>
      <c r="D118" s="257" t="s">
        <v>95</v>
      </c>
      <c r="E118" s="257"/>
      <c r="F118" s="257"/>
      <c r="G118" s="257"/>
      <c r="H118" s="257"/>
      <c r="I118" s="257"/>
      <c r="J118" s="257"/>
      <c r="K118" s="257"/>
      <c r="L118" s="257"/>
      <c r="M118" s="258"/>
      <c r="N118" s="229"/>
    </row>
    <row r="119" spans="1:14" ht="15.75" thickBot="1">
      <c r="A119" s="256"/>
      <c r="B119" s="257"/>
      <c r="C119" s="257"/>
      <c r="D119" s="257"/>
      <c r="E119" s="257" t="s">
        <v>96</v>
      </c>
      <c r="F119" s="257"/>
      <c r="G119" s="257"/>
      <c r="H119" s="257"/>
      <c r="I119" s="257"/>
      <c r="J119" s="257"/>
      <c r="K119" s="257"/>
      <c r="L119" s="257"/>
      <c r="M119" s="258"/>
      <c r="N119" s="229"/>
    </row>
    <row r="120" spans="1:14">
      <c r="A120" s="339" t="s">
        <v>97</v>
      </c>
      <c r="B120" s="340"/>
      <c r="C120" s="340"/>
      <c r="D120" s="340"/>
      <c r="E120" s="340"/>
      <c r="F120" s="340"/>
      <c r="G120" s="340"/>
      <c r="H120" s="340"/>
      <c r="I120" s="340"/>
      <c r="J120" s="340"/>
      <c r="K120" s="340"/>
      <c r="L120" s="340"/>
      <c r="M120" s="341"/>
      <c r="N120" s="229"/>
    </row>
    <row r="121" spans="1:14">
      <c r="A121" s="342"/>
      <c r="B121" s="343"/>
      <c r="C121" s="343"/>
      <c r="D121" s="343"/>
      <c r="E121" s="343"/>
      <c r="F121" s="343"/>
      <c r="G121" s="343"/>
      <c r="H121" s="343"/>
      <c r="I121" s="343"/>
      <c r="J121" s="343"/>
      <c r="K121" s="343"/>
      <c r="L121" s="343"/>
      <c r="M121" s="344"/>
      <c r="N121" s="229"/>
    </row>
    <row r="122" spans="1:14">
      <c r="A122" s="342"/>
      <c r="B122" s="343"/>
      <c r="C122" s="343"/>
      <c r="D122" s="343"/>
      <c r="E122" s="343"/>
      <c r="F122" s="343"/>
      <c r="G122" s="343"/>
      <c r="H122" s="343"/>
      <c r="I122" s="343"/>
      <c r="J122" s="343"/>
      <c r="K122" s="343"/>
      <c r="L122" s="343"/>
      <c r="M122" s="344"/>
      <c r="N122" s="229"/>
    </row>
    <row r="123" spans="1:14" ht="15.75" thickBot="1">
      <c r="A123" s="345"/>
      <c r="B123" s="346"/>
      <c r="C123" s="346"/>
      <c r="D123" s="346"/>
      <c r="E123" s="346"/>
      <c r="F123" s="346"/>
      <c r="G123" s="346"/>
      <c r="H123" s="346"/>
      <c r="I123" s="346"/>
      <c r="J123" s="346"/>
      <c r="K123" s="346"/>
      <c r="L123" s="346"/>
      <c r="M123" s="347"/>
      <c r="N123" s="229"/>
    </row>
    <row r="124" spans="1:14">
      <c r="A124" s="17"/>
      <c r="B124" s="348"/>
      <c r="C124" s="348"/>
      <c r="D124" s="348"/>
      <c r="E124" s="348"/>
      <c r="F124" s="348"/>
      <c r="G124" s="348"/>
      <c r="H124" s="348"/>
      <c r="I124" s="348"/>
      <c r="J124" s="348"/>
      <c r="K124" s="348"/>
      <c r="L124" s="348"/>
      <c r="M124" s="18"/>
      <c r="N124" s="229"/>
    </row>
    <row r="125" spans="1:14">
      <c r="A125" s="38" t="s">
        <v>98</v>
      </c>
      <c r="B125" s="349"/>
      <c r="C125" s="349"/>
      <c r="D125" s="349"/>
      <c r="E125" s="349"/>
      <c r="F125" s="349"/>
      <c r="G125" s="349"/>
      <c r="H125" s="349"/>
      <c r="I125" s="349"/>
      <c r="J125" s="349"/>
      <c r="K125" s="349"/>
      <c r="L125" s="349"/>
      <c r="M125" s="20"/>
      <c r="N125" s="229"/>
    </row>
    <row r="126" spans="1:14">
      <c r="A126" s="625" t="s">
        <v>99</v>
      </c>
      <c r="B126" s="626"/>
      <c r="C126" s="626"/>
      <c r="D126" s="626"/>
      <c r="E126" s="626"/>
      <c r="F126" s="626"/>
      <c r="G126" s="626"/>
      <c r="H126" s="626"/>
      <c r="I126" s="626"/>
      <c r="J126" s="626"/>
      <c r="K126" s="626"/>
      <c r="L126" s="626"/>
      <c r="M126" s="627"/>
      <c r="N126" s="229"/>
    </row>
    <row r="127" spans="1:14">
      <c r="A127" s="625"/>
      <c r="B127" s="626"/>
      <c r="C127" s="626"/>
      <c r="D127" s="626"/>
      <c r="E127" s="626"/>
      <c r="F127" s="626"/>
      <c r="G127" s="626"/>
      <c r="H127" s="626"/>
      <c r="I127" s="626"/>
      <c r="J127" s="626"/>
      <c r="K127" s="626"/>
      <c r="L127" s="626"/>
      <c r="M127" s="627"/>
      <c r="N127" s="229"/>
    </row>
    <row r="128" spans="1:14">
      <c r="A128" s="625" t="s">
        <v>100</v>
      </c>
      <c r="B128" s="626"/>
      <c r="C128" s="626"/>
      <c r="D128" s="626"/>
      <c r="E128" s="626"/>
      <c r="F128" s="626"/>
      <c r="G128" s="626"/>
      <c r="H128" s="626"/>
      <c r="I128" s="626"/>
      <c r="J128" s="626"/>
      <c r="K128" s="626"/>
      <c r="L128" s="626"/>
      <c r="M128" s="627"/>
      <c r="N128" s="229"/>
    </row>
    <row r="129" spans="1:14">
      <c r="A129" s="625"/>
      <c r="B129" s="626"/>
      <c r="C129" s="626"/>
      <c r="D129" s="626"/>
      <c r="E129" s="626"/>
      <c r="F129" s="626"/>
      <c r="G129" s="626"/>
      <c r="H129" s="626"/>
      <c r="I129" s="626"/>
      <c r="J129" s="626"/>
      <c r="K129" s="626"/>
      <c r="L129" s="626"/>
      <c r="M129" s="627"/>
      <c r="N129" s="229"/>
    </row>
    <row r="130" spans="1:14">
      <c r="A130" s="58"/>
      <c r="B130" s="350"/>
      <c r="C130" s="350"/>
      <c r="D130" s="350"/>
      <c r="E130" s="350"/>
      <c r="F130" s="350"/>
      <c r="G130" s="350"/>
      <c r="H130" s="350"/>
      <c r="I130" s="350"/>
      <c r="J130" s="350"/>
      <c r="K130" s="350"/>
      <c r="L130" s="350"/>
      <c r="M130" s="59"/>
      <c r="N130" s="229"/>
    </row>
    <row r="131" spans="1:14">
      <c r="A131" s="351"/>
      <c r="B131" s="352"/>
      <c r="C131" s="352"/>
      <c r="D131" s="352"/>
      <c r="E131" s="352"/>
      <c r="F131" s="352"/>
      <c r="G131" s="352"/>
      <c r="H131" s="352"/>
      <c r="I131" s="352"/>
      <c r="J131" s="352"/>
      <c r="K131" s="352"/>
      <c r="L131" s="352"/>
      <c r="M131" s="353"/>
      <c r="N131" s="229"/>
    </row>
    <row r="132" spans="1:14">
      <c r="A132" s="351"/>
      <c r="B132" s="352"/>
      <c r="C132" s="352"/>
      <c r="D132" s="352"/>
      <c r="E132" s="352"/>
      <c r="F132" s="352"/>
      <c r="G132" s="352"/>
      <c r="H132" s="352"/>
      <c r="I132" s="352"/>
      <c r="J132" s="352"/>
      <c r="K132" s="352"/>
      <c r="L132" s="352"/>
      <c r="M132" s="353"/>
      <c r="N132" s="229"/>
    </row>
    <row r="133" spans="1:14">
      <c r="A133" s="354"/>
      <c r="B133" s="355"/>
      <c r="C133" s="355"/>
      <c r="D133" s="355"/>
      <c r="E133" s="355"/>
      <c r="F133" s="355"/>
      <c r="G133" s="355"/>
      <c r="H133" s="355"/>
      <c r="I133" s="355"/>
      <c r="J133" s="355"/>
      <c r="K133" s="355"/>
      <c r="L133" s="355"/>
      <c r="M133" s="356"/>
      <c r="N133" s="229"/>
    </row>
    <row r="134" spans="1:14">
      <c r="A134" s="256"/>
      <c r="B134" s="257"/>
      <c r="C134" s="257"/>
      <c r="D134" s="257" t="s">
        <v>92</v>
      </c>
      <c r="E134" s="338"/>
      <c r="F134" s="338"/>
      <c r="G134" s="257"/>
      <c r="H134" s="257"/>
      <c r="I134" s="257"/>
      <c r="J134" s="257"/>
      <c r="K134" s="257"/>
      <c r="L134" s="257"/>
      <c r="M134" s="258"/>
      <c r="N134" s="229"/>
    </row>
    <row r="135" spans="1:14">
      <c r="A135" s="256"/>
      <c r="B135" s="257"/>
      <c r="C135" s="257"/>
      <c r="D135" s="357" t="s">
        <v>93</v>
      </c>
      <c r="E135" s="257"/>
      <c r="F135" s="257"/>
      <c r="G135" s="357"/>
      <c r="H135" s="357"/>
      <c r="I135" s="357"/>
      <c r="J135" s="257"/>
      <c r="K135" s="257"/>
      <c r="L135" s="257"/>
      <c r="M135" s="258"/>
      <c r="N135" s="229"/>
    </row>
    <row r="136" spans="1:14">
      <c r="A136" s="256"/>
      <c r="B136" s="257"/>
      <c r="C136" s="257"/>
      <c r="D136" s="358" t="s">
        <v>101</v>
      </c>
      <c r="E136" s="257"/>
      <c r="F136" s="257"/>
      <c r="G136" s="358"/>
      <c r="H136" s="358"/>
      <c r="I136" s="358"/>
      <c r="J136" s="257"/>
      <c r="K136" s="257"/>
      <c r="L136" s="257"/>
      <c r="M136" s="258"/>
      <c r="N136" s="229"/>
    </row>
    <row r="137" spans="1:14">
      <c r="A137" s="359"/>
      <c r="B137" s="355"/>
      <c r="C137" s="355"/>
      <c r="D137" s="257" t="s">
        <v>95</v>
      </c>
      <c r="E137" s="257"/>
      <c r="F137" s="257"/>
      <c r="G137" s="257"/>
      <c r="H137" s="257"/>
      <c r="I137" s="257"/>
      <c r="J137" s="355"/>
      <c r="K137" s="355"/>
      <c r="L137" s="355"/>
      <c r="M137" s="356"/>
      <c r="N137" s="229"/>
    </row>
    <row r="138" spans="1:14">
      <c r="A138" s="359"/>
      <c r="B138" s="355"/>
      <c r="C138" s="355"/>
      <c r="D138" s="355"/>
      <c r="E138" s="257"/>
      <c r="F138" s="257"/>
      <c r="G138" s="257"/>
      <c r="H138" s="257"/>
      <c r="I138" s="257"/>
      <c r="J138" s="355"/>
      <c r="K138" s="355"/>
      <c r="L138" s="355"/>
      <c r="M138" s="356"/>
      <c r="N138" s="229"/>
    </row>
    <row r="139" spans="1:14">
      <c r="A139" s="613" t="s">
        <v>217</v>
      </c>
      <c r="B139" s="614"/>
      <c r="C139" s="614"/>
      <c r="D139" s="614"/>
      <c r="E139" s="614"/>
      <c r="F139" s="614"/>
      <c r="G139" s="614"/>
      <c r="H139" s="614"/>
      <c r="I139" s="614"/>
      <c r="J139" s="614"/>
      <c r="K139" s="614"/>
      <c r="L139" s="614"/>
      <c r="M139" s="615"/>
      <c r="N139" s="229"/>
    </row>
    <row r="140" spans="1:14" ht="15.75" thickBot="1">
      <c r="A140" s="360"/>
      <c r="B140" s="361"/>
      <c r="C140" s="361"/>
      <c r="D140" s="362"/>
      <c r="E140" s="362"/>
      <c r="F140" s="362"/>
      <c r="G140" s="362"/>
      <c r="H140" s="362"/>
      <c r="I140" s="362"/>
      <c r="J140" s="362"/>
      <c r="K140" s="362"/>
      <c r="L140" s="362"/>
      <c r="M140" s="363"/>
      <c r="N140" s="229"/>
    </row>
  </sheetData>
  <mergeCells count="145">
    <mergeCell ref="B47:H47"/>
    <mergeCell ref="K47:L47"/>
    <mergeCell ref="A85:M85"/>
    <mergeCell ref="B87:G87"/>
    <mergeCell ref="K87:L87"/>
    <mergeCell ref="B88:G88"/>
    <mergeCell ref="K88:L88"/>
    <mergeCell ref="B89:G89"/>
    <mergeCell ref="K89:L89"/>
    <mergeCell ref="B81:G81"/>
    <mergeCell ref="B82:G82"/>
    <mergeCell ref="A83:L83"/>
    <mergeCell ref="B51:H51"/>
    <mergeCell ref="K51:L51"/>
    <mergeCell ref="B52:H52"/>
    <mergeCell ref="K52:L52"/>
    <mergeCell ref="A53:L53"/>
    <mergeCell ref="B48:H48"/>
    <mergeCell ref="K48:L48"/>
    <mergeCell ref="B49:H49"/>
    <mergeCell ref="K49:L49"/>
    <mergeCell ref="B50:H50"/>
    <mergeCell ref="K50:L50"/>
    <mergeCell ref="B59:H59"/>
    <mergeCell ref="B38:H38"/>
    <mergeCell ref="J5:J6"/>
    <mergeCell ref="B6:I6"/>
    <mergeCell ref="A13:C13"/>
    <mergeCell ref="G13:H13"/>
    <mergeCell ref="J13:K13"/>
    <mergeCell ref="E8:H9"/>
    <mergeCell ref="A10:C10"/>
    <mergeCell ref="E10:F10"/>
    <mergeCell ref="G10:H10"/>
    <mergeCell ref="A12:D12"/>
    <mergeCell ref="A1:A6"/>
    <mergeCell ref="B1:I1"/>
    <mergeCell ref="J1:J2"/>
    <mergeCell ref="K1:L2"/>
    <mergeCell ref="K5:K6"/>
    <mergeCell ref="L5:L6"/>
    <mergeCell ref="M1:M6"/>
    <mergeCell ref="B2:I2"/>
    <mergeCell ref="B3:I4"/>
    <mergeCell ref="J3:J4"/>
    <mergeCell ref="K3:L4"/>
    <mergeCell ref="B5:I5"/>
    <mergeCell ref="K40:L40"/>
    <mergeCell ref="K32:L32"/>
    <mergeCell ref="B33:H33"/>
    <mergeCell ref="I33:J33"/>
    <mergeCell ref="K33:L33"/>
    <mergeCell ref="A34:M34"/>
    <mergeCell ref="B39:H39"/>
    <mergeCell ref="B40:H40"/>
    <mergeCell ref="A35:M35"/>
    <mergeCell ref="K37:L37"/>
    <mergeCell ref="K38:L38"/>
    <mergeCell ref="K39:L39"/>
    <mergeCell ref="C14:D14"/>
    <mergeCell ref="K15:M15"/>
    <mergeCell ref="A30:M30"/>
    <mergeCell ref="B32:H32"/>
    <mergeCell ref="I32:J32"/>
    <mergeCell ref="B37:H37"/>
    <mergeCell ref="B44:H44"/>
    <mergeCell ref="K44:L44"/>
    <mergeCell ref="B45:H45"/>
    <mergeCell ref="K45:L45"/>
    <mergeCell ref="B46:H46"/>
    <mergeCell ref="K46:L46"/>
    <mergeCell ref="B41:H41"/>
    <mergeCell ref="K41:L41"/>
    <mergeCell ref="K42:L42"/>
    <mergeCell ref="B43:H43"/>
    <mergeCell ref="K43:L43"/>
    <mergeCell ref="B42:H42"/>
    <mergeCell ref="K59:L59"/>
    <mergeCell ref="B60:H60"/>
    <mergeCell ref="K60:L60"/>
    <mergeCell ref="B61:H61"/>
    <mergeCell ref="K61:L61"/>
    <mergeCell ref="A55:M55"/>
    <mergeCell ref="B57:H57"/>
    <mergeCell ref="K57:L57"/>
    <mergeCell ref="B58:H58"/>
    <mergeCell ref="K58:L58"/>
    <mergeCell ref="B65:H65"/>
    <mergeCell ref="K65:L65"/>
    <mergeCell ref="B66:H66"/>
    <mergeCell ref="K66:L66"/>
    <mergeCell ref="B67:H67"/>
    <mergeCell ref="K67:L67"/>
    <mergeCell ref="B62:H62"/>
    <mergeCell ref="K62:L62"/>
    <mergeCell ref="B63:H63"/>
    <mergeCell ref="K63:L63"/>
    <mergeCell ref="B64:H64"/>
    <mergeCell ref="K64:L64"/>
    <mergeCell ref="B71:H71"/>
    <mergeCell ref="K71:L71"/>
    <mergeCell ref="B72:H72"/>
    <mergeCell ref="K72:L72"/>
    <mergeCell ref="A73:L73"/>
    <mergeCell ref="B68:H68"/>
    <mergeCell ref="K68:L68"/>
    <mergeCell ref="K69:L69"/>
    <mergeCell ref="B70:H70"/>
    <mergeCell ref="K70:L70"/>
    <mergeCell ref="B69:H69"/>
    <mergeCell ref="B91:G91"/>
    <mergeCell ref="K91:L91"/>
    <mergeCell ref="B92:G92"/>
    <mergeCell ref="K92:L92"/>
    <mergeCell ref="B93:G93"/>
    <mergeCell ref="K93:L93"/>
    <mergeCell ref="A75:M75"/>
    <mergeCell ref="B77:G77"/>
    <mergeCell ref="B78:G78"/>
    <mergeCell ref="B79:G79"/>
    <mergeCell ref="B80:G80"/>
    <mergeCell ref="B90:G90"/>
    <mergeCell ref="K90:L90"/>
    <mergeCell ref="B97:G97"/>
    <mergeCell ref="K97:L97"/>
    <mergeCell ref="A98:L98"/>
    <mergeCell ref="A100:L100"/>
    <mergeCell ref="A102:M102"/>
    <mergeCell ref="B94:G94"/>
    <mergeCell ref="K94:L94"/>
    <mergeCell ref="B95:G95"/>
    <mergeCell ref="K95:L95"/>
    <mergeCell ref="B96:G96"/>
    <mergeCell ref="K96:L96"/>
    <mergeCell ref="A139:M139"/>
    <mergeCell ref="K107:M107"/>
    <mergeCell ref="A108:L108"/>
    <mergeCell ref="A110:L110"/>
    <mergeCell ref="A126:M127"/>
    <mergeCell ref="A128:M129"/>
    <mergeCell ref="A104:G104"/>
    <mergeCell ref="K104:M104"/>
    <mergeCell ref="A105:G105"/>
    <mergeCell ref="K105:M105"/>
    <mergeCell ref="K106:M10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97" r:id="rId4">
          <objectPr defaultSize="0" autoPict="0" r:id="rId5">
            <anchor moveWithCells="1" sizeWithCells="1">
              <from>
                <xdr:col>0</xdr:col>
                <xdr:colOff>257175</xdr:colOff>
                <xdr:row>1</xdr:row>
                <xdr:rowOff>9525</xdr:rowOff>
              </from>
              <to>
                <xdr:col>1</xdr:col>
                <xdr:colOff>457200</xdr:colOff>
                <xdr:row>4</xdr:row>
                <xdr:rowOff>133350</xdr:rowOff>
              </to>
            </anchor>
          </objectPr>
        </oleObject>
      </mc:Choice>
      <mc:Fallback>
        <oleObject progId="PBrush" shapeId="4097" r:id="rId4"/>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249977111117893"/>
  </sheetPr>
  <dimension ref="A1:O140"/>
  <sheetViews>
    <sheetView topLeftCell="A87" zoomScale="78" zoomScaleNormal="78" workbookViewId="0">
      <selection activeCell="K116" sqref="K116"/>
    </sheetView>
  </sheetViews>
  <sheetFormatPr baseColWidth="10" defaultColWidth="11" defaultRowHeight="15"/>
  <cols>
    <col min="1" max="1" width="8.85546875" customWidth="1"/>
    <col min="2" max="2" width="17" customWidth="1"/>
    <col min="6" max="6" width="14.28515625" customWidth="1"/>
    <col min="9" max="9" width="12.7109375" bestFit="1" customWidth="1"/>
    <col min="10" max="10" width="15.7109375" customWidth="1"/>
    <col min="11" max="11" width="17.7109375" bestFit="1" customWidth="1"/>
    <col min="13" max="13" width="21.140625" customWidth="1"/>
    <col min="14" max="14" width="17.28515625" customWidth="1"/>
    <col min="15" max="15" width="12" bestFit="1" customWidth="1"/>
  </cols>
  <sheetData>
    <row r="1" spans="1:14">
      <c r="A1" s="576"/>
      <c r="B1" s="579"/>
      <c r="C1" s="579"/>
      <c r="D1" s="579"/>
      <c r="E1" s="579"/>
      <c r="F1" s="579"/>
      <c r="G1" s="579"/>
      <c r="H1" s="579"/>
      <c r="I1" s="580"/>
      <c r="J1" s="581" t="s">
        <v>40</v>
      </c>
      <c r="K1" s="583" t="s">
        <v>193</v>
      </c>
      <c r="L1" s="584"/>
      <c r="M1" s="587"/>
      <c r="N1" s="61"/>
    </row>
    <row r="2" spans="1:14" ht="15.75">
      <c r="A2" s="577"/>
      <c r="B2" s="590" t="s">
        <v>0</v>
      </c>
      <c r="C2" s="590"/>
      <c r="D2" s="590"/>
      <c r="E2" s="590"/>
      <c r="F2" s="590"/>
      <c r="G2" s="590"/>
      <c r="H2" s="590"/>
      <c r="I2" s="591"/>
      <c r="J2" s="582"/>
      <c r="K2" s="585"/>
      <c r="L2" s="586"/>
      <c r="M2" s="588"/>
      <c r="N2" s="61"/>
    </row>
    <row r="3" spans="1:14">
      <c r="A3" s="577"/>
      <c r="B3" s="592" t="s">
        <v>194</v>
      </c>
      <c r="C3" s="592"/>
      <c r="D3" s="592"/>
      <c r="E3" s="592"/>
      <c r="F3" s="592"/>
      <c r="G3" s="592"/>
      <c r="H3" s="592"/>
      <c r="I3" s="593"/>
      <c r="J3" s="594" t="s">
        <v>41</v>
      </c>
      <c r="K3" s="596">
        <v>2021</v>
      </c>
      <c r="L3" s="597"/>
      <c r="M3" s="588"/>
      <c r="N3" s="61"/>
    </row>
    <row r="4" spans="1:14">
      <c r="A4" s="577"/>
      <c r="B4" s="592"/>
      <c r="C4" s="592"/>
      <c r="D4" s="592"/>
      <c r="E4" s="592"/>
      <c r="F4" s="592"/>
      <c r="G4" s="592"/>
      <c r="H4" s="592"/>
      <c r="I4" s="593"/>
      <c r="J4" s="595"/>
      <c r="K4" s="585"/>
      <c r="L4" s="586"/>
      <c r="M4" s="588"/>
      <c r="N4" s="61"/>
    </row>
    <row r="5" spans="1:14">
      <c r="A5" s="577"/>
      <c r="B5" s="592" t="s">
        <v>195</v>
      </c>
      <c r="C5" s="592"/>
      <c r="D5" s="592"/>
      <c r="E5" s="592"/>
      <c r="F5" s="592"/>
      <c r="G5" s="592"/>
      <c r="H5" s="592"/>
      <c r="I5" s="593"/>
      <c r="J5" s="594" t="s">
        <v>42</v>
      </c>
      <c r="K5" s="601"/>
      <c r="L5" s="601"/>
      <c r="M5" s="588"/>
      <c r="N5" s="61"/>
    </row>
    <row r="6" spans="1:14" ht="15.75" thickBot="1">
      <c r="A6" s="578"/>
      <c r="B6" s="599"/>
      <c r="C6" s="599"/>
      <c r="D6" s="599"/>
      <c r="E6" s="599"/>
      <c r="F6" s="599"/>
      <c r="G6" s="599"/>
      <c r="H6" s="599"/>
      <c r="I6" s="600"/>
      <c r="J6" s="598"/>
      <c r="K6" s="602"/>
      <c r="L6" s="602"/>
      <c r="M6" s="589"/>
      <c r="N6" s="61"/>
    </row>
    <row r="7" spans="1:14" ht="15.75" thickBot="1">
      <c r="A7" s="62"/>
      <c r="B7" s="63"/>
      <c r="C7" s="63"/>
      <c r="D7" s="63"/>
      <c r="E7" s="63"/>
      <c r="F7" s="63"/>
      <c r="G7" s="63"/>
      <c r="H7" s="63"/>
      <c r="I7" s="63"/>
      <c r="J7" s="63"/>
      <c r="K7" s="64"/>
      <c r="L7" s="64"/>
      <c r="M7" s="65"/>
      <c r="N7" s="61"/>
    </row>
    <row r="8" spans="1:14" ht="18.75" customHeight="1">
      <c r="A8" s="66"/>
      <c r="B8" s="67"/>
      <c r="C8" s="67"/>
      <c r="D8" s="67"/>
      <c r="E8" s="605"/>
      <c r="F8" s="605"/>
      <c r="G8" s="605"/>
      <c r="H8" s="605"/>
      <c r="I8" s="67"/>
      <c r="J8" s="68" t="s">
        <v>43</v>
      </c>
      <c r="K8" s="69"/>
      <c r="L8" s="69"/>
      <c r="M8" s="70"/>
      <c r="N8" s="61"/>
    </row>
    <row r="9" spans="1:14">
      <c r="A9" s="71"/>
      <c r="B9" s="72"/>
      <c r="C9" s="72"/>
      <c r="D9" s="72"/>
      <c r="E9" s="606"/>
      <c r="F9" s="606"/>
      <c r="G9" s="606"/>
      <c r="H9" s="606"/>
      <c r="I9" s="72"/>
      <c r="J9" s="73"/>
      <c r="K9" s="74" t="s">
        <v>44</v>
      </c>
      <c r="L9" s="74" t="s">
        <v>45</v>
      </c>
      <c r="M9" s="75" t="s">
        <v>46</v>
      </c>
      <c r="N9" s="61"/>
    </row>
    <row r="10" spans="1:14" ht="20.25">
      <c r="A10" s="565" t="s">
        <v>196</v>
      </c>
      <c r="B10" s="566"/>
      <c r="C10" s="566"/>
      <c r="D10" s="78" t="s">
        <v>197</v>
      </c>
      <c r="E10" s="561" t="s">
        <v>198</v>
      </c>
      <c r="F10" s="561"/>
      <c r="G10" s="562" t="s">
        <v>199</v>
      </c>
      <c r="H10" s="562"/>
      <c r="I10" s="72"/>
      <c r="J10" s="79"/>
      <c r="K10" s="74"/>
      <c r="L10" s="74"/>
      <c r="M10" s="75"/>
      <c r="N10" s="61"/>
    </row>
    <row r="11" spans="1:14" ht="35.25">
      <c r="A11" s="76"/>
      <c r="B11" s="77"/>
      <c r="C11" s="77"/>
      <c r="D11" s="80"/>
      <c r="E11" s="72"/>
      <c r="F11" s="72"/>
      <c r="G11" s="81"/>
      <c r="H11" s="72"/>
      <c r="I11" s="72"/>
      <c r="J11" s="79"/>
      <c r="K11" s="74"/>
      <c r="L11" s="74"/>
      <c r="M11" s="75"/>
      <c r="N11" s="61"/>
    </row>
    <row r="12" spans="1:14">
      <c r="A12" s="563" t="s">
        <v>200</v>
      </c>
      <c r="B12" s="564"/>
      <c r="C12" s="564"/>
      <c r="D12" s="564"/>
      <c r="E12" s="72"/>
      <c r="F12" s="72"/>
      <c r="G12" s="72"/>
      <c r="H12" s="72"/>
      <c r="I12" s="72"/>
      <c r="J12" s="73"/>
      <c r="K12" s="74"/>
      <c r="L12" s="74"/>
      <c r="M12" s="75"/>
      <c r="N12" s="61"/>
    </row>
    <row r="13" spans="1:14" ht="35.25">
      <c r="A13" s="565" t="s">
        <v>201</v>
      </c>
      <c r="B13" s="566"/>
      <c r="C13" s="566"/>
      <c r="D13" s="82" t="s">
        <v>47</v>
      </c>
      <c r="E13" s="82"/>
      <c r="F13" s="83"/>
      <c r="G13" s="567" t="s">
        <v>202</v>
      </c>
      <c r="H13" s="567"/>
      <c r="I13" s="84" t="s">
        <v>47</v>
      </c>
      <c r="J13" s="567" t="s">
        <v>203</v>
      </c>
      <c r="K13" s="567"/>
      <c r="L13" s="84" t="s">
        <v>47</v>
      </c>
      <c r="M13" s="85"/>
      <c r="N13" s="61"/>
    </row>
    <row r="14" spans="1:14">
      <c r="A14" s="86" t="s">
        <v>48</v>
      </c>
      <c r="B14" s="87"/>
      <c r="C14" s="568"/>
      <c r="D14" s="568"/>
      <c r="E14" s="88"/>
      <c r="F14" s="88"/>
      <c r="G14" s="87"/>
      <c r="H14" s="89"/>
      <c r="I14" s="90" t="s">
        <v>49</v>
      </c>
      <c r="J14" s="91"/>
      <c r="K14" s="88"/>
      <c r="L14" s="88"/>
      <c r="M14" s="92"/>
      <c r="N14" s="61"/>
    </row>
    <row r="15" spans="1:14" ht="19.5" customHeight="1" thickBot="1">
      <c r="A15" s="93"/>
      <c r="B15" s="94"/>
      <c r="C15" s="95"/>
      <c r="D15" s="95"/>
      <c r="E15" s="95"/>
      <c r="F15" s="95"/>
      <c r="G15" s="94"/>
      <c r="H15" s="95"/>
      <c r="I15" s="94"/>
      <c r="J15" s="95"/>
      <c r="K15" s="569"/>
      <c r="L15" s="569"/>
      <c r="M15" s="570"/>
      <c r="N15" s="61"/>
    </row>
    <row r="16" spans="1:14">
      <c r="A16" s="96"/>
      <c r="B16" s="97"/>
      <c r="C16" s="97"/>
      <c r="D16" s="97"/>
      <c r="E16" s="97"/>
      <c r="F16" s="97"/>
      <c r="G16" s="97"/>
      <c r="H16" s="97"/>
      <c r="I16" s="97"/>
      <c r="J16" s="97"/>
      <c r="K16" s="97"/>
      <c r="L16" s="97"/>
      <c r="M16" s="98"/>
      <c r="N16" s="61"/>
    </row>
    <row r="17" spans="1:14">
      <c r="A17" s="9" t="s">
        <v>50</v>
      </c>
      <c r="B17" s="10"/>
      <c r="C17" s="99" t="s">
        <v>204</v>
      </c>
      <c r="D17" s="100"/>
      <c r="E17" s="101"/>
      <c r="F17" s="101"/>
      <c r="G17" s="101"/>
      <c r="H17" s="101"/>
      <c r="I17" s="101"/>
      <c r="J17" s="101"/>
      <c r="K17" s="101"/>
      <c r="L17" s="101"/>
      <c r="M17" s="102"/>
      <c r="N17" s="103"/>
    </row>
    <row r="18" spans="1:14">
      <c r="A18" s="104" t="s">
        <v>51</v>
      </c>
      <c r="B18" s="105"/>
      <c r="C18" s="106"/>
      <c r="D18" s="106"/>
      <c r="E18" s="106"/>
      <c r="F18" s="106"/>
      <c r="G18" s="106"/>
      <c r="H18" s="106"/>
      <c r="I18" s="106"/>
      <c r="J18" s="106"/>
      <c r="K18" s="106"/>
      <c r="L18" s="106"/>
      <c r="M18" s="102"/>
      <c r="N18" s="103"/>
    </row>
    <row r="19" spans="1:14">
      <c r="A19" s="107"/>
      <c r="B19" s="105"/>
      <c r="C19" s="108"/>
      <c r="D19" s="106"/>
      <c r="E19" s="106"/>
      <c r="F19" s="106"/>
      <c r="G19" s="106"/>
      <c r="H19" s="106"/>
      <c r="I19" s="106"/>
      <c r="J19" s="106"/>
      <c r="K19" s="106"/>
      <c r="L19" s="106"/>
      <c r="M19" s="102"/>
      <c r="N19" s="103"/>
    </row>
    <row r="20" spans="1:14">
      <c r="A20" s="107"/>
      <c r="B20" s="105"/>
      <c r="C20" s="109"/>
      <c r="D20" s="109"/>
      <c r="E20" s="109"/>
      <c r="F20" s="109"/>
      <c r="G20" s="109"/>
      <c r="H20" s="109"/>
      <c r="I20" s="109"/>
      <c r="J20" s="109"/>
      <c r="K20" s="109"/>
      <c r="L20" s="109"/>
      <c r="M20" s="110"/>
      <c r="N20" s="103"/>
    </row>
    <row r="21" spans="1:14">
      <c r="A21" s="107" t="s">
        <v>52</v>
      </c>
      <c r="B21" s="111"/>
      <c r="C21" s="106"/>
      <c r="D21" s="106"/>
      <c r="E21" s="106"/>
      <c r="F21" s="106"/>
      <c r="G21" s="106"/>
      <c r="H21" s="100"/>
      <c r="I21" s="11" t="s">
        <v>53</v>
      </c>
      <c r="J21" s="106"/>
      <c r="K21" s="106"/>
      <c r="L21" s="106"/>
      <c r="M21" s="110"/>
      <c r="N21" s="103"/>
    </row>
    <row r="22" spans="1:14">
      <c r="A22" s="107"/>
      <c r="B22" s="105"/>
      <c r="C22" s="109"/>
      <c r="D22" s="109"/>
      <c r="E22" s="109"/>
      <c r="F22" s="109"/>
      <c r="G22" s="109"/>
      <c r="H22" s="109"/>
      <c r="I22" s="109"/>
      <c r="J22" s="109"/>
      <c r="K22" s="109"/>
      <c r="L22" s="109"/>
      <c r="M22" s="110"/>
      <c r="N22" s="103"/>
    </row>
    <row r="23" spans="1:14">
      <c r="A23" s="107" t="s">
        <v>54</v>
      </c>
      <c r="B23" s="111"/>
      <c r="C23" s="106"/>
      <c r="D23" s="106"/>
      <c r="E23" s="106"/>
      <c r="F23" s="106"/>
      <c r="G23" s="106"/>
      <c r="H23" s="106"/>
      <c r="I23" s="106"/>
      <c r="J23" s="106"/>
      <c r="K23" s="106"/>
      <c r="L23" s="106"/>
      <c r="M23" s="112"/>
      <c r="N23" s="103"/>
    </row>
    <row r="24" spans="1:14">
      <c r="A24" s="107"/>
      <c r="B24" s="105"/>
      <c r="C24" s="109"/>
      <c r="D24" s="109"/>
      <c r="E24" s="109"/>
      <c r="F24" s="109"/>
      <c r="G24" s="109"/>
      <c r="H24" s="109"/>
      <c r="I24" s="109"/>
      <c r="J24" s="109"/>
      <c r="K24" s="109"/>
      <c r="L24" s="109"/>
      <c r="M24" s="110"/>
      <c r="N24" s="103"/>
    </row>
    <row r="25" spans="1:14">
      <c r="A25" s="107" t="s">
        <v>55</v>
      </c>
      <c r="B25" s="111"/>
      <c r="C25" s="106"/>
      <c r="D25" s="106"/>
      <c r="E25" s="106"/>
      <c r="F25" s="106"/>
      <c r="G25" s="106"/>
      <c r="H25" s="106"/>
      <c r="I25" s="106"/>
      <c r="J25" s="113" t="s">
        <v>50</v>
      </c>
      <c r="K25" s="114"/>
      <c r="L25" s="115" t="s">
        <v>204</v>
      </c>
      <c r="M25" s="116" t="s">
        <v>205</v>
      </c>
      <c r="N25" s="103"/>
    </row>
    <row r="26" spans="1:14">
      <c r="A26" s="107"/>
      <c r="B26" s="105"/>
      <c r="C26" s="109"/>
      <c r="D26" s="109"/>
      <c r="E26" s="109"/>
      <c r="F26" s="109"/>
      <c r="G26" s="109"/>
      <c r="H26" s="109"/>
      <c r="I26" s="109"/>
      <c r="J26" s="109"/>
      <c r="K26" s="109"/>
      <c r="L26" s="109"/>
      <c r="M26" s="110"/>
      <c r="N26" s="103"/>
    </row>
    <row r="27" spans="1:14">
      <c r="A27" s="107" t="s">
        <v>206</v>
      </c>
      <c r="B27" s="105"/>
      <c r="C27" s="109"/>
      <c r="D27" s="109"/>
      <c r="E27" s="109"/>
      <c r="F27" s="109"/>
      <c r="G27" s="100"/>
      <c r="H27" s="117" t="s">
        <v>207</v>
      </c>
      <c r="I27" s="117" t="s">
        <v>207</v>
      </c>
      <c r="J27" s="101"/>
      <c r="K27" s="109"/>
      <c r="L27" s="109"/>
      <c r="M27" s="110"/>
      <c r="N27" s="103"/>
    </row>
    <row r="28" spans="1:14">
      <c r="A28" s="107"/>
      <c r="B28" s="105"/>
      <c r="C28" s="109"/>
      <c r="D28" s="109"/>
      <c r="E28" s="101" t="s">
        <v>56</v>
      </c>
      <c r="F28" s="118"/>
      <c r="G28" s="119" t="s">
        <v>44</v>
      </c>
      <c r="H28" s="119" t="s">
        <v>45</v>
      </c>
      <c r="I28" s="120" t="s">
        <v>46</v>
      </c>
      <c r="J28" s="101"/>
      <c r="K28" s="109"/>
      <c r="L28" s="109"/>
      <c r="M28" s="110"/>
      <c r="N28" s="103"/>
    </row>
    <row r="29" spans="1:14">
      <c r="A29" s="121"/>
      <c r="B29" s="122"/>
      <c r="C29" s="122"/>
      <c r="D29" s="122"/>
      <c r="E29" s="122"/>
      <c r="F29" s="122"/>
      <c r="G29" s="122"/>
      <c r="H29" s="122"/>
      <c r="I29" s="122"/>
      <c r="J29" s="122"/>
      <c r="K29" s="122"/>
      <c r="L29" s="122"/>
      <c r="M29" s="123"/>
      <c r="N29" s="61"/>
    </row>
    <row r="30" spans="1:14" ht="15.75" hidden="1" customHeight="1" thickBot="1">
      <c r="A30" s="571" t="s">
        <v>57</v>
      </c>
      <c r="B30" s="572"/>
      <c r="C30" s="572"/>
      <c r="D30" s="572"/>
      <c r="E30" s="572"/>
      <c r="F30" s="572"/>
      <c r="G30" s="572"/>
      <c r="H30" s="572"/>
      <c r="I30" s="572"/>
      <c r="J30" s="572"/>
      <c r="K30" s="572"/>
      <c r="L30" s="572"/>
      <c r="M30" s="573"/>
      <c r="N30" s="103"/>
    </row>
    <row r="31" spans="1:14" ht="15.75" thickBot="1">
      <c r="A31" s="124"/>
      <c r="B31" s="125"/>
      <c r="C31" s="125"/>
      <c r="D31" s="125"/>
      <c r="E31" s="125"/>
      <c r="F31" s="125"/>
      <c r="G31" s="125"/>
      <c r="H31" s="125"/>
      <c r="I31" s="125"/>
      <c r="J31" s="125"/>
      <c r="K31" s="125"/>
      <c r="L31" s="125"/>
      <c r="M31" s="126"/>
      <c r="N31" s="61"/>
    </row>
    <row r="32" spans="1:14" ht="15.75" customHeight="1">
      <c r="A32" s="127" t="s">
        <v>208</v>
      </c>
      <c r="B32" s="549" t="s">
        <v>58</v>
      </c>
      <c r="C32" s="549"/>
      <c r="D32" s="549"/>
      <c r="E32" s="549"/>
      <c r="F32" s="549"/>
      <c r="G32" s="549"/>
      <c r="H32" s="549"/>
      <c r="I32" s="556" t="s">
        <v>59</v>
      </c>
      <c r="J32" s="556"/>
      <c r="K32" s="603" t="s">
        <v>60</v>
      </c>
      <c r="L32" s="603"/>
      <c r="M32" s="129" t="s">
        <v>7</v>
      </c>
      <c r="N32" s="61"/>
    </row>
    <row r="33" spans="1:14" ht="15.75" thickBot="1">
      <c r="A33" s="130" t="s">
        <v>15</v>
      </c>
      <c r="B33" s="604" t="s">
        <v>110</v>
      </c>
      <c r="C33" s="604"/>
      <c r="D33" s="604"/>
      <c r="E33" s="604"/>
      <c r="F33" s="604"/>
      <c r="G33" s="604"/>
      <c r="H33" s="604"/>
      <c r="I33" s="604"/>
      <c r="J33" s="604"/>
      <c r="K33" s="604" t="s">
        <v>103</v>
      </c>
      <c r="L33" s="604"/>
      <c r="M33" s="131"/>
      <c r="N33" s="61"/>
    </row>
    <row r="34" spans="1:14">
      <c r="A34" s="132"/>
      <c r="B34" s="133"/>
      <c r="C34" s="133"/>
      <c r="D34" s="133"/>
      <c r="E34" s="133"/>
      <c r="F34" s="133"/>
      <c r="G34" s="133"/>
      <c r="H34" s="133"/>
      <c r="I34" s="133"/>
      <c r="J34" s="133"/>
      <c r="K34" s="133"/>
      <c r="L34" s="133"/>
      <c r="M34" s="134"/>
      <c r="N34" s="61"/>
    </row>
    <row r="35" spans="1:14">
      <c r="A35" s="702" t="s">
        <v>62</v>
      </c>
      <c r="B35" s="703"/>
      <c r="C35" s="703"/>
      <c r="D35" s="703"/>
      <c r="E35" s="703"/>
      <c r="F35" s="703"/>
      <c r="G35" s="703"/>
      <c r="H35" s="703"/>
      <c r="I35" s="703"/>
      <c r="J35" s="703"/>
      <c r="K35" s="703"/>
      <c r="L35" s="703"/>
      <c r="M35" s="704"/>
      <c r="N35" s="61"/>
    </row>
    <row r="36" spans="1:14" ht="15.75" thickBot="1">
      <c r="A36" s="367"/>
      <c r="B36" s="368"/>
      <c r="C36" s="368"/>
      <c r="D36" s="368"/>
      <c r="E36" s="368"/>
      <c r="F36" s="368"/>
      <c r="G36" s="368"/>
      <c r="H36" s="368"/>
      <c r="I36" s="368"/>
      <c r="J36" s="368"/>
      <c r="K36" s="368"/>
      <c r="L36" s="368"/>
      <c r="M36" s="369"/>
      <c r="N36" s="61"/>
    </row>
    <row r="37" spans="1:14" ht="30">
      <c r="A37" s="135" t="s">
        <v>40</v>
      </c>
      <c r="B37" s="549" t="s">
        <v>58</v>
      </c>
      <c r="C37" s="549"/>
      <c r="D37" s="549"/>
      <c r="E37" s="549"/>
      <c r="F37" s="549"/>
      <c r="G37" s="549"/>
      <c r="H37" s="549"/>
      <c r="I37" s="128" t="s">
        <v>63</v>
      </c>
      <c r="J37" s="128" t="s">
        <v>64</v>
      </c>
      <c r="K37" s="549" t="s">
        <v>65</v>
      </c>
      <c r="L37" s="549"/>
      <c r="M37" s="136" t="s">
        <v>66</v>
      </c>
      <c r="N37" s="61"/>
    </row>
    <row r="38" spans="1:14" ht="25.5">
      <c r="A38" s="137" t="s">
        <v>104</v>
      </c>
      <c r="B38" s="550" t="s">
        <v>218</v>
      </c>
      <c r="C38" s="550"/>
      <c r="D38" s="550"/>
      <c r="E38" s="550"/>
      <c r="F38" s="550"/>
      <c r="G38" s="550"/>
      <c r="H38" s="550"/>
      <c r="I38" s="138"/>
      <c r="J38" s="139">
        <v>179262.14826345057</v>
      </c>
      <c r="K38" s="560">
        <f>1/50</f>
        <v>0.02</v>
      </c>
      <c r="L38" s="560"/>
      <c r="M38" s="141">
        <f>J38*K38</f>
        <v>3585.2429652690116</v>
      </c>
      <c r="N38" s="61"/>
    </row>
    <row r="39" spans="1:14" ht="25.5">
      <c r="A39" s="142" t="s">
        <v>111</v>
      </c>
      <c r="B39" s="537" t="s">
        <v>224</v>
      </c>
      <c r="C39" s="537"/>
      <c r="D39" s="537"/>
      <c r="E39" s="537"/>
      <c r="F39" s="537"/>
      <c r="G39" s="537"/>
      <c r="H39" s="537"/>
      <c r="I39" s="143"/>
      <c r="J39" s="144">
        <v>82188.211085451287</v>
      </c>
      <c r="K39" s="554">
        <f>1/50</f>
        <v>0.02</v>
      </c>
      <c r="L39" s="554"/>
      <c r="M39" s="141">
        <f t="shared" ref="M39:M51" si="0">J39*K39</f>
        <v>1643.7642217090258</v>
      </c>
      <c r="N39" s="61"/>
    </row>
    <row r="40" spans="1:14" ht="25.5">
      <c r="A40" s="142" t="s">
        <v>112</v>
      </c>
      <c r="B40" s="537" t="s">
        <v>219</v>
      </c>
      <c r="C40" s="537"/>
      <c r="D40" s="537"/>
      <c r="E40" s="537"/>
      <c r="F40" s="537"/>
      <c r="G40" s="537"/>
      <c r="H40" s="537"/>
      <c r="I40" s="143"/>
      <c r="J40" s="144">
        <v>222599.66997260629</v>
      </c>
      <c r="K40" s="554">
        <f>1/50</f>
        <v>0.02</v>
      </c>
      <c r="L40" s="554"/>
      <c r="M40" s="141">
        <f t="shared" si="0"/>
        <v>4451.9933994521261</v>
      </c>
      <c r="N40" s="61"/>
    </row>
    <row r="41" spans="1:14" ht="25.5">
      <c r="A41" s="142" t="s">
        <v>113</v>
      </c>
      <c r="B41" s="537" t="s">
        <v>225</v>
      </c>
      <c r="C41" s="537"/>
      <c r="D41" s="537"/>
      <c r="E41" s="537"/>
      <c r="F41" s="537"/>
      <c r="G41" s="537"/>
      <c r="H41" s="537"/>
      <c r="I41" s="143"/>
      <c r="J41" s="144">
        <v>148962.83345095921</v>
      </c>
      <c r="K41" s="554">
        <v>0.02</v>
      </c>
      <c r="L41" s="554"/>
      <c r="M41" s="141">
        <f t="shared" si="0"/>
        <v>2979.2566690191843</v>
      </c>
      <c r="N41" s="61"/>
    </row>
    <row r="42" spans="1:14">
      <c r="A42" s="142"/>
      <c r="B42" s="537"/>
      <c r="C42" s="537"/>
      <c r="D42" s="537"/>
      <c r="E42" s="537"/>
      <c r="F42" s="537"/>
      <c r="G42" s="537"/>
      <c r="H42" s="537"/>
      <c r="I42" s="143"/>
      <c r="J42" s="144"/>
      <c r="K42" s="554"/>
      <c r="L42" s="554"/>
      <c r="M42" s="141">
        <f t="shared" si="0"/>
        <v>0</v>
      </c>
      <c r="N42" s="61"/>
    </row>
    <row r="43" spans="1:14">
      <c r="A43" s="142"/>
      <c r="B43" s="537"/>
      <c r="C43" s="537"/>
      <c r="D43" s="537"/>
      <c r="E43" s="537"/>
      <c r="F43" s="537"/>
      <c r="G43" s="537"/>
      <c r="H43" s="537"/>
      <c r="I43" s="143"/>
      <c r="J43" s="144"/>
      <c r="K43" s="554"/>
      <c r="L43" s="554"/>
      <c r="M43" s="141">
        <f t="shared" si="0"/>
        <v>0</v>
      </c>
      <c r="N43" s="61"/>
    </row>
    <row r="44" spans="1:14">
      <c r="A44" s="142"/>
      <c r="B44" s="537"/>
      <c r="C44" s="537"/>
      <c r="D44" s="537"/>
      <c r="E44" s="537"/>
      <c r="F44" s="537"/>
      <c r="G44" s="537"/>
      <c r="H44" s="537"/>
      <c r="I44" s="143"/>
      <c r="J44" s="144"/>
      <c r="K44" s="554"/>
      <c r="L44" s="554"/>
      <c r="M44" s="141">
        <f t="shared" si="0"/>
        <v>0</v>
      </c>
      <c r="N44" s="61"/>
    </row>
    <row r="45" spans="1:14">
      <c r="A45" s="142"/>
      <c r="B45" s="537"/>
      <c r="C45" s="537"/>
      <c r="D45" s="537"/>
      <c r="E45" s="537"/>
      <c r="F45" s="537"/>
      <c r="G45" s="537"/>
      <c r="H45" s="537"/>
      <c r="I45" s="143"/>
      <c r="J45" s="144"/>
      <c r="K45" s="554"/>
      <c r="L45" s="554"/>
      <c r="M45" s="141">
        <f t="shared" si="0"/>
        <v>0</v>
      </c>
      <c r="N45" s="61"/>
    </row>
    <row r="46" spans="1:14">
      <c r="A46" s="142"/>
      <c r="B46" s="537"/>
      <c r="C46" s="537"/>
      <c r="D46" s="537"/>
      <c r="E46" s="537"/>
      <c r="F46" s="537"/>
      <c r="G46" s="537"/>
      <c r="H46" s="537"/>
      <c r="I46" s="143"/>
      <c r="J46" s="144"/>
      <c r="K46" s="554"/>
      <c r="L46" s="554"/>
      <c r="M46" s="141">
        <f t="shared" si="0"/>
        <v>0</v>
      </c>
      <c r="N46" s="61"/>
    </row>
    <row r="47" spans="1:14">
      <c r="A47" s="142"/>
      <c r="B47" s="537"/>
      <c r="C47" s="537"/>
      <c r="D47" s="537"/>
      <c r="E47" s="537"/>
      <c r="F47" s="537"/>
      <c r="G47" s="537"/>
      <c r="H47" s="537"/>
      <c r="I47" s="143"/>
      <c r="J47" s="144"/>
      <c r="K47" s="554"/>
      <c r="L47" s="554"/>
      <c r="M47" s="141">
        <f t="shared" si="0"/>
        <v>0</v>
      </c>
      <c r="N47" s="61"/>
    </row>
    <row r="48" spans="1:14">
      <c r="A48" s="142"/>
      <c r="B48" s="537"/>
      <c r="C48" s="537"/>
      <c r="D48" s="537"/>
      <c r="E48" s="537"/>
      <c r="F48" s="537"/>
      <c r="G48" s="537"/>
      <c r="H48" s="537"/>
      <c r="I48" s="143"/>
      <c r="J48" s="144"/>
      <c r="K48" s="554"/>
      <c r="L48" s="554"/>
      <c r="M48" s="141">
        <f t="shared" si="0"/>
        <v>0</v>
      </c>
      <c r="N48" s="61"/>
    </row>
    <row r="49" spans="1:14">
      <c r="A49" s="142"/>
      <c r="B49" s="537"/>
      <c r="C49" s="537"/>
      <c r="D49" s="537"/>
      <c r="E49" s="537"/>
      <c r="F49" s="537"/>
      <c r="G49" s="537"/>
      <c r="H49" s="537"/>
      <c r="I49" s="143"/>
      <c r="J49" s="144"/>
      <c r="K49" s="554"/>
      <c r="L49" s="554"/>
      <c r="M49" s="141">
        <f t="shared" si="0"/>
        <v>0</v>
      </c>
      <c r="N49" s="61"/>
    </row>
    <row r="50" spans="1:14">
      <c r="A50" s="142"/>
      <c r="B50" s="537"/>
      <c r="C50" s="537"/>
      <c r="D50" s="537"/>
      <c r="E50" s="537"/>
      <c r="F50" s="537"/>
      <c r="G50" s="537"/>
      <c r="H50" s="537"/>
      <c r="I50" s="143"/>
      <c r="J50" s="144"/>
      <c r="K50" s="554"/>
      <c r="L50" s="554"/>
      <c r="M50" s="141">
        <f t="shared" si="0"/>
        <v>0</v>
      </c>
      <c r="N50" s="61"/>
    </row>
    <row r="51" spans="1:14">
      <c r="A51" s="146"/>
      <c r="B51" s="553"/>
      <c r="C51" s="553"/>
      <c r="D51" s="553"/>
      <c r="E51" s="553"/>
      <c r="F51" s="553"/>
      <c r="G51" s="553"/>
      <c r="H51" s="553"/>
      <c r="I51" s="143"/>
      <c r="J51" s="144"/>
      <c r="K51" s="554"/>
      <c r="L51" s="554"/>
      <c r="M51" s="141">
        <f t="shared" si="0"/>
        <v>0</v>
      </c>
      <c r="N51" s="61"/>
    </row>
    <row r="52" spans="1:14" ht="15.75" thickBot="1">
      <c r="A52" s="147"/>
      <c r="B52" s="540"/>
      <c r="C52" s="540"/>
      <c r="D52" s="540"/>
      <c r="E52" s="540"/>
      <c r="F52" s="540"/>
      <c r="G52" s="540"/>
      <c r="H52" s="540"/>
      <c r="I52" s="148"/>
      <c r="J52" s="149"/>
      <c r="K52" s="555"/>
      <c r="L52" s="555"/>
      <c r="M52" s="150"/>
      <c r="N52" s="61"/>
    </row>
    <row r="53" spans="1:14" ht="15.75" thickBot="1">
      <c r="A53" s="543" t="s">
        <v>71</v>
      </c>
      <c r="B53" s="544"/>
      <c r="C53" s="544"/>
      <c r="D53" s="544"/>
      <c r="E53" s="544"/>
      <c r="F53" s="544"/>
      <c r="G53" s="544"/>
      <c r="H53" s="544"/>
      <c r="I53" s="544"/>
      <c r="J53" s="544"/>
      <c r="K53" s="544"/>
      <c r="L53" s="545"/>
      <c r="M53" s="151">
        <f>SUM(M38:M52)</f>
        <v>12660.257255449349</v>
      </c>
      <c r="N53" s="61"/>
    </row>
    <row r="54" spans="1:14">
      <c r="A54" s="152"/>
      <c r="B54" s="125"/>
      <c r="C54" s="125"/>
      <c r="D54" s="125"/>
      <c r="E54" s="125"/>
      <c r="F54" s="125"/>
      <c r="G54" s="125"/>
      <c r="H54" s="125"/>
      <c r="I54" s="125"/>
      <c r="J54" s="125"/>
      <c r="K54" s="125"/>
      <c r="L54" s="125"/>
      <c r="M54" s="126"/>
      <c r="N54" s="61"/>
    </row>
    <row r="55" spans="1:14">
      <c r="A55" s="524" t="s">
        <v>72</v>
      </c>
      <c r="B55" s="525"/>
      <c r="C55" s="525"/>
      <c r="D55" s="525"/>
      <c r="E55" s="525"/>
      <c r="F55" s="525"/>
      <c r="G55" s="525"/>
      <c r="H55" s="525"/>
      <c r="I55" s="525"/>
      <c r="J55" s="525"/>
      <c r="K55" s="525"/>
      <c r="L55" s="525"/>
      <c r="M55" s="526"/>
      <c r="N55" s="61"/>
    </row>
    <row r="56" spans="1:14" ht="15.75" thickBot="1">
      <c r="A56" s="370"/>
      <c r="B56" s="371"/>
      <c r="C56" s="371"/>
      <c r="D56" s="371"/>
      <c r="E56" s="371"/>
      <c r="F56" s="371"/>
      <c r="G56" s="371"/>
      <c r="H56" s="371"/>
      <c r="I56" s="371"/>
      <c r="J56" s="371"/>
      <c r="K56" s="371"/>
      <c r="L56" s="371"/>
      <c r="M56" s="372"/>
      <c r="N56" s="61"/>
    </row>
    <row r="57" spans="1:14" ht="30">
      <c r="A57" s="135" t="s">
        <v>40</v>
      </c>
      <c r="B57" s="549" t="s">
        <v>58</v>
      </c>
      <c r="C57" s="549"/>
      <c r="D57" s="549"/>
      <c r="E57" s="549"/>
      <c r="F57" s="549"/>
      <c r="G57" s="549"/>
      <c r="H57" s="549"/>
      <c r="I57" s="128" t="s">
        <v>60</v>
      </c>
      <c r="J57" s="128" t="s">
        <v>7</v>
      </c>
      <c r="K57" s="549" t="s">
        <v>73</v>
      </c>
      <c r="L57" s="549"/>
      <c r="M57" s="136" t="s">
        <v>66</v>
      </c>
      <c r="N57" s="61"/>
    </row>
    <row r="58" spans="1:14">
      <c r="A58" s="137"/>
      <c r="B58" s="550"/>
      <c r="C58" s="550"/>
      <c r="D58" s="550"/>
      <c r="E58" s="550"/>
      <c r="F58" s="550"/>
      <c r="G58" s="550"/>
      <c r="H58" s="550"/>
      <c r="I58" s="153"/>
      <c r="J58" s="140"/>
      <c r="K58" s="551"/>
      <c r="L58" s="552"/>
      <c r="M58" s="141">
        <f>J58*K58</f>
        <v>0</v>
      </c>
      <c r="N58" s="61"/>
    </row>
    <row r="59" spans="1:14">
      <c r="A59" s="142"/>
      <c r="B59" s="537"/>
      <c r="C59" s="537"/>
      <c r="D59" s="537"/>
      <c r="E59" s="537"/>
      <c r="F59" s="537"/>
      <c r="G59" s="537"/>
      <c r="H59" s="537"/>
      <c r="I59" s="154"/>
      <c r="J59" s="145"/>
      <c r="K59" s="538"/>
      <c r="L59" s="539"/>
      <c r="M59" s="141">
        <f t="shared" ref="M59:M72" si="1">J59*K59</f>
        <v>0</v>
      </c>
      <c r="N59" s="61"/>
    </row>
    <row r="60" spans="1:14">
      <c r="A60" s="142"/>
      <c r="B60" s="537"/>
      <c r="C60" s="537"/>
      <c r="D60" s="537"/>
      <c r="E60" s="537"/>
      <c r="F60" s="537"/>
      <c r="G60" s="537"/>
      <c r="H60" s="537"/>
      <c r="I60" s="154"/>
      <c r="J60" s="145"/>
      <c r="K60" s="538"/>
      <c r="L60" s="539"/>
      <c r="M60" s="141">
        <f t="shared" si="1"/>
        <v>0</v>
      </c>
      <c r="N60" s="61"/>
    </row>
    <row r="61" spans="1:14">
      <c r="A61" s="142"/>
      <c r="B61" s="537"/>
      <c r="C61" s="537"/>
      <c r="D61" s="537"/>
      <c r="E61" s="537"/>
      <c r="F61" s="537"/>
      <c r="G61" s="537"/>
      <c r="H61" s="537"/>
      <c r="I61" s="154"/>
      <c r="J61" s="145"/>
      <c r="K61" s="538"/>
      <c r="L61" s="539"/>
      <c r="M61" s="141">
        <f t="shared" si="1"/>
        <v>0</v>
      </c>
      <c r="N61" s="61"/>
    </row>
    <row r="62" spans="1:14">
      <c r="A62" s="142"/>
      <c r="B62" s="537"/>
      <c r="C62" s="537"/>
      <c r="D62" s="537"/>
      <c r="E62" s="537"/>
      <c r="F62" s="537"/>
      <c r="G62" s="537"/>
      <c r="H62" s="537"/>
      <c r="I62" s="154"/>
      <c r="J62" s="145"/>
      <c r="K62" s="538"/>
      <c r="L62" s="539"/>
      <c r="M62" s="141">
        <f t="shared" si="1"/>
        <v>0</v>
      </c>
      <c r="N62" s="61"/>
    </row>
    <row r="63" spans="1:14">
      <c r="A63" s="142"/>
      <c r="B63" s="537"/>
      <c r="C63" s="537"/>
      <c r="D63" s="537"/>
      <c r="E63" s="537"/>
      <c r="F63" s="537"/>
      <c r="G63" s="537"/>
      <c r="H63" s="537"/>
      <c r="I63" s="154"/>
      <c r="J63" s="145"/>
      <c r="K63" s="538"/>
      <c r="L63" s="539"/>
      <c r="M63" s="141">
        <f t="shared" si="1"/>
        <v>0</v>
      </c>
      <c r="N63" s="61"/>
    </row>
    <row r="64" spans="1:14">
      <c r="A64" s="142"/>
      <c r="B64" s="537"/>
      <c r="C64" s="537"/>
      <c r="D64" s="537"/>
      <c r="E64" s="537"/>
      <c r="F64" s="537"/>
      <c r="G64" s="537"/>
      <c r="H64" s="537"/>
      <c r="I64" s="154"/>
      <c r="J64" s="145"/>
      <c r="K64" s="538"/>
      <c r="L64" s="539"/>
      <c r="M64" s="141">
        <f t="shared" si="1"/>
        <v>0</v>
      </c>
      <c r="N64" s="61"/>
    </row>
    <row r="65" spans="1:15">
      <c r="A65" s="142"/>
      <c r="B65" s="537"/>
      <c r="C65" s="537"/>
      <c r="D65" s="537"/>
      <c r="E65" s="537"/>
      <c r="F65" s="537"/>
      <c r="G65" s="537"/>
      <c r="H65" s="537"/>
      <c r="I65" s="154"/>
      <c r="J65" s="145"/>
      <c r="K65" s="538"/>
      <c r="L65" s="539"/>
      <c r="M65" s="141">
        <f t="shared" si="1"/>
        <v>0</v>
      </c>
      <c r="N65" s="61"/>
    </row>
    <row r="66" spans="1:15">
      <c r="A66" s="142"/>
      <c r="B66" s="537"/>
      <c r="C66" s="537"/>
      <c r="D66" s="537"/>
      <c r="E66" s="537"/>
      <c r="F66" s="537"/>
      <c r="G66" s="537"/>
      <c r="H66" s="537"/>
      <c r="I66" s="154"/>
      <c r="J66" s="145"/>
      <c r="K66" s="538"/>
      <c r="L66" s="539"/>
      <c r="M66" s="141">
        <f t="shared" si="1"/>
        <v>0</v>
      </c>
      <c r="N66" s="61"/>
    </row>
    <row r="67" spans="1:15">
      <c r="A67" s="142"/>
      <c r="B67" s="537"/>
      <c r="C67" s="537"/>
      <c r="D67" s="537"/>
      <c r="E67" s="537"/>
      <c r="F67" s="537"/>
      <c r="G67" s="537"/>
      <c r="H67" s="537"/>
      <c r="I67" s="154"/>
      <c r="J67" s="145"/>
      <c r="K67" s="538"/>
      <c r="L67" s="539"/>
      <c r="M67" s="141">
        <f t="shared" si="1"/>
        <v>0</v>
      </c>
      <c r="N67" s="61"/>
    </row>
    <row r="68" spans="1:15">
      <c r="A68" s="142"/>
      <c r="B68" s="537"/>
      <c r="C68" s="537"/>
      <c r="D68" s="537"/>
      <c r="E68" s="537"/>
      <c r="F68" s="537"/>
      <c r="G68" s="537"/>
      <c r="H68" s="537"/>
      <c r="I68" s="154"/>
      <c r="J68" s="145"/>
      <c r="K68" s="538"/>
      <c r="L68" s="539"/>
      <c r="M68" s="141">
        <f t="shared" si="1"/>
        <v>0</v>
      </c>
      <c r="N68" s="61"/>
    </row>
    <row r="69" spans="1:15">
      <c r="A69" s="142"/>
      <c r="B69" s="537"/>
      <c r="C69" s="537"/>
      <c r="D69" s="537"/>
      <c r="E69" s="537"/>
      <c r="F69" s="537"/>
      <c r="G69" s="537"/>
      <c r="H69" s="537"/>
      <c r="I69" s="154"/>
      <c r="J69" s="145"/>
      <c r="K69" s="538"/>
      <c r="L69" s="539"/>
      <c r="M69" s="141">
        <f t="shared" si="1"/>
        <v>0</v>
      </c>
      <c r="N69" s="61"/>
    </row>
    <row r="70" spans="1:15">
      <c r="A70" s="142"/>
      <c r="B70" s="537"/>
      <c r="C70" s="537"/>
      <c r="D70" s="537"/>
      <c r="E70" s="537"/>
      <c r="F70" s="537"/>
      <c r="G70" s="537"/>
      <c r="H70" s="537"/>
      <c r="I70" s="154"/>
      <c r="J70" s="145"/>
      <c r="K70" s="538"/>
      <c r="L70" s="539"/>
      <c r="M70" s="141">
        <f t="shared" si="1"/>
        <v>0</v>
      </c>
      <c r="N70" s="61"/>
      <c r="O70" s="16"/>
    </row>
    <row r="71" spans="1:15">
      <c r="A71" s="142"/>
      <c r="B71" s="537"/>
      <c r="C71" s="537"/>
      <c r="D71" s="537"/>
      <c r="E71" s="537"/>
      <c r="F71" s="537"/>
      <c r="G71" s="537"/>
      <c r="H71" s="537"/>
      <c r="I71" s="154"/>
      <c r="J71" s="145"/>
      <c r="K71" s="538"/>
      <c r="L71" s="539"/>
      <c r="M71" s="141">
        <f t="shared" si="1"/>
        <v>0</v>
      </c>
      <c r="N71" s="61"/>
    </row>
    <row r="72" spans="1:15" ht="15.75" thickBot="1">
      <c r="A72" s="155"/>
      <c r="B72" s="540"/>
      <c r="C72" s="540"/>
      <c r="D72" s="540"/>
      <c r="E72" s="540"/>
      <c r="F72" s="540"/>
      <c r="G72" s="540"/>
      <c r="H72" s="540"/>
      <c r="I72" s="148"/>
      <c r="J72" s="156"/>
      <c r="K72" s="541"/>
      <c r="L72" s="542"/>
      <c r="M72" s="157">
        <f t="shared" si="1"/>
        <v>0</v>
      </c>
      <c r="N72" s="61"/>
    </row>
    <row r="73" spans="1:15" ht="15.75" thickBot="1">
      <c r="A73" s="543" t="s">
        <v>71</v>
      </c>
      <c r="B73" s="544"/>
      <c r="C73" s="544"/>
      <c r="D73" s="544"/>
      <c r="E73" s="544"/>
      <c r="F73" s="544"/>
      <c r="G73" s="544"/>
      <c r="H73" s="544"/>
      <c r="I73" s="544"/>
      <c r="J73" s="544"/>
      <c r="K73" s="544"/>
      <c r="L73" s="545"/>
      <c r="M73" s="158">
        <f>SUM(M58:M72)</f>
        <v>0</v>
      </c>
      <c r="N73" s="61"/>
    </row>
    <row r="74" spans="1:15">
      <c r="A74" s="124"/>
      <c r="B74" s="125"/>
      <c r="C74" s="125"/>
      <c r="D74" s="125"/>
      <c r="E74" s="125"/>
      <c r="F74" s="125"/>
      <c r="G74" s="125"/>
      <c r="H74" s="125"/>
      <c r="I74" s="125"/>
      <c r="J74" s="125"/>
      <c r="K74" s="125"/>
      <c r="L74" s="125"/>
      <c r="M74" s="126"/>
      <c r="N74" s="61"/>
    </row>
    <row r="75" spans="1:15">
      <c r="A75" s="524" t="s">
        <v>74</v>
      </c>
      <c r="B75" s="525"/>
      <c r="C75" s="525"/>
      <c r="D75" s="525"/>
      <c r="E75" s="525"/>
      <c r="F75" s="525"/>
      <c r="G75" s="525"/>
      <c r="H75" s="525"/>
      <c r="I75" s="525"/>
      <c r="J75" s="525"/>
      <c r="K75" s="525"/>
      <c r="L75" s="525"/>
      <c r="M75" s="526"/>
      <c r="N75" s="103"/>
    </row>
    <row r="76" spans="1:15" ht="15.75" thickBot="1">
      <c r="A76" s="373"/>
      <c r="B76" s="374"/>
      <c r="C76" s="374"/>
      <c r="D76" s="374"/>
      <c r="E76" s="374"/>
      <c r="F76" s="374"/>
      <c r="G76" s="374"/>
      <c r="H76" s="374"/>
      <c r="I76" s="374"/>
      <c r="J76" s="374"/>
      <c r="K76" s="374"/>
      <c r="L76" s="374"/>
      <c r="M76" s="375"/>
      <c r="N76" s="61"/>
    </row>
    <row r="77" spans="1:15" ht="30">
      <c r="A77" s="159" t="s">
        <v>40</v>
      </c>
      <c r="B77" s="530" t="s">
        <v>58</v>
      </c>
      <c r="C77" s="530"/>
      <c r="D77" s="530"/>
      <c r="E77" s="530"/>
      <c r="F77" s="530"/>
      <c r="G77" s="530"/>
      <c r="H77" s="160" t="s">
        <v>60</v>
      </c>
      <c r="I77" s="160" t="s">
        <v>214</v>
      </c>
      <c r="J77" s="160" t="s">
        <v>75</v>
      </c>
      <c r="K77" s="160" t="s">
        <v>76</v>
      </c>
      <c r="L77" s="160" t="s">
        <v>77</v>
      </c>
      <c r="M77" s="161" t="s">
        <v>66</v>
      </c>
      <c r="N77" s="61"/>
    </row>
    <row r="78" spans="1:15">
      <c r="A78" s="299"/>
      <c r="B78" s="661"/>
      <c r="C78" s="662"/>
      <c r="D78" s="662"/>
      <c r="E78" s="662"/>
      <c r="F78" s="662"/>
      <c r="G78" s="663"/>
      <c r="H78" s="163"/>
      <c r="I78" s="164"/>
      <c r="J78" s="164"/>
      <c r="K78" s="164"/>
      <c r="L78" s="165"/>
      <c r="M78" s="166">
        <f>K78*L78</f>
        <v>0</v>
      </c>
      <c r="N78" s="61"/>
    </row>
    <row r="79" spans="1:15">
      <c r="A79" s="167"/>
      <c r="B79" s="534"/>
      <c r="C79" s="535"/>
      <c r="D79" s="535"/>
      <c r="E79" s="535"/>
      <c r="F79" s="535"/>
      <c r="G79" s="536"/>
      <c r="H79" s="168"/>
      <c r="I79" s="169"/>
      <c r="J79" s="169"/>
      <c r="K79" s="169"/>
      <c r="L79" s="170"/>
      <c r="M79" s="166">
        <f t="shared" ref="M79:M82" si="2">K79*L79</f>
        <v>0</v>
      </c>
      <c r="N79" s="61"/>
    </row>
    <row r="80" spans="1:15">
      <c r="A80" s="167"/>
      <c r="B80" s="534"/>
      <c r="C80" s="535"/>
      <c r="D80" s="535"/>
      <c r="E80" s="535"/>
      <c r="F80" s="535"/>
      <c r="G80" s="536"/>
      <c r="H80" s="168"/>
      <c r="I80" s="169"/>
      <c r="J80" s="169"/>
      <c r="K80" s="169"/>
      <c r="L80" s="170"/>
      <c r="M80" s="166">
        <f t="shared" si="2"/>
        <v>0</v>
      </c>
      <c r="N80" s="61"/>
    </row>
    <row r="81" spans="1:14">
      <c r="A81" s="167"/>
      <c r="B81" s="534"/>
      <c r="C81" s="535"/>
      <c r="D81" s="535"/>
      <c r="E81" s="535"/>
      <c r="F81" s="535"/>
      <c r="G81" s="536"/>
      <c r="H81" s="168"/>
      <c r="I81" s="169"/>
      <c r="J81" s="169"/>
      <c r="K81" s="169"/>
      <c r="L81" s="170"/>
      <c r="M81" s="166">
        <f t="shared" si="2"/>
        <v>0</v>
      </c>
      <c r="N81" s="61"/>
    </row>
    <row r="82" spans="1:14" ht="15.75" thickBot="1">
      <c r="A82" s="147"/>
      <c r="B82" s="607"/>
      <c r="C82" s="608"/>
      <c r="D82" s="608"/>
      <c r="E82" s="608"/>
      <c r="F82" s="608"/>
      <c r="G82" s="609"/>
      <c r="H82" s="171"/>
      <c r="I82" s="172"/>
      <c r="J82" s="172"/>
      <c r="K82" s="172"/>
      <c r="L82" s="173"/>
      <c r="M82" s="174">
        <f t="shared" si="2"/>
        <v>0</v>
      </c>
      <c r="N82" s="61"/>
    </row>
    <row r="83" spans="1:14" ht="15.75" thickBot="1">
      <c r="A83" s="543" t="s">
        <v>71</v>
      </c>
      <c r="B83" s="544"/>
      <c r="C83" s="544"/>
      <c r="D83" s="544"/>
      <c r="E83" s="544"/>
      <c r="F83" s="544"/>
      <c r="G83" s="544"/>
      <c r="H83" s="544"/>
      <c r="I83" s="544"/>
      <c r="J83" s="544"/>
      <c r="K83" s="544"/>
      <c r="L83" s="545"/>
      <c r="M83" s="158">
        <f>SUM(M78:M82)</f>
        <v>0</v>
      </c>
      <c r="N83" s="61"/>
    </row>
    <row r="84" spans="1:14">
      <c r="A84" s="124"/>
      <c r="B84" s="125"/>
      <c r="C84" s="125"/>
      <c r="D84" s="125"/>
      <c r="E84" s="125"/>
      <c r="F84" s="125"/>
      <c r="G84" s="125"/>
      <c r="H84" s="125"/>
      <c r="I84" s="125"/>
      <c r="J84" s="125"/>
      <c r="K84" s="125"/>
      <c r="L84" s="125"/>
      <c r="M84" s="126"/>
      <c r="N84" s="61"/>
    </row>
    <row r="85" spans="1:14">
      <c r="A85" s="500" t="s">
        <v>79</v>
      </c>
      <c r="B85" s="501"/>
      <c r="C85" s="501"/>
      <c r="D85" s="501"/>
      <c r="E85" s="501"/>
      <c r="F85" s="501"/>
      <c r="G85" s="501"/>
      <c r="H85" s="501"/>
      <c r="I85" s="501"/>
      <c r="J85" s="501"/>
      <c r="K85" s="501"/>
      <c r="L85" s="501"/>
      <c r="M85" s="502"/>
      <c r="N85" s="61"/>
    </row>
    <row r="86" spans="1:14" ht="15.75" thickBot="1">
      <c r="A86" s="376"/>
      <c r="B86" s="377"/>
      <c r="C86" s="377"/>
      <c r="D86" s="377"/>
      <c r="E86" s="377"/>
      <c r="F86" s="377"/>
      <c r="G86" s="377"/>
      <c r="H86" s="377"/>
      <c r="I86" s="377"/>
      <c r="J86" s="377"/>
      <c r="K86" s="377"/>
      <c r="L86" s="377"/>
      <c r="M86" s="378"/>
      <c r="N86" s="61"/>
    </row>
    <row r="87" spans="1:14" ht="30">
      <c r="A87" s="135" t="s">
        <v>40</v>
      </c>
      <c r="B87" s="549" t="s">
        <v>58</v>
      </c>
      <c r="C87" s="549"/>
      <c r="D87" s="549"/>
      <c r="E87" s="549"/>
      <c r="F87" s="549"/>
      <c r="G87" s="549"/>
      <c r="H87" s="128" t="s">
        <v>80</v>
      </c>
      <c r="I87" s="128" t="s">
        <v>81</v>
      </c>
      <c r="J87" s="128" t="s">
        <v>216</v>
      </c>
      <c r="K87" s="549" t="s">
        <v>65</v>
      </c>
      <c r="L87" s="549"/>
      <c r="M87" s="136" t="s">
        <v>66</v>
      </c>
      <c r="N87" s="61"/>
    </row>
    <row r="88" spans="1:14">
      <c r="A88" s="162" t="s">
        <v>83</v>
      </c>
      <c r="B88" s="531" t="s">
        <v>181</v>
      </c>
      <c r="C88" s="532"/>
      <c r="D88" s="532"/>
      <c r="E88" s="532"/>
      <c r="F88" s="532"/>
      <c r="G88" s="532"/>
      <c r="H88" s="165">
        <f>J88/I88*100</f>
        <v>56666.666666666672</v>
      </c>
      <c r="I88" s="175">
        <v>185</v>
      </c>
      <c r="J88" s="176">
        <v>104833.33333333334</v>
      </c>
      <c r="K88" s="700">
        <v>400</v>
      </c>
      <c r="L88" s="701"/>
      <c r="M88" s="177">
        <f>J88/K88</f>
        <v>262.08333333333337</v>
      </c>
      <c r="N88" s="61"/>
    </row>
    <row r="89" spans="1:14">
      <c r="A89" s="178" t="s">
        <v>106</v>
      </c>
      <c r="B89" s="652" t="s">
        <v>226</v>
      </c>
      <c r="C89" s="653"/>
      <c r="D89" s="653"/>
      <c r="E89" s="653"/>
      <c r="F89" s="653"/>
      <c r="G89" s="653"/>
      <c r="H89" s="306">
        <f>J89/I89*100</f>
        <v>33333.333333333336</v>
      </c>
      <c r="I89" s="179">
        <v>185</v>
      </c>
      <c r="J89" s="180">
        <v>61666.666666666672</v>
      </c>
      <c r="K89" s="514">
        <v>400</v>
      </c>
      <c r="L89" s="515"/>
      <c r="M89" s="177">
        <f>J89/K89</f>
        <v>154.16666666666669</v>
      </c>
      <c r="N89" s="61"/>
    </row>
    <row r="90" spans="1:14">
      <c r="A90" s="178"/>
      <c r="B90" s="511"/>
      <c r="C90" s="512"/>
      <c r="D90" s="512"/>
      <c r="E90" s="512"/>
      <c r="F90" s="512"/>
      <c r="G90" s="513"/>
      <c r="H90" s="170"/>
      <c r="I90" s="179"/>
      <c r="J90" s="180"/>
      <c r="K90" s="514"/>
      <c r="L90" s="515"/>
      <c r="M90" s="181"/>
      <c r="N90" s="61"/>
    </row>
    <row r="91" spans="1:14">
      <c r="A91" s="178"/>
      <c r="B91" s="511"/>
      <c r="C91" s="512"/>
      <c r="D91" s="512"/>
      <c r="E91" s="512"/>
      <c r="F91" s="512"/>
      <c r="G91" s="513"/>
      <c r="H91" s="170"/>
      <c r="I91" s="179"/>
      <c r="J91" s="180"/>
      <c r="K91" s="514"/>
      <c r="L91" s="515"/>
      <c r="M91" s="181"/>
      <c r="N91" s="61"/>
    </row>
    <row r="92" spans="1:14">
      <c r="A92" s="178"/>
      <c r="B92" s="511"/>
      <c r="C92" s="512"/>
      <c r="D92" s="512"/>
      <c r="E92" s="512"/>
      <c r="F92" s="512"/>
      <c r="G92" s="513"/>
      <c r="H92" s="170"/>
      <c r="I92" s="179"/>
      <c r="J92" s="180"/>
      <c r="K92" s="514"/>
      <c r="L92" s="515"/>
      <c r="M92" s="181"/>
      <c r="N92" s="61"/>
    </row>
    <row r="93" spans="1:14">
      <c r="A93" s="178"/>
      <c r="B93" s="511"/>
      <c r="C93" s="512"/>
      <c r="D93" s="512"/>
      <c r="E93" s="512"/>
      <c r="F93" s="512"/>
      <c r="G93" s="513"/>
      <c r="H93" s="170"/>
      <c r="I93" s="179"/>
      <c r="J93" s="180"/>
      <c r="K93" s="514"/>
      <c r="L93" s="515"/>
      <c r="M93" s="181"/>
      <c r="N93" s="61"/>
    </row>
    <row r="94" spans="1:14">
      <c r="A94" s="178"/>
      <c r="B94" s="511"/>
      <c r="C94" s="512"/>
      <c r="D94" s="512"/>
      <c r="E94" s="512"/>
      <c r="F94" s="512"/>
      <c r="G94" s="513"/>
      <c r="H94" s="170"/>
      <c r="I94" s="179"/>
      <c r="J94" s="182"/>
      <c r="K94" s="514"/>
      <c r="L94" s="515"/>
      <c r="M94" s="181"/>
      <c r="N94" s="61"/>
    </row>
    <row r="95" spans="1:14">
      <c r="A95" s="178"/>
      <c r="B95" s="511"/>
      <c r="C95" s="512"/>
      <c r="D95" s="512"/>
      <c r="E95" s="512"/>
      <c r="F95" s="512"/>
      <c r="G95" s="513"/>
      <c r="H95" s="170"/>
      <c r="I95" s="179"/>
      <c r="J95" s="182"/>
      <c r="K95" s="514"/>
      <c r="L95" s="515"/>
      <c r="M95" s="181"/>
      <c r="N95" s="61"/>
    </row>
    <row r="96" spans="1:14">
      <c r="A96" s="178"/>
      <c r="B96" s="511"/>
      <c r="C96" s="512"/>
      <c r="D96" s="512"/>
      <c r="E96" s="512"/>
      <c r="F96" s="512"/>
      <c r="G96" s="513"/>
      <c r="H96" s="170"/>
      <c r="I96" s="179"/>
      <c r="J96" s="182"/>
      <c r="K96" s="514"/>
      <c r="L96" s="515"/>
      <c r="M96" s="181"/>
      <c r="N96" s="61"/>
    </row>
    <row r="97" spans="1:14" ht="15.75" thickBot="1">
      <c r="A97" s="183"/>
      <c r="B97" s="516"/>
      <c r="C97" s="517"/>
      <c r="D97" s="517"/>
      <c r="E97" s="517"/>
      <c r="F97" s="517"/>
      <c r="G97" s="518"/>
      <c r="H97" s="184"/>
      <c r="I97" s="185"/>
      <c r="J97" s="184"/>
      <c r="K97" s="519"/>
      <c r="L97" s="520"/>
      <c r="M97" s="186"/>
      <c r="N97" s="61"/>
    </row>
    <row r="98" spans="1:14" ht="15.75" thickBot="1">
      <c r="A98" s="521" t="s">
        <v>71</v>
      </c>
      <c r="B98" s="522"/>
      <c r="C98" s="522"/>
      <c r="D98" s="522"/>
      <c r="E98" s="522"/>
      <c r="F98" s="522"/>
      <c r="G98" s="522"/>
      <c r="H98" s="522"/>
      <c r="I98" s="522"/>
      <c r="J98" s="522"/>
      <c r="K98" s="522"/>
      <c r="L98" s="523"/>
      <c r="M98" s="187">
        <f>SUM(M88:M97)</f>
        <v>416.25000000000006</v>
      </c>
      <c r="N98" s="61"/>
    </row>
    <row r="99" spans="1:14" ht="15.75" thickBot="1">
      <c r="A99" s="124"/>
      <c r="B99" s="125"/>
      <c r="C99" s="125"/>
      <c r="D99" s="125"/>
      <c r="E99" s="125"/>
      <c r="F99" s="125"/>
      <c r="G99" s="125"/>
      <c r="H99" s="125"/>
      <c r="I99" s="125"/>
      <c r="J99" s="125"/>
      <c r="K99" s="125"/>
      <c r="L99" s="125"/>
      <c r="M99" s="126"/>
      <c r="N99" s="61"/>
    </row>
    <row r="100" spans="1:14" ht="15.75" thickBot="1">
      <c r="A100" s="497" t="s">
        <v>84</v>
      </c>
      <c r="B100" s="498"/>
      <c r="C100" s="498"/>
      <c r="D100" s="498"/>
      <c r="E100" s="498"/>
      <c r="F100" s="498"/>
      <c r="G100" s="498"/>
      <c r="H100" s="498"/>
      <c r="I100" s="498"/>
      <c r="J100" s="498"/>
      <c r="K100" s="498"/>
      <c r="L100" s="499"/>
      <c r="M100" s="187">
        <f>M53+M73+M83+M98</f>
        <v>13076.507255449349</v>
      </c>
      <c r="N100" s="61"/>
    </row>
    <row r="101" spans="1:14">
      <c r="A101" s="124"/>
      <c r="B101" s="125"/>
      <c r="C101" s="125"/>
      <c r="D101" s="125"/>
      <c r="E101" s="125"/>
      <c r="F101" s="125"/>
      <c r="G101" s="125"/>
      <c r="H101" s="125"/>
      <c r="I101" s="125"/>
      <c r="J101" s="125"/>
      <c r="K101" s="125"/>
      <c r="L101" s="125"/>
      <c r="M101" s="126"/>
      <c r="N101" s="61"/>
    </row>
    <row r="102" spans="1:14">
      <c r="A102" s="500" t="s">
        <v>85</v>
      </c>
      <c r="B102" s="501"/>
      <c r="C102" s="501"/>
      <c r="D102" s="501"/>
      <c r="E102" s="501"/>
      <c r="F102" s="501"/>
      <c r="G102" s="501"/>
      <c r="H102" s="501"/>
      <c r="I102" s="501"/>
      <c r="J102" s="501"/>
      <c r="K102" s="501"/>
      <c r="L102" s="501"/>
      <c r="M102" s="502"/>
      <c r="N102" s="61"/>
    </row>
    <row r="103" spans="1:14" ht="15.75" thickBot="1">
      <c r="A103" s="379"/>
      <c r="B103" s="380"/>
      <c r="C103" s="380"/>
      <c r="D103" s="380"/>
      <c r="E103" s="380"/>
      <c r="F103" s="380"/>
      <c r="G103" s="380"/>
      <c r="H103" s="380"/>
      <c r="I103" s="380"/>
      <c r="J103" s="380"/>
      <c r="K103" s="380"/>
      <c r="L103" s="380"/>
      <c r="M103" s="381"/>
      <c r="N103" s="61"/>
    </row>
    <row r="104" spans="1:14">
      <c r="A104" s="506" t="s">
        <v>58</v>
      </c>
      <c r="B104" s="507"/>
      <c r="C104" s="507"/>
      <c r="D104" s="507"/>
      <c r="E104" s="507"/>
      <c r="F104" s="507"/>
      <c r="G104" s="507"/>
      <c r="H104" s="188"/>
      <c r="I104" s="189"/>
      <c r="J104" s="128" t="s">
        <v>86</v>
      </c>
      <c r="K104" s="508" t="s">
        <v>87</v>
      </c>
      <c r="L104" s="509"/>
      <c r="M104" s="510"/>
      <c r="N104" s="61"/>
    </row>
    <row r="105" spans="1:14" ht="15" customHeight="1">
      <c r="A105" s="486" t="s">
        <v>88</v>
      </c>
      <c r="B105" s="487"/>
      <c r="C105" s="487"/>
      <c r="D105" s="487"/>
      <c r="E105" s="487"/>
      <c r="F105" s="487"/>
      <c r="G105" s="487"/>
      <c r="H105" s="190"/>
      <c r="I105" s="191"/>
      <c r="J105" s="192">
        <v>0.2</v>
      </c>
      <c r="K105" s="488">
        <f>J105*M100</f>
        <v>2615.3014510898702</v>
      </c>
      <c r="L105" s="489"/>
      <c r="M105" s="490"/>
      <c r="N105" s="61"/>
    </row>
    <row r="106" spans="1:14" ht="15" customHeight="1">
      <c r="A106" s="193" t="s">
        <v>89</v>
      </c>
      <c r="B106" s="194"/>
      <c r="C106" s="194"/>
      <c r="D106" s="194"/>
      <c r="E106" s="194"/>
      <c r="F106" s="194"/>
      <c r="G106" s="194"/>
      <c r="H106" s="190"/>
      <c r="I106" s="191"/>
      <c r="J106" s="192">
        <v>0.05</v>
      </c>
      <c r="K106" s="488">
        <f>J106*M100</f>
        <v>653.82536277246754</v>
      </c>
      <c r="L106" s="489"/>
      <c r="M106" s="490"/>
      <c r="N106" s="61"/>
    </row>
    <row r="107" spans="1:14" ht="31.5" customHeight="1" thickBot="1">
      <c r="A107" s="195" t="s">
        <v>90</v>
      </c>
      <c r="B107" s="196"/>
      <c r="C107" s="196"/>
      <c r="D107" s="196"/>
      <c r="E107" s="196"/>
      <c r="F107" s="196"/>
      <c r="G107" s="196"/>
      <c r="H107" s="197"/>
      <c r="I107" s="198"/>
      <c r="J107" s="199">
        <v>0.05</v>
      </c>
      <c r="K107" s="491">
        <f>J107*M100</f>
        <v>653.82536277246754</v>
      </c>
      <c r="L107" s="492"/>
      <c r="M107" s="493"/>
      <c r="N107" s="61"/>
    </row>
    <row r="108" spans="1:14" ht="15.75" thickBot="1">
      <c r="A108" s="494" t="s">
        <v>71</v>
      </c>
      <c r="B108" s="495"/>
      <c r="C108" s="495"/>
      <c r="D108" s="495"/>
      <c r="E108" s="495"/>
      <c r="F108" s="495"/>
      <c r="G108" s="495"/>
      <c r="H108" s="495"/>
      <c r="I108" s="495"/>
      <c r="J108" s="495"/>
      <c r="K108" s="495"/>
      <c r="L108" s="496"/>
      <c r="M108" s="158">
        <f>K105+K106+K107</f>
        <v>3922.9521766348053</v>
      </c>
      <c r="N108" s="103"/>
    </row>
    <row r="109" spans="1:14" ht="15.75" thickBot="1">
      <c r="A109" s="124"/>
      <c r="B109" s="125"/>
      <c r="C109" s="125"/>
      <c r="D109" s="125"/>
      <c r="E109" s="125"/>
      <c r="F109" s="125"/>
      <c r="G109" s="125"/>
      <c r="H109" s="125"/>
      <c r="I109" s="125"/>
      <c r="J109" s="125"/>
      <c r="K109" s="125"/>
      <c r="L109" s="125"/>
      <c r="M109" s="126"/>
      <c r="N109" s="61"/>
    </row>
    <row r="110" spans="1:14" ht="16.5" thickBot="1">
      <c r="A110" s="477" t="s">
        <v>91</v>
      </c>
      <c r="B110" s="478"/>
      <c r="C110" s="478"/>
      <c r="D110" s="478"/>
      <c r="E110" s="478"/>
      <c r="F110" s="478"/>
      <c r="G110" s="478"/>
      <c r="H110" s="478"/>
      <c r="I110" s="478"/>
      <c r="J110" s="478"/>
      <c r="K110" s="478"/>
      <c r="L110" s="479"/>
      <c r="M110" s="200">
        <f>M100+M108</f>
        <v>16999.459432084153</v>
      </c>
      <c r="N110" s="61"/>
    </row>
    <row r="111" spans="1:14">
      <c r="A111" s="96"/>
      <c r="B111" s="97"/>
      <c r="C111" s="97"/>
      <c r="D111" s="97"/>
      <c r="E111" s="97"/>
      <c r="F111" s="97"/>
      <c r="G111" s="97"/>
      <c r="H111" s="97"/>
      <c r="I111" s="97"/>
      <c r="J111" s="97"/>
      <c r="K111" s="97"/>
      <c r="L111" s="97"/>
      <c r="M111" s="98"/>
      <c r="N111" s="61"/>
    </row>
    <row r="112" spans="1:14">
      <c r="A112" s="121"/>
      <c r="B112" s="122"/>
      <c r="C112" s="122"/>
      <c r="D112" s="122"/>
      <c r="E112" s="122"/>
      <c r="F112" s="122"/>
      <c r="G112" s="122"/>
      <c r="H112" s="122"/>
      <c r="I112" s="122"/>
      <c r="J112" s="122"/>
      <c r="K112" s="122"/>
      <c r="L112" s="122"/>
      <c r="M112" s="123"/>
      <c r="N112" s="61"/>
    </row>
    <row r="113" spans="1:14">
      <c r="A113" s="121"/>
      <c r="B113" s="122"/>
      <c r="C113" s="122"/>
      <c r="D113" s="122"/>
      <c r="E113" s="122"/>
      <c r="F113" s="122"/>
      <c r="G113" s="122"/>
      <c r="H113" s="122"/>
      <c r="I113" s="122"/>
      <c r="J113" s="122"/>
      <c r="K113" s="122"/>
      <c r="L113" s="122"/>
      <c r="M113" s="123"/>
      <c r="N113" s="61"/>
    </row>
    <row r="114" spans="1:14">
      <c r="A114" s="121"/>
      <c r="B114" s="122"/>
      <c r="C114" s="122"/>
      <c r="D114" s="122"/>
      <c r="E114" s="122"/>
      <c r="F114" s="122"/>
      <c r="G114" s="122"/>
      <c r="H114" s="122"/>
      <c r="I114" s="122"/>
      <c r="J114" s="122"/>
      <c r="K114" s="122"/>
      <c r="L114" s="122"/>
      <c r="M114" s="123"/>
      <c r="N114" s="61"/>
    </row>
    <row r="115" spans="1:14">
      <c r="A115" s="121"/>
      <c r="B115" s="122"/>
      <c r="C115" s="122"/>
      <c r="D115" s="201" t="s">
        <v>92</v>
      </c>
      <c r="E115" s="201"/>
      <c r="F115" s="201"/>
      <c r="G115" s="201"/>
      <c r="H115" s="201"/>
      <c r="I115" s="201"/>
      <c r="J115" s="122"/>
      <c r="K115" s="122"/>
      <c r="L115" s="122"/>
      <c r="M115" s="123"/>
      <c r="N115" s="61"/>
    </row>
    <row r="116" spans="1:14">
      <c r="A116" s="121"/>
      <c r="B116" s="122"/>
      <c r="C116" s="122"/>
      <c r="D116" s="122" t="s">
        <v>93</v>
      </c>
      <c r="E116" s="122"/>
      <c r="F116" s="122"/>
      <c r="G116" s="122"/>
      <c r="H116" s="122"/>
      <c r="I116" s="122"/>
      <c r="J116" s="122"/>
      <c r="K116" s="122"/>
      <c r="L116" s="122"/>
      <c r="M116" s="123"/>
      <c r="N116" s="61"/>
    </row>
    <row r="117" spans="1:14">
      <c r="A117" s="121"/>
      <c r="B117" s="122"/>
      <c r="C117" s="122"/>
      <c r="D117" s="122" t="s">
        <v>94</v>
      </c>
      <c r="E117" s="122"/>
      <c r="F117" s="122"/>
      <c r="G117" s="122"/>
      <c r="H117" s="122"/>
      <c r="I117" s="122"/>
      <c r="J117" s="122"/>
      <c r="K117" s="122"/>
      <c r="L117" s="122"/>
      <c r="M117" s="123"/>
      <c r="N117" s="61"/>
    </row>
    <row r="118" spans="1:14">
      <c r="A118" s="121"/>
      <c r="B118" s="122"/>
      <c r="C118" s="122"/>
      <c r="D118" s="122" t="s">
        <v>95</v>
      </c>
      <c r="E118" s="122"/>
      <c r="F118" s="122"/>
      <c r="G118" s="122"/>
      <c r="H118" s="122"/>
      <c r="I118" s="122"/>
      <c r="J118" s="122"/>
      <c r="K118" s="122"/>
      <c r="L118" s="122"/>
      <c r="M118" s="123"/>
      <c r="N118" s="61"/>
    </row>
    <row r="119" spans="1:14" ht="15.75" thickBot="1">
      <c r="A119" s="121"/>
      <c r="B119" s="122"/>
      <c r="C119" s="122"/>
      <c r="D119" s="122"/>
      <c r="E119" s="122" t="s">
        <v>96</v>
      </c>
      <c r="F119" s="122"/>
      <c r="G119" s="122"/>
      <c r="H119" s="122"/>
      <c r="I119" s="122"/>
      <c r="J119" s="122"/>
      <c r="K119" s="122"/>
      <c r="L119" s="122"/>
      <c r="M119" s="123"/>
      <c r="N119" s="61"/>
    </row>
    <row r="120" spans="1:14">
      <c r="A120" s="202" t="s">
        <v>97</v>
      </c>
      <c r="B120" s="203"/>
      <c r="C120" s="203"/>
      <c r="D120" s="203"/>
      <c r="E120" s="203"/>
      <c r="F120" s="203"/>
      <c r="G120" s="203"/>
      <c r="H120" s="203"/>
      <c r="I120" s="203"/>
      <c r="J120" s="203"/>
      <c r="K120" s="203"/>
      <c r="L120" s="203"/>
      <c r="M120" s="204"/>
      <c r="N120" s="61"/>
    </row>
    <row r="121" spans="1:14">
      <c r="A121" s="205"/>
      <c r="B121" s="206"/>
      <c r="C121" s="206"/>
      <c r="D121" s="206"/>
      <c r="E121" s="206"/>
      <c r="F121" s="206"/>
      <c r="G121" s="206"/>
      <c r="H121" s="206"/>
      <c r="I121" s="206"/>
      <c r="J121" s="206"/>
      <c r="K121" s="206"/>
      <c r="L121" s="206"/>
      <c r="M121" s="207"/>
      <c r="N121" s="61"/>
    </row>
    <row r="122" spans="1:14">
      <c r="A122" s="205"/>
      <c r="B122" s="206"/>
      <c r="C122" s="206"/>
      <c r="D122" s="206"/>
      <c r="E122" s="206"/>
      <c r="F122" s="206"/>
      <c r="G122" s="206"/>
      <c r="H122" s="206"/>
      <c r="I122" s="206"/>
      <c r="J122" s="206"/>
      <c r="K122" s="206"/>
      <c r="L122" s="206"/>
      <c r="M122" s="207"/>
      <c r="N122" s="61"/>
    </row>
    <row r="123" spans="1:14" ht="15.75" thickBot="1">
      <c r="A123" s="208"/>
      <c r="B123" s="209"/>
      <c r="C123" s="209"/>
      <c r="D123" s="209"/>
      <c r="E123" s="209"/>
      <c r="F123" s="209"/>
      <c r="G123" s="209"/>
      <c r="H123" s="209"/>
      <c r="I123" s="209"/>
      <c r="J123" s="209"/>
      <c r="K123" s="209"/>
      <c r="L123" s="209"/>
      <c r="M123" s="210"/>
      <c r="N123" s="61"/>
    </row>
    <row r="124" spans="1:14">
      <c r="A124" s="211"/>
      <c r="B124" s="212"/>
      <c r="C124" s="212"/>
      <c r="D124" s="212"/>
      <c r="E124" s="212"/>
      <c r="F124" s="212"/>
      <c r="G124" s="212"/>
      <c r="H124" s="212"/>
      <c r="I124" s="212"/>
      <c r="J124" s="212"/>
      <c r="K124" s="212"/>
      <c r="L124" s="212"/>
      <c r="M124" s="213"/>
      <c r="N124" s="61"/>
    </row>
    <row r="125" spans="1:14">
      <c r="A125" s="9" t="s">
        <v>98</v>
      </c>
      <c r="B125" s="214"/>
      <c r="C125" s="214"/>
      <c r="D125" s="214"/>
      <c r="E125" s="214"/>
      <c r="F125" s="214"/>
      <c r="G125" s="214"/>
      <c r="H125" s="214"/>
      <c r="I125" s="214"/>
      <c r="J125" s="214"/>
      <c r="K125" s="214"/>
      <c r="L125" s="214"/>
      <c r="M125" s="215"/>
      <c r="N125" s="61"/>
    </row>
    <row r="126" spans="1:14">
      <c r="A126" s="480" t="s">
        <v>99</v>
      </c>
      <c r="B126" s="481"/>
      <c r="C126" s="481"/>
      <c r="D126" s="481"/>
      <c r="E126" s="481"/>
      <c r="F126" s="481"/>
      <c r="G126" s="481"/>
      <c r="H126" s="481"/>
      <c r="I126" s="481"/>
      <c r="J126" s="481"/>
      <c r="K126" s="481"/>
      <c r="L126" s="481"/>
      <c r="M126" s="482"/>
      <c r="N126" s="61"/>
    </row>
    <row r="127" spans="1:14">
      <c r="A127" s="480"/>
      <c r="B127" s="481"/>
      <c r="C127" s="481"/>
      <c r="D127" s="481"/>
      <c r="E127" s="481"/>
      <c r="F127" s="481"/>
      <c r="G127" s="481"/>
      <c r="H127" s="481"/>
      <c r="I127" s="481"/>
      <c r="J127" s="481"/>
      <c r="K127" s="481"/>
      <c r="L127" s="481"/>
      <c r="M127" s="482"/>
      <c r="N127" s="61"/>
    </row>
    <row r="128" spans="1:14">
      <c r="A128" s="480" t="s">
        <v>100</v>
      </c>
      <c r="B128" s="481"/>
      <c r="C128" s="481"/>
      <c r="D128" s="481"/>
      <c r="E128" s="481"/>
      <c r="F128" s="481"/>
      <c r="G128" s="481"/>
      <c r="H128" s="481"/>
      <c r="I128" s="481"/>
      <c r="J128" s="481"/>
      <c r="K128" s="481"/>
      <c r="L128" s="481"/>
      <c r="M128" s="482"/>
      <c r="N128" s="61"/>
    </row>
    <row r="129" spans="1:14">
      <c r="A129" s="480"/>
      <c r="B129" s="481"/>
      <c r="C129" s="481"/>
      <c r="D129" s="481"/>
      <c r="E129" s="481"/>
      <c r="F129" s="481"/>
      <c r="G129" s="481"/>
      <c r="H129" s="481"/>
      <c r="I129" s="481"/>
      <c r="J129" s="481"/>
      <c r="K129" s="481"/>
      <c r="L129" s="481"/>
      <c r="M129" s="482"/>
      <c r="N129" s="61"/>
    </row>
    <row r="130" spans="1:14">
      <c r="A130" s="55"/>
      <c r="B130" s="56"/>
      <c r="C130" s="56"/>
      <c r="D130" s="56"/>
      <c r="E130" s="56"/>
      <c r="F130" s="56"/>
      <c r="G130" s="56"/>
      <c r="H130" s="56"/>
      <c r="I130" s="56"/>
      <c r="J130" s="56"/>
      <c r="K130" s="56"/>
      <c r="L130" s="56"/>
      <c r="M130" s="57"/>
      <c r="N130" s="61"/>
    </row>
    <row r="131" spans="1:14">
      <c r="A131" s="216"/>
      <c r="B131" s="217"/>
      <c r="C131" s="217"/>
      <c r="D131" s="217"/>
      <c r="E131" s="217"/>
      <c r="F131" s="217"/>
      <c r="G131" s="217"/>
      <c r="H131" s="217"/>
      <c r="I131" s="217"/>
      <c r="J131" s="217"/>
      <c r="K131" s="217"/>
      <c r="L131" s="217"/>
      <c r="M131" s="218"/>
      <c r="N131" s="61"/>
    </row>
    <row r="132" spans="1:14">
      <c r="A132" s="216"/>
      <c r="B132" s="217"/>
      <c r="C132" s="217"/>
      <c r="D132" s="217"/>
      <c r="E132" s="217"/>
      <c r="F132" s="217"/>
      <c r="G132" s="217"/>
      <c r="H132" s="217"/>
      <c r="I132" s="217"/>
      <c r="J132" s="217"/>
      <c r="K132" s="217"/>
      <c r="L132" s="217"/>
      <c r="M132" s="218"/>
      <c r="N132" s="61"/>
    </row>
    <row r="133" spans="1:14">
      <c r="A133" s="219"/>
      <c r="B133" s="220"/>
      <c r="C133" s="220"/>
      <c r="D133" s="220"/>
      <c r="E133" s="220"/>
      <c r="F133" s="220"/>
      <c r="G133" s="220"/>
      <c r="H133" s="220"/>
      <c r="I133" s="220"/>
      <c r="J133" s="220"/>
      <c r="K133" s="220"/>
      <c r="L133" s="220"/>
      <c r="M133" s="221"/>
      <c r="N133" s="61"/>
    </row>
    <row r="134" spans="1:14">
      <c r="A134" s="121"/>
      <c r="B134" s="122"/>
      <c r="C134" s="122"/>
      <c r="D134" s="122" t="s">
        <v>92</v>
      </c>
      <c r="E134" s="201"/>
      <c r="F134" s="201"/>
      <c r="G134" s="122"/>
      <c r="H134" s="122"/>
      <c r="I134" s="122"/>
      <c r="J134" s="122"/>
      <c r="K134" s="122"/>
      <c r="L134" s="122"/>
      <c r="M134" s="123"/>
      <c r="N134" s="61"/>
    </row>
    <row r="135" spans="1:14">
      <c r="A135" s="121"/>
      <c r="B135" s="122"/>
      <c r="C135" s="122"/>
      <c r="D135" s="222" t="s">
        <v>93</v>
      </c>
      <c r="E135" s="122"/>
      <c r="F135" s="122"/>
      <c r="G135" s="222"/>
      <c r="H135" s="222"/>
      <c r="I135" s="222"/>
      <c r="J135" s="122"/>
      <c r="K135" s="122"/>
      <c r="L135" s="122"/>
      <c r="M135" s="123"/>
      <c r="N135" s="61"/>
    </row>
    <row r="136" spans="1:14">
      <c r="A136" s="121"/>
      <c r="B136" s="122"/>
      <c r="C136" s="122"/>
      <c r="D136" s="223" t="s">
        <v>101</v>
      </c>
      <c r="E136" s="122"/>
      <c r="F136" s="122"/>
      <c r="G136" s="223"/>
      <c r="H136" s="223"/>
      <c r="I136" s="223"/>
      <c r="J136" s="122"/>
      <c r="K136" s="122"/>
      <c r="L136" s="122"/>
      <c r="M136" s="123"/>
      <c r="N136" s="61"/>
    </row>
    <row r="137" spans="1:14">
      <c r="A137" s="224"/>
      <c r="B137" s="220"/>
      <c r="C137" s="220"/>
      <c r="D137" s="122" t="s">
        <v>95</v>
      </c>
      <c r="E137" s="122"/>
      <c r="F137" s="122"/>
      <c r="G137" s="122"/>
      <c r="H137" s="122"/>
      <c r="I137" s="122"/>
      <c r="J137" s="220"/>
      <c r="K137" s="220"/>
      <c r="L137" s="220"/>
      <c r="M137" s="221"/>
      <c r="N137" s="61"/>
    </row>
    <row r="138" spans="1:14">
      <c r="A138" s="224"/>
      <c r="B138" s="220"/>
      <c r="C138" s="220"/>
      <c r="D138" s="220"/>
      <c r="E138" s="122"/>
      <c r="F138" s="122"/>
      <c r="G138" s="122"/>
      <c r="H138" s="122"/>
      <c r="I138" s="122"/>
      <c r="J138" s="220"/>
      <c r="K138" s="220"/>
      <c r="L138" s="220"/>
      <c r="M138" s="221"/>
      <c r="N138" s="61"/>
    </row>
    <row r="139" spans="1:14">
      <c r="A139" s="483" t="s">
        <v>217</v>
      </c>
      <c r="B139" s="484"/>
      <c r="C139" s="484"/>
      <c r="D139" s="484"/>
      <c r="E139" s="484"/>
      <c r="F139" s="484"/>
      <c r="G139" s="484"/>
      <c r="H139" s="484"/>
      <c r="I139" s="484"/>
      <c r="J139" s="484"/>
      <c r="K139" s="484"/>
      <c r="L139" s="484"/>
      <c r="M139" s="485"/>
      <c r="N139" s="61"/>
    </row>
    <row r="140" spans="1:14" ht="15.75" thickBot="1">
      <c r="A140" s="225"/>
      <c r="B140" s="226"/>
      <c r="C140" s="226"/>
      <c r="D140" s="227"/>
      <c r="E140" s="227"/>
      <c r="F140" s="227"/>
      <c r="G140" s="227"/>
      <c r="H140" s="227"/>
      <c r="I140" s="227"/>
      <c r="J140" s="227"/>
      <c r="K140" s="227"/>
      <c r="L140" s="227"/>
      <c r="M140" s="228"/>
      <c r="N140" s="61"/>
    </row>
  </sheetData>
  <mergeCells count="144">
    <mergeCell ref="A1:A6"/>
    <mergeCell ref="B1:I1"/>
    <mergeCell ref="J1:J2"/>
    <mergeCell ref="K1:L2"/>
    <mergeCell ref="M1:M6"/>
    <mergeCell ref="B2:I2"/>
    <mergeCell ref="B3:I4"/>
    <mergeCell ref="J3:J4"/>
    <mergeCell ref="K3:L4"/>
    <mergeCell ref="B5:I5"/>
    <mergeCell ref="J5:J6"/>
    <mergeCell ref="B6:I6"/>
    <mergeCell ref="K5:K6"/>
    <mergeCell ref="L5:L6"/>
    <mergeCell ref="K32:L32"/>
    <mergeCell ref="B33:H33"/>
    <mergeCell ref="I33:J33"/>
    <mergeCell ref="K33:L33"/>
    <mergeCell ref="A35:M35"/>
    <mergeCell ref="E8:H9"/>
    <mergeCell ref="A10:C10"/>
    <mergeCell ref="E10:F10"/>
    <mergeCell ref="G10:H10"/>
    <mergeCell ref="A12:D12"/>
    <mergeCell ref="A13:C13"/>
    <mergeCell ref="G13:H13"/>
    <mergeCell ref="J13:K13"/>
    <mergeCell ref="C14:D14"/>
    <mergeCell ref="K15:M15"/>
    <mergeCell ref="A30:M30"/>
    <mergeCell ref="B32:H32"/>
    <mergeCell ref="I32:J32"/>
    <mergeCell ref="K42:L42"/>
    <mergeCell ref="B43:H43"/>
    <mergeCell ref="K43:L43"/>
    <mergeCell ref="B44:H44"/>
    <mergeCell ref="K44:L44"/>
    <mergeCell ref="K37:L37"/>
    <mergeCell ref="K38:L38"/>
    <mergeCell ref="K39:L39"/>
    <mergeCell ref="K40:L40"/>
    <mergeCell ref="B41:H41"/>
    <mergeCell ref="K41:L41"/>
    <mergeCell ref="B37:H37"/>
    <mergeCell ref="B38:H38"/>
    <mergeCell ref="B39:H39"/>
    <mergeCell ref="B40:H40"/>
    <mergeCell ref="B42:H42"/>
    <mergeCell ref="B49:H49"/>
    <mergeCell ref="K49:L49"/>
    <mergeCell ref="B50:H50"/>
    <mergeCell ref="K50:L50"/>
    <mergeCell ref="B51:H51"/>
    <mergeCell ref="K51:L51"/>
    <mergeCell ref="B45:H45"/>
    <mergeCell ref="K45:L45"/>
    <mergeCell ref="B46:H46"/>
    <mergeCell ref="K46:L46"/>
    <mergeCell ref="B47:H47"/>
    <mergeCell ref="K47:L47"/>
    <mergeCell ref="B48:H48"/>
    <mergeCell ref="K48:L48"/>
    <mergeCell ref="B58:H58"/>
    <mergeCell ref="K58:L58"/>
    <mergeCell ref="B59:H59"/>
    <mergeCell ref="K59:L59"/>
    <mergeCell ref="B60:H60"/>
    <mergeCell ref="K60:L60"/>
    <mergeCell ref="B52:H52"/>
    <mergeCell ref="K52:L52"/>
    <mergeCell ref="A53:L53"/>
    <mergeCell ref="A55:M55"/>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K69:L69"/>
    <mergeCell ref="B69:H69"/>
    <mergeCell ref="B91:G91"/>
    <mergeCell ref="K91:L91"/>
    <mergeCell ref="B92:G92"/>
    <mergeCell ref="K92:L92"/>
    <mergeCell ref="B93:G93"/>
    <mergeCell ref="K93:L93"/>
    <mergeCell ref="A73:L73"/>
    <mergeCell ref="A75:M75"/>
    <mergeCell ref="B77:G77"/>
    <mergeCell ref="B78:G78"/>
    <mergeCell ref="B79:G79"/>
    <mergeCell ref="A85:M85"/>
    <mergeCell ref="B87:G87"/>
    <mergeCell ref="K87:L87"/>
    <mergeCell ref="B88:G88"/>
    <mergeCell ref="K88:L88"/>
    <mergeCell ref="B89:G89"/>
    <mergeCell ref="K89:L89"/>
    <mergeCell ref="B90:G90"/>
    <mergeCell ref="K90:L90"/>
    <mergeCell ref="B80:G80"/>
    <mergeCell ref="B81:G81"/>
    <mergeCell ref="B82:G82"/>
    <mergeCell ref="A83:L83"/>
    <mergeCell ref="B97:G97"/>
    <mergeCell ref="K97:L97"/>
    <mergeCell ref="A98:L98"/>
    <mergeCell ref="A100:L100"/>
    <mergeCell ref="A102:M102"/>
    <mergeCell ref="B94:G94"/>
    <mergeCell ref="K94:L94"/>
    <mergeCell ref="B95:G95"/>
    <mergeCell ref="K95:L95"/>
    <mergeCell ref="B96:G96"/>
    <mergeCell ref="K96:L96"/>
    <mergeCell ref="A139:M139"/>
    <mergeCell ref="K107:M107"/>
    <mergeCell ref="A108:L108"/>
    <mergeCell ref="A110:L110"/>
    <mergeCell ref="A126:M127"/>
    <mergeCell ref="A128:M129"/>
    <mergeCell ref="A104:G104"/>
    <mergeCell ref="K104:M104"/>
    <mergeCell ref="A105:G105"/>
    <mergeCell ref="K105:M105"/>
    <mergeCell ref="K106:M10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21" r:id="rId4">
          <objectPr defaultSize="0" autoPict="0" r:id="rId5">
            <anchor moveWithCells="1" sizeWithCells="1">
              <from>
                <xdr:col>0</xdr:col>
                <xdr:colOff>104775</xdr:colOff>
                <xdr:row>0</xdr:row>
                <xdr:rowOff>152400</xdr:rowOff>
              </from>
              <to>
                <xdr:col>1</xdr:col>
                <xdr:colOff>561975</xdr:colOff>
                <xdr:row>5</xdr:row>
                <xdr:rowOff>123825</xdr:rowOff>
              </to>
            </anchor>
          </objectPr>
        </oleObject>
      </mc:Choice>
      <mc:Fallback>
        <oleObject progId="PBrush" shapeId="5121" r:id="rId4"/>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O140"/>
  <sheetViews>
    <sheetView topLeftCell="A89" zoomScale="78" zoomScaleNormal="78" workbookViewId="0">
      <selection activeCell="J119" sqref="J119"/>
    </sheetView>
  </sheetViews>
  <sheetFormatPr baseColWidth="10" defaultColWidth="11" defaultRowHeight="15"/>
  <cols>
    <col min="1" max="1" width="10" bestFit="1" customWidth="1"/>
    <col min="2" max="2" width="17" customWidth="1"/>
    <col min="6" max="6" width="14.28515625" customWidth="1"/>
    <col min="9" max="9" width="12.7109375" bestFit="1" customWidth="1"/>
    <col min="10" max="10" width="15.7109375" customWidth="1"/>
    <col min="11" max="11" width="17.7109375" bestFit="1" customWidth="1"/>
    <col min="13" max="13" width="22.140625" customWidth="1"/>
    <col min="14" max="14" width="17.28515625" customWidth="1"/>
    <col min="15" max="15" width="12" bestFit="1" customWidth="1"/>
  </cols>
  <sheetData>
    <row r="1" spans="1:14">
      <c r="A1" s="576"/>
      <c r="B1" s="579"/>
      <c r="C1" s="579"/>
      <c r="D1" s="579"/>
      <c r="E1" s="579"/>
      <c r="F1" s="579"/>
      <c r="G1" s="579"/>
      <c r="H1" s="579"/>
      <c r="I1" s="580"/>
      <c r="J1" s="581" t="s">
        <v>40</v>
      </c>
      <c r="K1" s="583" t="s">
        <v>193</v>
      </c>
      <c r="L1" s="584"/>
      <c r="M1" s="587"/>
      <c r="N1" s="229"/>
    </row>
    <row r="2" spans="1:14" ht="15.75">
      <c r="A2" s="577"/>
      <c r="B2" s="590" t="s">
        <v>0</v>
      </c>
      <c r="C2" s="590"/>
      <c r="D2" s="590"/>
      <c r="E2" s="590"/>
      <c r="F2" s="590"/>
      <c r="G2" s="590"/>
      <c r="H2" s="590"/>
      <c r="I2" s="591"/>
      <c r="J2" s="582"/>
      <c r="K2" s="585"/>
      <c r="L2" s="586"/>
      <c r="M2" s="588"/>
      <c r="N2" s="229"/>
    </row>
    <row r="3" spans="1:14">
      <c r="A3" s="577"/>
      <c r="B3" s="592" t="s">
        <v>194</v>
      </c>
      <c r="C3" s="592"/>
      <c r="D3" s="592"/>
      <c r="E3" s="592"/>
      <c r="F3" s="592"/>
      <c r="G3" s="592"/>
      <c r="H3" s="592"/>
      <c r="I3" s="593"/>
      <c r="J3" s="594" t="s">
        <v>41</v>
      </c>
      <c r="K3" s="596">
        <v>2021</v>
      </c>
      <c r="L3" s="597"/>
      <c r="M3" s="588"/>
      <c r="N3" s="229"/>
    </row>
    <row r="4" spans="1:14">
      <c r="A4" s="577"/>
      <c r="B4" s="592"/>
      <c r="C4" s="592"/>
      <c r="D4" s="592"/>
      <c r="E4" s="592"/>
      <c r="F4" s="592"/>
      <c r="G4" s="592"/>
      <c r="H4" s="592"/>
      <c r="I4" s="593"/>
      <c r="J4" s="595"/>
      <c r="K4" s="585"/>
      <c r="L4" s="586"/>
      <c r="M4" s="588"/>
      <c r="N4" s="229"/>
    </row>
    <row r="5" spans="1:14">
      <c r="A5" s="577"/>
      <c r="B5" s="592" t="s">
        <v>195</v>
      </c>
      <c r="C5" s="592"/>
      <c r="D5" s="592"/>
      <c r="E5" s="592"/>
      <c r="F5" s="592"/>
      <c r="G5" s="592"/>
      <c r="H5" s="592"/>
      <c r="I5" s="593"/>
      <c r="J5" s="594" t="s">
        <v>42</v>
      </c>
      <c r="K5" s="601"/>
      <c r="L5" s="601"/>
      <c r="M5" s="588"/>
      <c r="N5" s="229"/>
    </row>
    <row r="6" spans="1:14" ht="15.75" thickBot="1">
      <c r="A6" s="578"/>
      <c r="B6" s="599"/>
      <c r="C6" s="599"/>
      <c r="D6" s="599"/>
      <c r="E6" s="599"/>
      <c r="F6" s="599"/>
      <c r="G6" s="599"/>
      <c r="H6" s="599"/>
      <c r="I6" s="600"/>
      <c r="J6" s="598"/>
      <c r="K6" s="602"/>
      <c r="L6" s="602"/>
      <c r="M6" s="589"/>
      <c r="N6" s="229"/>
    </row>
    <row r="7" spans="1:14" ht="15.75" thickBot="1">
      <c r="A7" s="62"/>
      <c r="B7" s="63"/>
      <c r="C7" s="63"/>
      <c r="D7" s="63"/>
      <c r="E7" s="63"/>
      <c r="F7" s="63"/>
      <c r="G7" s="63"/>
      <c r="H7" s="63"/>
      <c r="I7" s="63"/>
      <c r="J7" s="63"/>
      <c r="K7" s="64"/>
      <c r="L7" s="64"/>
      <c r="M7" s="65"/>
      <c r="N7" s="229"/>
    </row>
    <row r="8" spans="1:14" ht="18.75" customHeight="1">
      <c r="A8" s="66"/>
      <c r="B8" s="67"/>
      <c r="C8" s="67"/>
      <c r="D8" s="67"/>
      <c r="E8" s="605"/>
      <c r="F8" s="605"/>
      <c r="G8" s="605"/>
      <c r="H8" s="605"/>
      <c r="I8" s="67"/>
      <c r="J8" s="68" t="s">
        <v>43</v>
      </c>
      <c r="K8" s="69"/>
      <c r="L8" s="69"/>
      <c r="M8" s="70"/>
      <c r="N8" s="229"/>
    </row>
    <row r="9" spans="1:14">
      <c r="A9" s="71"/>
      <c r="B9" s="72"/>
      <c r="C9" s="72"/>
      <c r="D9" s="72"/>
      <c r="E9" s="606"/>
      <c r="F9" s="606"/>
      <c r="G9" s="606"/>
      <c r="H9" s="606"/>
      <c r="I9" s="72"/>
      <c r="J9" s="73"/>
      <c r="K9" s="74" t="s">
        <v>44</v>
      </c>
      <c r="L9" s="74" t="s">
        <v>45</v>
      </c>
      <c r="M9" s="75" t="s">
        <v>46</v>
      </c>
      <c r="N9" s="229"/>
    </row>
    <row r="10" spans="1:14" ht="20.25">
      <c r="A10" s="565" t="s">
        <v>196</v>
      </c>
      <c r="B10" s="566"/>
      <c r="C10" s="566"/>
      <c r="D10" s="78" t="s">
        <v>197</v>
      </c>
      <c r="E10" s="561" t="s">
        <v>198</v>
      </c>
      <c r="F10" s="561"/>
      <c r="G10" s="562" t="s">
        <v>199</v>
      </c>
      <c r="H10" s="562"/>
      <c r="I10" s="72"/>
      <c r="J10" s="79"/>
      <c r="K10" s="74"/>
      <c r="L10" s="74"/>
      <c r="M10" s="75"/>
      <c r="N10" s="229"/>
    </row>
    <row r="11" spans="1:14" ht="35.25">
      <c r="A11" s="76"/>
      <c r="B11" s="77"/>
      <c r="C11" s="77"/>
      <c r="D11" s="80"/>
      <c r="E11" s="72"/>
      <c r="F11" s="72"/>
      <c r="G11" s="81"/>
      <c r="H11" s="72"/>
      <c r="I11" s="72"/>
      <c r="J11" s="79"/>
      <c r="K11" s="74"/>
      <c r="L11" s="74"/>
      <c r="M11" s="75"/>
      <c r="N11" s="229"/>
    </row>
    <row r="12" spans="1:14">
      <c r="A12" s="563" t="s">
        <v>200</v>
      </c>
      <c r="B12" s="564"/>
      <c r="C12" s="564"/>
      <c r="D12" s="564"/>
      <c r="E12" s="72"/>
      <c r="F12" s="72"/>
      <c r="G12" s="72"/>
      <c r="H12" s="72"/>
      <c r="I12" s="72"/>
      <c r="J12" s="73"/>
      <c r="K12" s="74"/>
      <c r="L12" s="74"/>
      <c r="M12" s="75"/>
      <c r="N12" s="229"/>
    </row>
    <row r="13" spans="1:14" ht="35.25">
      <c r="A13" s="565" t="s">
        <v>201</v>
      </c>
      <c r="B13" s="566"/>
      <c r="C13" s="566"/>
      <c r="D13" s="82" t="s">
        <v>47</v>
      </c>
      <c r="E13" s="82"/>
      <c r="F13" s="83"/>
      <c r="G13" s="567" t="s">
        <v>202</v>
      </c>
      <c r="H13" s="567"/>
      <c r="I13" s="84" t="s">
        <v>47</v>
      </c>
      <c r="J13" s="567" t="s">
        <v>203</v>
      </c>
      <c r="K13" s="567"/>
      <c r="L13" s="84" t="s">
        <v>47</v>
      </c>
      <c r="M13" s="85"/>
      <c r="N13" s="229"/>
    </row>
    <row r="14" spans="1:14">
      <c r="A14" s="86" t="s">
        <v>48</v>
      </c>
      <c r="B14" s="87"/>
      <c r="C14" s="568"/>
      <c r="D14" s="568"/>
      <c r="E14" s="88"/>
      <c r="F14" s="88"/>
      <c r="G14" s="87"/>
      <c r="H14" s="89"/>
      <c r="I14" s="90" t="s">
        <v>49</v>
      </c>
      <c r="J14" s="91"/>
      <c r="K14" s="88"/>
      <c r="L14" s="88"/>
      <c r="M14" s="92"/>
      <c r="N14" s="229"/>
    </row>
    <row r="15" spans="1:14" ht="19.5" customHeight="1" thickBot="1">
      <c r="A15" s="93"/>
      <c r="B15" s="94"/>
      <c r="C15" s="95"/>
      <c r="D15" s="95"/>
      <c r="E15" s="95"/>
      <c r="F15" s="95"/>
      <c r="G15" s="94"/>
      <c r="H15" s="95"/>
      <c r="I15" s="94"/>
      <c r="J15" s="95"/>
      <c r="K15" s="569"/>
      <c r="L15" s="569"/>
      <c r="M15" s="570"/>
      <c r="N15" s="229"/>
    </row>
    <row r="16" spans="1:14">
      <c r="A16" s="230"/>
      <c r="B16" s="231"/>
      <c r="C16" s="231"/>
      <c r="D16" s="231"/>
      <c r="E16" s="231"/>
      <c r="F16" s="231"/>
      <c r="G16" s="231"/>
      <c r="H16" s="231"/>
      <c r="I16" s="231"/>
      <c r="J16" s="231"/>
      <c r="K16" s="231"/>
      <c r="L16" s="231"/>
      <c r="M16" s="232"/>
      <c r="N16" s="229"/>
    </row>
    <row r="17" spans="1:14">
      <c r="A17" s="38" t="s">
        <v>50</v>
      </c>
      <c r="B17" s="233"/>
      <c r="C17" s="234" t="s">
        <v>204</v>
      </c>
      <c r="D17" s="235"/>
      <c r="E17" s="236"/>
      <c r="F17" s="236"/>
      <c r="G17" s="236"/>
      <c r="H17" s="236"/>
      <c r="I17" s="236"/>
      <c r="J17" s="236"/>
      <c r="K17" s="236"/>
      <c r="L17" s="236"/>
      <c r="M17" s="237"/>
      <c r="N17" s="238"/>
    </row>
    <row r="18" spans="1:14">
      <c r="A18" s="19" t="s">
        <v>51</v>
      </c>
      <c r="B18" s="239"/>
      <c r="C18" s="240"/>
      <c r="D18" s="240"/>
      <c r="E18" s="240"/>
      <c r="F18" s="240"/>
      <c r="G18" s="240"/>
      <c r="H18" s="240"/>
      <c r="I18" s="240"/>
      <c r="J18" s="240"/>
      <c r="K18" s="240"/>
      <c r="L18" s="240"/>
      <c r="M18" s="237"/>
      <c r="N18" s="238"/>
    </row>
    <row r="19" spans="1:14">
      <c r="A19" s="241"/>
      <c r="B19" s="239"/>
      <c r="C19" s="242"/>
      <c r="D19" s="240"/>
      <c r="E19" s="240"/>
      <c r="F19" s="240"/>
      <c r="G19" s="240"/>
      <c r="H19" s="240"/>
      <c r="I19" s="240"/>
      <c r="J19" s="240"/>
      <c r="K19" s="240"/>
      <c r="L19" s="240"/>
      <c r="M19" s="237"/>
      <c r="N19" s="238"/>
    </row>
    <row r="20" spans="1:14">
      <c r="A20" s="241"/>
      <c r="B20" s="239"/>
      <c r="C20" s="243"/>
      <c r="D20" s="243"/>
      <c r="E20" s="243"/>
      <c r="F20" s="243"/>
      <c r="G20" s="243"/>
      <c r="H20" s="243"/>
      <c r="I20" s="243"/>
      <c r="J20" s="243"/>
      <c r="K20" s="243"/>
      <c r="L20" s="243"/>
      <c r="M20" s="244"/>
      <c r="N20" s="238"/>
    </row>
    <row r="21" spans="1:14">
      <c r="A21" s="241" t="s">
        <v>52</v>
      </c>
      <c r="B21" s="245"/>
      <c r="C21" s="240"/>
      <c r="D21" s="240"/>
      <c r="E21" s="240"/>
      <c r="F21" s="240"/>
      <c r="G21" s="240"/>
      <c r="H21" s="235"/>
      <c r="I21" s="246" t="s">
        <v>53</v>
      </c>
      <c r="J21" s="240"/>
      <c r="K21" s="240"/>
      <c r="L21" s="240"/>
      <c r="M21" s="244"/>
      <c r="N21" s="238"/>
    </row>
    <row r="22" spans="1:14">
      <c r="A22" s="241"/>
      <c r="B22" s="239"/>
      <c r="C22" s="243"/>
      <c r="D22" s="243"/>
      <c r="E22" s="243"/>
      <c r="F22" s="243"/>
      <c r="G22" s="243"/>
      <c r="H22" s="243"/>
      <c r="I22" s="243"/>
      <c r="J22" s="243"/>
      <c r="K22" s="243"/>
      <c r="L22" s="243"/>
      <c r="M22" s="244"/>
      <c r="N22" s="238"/>
    </row>
    <row r="23" spans="1:14">
      <c r="A23" s="241" t="s">
        <v>54</v>
      </c>
      <c r="B23" s="245"/>
      <c r="C23" s="240"/>
      <c r="D23" s="240"/>
      <c r="E23" s="240"/>
      <c r="F23" s="240"/>
      <c r="G23" s="240"/>
      <c r="H23" s="240"/>
      <c r="I23" s="240"/>
      <c r="J23" s="240"/>
      <c r="K23" s="240"/>
      <c r="L23" s="240"/>
      <c r="M23" s="247"/>
      <c r="N23" s="238"/>
    </row>
    <row r="24" spans="1:14">
      <c r="A24" s="241"/>
      <c r="B24" s="239"/>
      <c r="C24" s="243"/>
      <c r="D24" s="243"/>
      <c r="E24" s="243"/>
      <c r="F24" s="243"/>
      <c r="G24" s="243"/>
      <c r="H24" s="243"/>
      <c r="I24" s="243"/>
      <c r="J24" s="243"/>
      <c r="K24" s="243"/>
      <c r="L24" s="243"/>
      <c r="M24" s="244"/>
      <c r="N24" s="238"/>
    </row>
    <row r="25" spans="1:14">
      <c r="A25" s="241" t="s">
        <v>55</v>
      </c>
      <c r="B25" s="245"/>
      <c r="C25" s="240"/>
      <c r="D25" s="240"/>
      <c r="E25" s="240"/>
      <c r="F25" s="240"/>
      <c r="G25" s="240"/>
      <c r="H25" s="240"/>
      <c r="I25" s="240"/>
      <c r="J25" s="248" t="s">
        <v>50</v>
      </c>
      <c r="K25" s="249"/>
      <c r="L25" s="250" t="s">
        <v>204</v>
      </c>
      <c r="M25" s="251" t="s">
        <v>205</v>
      </c>
      <c r="N25" s="238"/>
    </row>
    <row r="26" spans="1:14">
      <c r="A26" s="241"/>
      <c r="B26" s="239"/>
      <c r="C26" s="243"/>
      <c r="D26" s="243"/>
      <c r="E26" s="243"/>
      <c r="F26" s="243"/>
      <c r="G26" s="243"/>
      <c r="H26" s="243"/>
      <c r="I26" s="243"/>
      <c r="J26" s="243"/>
      <c r="K26" s="243"/>
      <c r="L26" s="243"/>
      <c r="M26" s="244"/>
      <c r="N26" s="238"/>
    </row>
    <row r="27" spans="1:14">
      <c r="A27" s="241" t="s">
        <v>206</v>
      </c>
      <c r="B27" s="239"/>
      <c r="C27" s="243"/>
      <c r="D27" s="243"/>
      <c r="E27" s="243"/>
      <c r="F27" s="243"/>
      <c r="G27" s="235"/>
      <c r="H27" s="252" t="s">
        <v>207</v>
      </c>
      <c r="I27" s="252" t="s">
        <v>207</v>
      </c>
      <c r="J27" s="236"/>
      <c r="K27" s="243"/>
      <c r="L27" s="243"/>
      <c r="M27" s="244"/>
      <c r="N27" s="238"/>
    </row>
    <row r="28" spans="1:14">
      <c r="A28" s="241"/>
      <c r="B28" s="239"/>
      <c r="C28" s="243"/>
      <c r="D28" s="243"/>
      <c r="E28" s="236" t="s">
        <v>56</v>
      </c>
      <c r="F28" s="253"/>
      <c r="G28" s="254" t="s">
        <v>44</v>
      </c>
      <c r="H28" s="254" t="s">
        <v>45</v>
      </c>
      <c r="I28" s="255" t="s">
        <v>46</v>
      </c>
      <c r="J28" s="236"/>
      <c r="K28" s="243"/>
      <c r="L28" s="243"/>
      <c r="M28" s="244"/>
      <c r="N28" s="238"/>
    </row>
    <row r="29" spans="1:14">
      <c r="A29" s="256"/>
      <c r="B29" s="257"/>
      <c r="C29" s="257"/>
      <c r="D29" s="257"/>
      <c r="E29" s="257"/>
      <c r="F29" s="257"/>
      <c r="G29" s="257"/>
      <c r="H29" s="257"/>
      <c r="I29" s="257"/>
      <c r="J29" s="257"/>
      <c r="K29" s="257"/>
      <c r="L29" s="257"/>
      <c r="M29" s="258"/>
      <c r="N29" s="229"/>
    </row>
    <row r="30" spans="1:14" ht="15.75" hidden="1" customHeight="1" thickBot="1">
      <c r="A30" s="684" t="s">
        <v>57</v>
      </c>
      <c r="B30" s="685"/>
      <c r="C30" s="685"/>
      <c r="D30" s="685"/>
      <c r="E30" s="685"/>
      <c r="F30" s="685"/>
      <c r="G30" s="685"/>
      <c r="H30" s="685"/>
      <c r="I30" s="685"/>
      <c r="J30" s="685"/>
      <c r="K30" s="685"/>
      <c r="L30" s="685"/>
      <c r="M30" s="686"/>
      <c r="N30" s="238"/>
    </row>
    <row r="31" spans="1:14" ht="15.75" thickBot="1">
      <c r="A31" s="13"/>
      <c r="B31" s="259"/>
      <c r="C31" s="259"/>
      <c r="D31" s="259"/>
      <c r="E31" s="259"/>
      <c r="F31" s="259"/>
      <c r="G31" s="259"/>
      <c r="H31" s="259"/>
      <c r="I31" s="259"/>
      <c r="J31" s="259"/>
      <c r="K31" s="259"/>
      <c r="L31" s="259"/>
      <c r="M31" s="14"/>
      <c r="N31" s="229"/>
    </row>
    <row r="32" spans="1:14" ht="19.5" customHeight="1">
      <c r="A32" s="260" t="s">
        <v>208</v>
      </c>
      <c r="B32" s="673" t="s">
        <v>58</v>
      </c>
      <c r="C32" s="673"/>
      <c r="D32" s="673"/>
      <c r="E32" s="673"/>
      <c r="F32" s="673"/>
      <c r="G32" s="673"/>
      <c r="H32" s="673"/>
      <c r="I32" s="687" t="s">
        <v>59</v>
      </c>
      <c r="J32" s="687"/>
      <c r="K32" s="679" t="s">
        <v>60</v>
      </c>
      <c r="L32" s="679"/>
      <c r="M32" s="262" t="s">
        <v>7</v>
      </c>
      <c r="N32" s="229"/>
    </row>
    <row r="33" spans="1:14" ht="15.75" thickBot="1">
      <c r="A33" s="263" t="s">
        <v>17</v>
      </c>
      <c r="B33" s="680" t="s">
        <v>114</v>
      </c>
      <c r="C33" s="680"/>
      <c r="D33" s="680"/>
      <c r="E33" s="680"/>
      <c r="F33" s="680"/>
      <c r="G33" s="680"/>
      <c r="H33" s="680"/>
      <c r="I33" s="680"/>
      <c r="J33" s="680"/>
      <c r="K33" s="680" t="s">
        <v>115</v>
      </c>
      <c r="L33" s="680"/>
      <c r="M33" s="264"/>
      <c r="N33" s="229"/>
    </row>
    <row r="34" spans="1:14">
      <c r="A34" s="382"/>
      <c r="B34" s="383"/>
      <c r="C34" s="383"/>
      <c r="D34" s="383"/>
      <c r="E34" s="383"/>
      <c r="F34" s="383"/>
      <c r="G34" s="383"/>
      <c r="H34" s="383"/>
      <c r="I34" s="383"/>
      <c r="J34" s="383"/>
      <c r="K34" s="383"/>
      <c r="L34" s="383"/>
      <c r="M34" s="384"/>
      <c r="N34" s="229"/>
    </row>
    <row r="35" spans="1:14">
      <c r="A35" s="649" t="s">
        <v>62</v>
      </c>
      <c r="B35" s="650"/>
      <c r="C35" s="650"/>
      <c r="D35" s="650"/>
      <c r="E35" s="650"/>
      <c r="F35" s="650"/>
      <c r="G35" s="650"/>
      <c r="H35" s="650"/>
      <c r="I35" s="650"/>
      <c r="J35" s="650"/>
      <c r="K35" s="650"/>
      <c r="L35" s="650"/>
      <c r="M35" s="651"/>
      <c r="N35" s="229"/>
    </row>
    <row r="36" spans="1:14" ht="15.75" thickBot="1">
      <c r="A36" s="710"/>
      <c r="B36" s="711"/>
      <c r="C36" s="711"/>
      <c r="D36" s="711"/>
      <c r="E36" s="711"/>
      <c r="F36" s="711"/>
      <c r="G36" s="711"/>
      <c r="H36" s="711"/>
      <c r="I36" s="711"/>
      <c r="J36" s="711"/>
      <c r="K36" s="711"/>
      <c r="L36" s="711"/>
      <c r="M36" s="712"/>
      <c r="N36" s="229"/>
    </row>
    <row r="37" spans="1:14">
      <c r="A37" s="268" t="s">
        <v>40</v>
      </c>
      <c r="B37" s="673" t="s">
        <v>58</v>
      </c>
      <c r="C37" s="673"/>
      <c r="D37" s="673"/>
      <c r="E37" s="673"/>
      <c r="F37" s="673"/>
      <c r="G37" s="673"/>
      <c r="H37" s="673"/>
      <c r="I37" s="261" t="s">
        <v>63</v>
      </c>
      <c r="J37" s="261" t="s">
        <v>64</v>
      </c>
      <c r="K37" s="673" t="s">
        <v>65</v>
      </c>
      <c r="L37" s="673"/>
      <c r="M37" s="269" t="s">
        <v>66</v>
      </c>
      <c r="N37" s="229"/>
    </row>
    <row r="38" spans="1:14">
      <c r="A38" s="285" t="s">
        <v>111</v>
      </c>
      <c r="B38" s="550" t="s">
        <v>224</v>
      </c>
      <c r="C38" s="550"/>
      <c r="D38" s="550"/>
      <c r="E38" s="550"/>
      <c r="F38" s="550"/>
      <c r="G38" s="550"/>
      <c r="H38" s="550"/>
      <c r="I38" s="270"/>
      <c r="J38" s="271">
        <v>82188.211085451287</v>
      </c>
      <c r="K38" s="678">
        <f>1/619.375</f>
        <v>1.6145307769929364E-3</v>
      </c>
      <c r="L38" s="678"/>
      <c r="M38" s="272">
        <f>J38*K38</f>
        <v>132.69539630345315</v>
      </c>
      <c r="N38" s="229"/>
    </row>
    <row r="39" spans="1:14">
      <c r="A39" s="273" t="s">
        <v>112</v>
      </c>
      <c r="B39" s="664" t="s">
        <v>219</v>
      </c>
      <c r="C39" s="664"/>
      <c r="D39" s="664"/>
      <c r="E39" s="664"/>
      <c r="F39" s="664"/>
      <c r="G39" s="664"/>
      <c r="H39" s="664"/>
      <c r="I39" s="274"/>
      <c r="J39" s="275">
        <v>222599.66997260629</v>
      </c>
      <c r="K39" s="678">
        <f>1/619.375</f>
        <v>1.6145307769929364E-3</v>
      </c>
      <c r="L39" s="678"/>
      <c r="M39" s="272">
        <f t="shared" ref="M39:M51" si="0">J39*K39</f>
        <v>359.39401811924324</v>
      </c>
      <c r="N39" s="229"/>
    </row>
    <row r="40" spans="1:14">
      <c r="A40" s="273" t="s">
        <v>113</v>
      </c>
      <c r="B40" s="664" t="s">
        <v>225</v>
      </c>
      <c r="C40" s="664"/>
      <c r="D40" s="664"/>
      <c r="E40" s="664"/>
      <c r="F40" s="664"/>
      <c r="G40" s="664"/>
      <c r="H40" s="664"/>
      <c r="I40" s="274"/>
      <c r="J40" s="275">
        <v>148962.83345095921</v>
      </c>
      <c r="K40" s="678">
        <f>1/619.375</f>
        <v>1.6145307769929364E-3</v>
      </c>
      <c r="L40" s="678"/>
      <c r="M40" s="272">
        <f t="shared" si="0"/>
        <v>240.50507923464656</v>
      </c>
      <c r="N40" s="229"/>
    </row>
    <row r="41" spans="1:14">
      <c r="A41" s="273" t="s">
        <v>108</v>
      </c>
      <c r="B41" s="664" t="s">
        <v>223</v>
      </c>
      <c r="C41" s="664"/>
      <c r="D41" s="664"/>
      <c r="E41" s="664"/>
      <c r="F41" s="664"/>
      <c r="G41" s="664"/>
      <c r="H41" s="664"/>
      <c r="I41" s="274"/>
      <c r="J41" s="275">
        <v>191719.70626998012</v>
      </c>
      <c r="K41" s="678">
        <f>1/619.375</f>
        <v>1.6145307769929364E-3</v>
      </c>
      <c r="L41" s="678"/>
      <c r="M41" s="272">
        <f t="shared" si="0"/>
        <v>309.53736632892856</v>
      </c>
      <c r="N41" s="229"/>
    </row>
    <row r="42" spans="1:14">
      <c r="A42" s="273"/>
      <c r="B42" s="664"/>
      <c r="C42" s="664"/>
      <c r="D42" s="664"/>
      <c r="E42" s="664"/>
      <c r="F42" s="664"/>
      <c r="G42" s="664"/>
      <c r="H42" s="664"/>
      <c r="I42" s="274"/>
      <c r="J42" s="275"/>
      <c r="K42" s="678"/>
      <c r="L42" s="678"/>
      <c r="M42" s="272">
        <f t="shared" si="0"/>
        <v>0</v>
      </c>
      <c r="N42" s="229"/>
    </row>
    <row r="43" spans="1:14">
      <c r="A43" s="146"/>
      <c r="B43" s="553"/>
      <c r="C43" s="553"/>
      <c r="D43" s="553"/>
      <c r="E43" s="553"/>
      <c r="F43" s="553"/>
      <c r="G43" s="553"/>
      <c r="H43" s="553"/>
      <c r="I43" s="274"/>
      <c r="J43" s="275"/>
      <c r="K43" s="709"/>
      <c r="L43" s="709"/>
      <c r="M43" s="272">
        <f t="shared" si="0"/>
        <v>0</v>
      </c>
      <c r="N43" s="229"/>
    </row>
    <row r="44" spans="1:14">
      <c r="A44" s="146"/>
      <c r="B44" s="553"/>
      <c r="C44" s="553"/>
      <c r="D44" s="553"/>
      <c r="E44" s="553"/>
      <c r="F44" s="553"/>
      <c r="G44" s="553"/>
      <c r="H44" s="553"/>
      <c r="I44" s="274"/>
      <c r="J44" s="275"/>
      <c r="K44" s="709"/>
      <c r="L44" s="709"/>
      <c r="M44" s="272">
        <f t="shared" si="0"/>
        <v>0</v>
      </c>
      <c r="N44" s="229"/>
    </row>
    <row r="45" spans="1:14">
      <c r="A45" s="146"/>
      <c r="B45" s="553"/>
      <c r="C45" s="553"/>
      <c r="D45" s="553"/>
      <c r="E45" s="553"/>
      <c r="F45" s="553"/>
      <c r="G45" s="553"/>
      <c r="H45" s="553"/>
      <c r="I45" s="274"/>
      <c r="J45" s="275"/>
      <c r="K45" s="709"/>
      <c r="L45" s="709"/>
      <c r="M45" s="272">
        <f t="shared" si="0"/>
        <v>0</v>
      </c>
      <c r="N45" s="229"/>
    </row>
    <row r="46" spans="1:14">
      <c r="A46" s="146"/>
      <c r="B46" s="553"/>
      <c r="C46" s="553"/>
      <c r="D46" s="553"/>
      <c r="E46" s="553"/>
      <c r="F46" s="553"/>
      <c r="G46" s="553"/>
      <c r="H46" s="553"/>
      <c r="I46" s="274"/>
      <c r="J46" s="275"/>
      <c r="K46" s="709"/>
      <c r="L46" s="709"/>
      <c r="M46" s="272">
        <f t="shared" si="0"/>
        <v>0</v>
      </c>
      <c r="N46" s="229"/>
    </row>
    <row r="47" spans="1:14">
      <c r="A47" s="146"/>
      <c r="B47" s="553"/>
      <c r="C47" s="553"/>
      <c r="D47" s="553"/>
      <c r="E47" s="553"/>
      <c r="F47" s="553"/>
      <c r="G47" s="553"/>
      <c r="H47" s="553"/>
      <c r="I47" s="274"/>
      <c r="J47" s="275"/>
      <c r="K47" s="709"/>
      <c r="L47" s="709"/>
      <c r="M47" s="272">
        <f t="shared" si="0"/>
        <v>0</v>
      </c>
      <c r="N47" s="229"/>
    </row>
    <row r="48" spans="1:14">
      <c r="A48" s="146"/>
      <c r="B48" s="553"/>
      <c r="C48" s="553"/>
      <c r="D48" s="553"/>
      <c r="E48" s="553"/>
      <c r="F48" s="553"/>
      <c r="G48" s="553"/>
      <c r="H48" s="553"/>
      <c r="I48" s="274"/>
      <c r="J48" s="275"/>
      <c r="K48" s="709"/>
      <c r="L48" s="709"/>
      <c r="M48" s="272">
        <f t="shared" si="0"/>
        <v>0</v>
      </c>
      <c r="N48" s="229"/>
    </row>
    <row r="49" spans="1:14">
      <c r="A49" s="146"/>
      <c r="B49" s="553"/>
      <c r="C49" s="553"/>
      <c r="D49" s="553"/>
      <c r="E49" s="553"/>
      <c r="F49" s="553"/>
      <c r="G49" s="553"/>
      <c r="H49" s="553"/>
      <c r="I49" s="274"/>
      <c r="J49" s="275"/>
      <c r="K49" s="709"/>
      <c r="L49" s="709"/>
      <c r="M49" s="272">
        <f t="shared" si="0"/>
        <v>0</v>
      </c>
      <c r="N49" s="229"/>
    </row>
    <row r="50" spans="1:14">
      <c r="A50" s="146"/>
      <c r="B50" s="553"/>
      <c r="C50" s="553"/>
      <c r="D50" s="553"/>
      <c r="E50" s="553"/>
      <c r="F50" s="553"/>
      <c r="G50" s="553"/>
      <c r="H50" s="553"/>
      <c r="I50" s="274"/>
      <c r="J50" s="275"/>
      <c r="K50" s="709"/>
      <c r="L50" s="709"/>
      <c r="M50" s="272">
        <f t="shared" si="0"/>
        <v>0</v>
      </c>
      <c r="N50" s="229"/>
    </row>
    <row r="51" spans="1:14">
      <c r="A51" s="146"/>
      <c r="B51" s="553"/>
      <c r="C51" s="553"/>
      <c r="D51" s="553"/>
      <c r="E51" s="553"/>
      <c r="F51" s="553"/>
      <c r="G51" s="553"/>
      <c r="H51" s="553"/>
      <c r="I51" s="274"/>
      <c r="J51" s="275"/>
      <c r="K51" s="709"/>
      <c r="L51" s="709"/>
      <c r="M51" s="272">
        <f t="shared" si="0"/>
        <v>0</v>
      </c>
      <c r="N51" s="229"/>
    </row>
    <row r="52" spans="1:14" ht="15.75" thickBot="1">
      <c r="A52" s="277"/>
      <c r="B52" s="715" t="s">
        <v>70</v>
      </c>
      <c r="C52" s="715"/>
      <c r="D52" s="715"/>
      <c r="E52" s="715"/>
      <c r="F52" s="715"/>
      <c r="G52" s="715"/>
      <c r="H52" s="715"/>
      <c r="I52" s="278"/>
      <c r="J52" s="279"/>
      <c r="K52" s="555">
        <v>0.05</v>
      </c>
      <c r="L52" s="555"/>
      <c r="M52" s="385">
        <f>K52*M98</f>
        <v>2.3023881601076357</v>
      </c>
      <c r="N52" s="229"/>
    </row>
    <row r="53" spans="1:14" ht="15.75" thickBot="1">
      <c r="A53" s="670" t="s">
        <v>71</v>
      </c>
      <c r="B53" s="671"/>
      <c r="C53" s="671"/>
      <c r="D53" s="671"/>
      <c r="E53" s="671"/>
      <c r="F53" s="671"/>
      <c r="G53" s="671"/>
      <c r="H53" s="671"/>
      <c r="I53" s="671"/>
      <c r="J53" s="671"/>
      <c r="K53" s="671"/>
      <c r="L53" s="672"/>
      <c r="M53" s="281">
        <f>SUM(M38:M52)</f>
        <v>1044.4342481463793</v>
      </c>
      <c r="N53" s="229"/>
    </row>
    <row r="54" spans="1:14">
      <c r="A54" s="15"/>
      <c r="B54" s="259"/>
      <c r="C54" s="259"/>
      <c r="D54" s="259"/>
      <c r="E54" s="259"/>
      <c r="F54" s="259"/>
      <c r="G54" s="259"/>
      <c r="H54" s="259"/>
      <c r="I54" s="259"/>
      <c r="J54" s="259"/>
      <c r="K54" s="259"/>
      <c r="L54" s="259"/>
      <c r="M54" s="14"/>
      <c r="N54" s="229"/>
    </row>
    <row r="55" spans="1:14">
      <c r="A55" s="657" t="s">
        <v>72</v>
      </c>
      <c r="B55" s="658"/>
      <c r="C55" s="658"/>
      <c r="D55" s="658"/>
      <c r="E55" s="658"/>
      <c r="F55" s="658"/>
      <c r="G55" s="658"/>
      <c r="H55" s="658"/>
      <c r="I55" s="658"/>
      <c r="J55" s="658"/>
      <c r="K55" s="658"/>
      <c r="L55" s="658"/>
      <c r="M55" s="659"/>
      <c r="N55" s="229"/>
    </row>
    <row r="56" spans="1:14" ht="15.75" thickBot="1">
      <c r="A56" s="282"/>
      <c r="B56" s="283"/>
      <c r="C56" s="283"/>
      <c r="D56" s="283"/>
      <c r="E56" s="283"/>
      <c r="F56" s="283"/>
      <c r="G56" s="283"/>
      <c r="H56" s="283"/>
      <c r="I56" s="283"/>
      <c r="J56" s="283"/>
      <c r="K56" s="283"/>
      <c r="L56" s="283"/>
      <c r="M56" s="284"/>
      <c r="N56" s="229"/>
    </row>
    <row r="57" spans="1:14">
      <c r="A57" s="268" t="s">
        <v>40</v>
      </c>
      <c r="B57" s="673" t="s">
        <v>58</v>
      </c>
      <c r="C57" s="673"/>
      <c r="D57" s="673"/>
      <c r="E57" s="673"/>
      <c r="F57" s="673"/>
      <c r="G57" s="673"/>
      <c r="H57" s="673"/>
      <c r="I57" s="261" t="s">
        <v>60</v>
      </c>
      <c r="J57" s="261" t="s">
        <v>7</v>
      </c>
      <c r="K57" s="673" t="s">
        <v>73</v>
      </c>
      <c r="L57" s="673"/>
      <c r="M57" s="269" t="s">
        <v>66</v>
      </c>
      <c r="N57" s="229"/>
    </row>
    <row r="58" spans="1:14">
      <c r="A58" s="285" t="s">
        <v>116</v>
      </c>
      <c r="B58" s="674" t="s">
        <v>176</v>
      </c>
      <c r="C58" s="674"/>
      <c r="D58" s="674"/>
      <c r="E58" s="674"/>
      <c r="F58" s="674"/>
      <c r="G58" s="674"/>
      <c r="H58" s="674"/>
      <c r="I58" s="286" t="s">
        <v>227</v>
      </c>
      <c r="J58" s="287">
        <v>3</v>
      </c>
      <c r="K58" s="707">
        <v>117.85147442697317</v>
      </c>
      <c r="L58" s="708"/>
      <c r="M58" s="272">
        <f>J58*K58</f>
        <v>353.55442328091954</v>
      </c>
      <c r="N58" s="229"/>
    </row>
    <row r="59" spans="1:14">
      <c r="A59" s="273"/>
      <c r="B59" s="664"/>
      <c r="C59" s="664"/>
      <c r="D59" s="664"/>
      <c r="E59" s="664"/>
      <c r="F59" s="664"/>
      <c r="G59" s="664"/>
      <c r="H59" s="664"/>
      <c r="I59" s="288"/>
      <c r="J59" s="276"/>
      <c r="K59" s="665"/>
      <c r="L59" s="666"/>
      <c r="M59" s="272">
        <f t="shared" ref="M59:M72" si="1">J59*K59</f>
        <v>0</v>
      </c>
      <c r="N59" s="229"/>
    </row>
    <row r="60" spans="1:14">
      <c r="A60" s="273"/>
      <c r="B60" s="664"/>
      <c r="C60" s="664"/>
      <c r="D60" s="664"/>
      <c r="E60" s="664"/>
      <c r="F60" s="664"/>
      <c r="G60" s="664"/>
      <c r="H60" s="664"/>
      <c r="I60" s="288"/>
      <c r="J60" s="276"/>
      <c r="K60" s="665"/>
      <c r="L60" s="666"/>
      <c r="M60" s="272">
        <f t="shared" si="1"/>
        <v>0</v>
      </c>
      <c r="N60" s="229"/>
    </row>
    <row r="61" spans="1:14">
      <c r="A61" s="273"/>
      <c r="B61" s="664"/>
      <c r="C61" s="664"/>
      <c r="D61" s="664"/>
      <c r="E61" s="664"/>
      <c r="F61" s="664"/>
      <c r="G61" s="664"/>
      <c r="H61" s="664"/>
      <c r="I61" s="288"/>
      <c r="J61" s="276"/>
      <c r="K61" s="665"/>
      <c r="L61" s="666"/>
      <c r="M61" s="272">
        <f t="shared" si="1"/>
        <v>0</v>
      </c>
      <c r="N61" s="229"/>
    </row>
    <row r="62" spans="1:14">
      <c r="A62" s="273"/>
      <c r="B62" s="664"/>
      <c r="C62" s="664"/>
      <c r="D62" s="664"/>
      <c r="E62" s="664"/>
      <c r="F62" s="664"/>
      <c r="G62" s="664"/>
      <c r="H62" s="664"/>
      <c r="I62" s="288"/>
      <c r="J62" s="276"/>
      <c r="K62" s="665"/>
      <c r="L62" s="666"/>
      <c r="M62" s="272">
        <f t="shared" si="1"/>
        <v>0</v>
      </c>
      <c r="N62" s="229"/>
    </row>
    <row r="63" spans="1:14">
      <c r="A63" s="273"/>
      <c r="B63" s="664"/>
      <c r="C63" s="664"/>
      <c r="D63" s="664"/>
      <c r="E63" s="664"/>
      <c r="F63" s="664"/>
      <c r="G63" s="664"/>
      <c r="H63" s="664"/>
      <c r="I63" s="288"/>
      <c r="J63" s="276"/>
      <c r="K63" s="665"/>
      <c r="L63" s="666"/>
      <c r="M63" s="272">
        <f t="shared" si="1"/>
        <v>0</v>
      </c>
      <c r="N63" s="229"/>
    </row>
    <row r="64" spans="1:14">
      <c r="A64" s="273"/>
      <c r="B64" s="664"/>
      <c r="C64" s="664"/>
      <c r="D64" s="664"/>
      <c r="E64" s="664"/>
      <c r="F64" s="664"/>
      <c r="G64" s="664"/>
      <c r="H64" s="664"/>
      <c r="I64" s="288"/>
      <c r="J64" s="276"/>
      <c r="K64" s="665"/>
      <c r="L64" s="666"/>
      <c r="M64" s="272">
        <f t="shared" si="1"/>
        <v>0</v>
      </c>
      <c r="N64" s="229"/>
    </row>
    <row r="65" spans="1:15">
      <c r="A65" s="273"/>
      <c r="B65" s="664"/>
      <c r="C65" s="664"/>
      <c r="D65" s="664"/>
      <c r="E65" s="664"/>
      <c r="F65" s="664"/>
      <c r="G65" s="664"/>
      <c r="H65" s="664"/>
      <c r="I65" s="288"/>
      <c r="J65" s="276"/>
      <c r="K65" s="665"/>
      <c r="L65" s="666"/>
      <c r="M65" s="272">
        <f t="shared" si="1"/>
        <v>0</v>
      </c>
      <c r="N65" s="229"/>
    </row>
    <row r="66" spans="1:15">
      <c r="A66" s="273"/>
      <c r="B66" s="664"/>
      <c r="C66" s="664"/>
      <c r="D66" s="664"/>
      <c r="E66" s="664"/>
      <c r="F66" s="664"/>
      <c r="G66" s="664"/>
      <c r="H66" s="664"/>
      <c r="I66" s="288"/>
      <c r="J66" s="276"/>
      <c r="K66" s="665"/>
      <c r="L66" s="666"/>
      <c r="M66" s="272">
        <f t="shared" si="1"/>
        <v>0</v>
      </c>
      <c r="N66" s="229"/>
    </row>
    <row r="67" spans="1:15">
      <c r="A67" s="273"/>
      <c r="B67" s="664"/>
      <c r="C67" s="664"/>
      <c r="D67" s="664"/>
      <c r="E67" s="664"/>
      <c r="F67" s="664"/>
      <c r="G67" s="664"/>
      <c r="H67" s="664"/>
      <c r="I67" s="288"/>
      <c r="J67" s="276"/>
      <c r="K67" s="665"/>
      <c r="L67" s="666"/>
      <c r="M67" s="272">
        <f t="shared" si="1"/>
        <v>0</v>
      </c>
      <c r="N67" s="229"/>
    </row>
    <row r="68" spans="1:15">
      <c r="A68" s="273"/>
      <c r="B68" s="664"/>
      <c r="C68" s="664"/>
      <c r="D68" s="664"/>
      <c r="E68" s="664"/>
      <c r="F68" s="664"/>
      <c r="G68" s="664"/>
      <c r="H68" s="664"/>
      <c r="I68" s="288"/>
      <c r="J68" s="276"/>
      <c r="K68" s="665"/>
      <c r="L68" s="666"/>
      <c r="M68" s="272">
        <f t="shared" si="1"/>
        <v>0</v>
      </c>
      <c r="N68" s="229"/>
    </row>
    <row r="69" spans="1:15">
      <c r="A69" s="273"/>
      <c r="B69" s="664"/>
      <c r="C69" s="664"/>
      <c r="D69" s="664"/>
      <c r="E69" s="664"/>
      <c r="F69" s="664"/>
      <c r="G69" s="664"/>
      <c r="H69" s="664"/>
      <c r="I69" s="288"/>
      <c r="J69" s="276"/>
      <c r="K69" s="665"/>
      <c r="L69" s="666"/>
      <c r="M69" s="272">
        <f t="shared" si="1"/>
        <v>0</v>
      </c>
      <c r="N69" s="229"/>
      <c r="O69" s="16"/>
    </row>
    <row r="70" spans="1:15">
      <c r="A70" s="273"/>
      <c r="B70" s="664"/>
      <c r="C70" s="664"/>
      <c r="D70" s="664"/>
      <c r="E70" s="664"/>
      <c r="F70" s="664"/>
      <c r="G70" s="664"/>
      <c r="H70" s="664"/>
      <c r="I70" s="288"/>
      <c r="J70" s="276"/>
      <c r="K70" s="665"/>
      <c r="L70" s="666"/>
      <c r="M70" s="272">
        <f t="shared" si="1"/>
        <v>0</v>
      </c>
      <c r="N70" s="229"/>
    </row>
    <row r="71" spans="1:15">
      <c r="A71" s="273"/>
      <c r="B71" s="664"/>
      <c r="C71" s="664"/>
      <c r="D71" s="664"/>
      <c r="E71" s="664"/>
      <c r="F71" s="664"/>
      <c r="G71" s="664"/>
      <c r="H71" s="664"/>
      <c r="I71" s="288"/>
      <c r="J71" s="276"/>
      <c r="K71" s="665"/>
      <c r="L71" s="666"/>
      <c r="M71" s="272">
        <f t="shared" si="1"/>
        <v>0</v>
      </c>
      <c r="N71" s="229"/>
    </row>
    <row r="72" spans="1:15" ht="15.75" thickBot="1">
      <c r="A72" s="289"/>
      <c r="B72" s="667"/>
      <c r="C72" s="667"/>
      <c r="D72" s="667"/>
      <c r="E72" s="667"/>
      <c r="F72" s="667"/>
      <c r="G72" s="667"/>
      <c r="H72" s="667"/>
      <c r="I72" s="278"/>
      <c r="J72" s="290"/>
      <c r="K72" s="668"/>
      <c r="L72" s="669"/>
      <c r="M72" s="291">
        <f t="shared" si="1"/>
        <v>0</v>
      </c>
      <c r="N72" s="229"/>
    </row>
    <row r="73" spans="1:15" ht="15.75" thickBot="1">
      <c r="A73" s="670" t="s">
        <v>71</v>
      </c>
      <c r="B73" s="671"/>
      <c r="C73" s="671"/>
      <c r="D73" s="671"/>
      <c r="E73" s="671"/>
      <c r="F73" s="671"/>
      <c r="G73" s="671"/>
      <c r="H73" s="671"/>
      <c r="I73" s="671"/>
      <c r="J73" s="671"/>
      <c r="K73" s="671"/>
      <c r="L73" s="672"/>
      <c r="M73" s="292">
        <f>SUM(M58:M72)</f>
        <v>353.55442328091954</v>
      </c>
      <c r="N73" s="229"/>
    </row>
    <row r="74" spans="1:15">
      <c r="A74" s="13"/>
      <c r="B74" s="259"/>
      <c r="C74" s="259"/>
      <c r="D74" s="259"/>
      <c r="E74" s="259"/>
      <c r="F74" s="259"/>
      <c r="G74" s="259"/>
      <c r="H74" s="259"/>
      <c r="I74" s="259"/>
      <c r="J74" s="259"/>
      <c r="K74" s="259"/>
      <c r="L74" s="259"/>
      <c r="M74" s="14"/>
      <c r="N74" s="229"/>
    </row>
    <row r="75" spans="1:15">
      <c r="A75" s="657" t="s">
        <v>74</v>
      </c>
      <c r="B75" s="658"/>
      <c r="C75" s="658"/>
      <c r="D75" s="658"/>
      <c r="E75" s="658"/>
      <c r="F75" s="658"/>
      <c r="G75" s="658"/>
      <c r="H75" s="658"/>
      <c r="I75" s="658"/>
      <c r="J75" s="658"/>
      <c r="K75" s="658"/>
      <c r="L75" s="658"/>
      <c r="M75" s="659"/>
      <c r="N75" s="238"/>
    </row>
    <row r="76" spans="1:15" ht="15.75" thickBot="1">
      <c r="A76" s="293"/>
      <c r="B76" s="294"/>
      <c r="C76" s="294"/>
      <c r="D76" s="294"/>
      <c r="E76" s="294"/>
      <c r="F76" s="294"/>
      <c r="G76" s="294"/>
      <c r="H76" s="294"/>
      <c r="I76" s="294"/>
      <c r="J76" s="294"/>
      <c r="K76" s="294"/>
      <c r="L76" s="294"/>
      <c r="M76" s="295"/>
      <c r="N76" s="229"/>
    </row>
    <row r="77" spans="1:15" ht="30">
      <c r="A77" s="296" t="s">
        <v>40</v>
      </c>
      <c r="B77" s="660" t="s">
        <v>58</v>
      </c>
      <c r="C77" s="660"/>
      <c r="D77" s="660"/>
      <c r="E77" s="660"/>
      <c r="F77" s="660"/>
      <c r="G77" s="660"/>
      <c r="H77" s="297" t="s">
        <v>60</v>
      </c>
      <c r="I77" s="297" t="s">
        <v>214</v>
      </c>
      <c r="J77" s="297" t="s">
        <v>75</v>
      </c>
      <c r="K77" s="297" t="s">
        <v>76</v>
      </c>
      <c r="L77" s="297" t="s">
        <v>77</v>
      </c>
      <c r="M77" s="298" t="s">
        <v>66</v>
      </c>
      <c r="N77" s="229"/>
    </row>
    <row r="78" spans="1:15">
      <c r="A78" s="299"/>
      <c r="B78" s="661"/>
      <c r="C78" s="662"/>
      <c r="D78" s="662"/>
      <c r="E78" s="662"/>
      <c r="F78" s="662"/>
      <c r="G78" s="663"/>
      <c r="H78" s="300"/>
      <c r="I78" s="301"/>
      <c r="J78" s="301"/>
      <c r="K78" s="301"/>
      <c r="L78" s="302"/>
      <c r="M78" s="303">
        <f>K78*L78</f>
        <v>0</v>
      </c>
      <c r="N78" s="229"/>
    </row>
    <row r="79" spans="1:15">
      <c r="A79" s="167"/>
      <c r="B79" s="534"/>
      <c r="C79" s="535"/>
      <c r="D79" s="535"/>
      <c r="E79" s="535"/>
      <c r="F79" s="535"/>
      <c r="G79" s="536"/>
      <c r="H79" s="304"/>
      <c r="I79" s="305"/>
      <c r="J79" s="305"/>
      <c r="K79" s="305"/>
      <c r="L79" s="306"/>
      <c r="M79" s="303">
        <f t="shared" ref="M79:M82" si="2">K79*L79</f>
        <v>0</v>
      </c>
      <c r="N79" s="229"/>
    </row>
    <row r="80" spans="1:15">
      <c r="A80" s="167"/>
      <c r="B80" s="534"/>
      <c r="C80" s="535"/>
      <c r="D80" s="535"/>
      <c r="E80" s="535"/>
      <c r="F80" s="535"/>
      <c r="G80" s="536"/>
      <c r="H80" s="304"/>
      <c r="I80" s="305"/>
      <c r="J80" s="305"/>
      <c r="K80" s="305"/>
      <c r="L80" s="306"/>
      <c r="M80" s="303">
        <f t="shared" si="2"/>
        <v>0</v>
      </c>
      <c r="N80" s="229"/>
    </row>
    <row r="81" spans="1:14">
      <c r="A81" s="167"/>
      <c r="B81" s="534"/>
      <c r="C81" s="535"/>
      <c r="D81" s="535"/>
      <c r="E81" s="535"/>
      <c r="F81" s="535"/>
      <c r="G81" s="536"/>
      <c r="H81" s="304"/>
      <c r="I81" s="305"/>
      <c r="J81" s="305"/>
      <c r="K81" s="305"/>
      <c r="L81" s="306"/>
      <c r="M81" s="303">
        <f t="shared" si="2"/>
        <v>0</v>
      </c>
      <c r="N81" s="229"/>
    </row>
    <row r="82" spans="1:14" ht="15.75" thickBot="1">
      <c r="A82" s="277"/>
      <c r="B82" s="692"/>
      <c r="C82" s="693"/>
      <c r="D82" s="693"/>
      <c r="E82" s="693"/>
      <c r="F82" s="693"/>
      <c r="G82" s="694"/>
      <c r="H82" s="307"/>
      <c r="I82" s="308"/>
      <c r="J82" s="308"/>
      <c r="K82" s="308"/>
      <c r="L82" s="309"/>
      <c r="M82" s="310">
        <f t="shared" si="2"/>
        <v>0</v>
      </c>
      <c r="N82" s="229"/>
    </row>
    <row r="83" spans="1:14" ht="15.75" thickBot="1">
      <c r="A83" s="670" t="s">
        <v>71</v>
      </c>
      <c r="B83" s="671"/>
      <c r="C83" s="671"/>
      <c r="D83" s="671"/>
      <c r="E83" s="671"/>
      <c r="F83" s="671"/>
      <c r="G83" s="671"/>
      <c r="H83" s="671"/>
      <c r="I83" s="671"/>
      <c r="J83" s="671"/>
      <c r="K83" s="671"/>
      <c r="L83" s="672"/>
      <c r="M83" s="292">
        <f>SUM(M78:M82)</f>
        <v>0</v>
      </c>
      <c r="N83" s="229"/>
    </row>
    <row r="84" spans="1:14">
      <c r="A84" s="13"/>
      <c r="B84" s="259"/>
      <c r="C84" s="259"/>
      <c r="D84" s="259"/>
      <c r="E84" s="259"/>
      <c r="F84" s="259"/>
      <c r="G84" s="259"/>
      <c r="H84" s="259"/>
      <c r="I84" s="259"/>
      <c r="J84" s="259"/>
      <c r="K84" s="259"/>
      <c r="L84" s="259"/>
      <c r="M84" s="14"/>
      <c r="N84" s="229"/>
    </row>
    <row r="85" spans="1:14">
      <c r="A85" s="649" t="s">
        <v>79</v>
      </c>
      <c r="B85" s="650"/>
      <c r="C85" s="650"/>
      <c r="D85" s="650"/>
      <c r="E85" s="650"/>
      <c r="F85" s="650"/>
      <c r="G85" s="650"/>
      <c r="H85" s="650"/>
      <c r="I85" s="650"/>
      <c r="J85" s="650"/>
      <c r="K85" s="650"/>
      <c r="L85" s="650"/>
      <c r="M85" s="651"/>
      <c r="N85" s="229"/>
    </row>
    <row r="86" spans="1:14" ht="15.75" thickBot="1">
      <c r="A86" s="311"/>
      <c r="B86" s="312"/>
      <c r="C86" s="312"/>
      <c r="D86" s="312"/>
      <c r="E86" s="312"/>
      <c r="F86" s="312"/>
      <c r="G86" s="312"/>
      <c r="H86" s="312"/>
      <c r="I86" s="312"/>
      <c r="J86" s="312"/>
      <c r="K86" s="312"/>
      <c r="L86" s="312"/>
      <c r="M86" s="313"/>
      <c r="N86" s="229"/>
    </row>
    <row r="87" spans="1:14" ht="30">
      <c r="A87" s="268" t="s">
        <v>40</v>
      </c>
      <c r="B87" s="673" t="s">
        <v>58</v>
      </c>
      <c r="C87" s="673"/>
      <c r="D87" s="673"/>
      <c r="E87" s="673"/>
      <c r="F87" s="673"/>
      <c r="G87" s="673"/>
      <c r="H87" s="261" t="s">
        <v>80</v>
      </c>
      <c r="I87" s="261" t="s">
        <v>81</v>
      </c>
      <c r="J87" s="261" t="s">
        <v>216</v>
      </c>
      <c r="K87" s="673" t="s">
        <v>65</v>
      </c>
      <c r="L87" s="673"/>
      <c r="M87" s="269" t="s">
        <v>66</v>
      </c>
      <c r="N87" s="229"/>
    </row>
    <row r="88" spans="1:14">
      <c r="A88" s="314" t="s">
        <v>83</v>
      </c>
      <c r="B88" s="688" t="s">
        <v>181</v>
      </c>
      <c r="C88" s="689"/>
      <c r="D88" s="689"/>
      <c r="E88" s="689"/>
      <c r="F88" s="689"/>
      <c r="G88" s="689"/>
      <c r="H88" s="302">
        <f>J88/I88*100</f>
        <v>56666.666666666672</v>
      </c>
      <c r="I88" s="175">
        <v>185</v>
      </c>
      <c r="J88" s="315">
        <v>104833.33333333334</v>
      </c>
      <c r="K88" s="713">
        <v>4955</v>
      </c>
      <c r="L88" s="714"/>
      <c r="M88" s="177">
        <f>J88/K88</f>
        <v>21.157080390178272</v>
      </c>
      <c r="N88" s="229"/>
    </row>
    <row r="89" spans="1:14">
      <c r="A89" s="316" t="s">
        <v>109</v>
      </c>
      <c r="B89" s="652" t="s">
        <v>187</v>
      </c>
      <c r="C89" s="653"/>
      <c r="D89" s="653"/>
      <c r="E89" s="653"/>
      <c r="F89" s="653"/>
      <c r="G89" s="654"/>
      <c r="H89" s="306">
        <f>J89/I89*100</f>
        <v>66666.666666666672</v>
      </c>
      <c r="I89" s="179">
        <v>185</v>
      </c>
      <c r="J89" s="306">
        <v>123333.33333333334</v>
      </c>
      <c r="K89" s="713">
        <v>4955</v>
      </c>
      <c r="L89" s="714"/>
      <c r="M89" s="177">
        <f>J89/K89</f>
        <v>24.89068281197444</v>
      </c>
      <c r="N89" s="229"/>
    </row>
    <row r="90" spans="1:14">
      <c r="A90" s="316"/>
      <c r="B90" s="652"/>
      <c r="C90" s="653"/>
      <c r="D90" s="653"/>
      <c r="E90" s="653"/>
      <c r="F90" s="653"/>
      <c r="G90" s="654"/>
      <c r="H90" s="306"/>
      <c r="I90" s="179"/>
      <c r="J90" s="306"/>
      <c r="K90" s="655"/>
      <c r="L90" s="656"/>
      <c r="M90" s="181"/>
      <c r="N90" s="229"/>
    </row>
    <row r="91" spans="1:14">
      <c r="A91" s="316"/>
      <c r="B91" s="652"/>
      <c r="C91" s="653"/>
      <c r="D91" s="653"/>
      <c r="E91" s="653"/>
      <c r="F91" s="653"/>
      <c r="G91" s="654"/>
      <c r="H91" s="306"/>
      <c r="I91" s="179"/>
      <c r="J91" s="306"/>
      <c r="K91" s="655"/>
      <c r="L91" s="656"/>
      <c r="M91" s="181"/>
      <c r="N91" s="229"/>
    </row>
    <row r="92" spans="1:14">
      <c r="A92" s="316"/>
      <c r="B92" s="652"/>
      <c r="C92" s="653"/>
      <c r="D92" s="653"/>
      <c r="E92" s="653"/>
      <c r="F92" s="653"/>
      <c r="G92" s="654"/>
      <c r="H92" s="306"/>
      <c r="I92" s="179"/>
      <c r="J92" s="306"/>
      <c r="K92" s="655"/>
      <c r="L92" s="656"/>
      <c r="M92" s="181"/>
      <c r="N92" s="229"/>
    </row>
    <row r="93" spans="1:14">
      <c r="A93" s="316"/>
      <c r="B93" s="652"/>
      <c r="C93" s="653"/>
      <c r="D93" s="653"/>
      <c r="E93" s="653"/>
      <c r="F93" s="653"/>
      <c r="G93" s="654"/>
      <c r="H93" s="306"/>
      <c r="I93" s="179"/>
      <c r="J93" s="306"/>
      <c r="K93" s="655"/>
      <c r="L93" s="656"/>
      <c r="M93" s="181"/>
      <c r="N93" s="229"/>
    </row>
    <row r="94" spans="1:14">
      <c r="A94" s="316"/>
      <c r="B94" s="652"/>
      <c r="C94" s="653"/>
      <c r="D94" s="653"/>
      <c r="E94" s="653"/>
      <c r="F94" s="653"/>
      <c r="G94" s="654"/>
      <c r="H94" s="306"/>
      <c r="I94" s="179"/>
      <c r="J94" s="319"/>
      <c r="K94" s="655"/>
      <c r="L94" s="656"/>
      <c r="M94" s="181"/>
      <c r="N94" s="229"/>
    </row>
    <row r="95" spans="1:14">
      <c r="A95" s="316"/>
      <c r="B95" s="652"/>
      <c r="C95" s="653"/>
      <c r="D95" s="653"/>
      <c r="E95" s="653"/>
      <c r="F95" s="653"/>
      <c r="G95" s="654"/>
      <c r="H95" s="306"/>
      <c r="I95" s="179"/>
      <c r="J95" s="182"/>
      <c r="K95" s="655"/>
      <c r="L95" s="656"/>
      <c r="M95" s="181"/>
      <c r="N95" s="229"/>
    </row>
    <row r="96" spans="1:14">
      <c r="A96" s="316"/>
      <c r="B96" s="652"/>
      <c r="C96" s="653"/>
      <c r="D96" s="653"/>
      <c r="E96" s="653"/>
      <c r="F96" s="653"/>
      <c r="G96" s="654"/>
      <c r="H96" s="306"/>
      <c r="I96" s="179"/>
      <c r="J96" s="182"/>
      <c r="K96" s="655"/>
      <c r="L96" s="656"/>
      <c r="M96" s="181"/>
      <c r="N96" s="229"/>
    </row>
    <row r="97" spans="1:14" ht="15.75" thickBot="1">
      <c r="A97" s="320"/>
      <c r="B97" s="638"/>
      <c r="C97" s="639"/>
      <c r="D97" s="639"/>
      <c r="E97" s="639"/>
      <c r="F97" s="639"/>
      <c r="G97" s="640"/>
      <c r="H97" s="321"/>
      <c r="I97" s="322"/>
      <c r="J97" s="321"/>
      <c r="K97" s="641"/>
      <c r="L97" s="642"/>
      <c r="M97" s="323"/>
      <c r="N97" s="229"/>
    </row>
    <row r="98" spans="1:14" ht="15.75" thickBot="1">
      <c r="A98" s="643" t="s">
        <v>71</v>
      </c>
      <c r="B98" s="644"/>
      <c r="C98" s="644"/>
      <c r="D98" s="644"/>
      <c r="E98" s="644"/>
      <c r="F98" s="644"/>
      <c r="G98" s="644"/>
      <c r="H98" s="644"/>
      <c r="I98" s="644"/>
      <c r="J98" s="644"/>
      <c r="K98" s="644"/>
      <c r="L98" s="645"/>
      <c r="M98" s="187">
        <f>SUM(M88:M97)</f>
        <v>46.047763202152709</v>
      </c>
      <c r="N98" s="229"/>
    </row>
    <row r="99" spans="1:14" ht="15.75" thickBot="1">
      <c r="A99" s="13"/>
      <c r="B99" s="259"/>
      <c r="C99" s="259"/>
      <c r="D99" s="259"/>
      <c r="E99" s="259"/>
      <c r="F99" s="259"/>
      <c r="G99" s="259"/>
      <c r="H99" s="259"/>
      <c r="I99" s="259"/>
      <c r="J99" s="259"/>
      <c r="K99" s="259"/>
      <c r="L99" s="259"/>
      <c r="M99" s="14"/>
      <c r="N99" s="229"/>
    </row>
    <row r="100" spans="1:14" ht="15.75" thickBot="1">
      <c r="A100" s="646" t="s">
        <v>84</v>
      </c>
      <c r="B100" s="647"/>
      <c r="C100" s="647"/>
      <c r="D100" s="647"/>
      <c r="E100" s="647"/>
      <c r="F100" s="647"/>
      <c r="G100" s="647"/>
      <c r="H100" s="647"/>
      <c r="I100" s="647"/>
      <c r="J100" s="647"/>
      <c r="K100" s="647"/>
      <c r="L100" s="648"/>
      <c r="M100" s="187">
        <f>M53+M73+M83+M98</f>
        <v>1444.0364346294516</v>
      </c>
      <c r="N100" s="229"/>
    </row>
    <row r="101" spans="1:14">
      <c r="A101" s="13"/>
      <c r="B101" s="259"/>
      <c r="C101" s="259"/>
      <c r="D101" s="259"/>
      <c r="E101" s="259"/>
      <c r="F101" s="259"/>
      <c r="G101" s="259"/>
      <c r="H101" s="259"/>
      <c r="I101" s="259"/>
      <c r="J101" s="259"/>
      <c r="K101" s="259"/>
      <c r="L101" s="259"/>
      <c r="M101" s="14"/>
      <c r="N101" s="229"/>
    </row>
    <row r="102" spans="1:14">
      <c r="A102" s="649" t="s">
        <v>85</v>
      </c>
      <c r="B102" s="650"/>
      <c r="C102" s="650"/>
      <c r="D102" s="650"/>
      <c r="E102" s="650"/>
      <c r="F102" s="650"/>
      <c r="G102" s="650"/>
      <c r="H102" s="650"/>
      <c r="I102" s="650"/>
      <c r="J102" s="650"/>
      <c r="K102" s="650"/>
      <c r="L102" s="650"/>
      <c r="M102" s="651"/>
      <c r="N102" s="229"/>
    </row>
    <row r="103" spans="1:14" ht="15.75" thickBot="1">
      <c r="A103" s="324"/>
      <c r="B103" s="325"/>
      <c r="C103" s="325"/>
      <c r="D103" s="325"/>
      <c r="E103" s="325"/>
      <c r="F103" s="325"/>
      <c r="G103" s="325"/>
      <c r="H103" s="325"/>
      <c r="I103" s="325"/>
      <c r="J103" s="325"/>
      <c r="K103" s="325"/>
      <c r="L103" s="325"/>
      <c r="M103" s="326"/>
      <c r="N103" s="229"/>
    </row>
    <row r="104" spans="1:14" ht="15" customHeight="1">
      <c r="A104" s="628" t="s">
        <v>58</v>
      </c>
      <c r="B104" s="629"/>
      <c r="C104" s="629"/>
      <c r="D104" s="629"/>
      <c r="E104" s="629"/>
      <c r="F104" s="629"/>
      <c r="G104" s="629"/>
      <c r="H104" s="327"/>
      <c r="I104" s="328"/>
      <c r="J104" s="261" t="s">
        <v>86</v>
      </c>
      <c r="K104" s="630" t="s">
        <v>87</v>
      </c>
      <c r="L104" s="631"/>
      <c r="M104" s="632"/>
      <c r="N104" s="229"/>
    </row>
    <row r="105" spans="1:14" ht="15" customHeight="1">
      <c r="A105" s="705" t="s">
        <v>88</v>
      </c>
      <c r="B105" s="706"/>
      <c r="C105" s="706"/>
      <c r="D105" s="706"/>
      <c r="E105" s="706"/>
      <c r="F105" s="706"/>
      <c r="G105" s="706"/>
      <c r="H105" s="386"/>
      <c r="I105" s="387"/>
      <c r="J105" s="192">
        <v>0.2</v>
      </c>
      <c r="K105" s="635">
        <f>J105*M100</f>
        <v>288.80728692589031</v>
      </c>
      <c r="L105" s="636"/>
      <c r="M105" s="637"/>
      <c r="N105" s="229"/>
    </row>
    <row r="106" spans="1:14" ht="30" customHeight="1">
      <c r="A106" s="388" t="s">
        <v>89</v>
      </c>
      <c r="B106" s="389"/>
      <c r="C106" s="389"/>
      <c r="D106" s="389"/>
      <c r="E106" s="389"/>
      <c r="F106" s="389"/>
      <c r="G106" s="389"/>
      <c r="H106" s="386"/>
      <c r="I106" s="387"/>
      <c r="J106" s="192">
        <v>0.05</v>
      </c>
      <c r="K106" s="635">
        <f>J106*M100</f>
        <v>72.201821731472577</v>
      </c>
      <c r="L106" s="636"/>
      <c r="M106" s="637"/>
      <c r="N106" s="229"/>
    </row>
    <row r="107" spans="1:14" ht="15.75" thickBot="1">
      <c r="A107" s="390" t="s">
        <v>90</v>
      </c>
      <c r="B107" s="391"/>
      <c r="C107" s="391"/>
      <c r="D107" s="391"/>
      <c r="E107" s="391"/>
      <c r="F107" s="391"/>
      <c r="G107" s="391"/>
      <c r="H107" s="392"/>
      <c r="I107" s="393"/>
      <c r="J107" s="199">
        <v>0.05</v>
      </c>
      <c r="K107" s="616">
        <f>J107*M100</f>
        <v>72.201821731472577</v>
      </c>
      <c r="L107" s="617"/>
      <c r="M107" s="618"/>
      <c r="N107" s="229"/>
    </row>
    <row r="108" spans="1:14" ht="15.75" thickBot="1">
      <c r="A108" s="619" t="s">
        <v>71</v>
      </c>
      <c r="B108" s="620"/>
      <c r="C108" s="620"/>
      <c r="D108" s="620"/>
      <c r="E108" s="620"/>
      <c r="F108" s="620"/>
      <c r="G108" s="620"/>
      <c r="H108" s="620"/>
      <c r="I108" s="620"/>
      <c r="J108" s="620"/>
      <c r="K108" s="620"/>
      <c r="L108" s="621"/>
      <c r="M108" s="292">
        <f>K105+K106+K107</f>
        <v>433.21093038883549</v>
      </c>
      <c r="N108" s="238"/>
    </row>
    <row r="109" spans="1:14" ht="15.75" thickBot="1">
      <c r="A109" s="13"/>
      <c r="B109" s="259"/>
      <c r="C109" s="259"/>
      <c r="D109" s="259"/>
      <c r="E109" s="259"/>
      <c r="F109" s="259"/>
      <c r="G109" s="259"/>
      <c r="H109" s="259"/>
      <c r="I109" s="259"/>
      <c r="J109" s="259"/>
      <c r="K109" s="259"/>
      <c r="L109" s="259"/>
      <c r="M109" s="14"/>
      <c r="N109" s="229"/>
    </row>
    <row r="110" spans="1:14" ht="16.5" thickBot="1">
      <c r="A110" s="622" t="s">
        <v>91</v>
      </c>
      <c r="B110" s="623"/>
      <c r="C110" s="623"/>
      <c r="D110" s="623"/>
      <c r="E110" s="623"/>
      <c r="F110" s="623"/>
      <c r="G110" s="623"/>
      <c r="H110" s="623"/>
      <c r="I110" s="623"/>
      <c r="J110" s="623"/>
      <c r="K110" s="623"/>
      <c r="L110" s="624"/>
      <c r="M110" s="337">
        <f>M100+M108</f>
        <v>1877.2473650182872</v>
      </c>
      <c r="N110" s="229"/>
    </row>
    <row r="111" spans="1:14">
      <c r="A111" s="230"/>
      <c r="B111" s="231"/>
      <c r="C111" s="231"/>
      <c r="D111" s="231"/>
      <c r="E111" s="231"/>
      <c r="F111" s="231"/>
      <c r="G111" s="231"/>
      <c r="H111" s="231"/>
      <c r="I111" s="231"/>
      <c r="J111" s="231"/>
      <c r="K111" s="231"/>
      <c r="L111" s="231"/>
      <c r="M111" s="232"/>
      <c r="N111" s="229"/>
    </row>
    <row r="112" spans="1:14">
      <c r="A112" s="256"/>
      <c r="B112" s="257"/>
      <c r="C112" s="257"/>
      <c r="D112" s="257"/>
      <c r="E112" s="257"/>
      <c r="F112" s="257"/>
      <c r="G112" s="257"/>
      <c r="H112" s="257"/>
      <c r="I112" s="257"/>
      <c r="J112" s="257"/>
      <c r="K112" s="257"/>
      <c r="L112" s="257"/>
      <c r="M112" s="258"/>
      <c r="N112" s="229"/>
    </row>
    <row r="113" spans="1:14">
      <c r="A113" s="256"/>
      <c r="B113" s="257"/>
      <c r="C113" s="257"/>
      <c r="D113" s="257"/>
      <c r="E113" s="257"/>
      <c r="F113" s="257"/>
      <c r="G113" s="257"/>
      <c r="H113" s="257"/>
      <c r="I113" s="257"/>
      <c r="J113" s="257"/>
      <c r="K113" s="257"/>
      <c r="L113" s="257"/>
      <c r="M113" s="258"/>
      <c r="N113" s="229"/>
    </row>
    <row r="114" spans="1:14">
      <c r="A114" s="256"/>
      <c r="B114" s="257"/>
      <c r="C114" s="257"/>
      <c r="D114" s="257"/>
      <c r="E114" s="257"/>
      <c r="F114" s="257"/>
      <c r="G114" s="257"/>
      <c r="H114" s="257"/>
      <c r="I114" s="257"/>
      <c r="J114" s="257"/>
      <c r="K114" s="257"/>
      <c r="L114" s="257"/>
      <c r="M114" s="258"/>
      <c r="N114" s="229"/>
    </row>
    <row r="115" spans="1:14">
      <c r="A115" s="256"/>
      <c r="B115" s="257"/>
      <c r="C115" s="257"/>
      <c r="D115" s="338" t="s">
        <v>92</v>
      </c>
      <c r="E115" s="338"/>
      <c r="F115" s="338"/>
      <c r="G115" s="338"/>
      <c r="H115" s="338"/>
      <c r="I115" s="338"/>
      <c r="J115" s="257"/>
      <c r="K115" s="257"/>
      <c r="L115" s="257"/>
      <c r="M115" s="258"/>
      <c r="N115" s="229"/>
    </row>
    <row r="116" spans="1:14">
      <c r="A116" s="256"/>
      <c r="B116" s="257"/>
      <c r="C116" s="257"/>
      <c r="D116" s="257" t="s">
        <v>93</v>
      </c>
      <c r="E116" s="257"/>
      <c r="F116" s="257"/>
      <c r="G116" s="257"/>
      <c r="H116" s="257"/>
      <c r="I116" s="257"/>
      <c r="J116" s="257"/>
      <c r="K116" s="257"/>
      <c r="L116" s="257"/>
      <c r="M116" s="258"/>
      <c r="N116" s="229"/>
    </row>
    <row r="117" spans="1:14">
      <c r="A117" s="256"/>
      <c r="B117" s="257"/>
      <c r="C117" s="257"/>
      <c r="D117" s="257" t="s">
        <v>94</v>
      </c>
      <c r="E117" s="257"/>
      <c r="F117" s="257"/>
      <c r="G117" s="257"/>
      <c r="H117" s="257"/>
      <c r="I117" s="257"/>
      <c r="J117" s="257"/>
      <c r="K117" s="257"/>
      <c r="L117" s="257"/>
      <c r="M117" s="258"/>
      <c r="N117" s="229"/>
    </row>
    <row r="118" spans="1:14">
      <c r="A118" s="256"/>
      <c r="B118" s="257"/>
      <c r="C118" s="257"/>
      <c r="D118" s="257" t="s">
        <v>95</v>
      </c>
      <c r="E118" s="257"/>
      <c r="F118" s="257"/>
      <c r="G118" s="257"/>
      <c r="H118" s="257"/>
      <c r="I118" s="257"/>
      <c r="J118" s="257"/>
      <c r="K118" s="257"/>
      <c r="L118" s="257"/>
      <c r="M118" s="258"/>
      <c r="N118" s="229"/>
    </row>
    <row r="119" spans="1:14" ht="15.75" thickBot="1">
      <c r="A119" s="256"/>
      <c r="B119" s="257"/>
      <c r="C119" s="257"/>
      <c r="D119" s="257"/>
      <c r="E119" s="257" t="s">
        <v>96</v>
      </c>
      <c r="F119" s="257"/>
      <c r="G119" s="257"/>
      <c r="H119" s="257"/>
      <c r="I119" s="257"/>
      <c r="J119" s="257"/>
      <c r="K119" s="257"/>
      <c r="L119" s="257"/>
      <c r="M119" s="258"/>
      <c r="N119" s="229"/>
    </row>
    <row r="120" spans="1:14">
      <c r="A120" s="339" t="s">
        <v>97</v>
      </c>
      <c r="B120" s="340"/>
      <c r="C120" s="340"/>
      <c r="D120" s="340"/>
      <c r="E120" s="340"/>
      <c r="F120" s="340"/>
      <c r="G120" s="340"/>
      <c r="H120" s="340"/>
      <c r="I120" s="340"/>
      <c r="J120" s="340"/>
      <c r="K120" s="340"/>
      <c r="L120" s="340"/>
      <c r="M120" s="341"/>
      <c r="N120" s="229"/>
    </row>
    <row r="121" spans="1:14">
      <c r="A121" s="342"/>
      <c r="B121" s="343"/>
      <c r="C121" s="343"/>
      <c r="D121" s="343"/>
      <c r="E121" s="343"/>
      <c r="F121" s="343"/>
      <c r="G121" s="343"/>
      <c r="H121" s="343"/>
      <c r="I121" s="343"/>
      <c r="J121" s="343"/>
      <c r="K121" s="343"/>
      <c r="L121" s="343"/>
      <c r="M121" s="344"/>
      <c r="N121" s="229"/>
    </row>
    <row r="122" spans="1:14">
      <c r="A122" s="342"/>
      <c r="B122" s="343"/>
      <c r="C122" s="343"/>
      <c r="D122" s="343"/>
      <c r="E122" s="343"/>
      <c r="F122" s="343"/>
      <c r="G122" s="343"/>
      <c r="H122" s="343"/>
      <c r="I122" s="343"/>
      <c r="J122" s="343"/>
      <c r="K122" s="343"/>
      <c r="L122" s="343"/>
      <c r="M122" s="344"/>
      <c r="N122" s="229"/>
    </row>
    <row r="123" spans="1:14" ht="15.75" thickBot="1">
      <c r="A123" s="345"/>
      <c r="B123" s="346"/>
      <c r="C123" s="346"/>
      <c r="D123" s="346"/>
      <c r="E123" s="346"/>
      <c r="F123" s="346"/>
      <c r="G123" s="346"/>
      <c r="H123" s="346"/>
      <c r="I123" s="346"/>
      <c r="J123" s="346"/>
      <c r="K123" s="346"/>
      <c r="L123" s="346"/>
      <c r="M123" s="347"/>
      <c r="N123" s="229"/>
    </row>
    <row r="124" spans="1:14">
      <c r="A124" s="17"/>
      <c r="B124" s="348"/>
      <c r="C124" s="348"/>
      <c r="D124" s="348"/>
      <c r="E124" s="348"/>
      <c r="F124" s="348"/>
      <c r="G124" s="348"/>
      <c r="H124" s="348"/>
      <c r="I124" s="348"/>
      <c r="J124" s="348"/>
      <c r="K124" s="348"/>
      <c r="L124" s="348"/>
      <c r="M124" s="18"/>
      <c r="N124" s="229"/>
    </row>
    <row r="125" spans="1:14">
      <c r="A125" s="38" t="s">
        <v>98</v>
      </c>
      <c r="B125" s="349"/>
      <c r="C125" s="349"/>
      <c r="D125" s="349"/>
      <c r="E125" s="349"/>
      <c r="F125" s="349"/>
      <c r="G125" s="349"/>
      <c r="H125" s="349"/>
      <c r="I125" s="349"/>
      <c r="J125" s="349"/>
      <c r="K125" s="349"/>
      <c r="L125" s="349"/>
      <c r="M125" s="20"/>
      <c r="N125" s="229"/>
    </row>
    <row r="126" spans="1:14">
      <c r="A126" s="625" t="s">
        <v>99</v>
      </c>
      <c r="B126" s="626"/>
      <c r="C126" s="626"/>
      <c r="D126" s="626"/>
      <c r="E126" s="626"/>
      <c r="F126" s="626"/>
      <c r="G126" s="626"/>
      <c r="H126" s="626"/>
      <c r="I126" s="626"/>
      <c r="J126" s="626"/>
      <c r="K126" s="626"/>
      <c r="L126" s="626"/>
      <c r="M126" s="627"/>
      <c r="N126" s="229"/>
    </row>
    <row r="127" spans="1:14">
      <c r="A127" s="625"/>
      <c r="B127" s="626"/>
      <c r="C127" s="626"/>
      <c r="D127" s="626"/>
      <c r="E127" s="626"/>
      <c r="F127" s="626"/>
      <c r="G127" s="626"/>
      <c r="H127" s="626"/>
      <c r="I127" s="626"/>
      <c r="J127" s="626"/>
      <c r="K127" s="626"/>
      <c r="L127" s="626"/>
      <c r="M127" s="627"/>
      <c r="N127" s="229"/>
    </row>
    <row r="128" spans="1:14">
      <c r="A128" s="625" t="s">
        <v>100</v>
      </c>
      <c r="B128" s="626"/>
      <c r="C128" s="626"/>
      <c r="D128" s="626"/>
      <c r="E128" s="626"/>
      <c r="F128" s="626"/>
      <c r="G128" s="626"/>
      <c r="H128" s="626"/>
      <c r="I128" s="626"/>
      <c r="J128" s="626"/>
      <c r="K128" s="626"/>
      <c r="L128" s="626"/>
      <c r="M128" s="627"/>
      <c r="N128" s="229"/>
    </row>
    <row r="129" spans="1:14">
      <c r="A129" s="625"/>
      <c r="B129" s="626"/>
      <c r="C129" s="626"/>
      <c r="D129" s="626"/>
      <c r="E129" s="626"/>
      <c r="F129" s="626"/>
      <c r="G129" s="626"/>
      <c r="H129" s="626"/>
      <c r="I129" s="626"/>
      <c r="J129" s="626"/>
      <c r="K129" s="626"/>
      <c r="L129" s="626"/>
      <c r="M129" s="627"/>
      <c r="N129" s="229"/>
    </row>
    <row r="130" spans="1:14">
      <c r="A130" s="58"/>
      <c r="B130" s="350"/>
      <c r="C130" s="350"/>
      <c r="D130" s="350"/>
      <c r="E130" s="350"/>
      <c r="F130" s="350"/>
      <c r="G130" s="350"/>
      <c r="H130" s="350"/>
      <c r="I130" s="350"/>
      <c r="J130" s="350"/>
      <c r="K130" s="350"/>
      <c r="L130" s="350"/>
      <c r="M130" s="59"/>
      <c r="N130" s="229"/>
    </row>
    <row r="131" spans="1:14">
      <c r="A131" s="351"/>
      <c r="B131" s="352"/>
      <c r="C131" s="352"/>
      <c r="D131" s="352"/>
      <c r="E131" s="352"/>
      <c r="F131" s="352"/>
      <c r="G131" s="352"/>
      <c r="H131" s="352"/>
      <c r="I131" s="352"/>
      <c r="J131" s="352"/>
      <c r="K131" s="352"/>
      <c r="L131" s="352"/>
      <c r="M131" s="353"/>
      <c r="N131" s="229"/>
    </row>
    <row r="132" spans="1:14">
      <c r="A132" s="351"/>
      <c r="B132" s="352"/>
      <c r="C132" s="352"/>
      <c r="D132" s="352"/>
      <c r="E132" s="352"/>
      <c r="F132" s="352"/>
      <c r="G132" s="352"/>
      <c r="H132" s="352"/>
      <c r="I132" s="352"/>
      <c r="J132" s="352"/>
      <c r="K132" s="352"/>
      <c r="L132" s="352"/>
      <c r="M132" s="353"/>
      <c r="N132" s="229"/>
    </row>
    <row r="133" spans="1:14">
      <c r="A133" s="354"/>
      <c r="B133" s="355"/>
      <c r="C133" s="355"/>
      <c r="D133" s="355"/>
      <c r="E133" s="355"/>
      <c r="F133" s="355"/>
      <c r="G133" s="355"/>
      <c r="H133" s="355"/>
      <c r="I133" s="355"/>
      <c r="J133" s="355"/>
      <c r="K133" s="355"/>
      <c r="L133" s="355"/>
      <c r="M133" s="356"/>
      <c r="N133" s="229"/>
    </row>
    <row r="134" spans="1:14">
      <c r="A134" s="256"/>
      <c r="B134" s="257"/>
      <c r="C134" s="257"/>
      <c r="D134" s="257" t="s">
        <v>92</v>
      </c>
      <c r="E134" s="338"/>
      <c r="F134" s="338"/>
      <c r="G134" s="257"/>
      <c r="H134" s="257"/>
      <c r="I134" s="257"/>
      <c r="J134" s="257"/>
      <c r="K134" s="257"/>
      <c r="L134" s="257"/>
      <c r="M134" s="258"/>
      <c r="N134" s="229"/>
    </row>
    <row r="135" spans="1:14">
      <c r="A135" s="256"/>
      <c r="B135" s="257"/>
      <c r="C135" s="257"/>
      <c r="D135" s="357" t="s">
        <v>93</v>
      </c>
      <c r="E135" s="257"/>
      <c r="F135" s="257"/>
      <c r="G135" s="357"/>
      <c r="H135" s="357"/>
      <c r="I135" s="357"/>
      <c r="J135" s="257"/>
      <c r="K135" s="257"/>
      <c r="L135" s="257"/>
      <c r="M135" s="258"/>
      <c r="N135" s="229"/>
    </row>
    <row r="136" spans="1:14">
      <c r="A136" s="256"/>
      <c r="B136" s="257"/>
      <c r="C136" s="257"/>
      <c r="D136" s="358" t="s">
        <v>101</v>
      </c>
      <c r="E136" s="257"/>
      <c r="F136" s="257"/>
      <c r="G136" s="358"/>
      <c r="H136" s="358"/>
      <c r="I136" s="358"/>
      <c r="J136" s="257"/>
      <c r="K136" s="257"/>
      <c r="L136" s="257"/>
      <c r="M136" s="258"/>
      <c r="N136" s="229"/>
    </row>
    <row r="137" spans="1:14">
      <c r="A137" s="359"/>
      <c r="B137" s="355"/>
      <c r="C137" s="355"/>
      <c r="D137" s="257" t="s">
        <v>95</v>
      </c>
      <c r="E137" s="257"/>
      <c r="F137" s="257"/>
      <c r="G137" s="257"/>
      <c r="H137" s="257"/>
      <c r="I137" s="257"/>
      <c r="J137" s="355"/>
      <c r="K137" s="355"/>
      <c r="L137" s="355"/>
      <c r="M137" s="356"/>
      <c r="N137" s="229"/>
    </row>
    <row r="138" spans="1:14">
      <c r="A138" s="359"/>
      <c r="B138" s="355"/>
      <c r="C138" s="355"/>
      <c r="D138" s="355"/>
      <c r="E138" s="257"/>
      <c r="F138" s="257"/>
      <c r="G138" s="257"/>
      <c r="H138" s="257"/>
      <c r="I138" s="257"/>
      <c r="J138" s="355"/>
      <c r="K138" s="355"/>
      <c r="L138" s="355"/>
      <c r="M138" s="356"/>
      <c r="N138" s="229"/>
    </row>
    <row r="139" spans="1:14">
      <c r="A139" s="613" t="s">
        <v>217</v>
      </c>
      <c r="B139" s="614"/>
      <c r="C139" s="614"/>
      <c r="D139" s="614"/>
      <c r="E139" s="614"/>
      <c r="F139" s="614"/>
      <c r="G139" s="614"/>
      <c r="H139" s="614"/>
      <c r="I139" s="614"/>
      <c r="J139" s="614"/>
      <c r="K139" s="614"/>
      <c r="L139" s="614"/>
      <c r="M139" s="615"/>
      <c r="N139" s="229"/>
    </row>
    <row r="140" spans="1:14" ht="15.75" thickBot="1">
      <c r="A140" s="360"/>
      <c r="B140" s="361"/>
      <c r="C140" s="361"/>
      <c r="D140" s="362"/>
      <c r="E140" s="362"/>
      <c r="F140" s="362"/>
      <c r="G140" s="362"/>
      <c r="H140" s="362"/>
      <c r="I140" s="362"/>
      <c r="J140" s="362"/>
      <c r="K140" s="362"/>
      <c r="L140" s="362"/>
      <c r="M140" s="363"/>
      <c r="N140" s="229"/>
    </row>
  </sheetData>
  <mergeCells count="145">
    <mergeCell ref="B47:H47"/>
    <mergeCell ref="K47:L47"/>
    <mergeCell ref="A83:L83"/>
    <mergeCell ref="A85:M85"/>
    <mergeCell ref="B87:G87"/>
    <mergeCell ref="K87:L87"/>
    <mergeCell ref="B88:G88"/>
    <mergeCell ref="K88:L88"/>
    <mergeCell ref="B89:G89"/>
    <mergeCell ref="K89:L89"/>
    <mergeCell ref="B81:G81"/>
    <mergeCell ref="B82:G82"/>
    <mergeCell ref="B51:H51"/>
    <mergeCell ref="K51:L51"/>
    <mergeCell ref="B52:H52"/>
    <mergeCell ref="K52:L52"/>
    <mergeCell ref="A53:L53"/>
    <mergeCell ref="B48:H48"/>
    <mergeCell ref="K48:L48"/>
    <mergeCell ref="B49:H49"/>
    <mergeCell ref="K49:L49"/>
    <mergeCell ref="B50:H50"/>
    <mergeCell ref="K50:L50"/>
    <mergeCell ref="B59:H59"/>
    <mergeCell ref="B38:H38"/>
    <mergeCell ref="J5:J6"/>
    <mergeCell ref="B6:I6"/>
    <mergeCell ref="A13:C13"/>
    <mergeCell ref="G13:H13"/>
    <mergeCell ref="J13:K13"/>
    <mergeCell ref="E8:H9"/>
    <mergeCell ref="A10:C10"/>
    <mergeCell ref="E10:F10"/>
    <mergeCell ref="G10:H10"/>
    <mergeCell ref="A12:D12"/>
    <mergeCell ref="A1:A6"/>
    <mergeCell ref="B1:I1"/>
    <mergeCell ref="J1:J2"/>
    <mergeCell ref="K1:L2"/>
    <mergeCell ref="K5:K6"/>
    <mergeCell ref="L5:L6"/>
    <mergeCell ref="M1:M6"/>
    <mergeCell ref="B2:I2"/>
    <mergeCell ref="B3:I4"/>
    <mergeCell ref="J3:J4"/>
    <mergeCell ref="K3:L4"/>
    <mergeCell ref="B5:I5"/>
    <mergeCell ref="K40:L40"/>
    <mergeCell ref="K32:L32"/>
    <mergeCell ref="B33:H33"/>
    <mergeCell ref="I33:J33"/>
    <mergeCell ref="K33:L33"/>
    <mergeCell ref="A35:M35"/>
    <mergeCell ref="B39:H39"/>
    <mergeCell ref="B40:H40"/>
    <mergeCell ref="A36:M36"/>
    <mergeCell ref="K37:L37"/>
    <mergeCell ref="K38:L38"/>
    <mergeCell ref="K39:L39"/>
    <mergeCell ref="C14:D14"/>
    <mergeCell ref="K15:M15"/>
    <mergeCell ref="A30:M30"/>
    <mergeCell ref="B32:H32"/>
    <mergeCell ref="I32:J32"/>
    <mergeCell ref="B37:H37"/>
    <mergeCell ref="B44:H44"/>
    <mergeCell ref="K44:L44"/>
    <mergeCell ref="B45:H45"/>
    <mergeCell ref="K45:L45"/>
    <mergeCell ref="B46:H46"/>
    <mergeCell ref="K46:L46"/>
    <mergeCell ref="B41:H41"/>
    <mergeCell ref="K41:L41"/>
    <mergeCell ref="K42:L42"/>
    <mergeCell ref="B43:H43"/>
    <mergeCell ref="K43:L43"/>
    <mergeCell ref="B42:H42"/>
    <mergeCell ref="K59:L59"/>
    <mergeCell ref="B60:H60"/>
    <mergeCell ref="K60:L60"/>
    <mergeCell ref="B61:H61"/>
    <mergeCell ref="K61:L61"/>
    <mergeCell ref="A55:M55"/>
    <mergeCell ref="B57:H57"/>
    <mergeCell ref="K57:L57"/>
    <mergeCell ref="B58:H58"/>
    <mergeCell ref="K58:L58"/>
    <mergeCell ref="B65:H65"/>
    <mergeCell ref="K65:L65"/>
    <mergeCell ref="B66:H66"/>
    <mergeCell ref="K66:L66"/>
    <mergeCell ref="B67:H67"/>
    <mergeCell ref="K67:L67"/>
    <mergeCell ref="B62:H62"/>
    <mergeCell ref="K62:L62"/>
    <mergeCell ref="B63:H63"/>
    <mergeCell ref="K63:L63"/>
    <mergeCell ref="B64:H64"/>
    <mergeCell ref="K64:L64"/>
    <mergeCell ref="B71:H71"/>
    <mergeCell ref="K71:L71"/>
    <mergeCell ref="B72:H72"/>
    <mergeCell ref="K72:L72"/>
    <mergeCell ref="A73:L73"/>
    <mergeCell ref="K68:L68"/>
    <mergeCell ref="B69:H69"/>
    <mergeCell ref="K69:L69"/>
    <mergeCell ref="B70:H70"/>
    <mergeCell ref="K70:L70"/>
    <mergeCell ref="B68:H68"/>
    <mergeCell ref="K90:L90"/>
    <mergeCell ref="B91:G91"/>
    <mergeCell ref="K91:L91"/>
    <mergeCell ref="B92:G92"/>
    <mergeCell ref="K92:L92"/>
    <mergeCell ref="A75:M75"/>
    <mergeCell ref="B77:G77"/>
    <mergeCell ref="B78:G78"/>
    <mergeCell ref="B79:G79"/>
    <mergeCell ref="B80:G80"/>
    <mergeCell ref="B90:G90"/>
    <mergeCell ref="B96:G96"/>
    <mergeCell ref="K96:L96"/>
    <mergeCell ref="B97:G97"/>
    <mergeCell ref="K97:L97"/>
    <mergeCell ref="A98:L98"/>
    <mergeCell ref="B93:G93"/>
    <mergeCell ref="K93:L93"/>
    <mergeCell ref="B94:G94"/>
    <mergeCell ref="K94:L94"/>
    <mergeCell ref="B95:G95"/>
    <mergeCell ref="K95:L95"/>
    <mergeCell ref="A128:M129"/>
    <mergeCell ref="A139:M139"/>
    <mergeCell ref="K106:M106"/>
    <mergeCell ref="K107:M107"/>
    <mergeCell ref="A108:L108"/>
    <mergeCell ref="A110:L110"/>
    <mergeCell ref="A126:M127"/>
    <mergeCell ref="A100:L100"/>
    <mergeCell ref="A102:M102"/>
    <mergeCell ref="A104:G104"/>
    <mergeCell ref="K104:M104"/>
    <mergeCell ref="A105:G105"/>
    <mergeCell ref="K105:M10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145" r:id="rId4">
          <objectPr defaultSize="0" autoPict="0" r:id="rId5">
            <anchor moveWithCells="1" sizeWithCells="1">
              <from>
                <xdr:col>0</xdr:col>
                <xdr:colOff>171450</xdr:colOff>
                <xdr:row>0</xdr:row>
                <xdr:rowOff>180975</xdr:rowOff>
              </from>
              <to>
                <xdr:col>1</xdr:col>
                <xdr:colOff>523875</xdr:colOff>
                <xdr:row>5</xdr:row>
                <xdr:rowOff>133350</xdr:rowOff>
              </to>
            </anchor>
          </objectPr>
        </oleObject>
      </mc:Choice>
      <mc:Fallback>
        <oleObject progId="PBrush" shapeId="6145" r:id="rId4"/>
      </mc:Fallback>
    </mc:AlternateContent>
  </oleObjec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tint="-0.249977111117893"/>
  </sheetPr>
  <dimension ref="A1:O139"/>
  <sheetViews>
    <sheetView topLeftCell="A93" zoomScale="78" zoomScaleNormal="78" workbookViewId="0">
      <selection activeCell="N120" sqref="N120"/>
    </sheetView>
  </sheetViews>
  <sheetFormatPr baseColWidth="10" defaultColWidth="11" defaultRowHeight="15"/>
  <cols>
    <col min="1" max="1" width="10" bestFit="1" customWidth="1"/>
    <col min="2" max="2" width="17" customWidth="1"/>
    <col min="6" max="6" width="14.28515625" customWidth="1"/>
    <col min="8" max="8" width="14.42578125" customWidth="1"/>
    <col min="9" max="9" width="12.7109375" bestFit="1" customWidth="1"/>
    <col min="10" max="10" width="15.7109375" customWidth="1"/>
    <col min="11" max="11" width="17.7109375" bestFit="1" customWidth="1"/>
    <col min="12" max="12" width="12.85546875" customWidth="1"/>
    <col min="13" max="13" width="17.140625" customWidth="1"/>
    <col min="14" max="14" width="17.28515625" customWidth="1"/>
    <col min="15" max="15" width="12" bestFit="1" customWidth="1"/>
  </cols>
  <sheetData>
    <row r="1" spans="1:14">
      <c r="A1" s="576"/>
      <c r="B1" s="579"/>
      <c r="C1" s="579"/>
      <c r="D1" s="579"/>
      <c r="E1" s="579"/>
      <c r="F1" s="579"/>
      <c r="G1" s="579"/>
      <c r="H1" s="579"/>
      <c r="I1" s="580"/>
      <c r="J1" s="581" t="s">
        <v>40</v>
      </c>
      <c r="K1" s="583" t="s">
        <v>193</v>
      </c>
      <c r="L1" s="584"/>
      <c r="M1" s="587"/>
      <c r="N1" s="229"/>
    </row>
    <row r="2" spans="1:14" ht="15.75">
      <c r="A2" s="577"/>
      <c r="B2" s="590" t="s">
        <v>0</v>
      </c>
      <c r="C2" s="590"/>
      <c r="D2" s="590"/>
      <c r="E2" s="590"/>
      <c r="F2" s="590"/>
      <c r="G2" s="590"/>
      <c r="H2" s="590"/>
      <c r="I2" s="591"/>
      <c r="J2" s="582"/>
      <c r="K2" s="585"/>
      <c r="L2" s="586"/>
      <c r="M2" s="588"/>
      <c r="N2" s="229"/>
    </row>
    <row r="3" spans="1:14">
      <c r="A3" s="577"/>
      <c r="B3" s="592" t="s">
        <v>194</v>
      </c>
      <c r="C3" s="592"/>
      <c r="D3" s="592"/>
      <c r="E3" s="592"/>
      <c r="F3" s="592"/>
      <c r="G3" s="592"/>
      <c r="H3" s="592"/>
      <c r="I3" s="593"/>
      <c r="J3" s="594" t="s">
        <v>41</v>
      </c>
      <c r="K3" s="596">
        <v>2021</v>
      </c>
      <c r="L3" s="597"/>
      <c r="M3" s="588"/>
      <c r="N3" s="229"/>
    </row>
    <row r="4" spans="1:14">
      <c r="A4" s="577"/>
      <c r="B4" s="592"/>
      <c r="C4" s="592"/>
      <c r="D4" s="592"/>
      <c r="E4" s="592"/>
      <c r="F4" s="592"/>
      <c r="G4" s="592"/>
      <c r="H4" s="592"/>
      <c r="I4" s="593"/>
      <c r="J4" s="595"/>
      <c r="K4" s="585"/>
      <c r="L4" s="586"/>
      <c r="M4" s="588"/>
      <c r="N4" s="229"/>
    </row>
    <row r="5" spans="1:14">
      <c r="A5" s="577"/>
      <c r="B5" s="592" t="s">
        <v>195</v>
      </c>
      <c r="C5" s="592"/>
      <c r="D5" s="592"/>
      <c r="E5" s="592"/>
      <c r="F5" s="592"/>
      <c r="G5" s="592"/>
      <c r="H5" s="592"/>
      <c r="I5" s="593"/>
      <c r="J5" s="594" t="s">
        <v>42</v>
      </c>
      <c r="K5" s="601"/>
      <c r="L5" s="601"/>
      <c r="M5" s="588"/>
      <c r="N5" s="229"/>
    </row>
    <row r="6" spans="1:14" ht="15.75" thickBot="1">
      <c r="A6" s="578"/>
      <c r="B6" s="599"/>
      <c r="C6" s="599"/>
      <c r="D6" s="599"/>
      <c r="E6" s="599"/>
      <c r="F6" s="599"/>
      <c r="G6" s="599"/>
      <c r="H6" s="599"/>
      <c r="I6" s="600"/>
      <c r="J6" s="598"/>
      <c r="K6" s="602"/>
      <c r="L6" s="602"/>
      <c r="M6" s="589"/>
      <c r="N6" s="229"/>
    </row>
    <row r="7" spans="1:14" ht="15.75" thickBot="1">
      <c r="A7" s="62"/>
      <c r="B7" s="63"/>
      <c r="C7" s="63"/>
      <c r="D7" s="63"/>
      <c r="E7" s="63"/>
      <c r="F7" s="63"/>
      <c r="G7" s="63"/>
      <c r="H7" s="63"/>
      <c r="I7" s="63"/>
      <c r="J7" s="63"/>
      <c r="K7" s="64"/>
      <c r="L7" s="64"/>
      <c r="M7" s="65"/>
      <c r="N7" s="229"/>
    </row>
    <row r="8" spans="1:14" ht="18.75" customHeight="1">
      <c r="A8" s="66"/>
      <c r="B8" s="67"/>
      <c r="C8" s="67"/>
      <c r="D8" s="67"/>
      <c r="E8" s="605"/>
      <c r="F8" s="605"/>
      <c r="G8" s="605"/>
      <c r="H8" s="605"/>
      <c r="I8" s="67"/>
      <c r="J8" s="68" t="s">
        <v>43</v>
      </c>
      <c r="K8" s="69"/>
      <c r="L8" s="69"/>
      <c r="M8" s="70"/>
      <c r="N8" s="229"/>
    </row>
    <row r="9" spans="1:14">
      <c r="A9" s="71"/>
      <c r="B9" s="72"/>
      <c r="C9" s="72"/>
      <c r="D9" s="72"/>
      <c r="E9" s="606"/>
      <c r="F9" s="606"/>
      <c r="G9" s="606"/>
      <c r="H9" s="606"/>
      <c r="I9" s="72"/>
      <c r="J9" s="73"/>
      <c r="K9" s="74" t="s">
        <v>44</v>
      </c>
      <c r="L9" s="74" t="s">
        <v>45</v>
      </c>
      <c r="M9" s="75" t="s">
        <v>46</v>
      </c>
      <c r="N9" s="229"/>
    </row>
    <row r="10" spans="1:14" ht="20.25">
      <c r="A10" s="565" t="s">
        <v>196</v>
      </c>
      <c r="B10" s="566"/>
      <c r="C10" s="566"/>
      <c r="D10" s="78" t="s">
        <v>197</v>
      </c>
      <c r="E10" s="561" t="s">
        <v>198</v>
      </c>
      <c r="F10" s="561"/>
      <c r="G10" s="562" t="s">
        <v>199</v>
      </c>
      <c r="H10" s="562"/>
      <c r="I10" s="72"/>
      <c r="J10" s="79"/>
      <c r="K10" s="74"/>
      <c r="L10" s="74"/>
      <c r="M10" s="75"/>
      <c r="N10" s="229"/>
    </row>
    <row r="11" spans="1:14" ht="35.25">
      <c r="A11" s="76"/>
      <c r="B11" s="77"/>
      <c r="C11" s="77"/>
      <c r="D11" s="80"/>
      <c r="E11" s="72"/>
      <c r="F11" s="72"/>
      <c r="G11" s="81"/>
      <c r="H11" s="72"/>
      <c r="I11" s="72"/>
      <c r="J11" s="79"/>
      <c r="K11" s="74"/>
      <c r="L11" s="74"/>
      <c r="M11" s="75"/>
      <c r="N11" s="229"/>
    </row>
    <row r="12" spans="1:14">
      <c r="A12" s="563" t="s">
        <v>200</v>
      </c>
      <c r="B12" s="564"/>
      <c r="C12" s="564"/>
      <c r="D12" s="564"/>
      <c r="E12" s="72"/>
      <c r="F12" s="72"/>
      <c r="G12" s="72"/>
      <c r="H12" s="72"/>
      <c r="I12" s="72"/>
      <c r="J12" s="73"/>
      <c r="K12" s="74"/>
      <c r="L12" s="74"/>
      <c r="M12" s="75"/>
      <c r="N12" s="229"/>
    </row>
    <row r="13" spans="1:14" ht="35.25">
      <c r="A13" s="565" t="s">
        <v>201</v>
      </c>
      <c r="B13" s="566"/>
      <c r="C13" s="566"/>
      <c r="D13" s="82" t="s">
        <v>47</v>
      </c>
      <c r="E13" s="82"/>
      <c r="F13" s="83"/>
      <c r="G13" s="567" t="s">
        <v>202</v>
      </c>
      <c r="H13" s="567"/>
      <c r="I13" s="84" t="s">
        <v>47</v>
      </c>
      <c r="J13" s="567" t="s">
        <v>203</v>
      </c>
      <c r="K13" s="567"/>
      <c r="L13" s="84" t="s">
        <v>47</v>
      </c>
      <c r="M13" s="85"/>
      <c r="N13" s="229"/>
    </row>
    <row r="14" spans="1:14">
      <c r="A14" s="86" t="s">
        <v>48</v>
      </c>
      <c r="B14" s="87"/>
      <c r="C14" s="568"/>
      <c r="D14" s="568"/>
      <c r="E14" s="88"/>
      <c r="F14" s="88"/>
      <c r="G14" s="87"/>
      <c r="H14" s="89"/>
      <c r="I14" s="90" t="s">
        <v>49</v>
      </c>
      <c r="J14" s="91"/>
      <c r="K14" s="88"/>
      <c r="L14" s="88"/>
      <c r="M14" s="92"/>
      <c r="N14" s="229"/>
    </row>
    <row r="15" spans="1:14" ht="19.5" customHeight="1" thickBot="1">
      <c r="A15" s="93"/>
      <c r="B15" s="94"/>
      <c r="C15" s="95"/>
      <c r="D15" s="95"/>
      <c r="E15" s="95"/>
      <c r="F15" s="95"/>
      <c r="G15" s="94"/>
      <c r="H15" s="95"/>
      <c r="I15" s="94"/>
      <c r="J15" s="95"/>
      <c r="K15" s="569"/>
      <c r="L15" s="569"/>
      <c r="M15" s="570"/>
      <c r="N15" s="229"/>
    </row>
    <row r="16" spans="1:14">
      <c r="A16" s="230"/>
      <c r="B16" s="231"/>
      <c r="C16" s="231"/>
      <c r="D16" s="231"/>
      <c r="E16" s="231"/>
      <c r="F16" s="231"/>
      <c r="G16" s="231"/>
      <c r="H16" s="231"/>
      <c r="I16" s="231"/>
      <c r="J16" s="231"/>
      <c r="K16" s="231"/>
      <c r="L16" s="231"/>
      <c r="M16" s="232"/>
      <c r="N16" s="229"/>
    </row>
    <row r="17" spans="1:14">
      <c r="A17" s="38" t="s">
        <v>50</v>
      </c>
      <c r="B17" s="233"/>
      <c r="C17" s="234" t="s">
        <v>204</v>
      </c>
      <c r="D17" s="235"/>
      <c r="E17" s="236"/>
      <c r="F17" s="236"/>
      <c r="G17" s="236"/>
      <c r="H17" s="236"/>
      <c r="I17" s="236"/>
      <c r="J17" s="236"/>
      <c r="K17" s="236"/>
      <c r="L17" s="236"/>
      <c r="M17" s="237"/>
      <c r="N17" s="238"/>
    </row>
    <row r="18" spans="1:14">
      <c r="A18" s="19" t="s">
        <v>51</v>
      </c>
      <c r="B18" s="239"/>
      <c r="C18" s="240"/>
      <c r="D18" s="240"/>
      <c r="E18" s="240"/>
      <c r="F18" s="240"/>
      <c r="G18" s="240"/>
      <c r="H18" s="240"/>
      <c r="I18" s="240"/>
      <c r="J18" s="240"/>
      <c r="K18" s="240"/>
      <c r="L18" s="240"/>
      <c r="M18" s="237"/>
      <c r="N18" s="238"/>
    </row>
    <row r="19" spans="1:14">
      <c r="A19" s="241"/>
      <c r="B19" s="239"/>
      <c r="C19" s="242"/>
      <c r="D19" s="240"/>
      <c r="E19" s="240"/>
      <c r="F19" s="240"/>
      <c r="G19" s="240"/>
      <c r="H19" s="240"/>
      <c r="I19" s="240"/>
      <c r="J19" s="240"/>
      <c r="K19" s="240"/>
      <c r="L19" s="240"/>
      <c r="M19" s="237"/>
      <c r="N19" s="238"/>
    </row>
    <row r="20" spans="1:14">
      <c r="A20" s="241"/>
      <c r="B20" s="239"/>
      <c r="C20" s="243"/>
      <c r="D20" s="243"/>
      <c r="E20" s="243"/>
      <c r="F20" s="243"/>
      <c r="G20" s="243"/>
      <c r="H20" s="243"/>
      <c r="I20" s="243"/>
      <c r="J20" s="243"/>
      <c r="K20" s="243"/>
      <c r="L20" s="243"/>
      <c r="M20" s="244"/>
      <c r="N20" s="238"/>
    </row>
    <row r="21" spans="1:14">
      <c r="A21" s="241" t="s">
        <v>52</v>
      </c>
      <c r="B21" s="245"/>
      <c r="C21" s="240"/>
      <c r="D21" s="240"/>
      <c r="E21" s="240"/>
      <c r="F21" s="240"/>
      <c r="G21" s="240"/>
      <c r="H21" s="235"/>
      <c r="I21" s="246" t="s">
        <v>53</v>
      </c>
      <c r="J21" s="240"/>
      <c r="K21" s="240"/>
      <c r="L21" s="240"/>
      <c r="M21" s="244"/>
      <c r="N21" s="238"/>
    </row>
    <row r="22" spans="1:14">
      <c r="A22" s="241"/>
      <c r="B22" s="239"/>
      <c r="C22" s="243"/>
      <c r="D22" s="243"/>
      <c r="E22" s="243"/>
      <c r="F22" s="243"/>
      <c r="G22" s="243"/>
      <c r="H22" s="243"/>
      <c r="I22" s="243"/>
      <c r="J22" s="243"/>
      <c r="K22" s="243"/>
      <c r="L22" s="243"/>
      <c r="M22" s="244"/>
      <c r="N22" s="238"/>
    </row>
    <row r="23" spans="1:14">
      <c r="A23" s="241" t="s">
        <v>54</v>
      </c>
      <c r="B23" s="245"/>
      <c r="C23" s="240"/>
      <c r="D23" s="240"/>
      <c r="E23" s="240"/>
      <c r="F23" s="240"/>
      <c r="G23" s="240"/>
      <c r="H23" s="240"/>
      <c r="I23" s="240"/>
      <c r="J23" s="240"/>
      <c r="K23" s="240"/>
      <c r="L23" s="240"/>
      <c r="M23" s="247"/>
      <c r="N23" s="238"/>
    </row>
    <row r="24" spans="1:14">
      <c r="A24" s="241"/>
      <c r="B24" s="239"/>
      <c r="C24" s="243"/>
      <c r="D24" s="243"/>
      <c r="E24" s="243"/>
      <c r="F24" s="243"/>
      <c r="G24" s="243"/>
      <c r="H24" s="243"/>
      <c r="I24" s="243"/>
      <c r="J24" s="243"/>
      <c r="K24" s="243"/>
      <c r="L24" s="243"/>
      <c r="M24" s="244"/>
      <c r="N24" s="238"/>
    </row>
    <row r="25" spans="1:14">
      <c r="A25" s="241" t="s">
        <v>55</v>
      </c>
      <c r="B25" s="245"/>
      <c r="C25" s="240"/>
      <c r="D25" s="240"/>
      <c r="E25" s="240"/>
      <c r="F25" s="240"/>
      <c r="G25" s="240"/>
      <c r="H25" s="240"/>
      <c r="I25" s="240"/>
      <c r="J25" s="248" t="s">
        <v>50</v>
      </c>
      <c r="K25" s="249"/>
      <c r="L25" s="250" t="s">
        <v>204</v>
      </c>
      <c r="M25" s="251" t="s">
        <v>205</v>
      </c>
      <c r="N25" s="238"/>
    </row>
    <row r="26" spans="1:14">
      <c r="A26" s="241"/>
      <c r="B26" s="239"/>
      <c r="C26" s="243"/>
      <c r="D26" s="243"/>
      <c r="E26" s="243"/>
      <c r="F26" s="243"/>
      <c r="G26" s="243"/>
      <c r="H26" s="243"/>
      <c r="I26" s="243"/>
      <c r="J26" s="243"/>
      <c r="K26" s="243"/>
      <c r="L26" s="243"/>
      <c r="M26" s="244"/>
      <c r="N26" s="238"/>
    </row>
    <row r="27" spans="1:14">
      <c r="A27" s="241" t="s">
        <v>206</v>
      </c>
      <c r="B27" s="239"/>
      <c r="C27" s="243"/>
      <c r="D27" s="243"/>
      <c r="E27" s="243"/>
      <c r="F27" s="243"/>
      <c r="G27" s="235"/>
      <c r="H27" s="252" t="s">
        <v>207</v>
      </c>
      <c r="I27" s="252" t="s">
        <v>207</v>
      </c>
      <c r="J27" s="236"/>
      <c r="K27" s="243"/>
      <c r="L27" s="243"/>
      <c r="M27" s="244"/>
      <c r="N27" s="238"/>
    </row>
    <row r="28" spans="1:14">
      <c r="A28" s="241"/>
      <c r="B28" s="239"/>
      <c r="C28" s="243"/>
      <c r="D28" s="243"/>
      <c r="E28" s="236" t="s">
        <v>56</v>
      </c>
      <c r="F28" s="253"/>
      <c r="G28" s="254" t="s">
        <v>44</v>
      </c>
      <c r="H28" s="254" t="s">
        <v>45</v>
      </c>
      <c r="I28" s="255" t="s">
        <v>46</v>
      </c>
      <c r="J28" s="236"/>
      <c r="K28" s="243"/>
      <c r="L28" s="243"/>
      <c r="M28" s="244"/>
      <c r="N28" s="238"/>
    </row>
    <row r="29" spans="1:14">
      <c r="A29" s="256"/>
      <c r="B29" s="257"/>
      <c r="C29" s="257"/>
      <c r="D29" s="257"/>
      <c r="E29" s="257"/>
      <c r="F29" s="257"/>
      <c r="G29" s="257"/>
      <c r="H29" s="257"/>
      <c r="I29" s="257"/>
      <c r="J29" s="257"/>
      <c r="K29" s="257"/>
      <c r="L29" s="257"/>
      <c r="M29" s="258"/>
      <c r="N29" s="229"/>
    </row>
    <row r="30" spans="1:14" ht="15.75" hidden="1" customHeight="1" thickBot="1">
      <c r="A30" s="684" t="s">
        <v>57</v>
      </c>
      <c r="B30" s="685"/>
      <c r="C30" s="685"/>
      <c r="D30" s="685"/>
      <c r="E30" s="685"/>
      <c r="F30" s="685"/>
      <c r="G30" s="685"/>
      <c r="H30" s="685"/>
      <c r="I30" s="685"/>
      <c r="J30" s="685"/>
      <c r="K30" s="685"/>
      <c r="L30" s="685"/>
      <c r="M30" s="686"/>
      <c r="N30" s="238"/>
    </row>
    <row r="31" spans="1:14" ht="15.75" thickBot="1">
      <c r="A31" s="13"/>
      <c r="B31" s="259"/>
      <c r="C31" s="259"/>
      <c r="D31" s="259"/>
      <c r="E31" s="259"/>
      <c r="F31" s="259"/>
      <c r="G31" s="259"/>
      <c r="H31" s="259"/>
      <c r="I31" s="259"/>
      <c r="J31" s="259"/>
      <c r="K31" s="259"/>
      <c r="L31" s="259"/>
      <c r="M31" s="14"/>
      <c r="N31" s="229"/>
    </row>
    <row r="32" spans="1:14" ht="18" customHeight="1">
      <c r="A32" s="260" t="s">
        <v>208</v>
      </c>
      <c r="B32" s="673" t="s">
        <v>58</v>
      </c>
      <c r="C32" s="673"/>
      <c r="D32" s="673"/>
      <c r="E32" s="673"/>
      <c r="F32" s="673"/>
      <c r="G32" s="673"/>
      <c r="H32" s="673"/>
      <c r="I32" s="687" t="s">
        <v>59</v>
      </c>
      <c r="J32" s="687"/>
      <c r="K32" s="679" t="s">
        <v>60</v>
      </c>
      <c r="L32" s="679"/>
      <c r="M32" s="262" t="s">
        <v>7</v>
      </c>
      <c r="N32" s="229"/>
    </row>
    <row r="33" spans="1:14" ht="15.75" thickBot="1">
      <c r="A33" s="263" t="s">
        <v>20</v>
      </c>
      <c r="B33" s="680" t="s">
        <v>117</v>
      </c>
      <c r="C33" s="680"/>
      <c r="D33" s="680"/>
      <c r="E33" s="680"/>
      <c r="F33" s="680"/>
      <c r="G33" s="680"/>
      <c r="H33" s="680"/>
      <c r="I33" s="680"/>
      <c r="J33" s="680"/>
      <c r="K33" s="680" t="s">
        <v>103</v>
      </c>
      <c r="L33" s="680"/>
      <c r="M33" s="264"/>
      <c r="N33" s="229"/>
    </row>
    <row r="34" spans="1:14">
      <c r="A34" s="382"/>
      <c r="B34" s="383"/>
      <c r="C34" s="383"/>
      <c r="D34" s="383"/>
      <c r="E34" s="383"/>
      <c r="F34" s="383"/>
      <c r="G34" s="383"/>
      <c r="H34" s="383"/>
      <c r="I34" s="383"/>
      <c r="J34" s="383"/>
      <c r="K34" s="383"/>
      <c r="L34" s="383"/>
      <c r="M34" s="384"/>
      <c r="N34" s="229"/>
    </row>
    <row r="35" spans="1:14">
      <c r="A35" s="649" t="s">
        <v>62</v>
      </c>
      <c r="B35" s="650"/>
      <c r="C35" s="650"/>
      <c r="D35" s="650"/>
      <c r="E35" s="650"/>
      <c r="F35" s="650"/>
      <c r="G35" s="650"/>
      <c r="H35" s="650"/>
      <c r="I35" s="650"/>
      <c r="J35" s="650"/>
      <c r="K35" s="650"/>
      <c r="L35" s="650"/>
      <c r="M35" s="651"/>
      <c r="N35" s="229"/>
    </row>
    <row r="36" spans="1:14" ht="15.75" thickBot="1">
      <c r="A36" s="265"/>
      <c r="B36" s="266"/>
      <c r="C36" s="266"/>
      <c r="D36" s="266"/>
      <c r="E36" s="266"/>
      <c r="F36" s="266"/>
      <c r="G36" s="266"/>
      <c r="H36" s="266"/>
      <c r="I36" s="266"/>
      <c r="J36" s="266"/>
      <c r="K36" s="266"/>
      <c r="L36" s="266"/>
      <c r="M36" s="267"/>
      <c r="N36" s="229"/>
    </row>
    <row r="37" spans="1:14">
      <c r="A37" s="268" t="s">
        <v>40</v>
      </c>
      <c r="B37" s="673" t="s">
        <v>58</v>
      </c>
      <c r="C37" s="673"/>
      <c r="D37" s="673"/>
      <c r="E37" s="673"/>
      <c r="F37" s="673"/>
      <c r="G37" s="673"/>
      <c r="H37" s="673"/>
      <c r="I37" s="261" t="s">
        <v>63</v>
      </c>
      <c r="J37" s="261" t="s">
        <v>64</v>
      </c>
      <c r="K37" s="673" t="s">
        <v>65</v>
      </c>
      <c r="L37" s="673"/>
      <c r="M37" s="269" t="s">
        <v>66</v>
      </c>
      <c r="N37" s="229"/>
    </row>
    <row r="38" spans="1:14">
      <c r="A38" s="285" t="s">
        <v>111</v>
      </c>
      <c r="B38" s="550" t="s">
        <v>224</v>
      </c>
      <c r="C38" s="550"/>
      <c r="D38" s="550"/>
      <c r="E38" s="550"/>
      <c r="F38" s="550"/>
      <c r="G38" s="550"/>
      <c r="H38" s="550"/>
      <c r="I38" s="270"/>
      <c r="J38" s="271">
        <v>82188.211085451287</v>
      </c>
      <c r="K38" s="720">
        <f>1/45</f>
        <v>2.2222222222222223E-2</v>
      </c>
      <c r="L38" s="720"/>
      <c r="M38" s="272">
        <f>J38*K38</f>
        <v>1826.4046907878064</v>
      </c>
      <c r="N38" s="229"/>
    </row>
    <row r="39" spans="1:14">
      <c r="A39" s="273" t="s">
        <v>112</v>
      </c>
      <c r="B39" s="664" t="s">
        <v>219</v>
      </c>
      <c r="C39" s="664"/>
      <c r="D39" s="664"/>
      <c r="E39" s="664"/>
      <c r="F39" s="664"/>
      <c r="G39" s="664"/>
      <c r="H39" s="664"/>
      <c r="I39" s="274"/>
      <c r="J39" s="275">
        <v>222599.66997260629</v>
      </c>
      <c r="K39" s="677">
        <f>1/45</f>
        <v>2.2222222222222223E-2</v>
      </c>
      <c r="L39" s="677"/>
      <c r="M39" s="272">
        <f t="shared" ref="M39:M51" si="0">J39*K39</f>
        <v>4946.6593327245846</v>
      </c>
      <c r="N39" s="229"/>
    </row>
    <row r="40" spans="1:14">
      <c r="A40" s="273" t="s">
        <v>113</v>
      </c>
      <c r="B40" s="664" t="s">
        <v>225</v>
      </c>
      <c r="C40" s="664"/>
      <c r="D40" s="664"/>
      <c r="E40" s="664"/>
      <c r="F40" s="664"/>
      <c r="G40" s="664"/>
      <c r="H40" s="664"/>
      <c r="I40" s="274"/>
      <c r="J40" s="275">
        <v>148962.83345095921</v>
      </c>
      <c r="K40" s="677">
        <f>1/45</f>
        <v>2.2222222222222223E-2</v>
      </c>
      <c r="L40" s="677"/>
      <c r="M40" s="272">
        <f t="shared" si="0"/>
        <v>3310.2851877990938</v>
      </c>
      <c r="N40" s="229"/>
    </row>
    <row r="41" spans="1:14">
      <c r="A41" s="273"/>
      <c r="B41" s="664"/>
      <c r="C41" s="664"/>
      <c r="D41" s="664"/>
      <c r="E41" s="664"/>
      <c r="F41" s="664"/>
      <c r="G41" s="664"/>
      <c r="H41" s="664"/>
      <c r="I41" s="274"/>
      <c r="J41" s="275"/>
      <c r="K41" s="677"/>
      <c r="L41" s="677"/>
      <c r="M41" s="272">
        <f t="shared" si="0"/>
        <v>0</v>
      </c>
      <c r="N41" s="229"/>
    </row>
    <row r="42" spans="1:14">
      <c r="A42" s="273"/>
      <c r="B42" s="664"/>
      <c r="C42" s="664"/>
      <c r="D42" s="664"/>
      <c r="E42" s="664"/>
      <c r="F42" s="664"/>
      <c r="G42" s="664"/>
      <c r="H42" s="664"/>
      <c r="I42" s="274"/>
      <c r="J42" s="275"/>
      <c r="K42" s="677"/>
      <c r="L42" s="677"/>
      <c r="M42" s="272">
        <f t="shared" si="0"/>
        <v>0</v>
      </c>
      <c r="N42" s="229"/>
    </row>
    <row r="43" spans="1:14">
      <c r="A43" s="273"/>
      <c r="B43" s="664"/>
      <c r="C43" s="664"/>
      <c r="D43" s="664"/>
      <c r="E43" s="664"/>
      <c r="F43" s="664"/>
      <c r="G43" s="664"/>
      <c r="H43" s="664"/>
      <c r="I43" s="274"/>
      <c r="J43" s="275"/>
      <c r="K43" s="677"/>
      <c r="L43" s="677"/>
      <c r="M43" s="272">
        <f t="shared" si="0"/>
        <v>0</v>
      </c>
      <c r="N43" s="229"/>
    </row>
    <row r="44" spans="1:14">
      <c r="A44" s="273"/>
      <c r="B44" s="664"/>
      <c r="C44" s="664"/>
      <c r="D44" s="664"/>
      <c r="E44" s="664"/>
      <c r="F44" s="664"/>
      <c r="G44" s="664"/>
      <c r="H44" s="664"/>
      <c r="I44" s="274"/>
      <c r="J44" s="275"/>
      <c r="K44" s="677"/>
      <c r="L44" s="677"/>
      <c r="M44" s="272">
        <f t="shared" si="0"/>
        <v>0</v>
      </c>
      <c r="N44" s="229"/>
    </row>
    <row r="45" spans="1:14">
      <c r="A45" s="273"/>
      <c r="B45" s="664"/>
      <c r="C45" s="664"/>
      <c r="D45" s="664"/>
      <c r="E45" s="664"/>
      <c r="F45" s="664"/>
      <c r="G45" s="664"/>
      <c r="H45" s="664"/>
      <c r="I45" s="274"/>
      <c r="J45" s="275"/>
      <c r="K45" s="677"/>
      <c r="L45" s="677"/>
      <c r="M45" s="272">
        <f t="shared" si="0"/>
        <v>0</v>
      </c>
      <c r="N45" s="229"/>
    </row>
    <row r="46" spans="1:14">
      <c r="A46" s="273"/>
      <c r="B46" s="664"/>
      <c r="C46" s="664"/>
      <c r="D46" s="664"/>
      <c r="E46" s="664"/>
      <c r="F46" s="664"/>
      <c r="G46" s="664"/>
      <c r="H46" s="664"/>
      <c r="I46" s="274"/>
      <c r="J46" s="275"/>
      <c r="K46" s="677"/>
      <c r="L46" s="677"/>
      <c r="M46" s="272">
        <f t="shared" si="0"/>
        <v>0</v>
      </c>
      <c r="N46" s="229"/>
    </row>
    <row r="47" spans="1:14">
      <c r="A47" s="273"/>
      <c r="B47" s="664"/>
      <c r="C47" s="664"/>
      <c r="D47" s="664"/>
      <c r="E47" s="664"/>
      <c r="F47" s="664"/>
      <c r="G47" s="664"/>
      <c r="H47" s="664"/>
      <c r="I47" s="274"/>
      <c r="J47" s="275"/>
      <c r="K47" s="677"/>
      <c r="L47" s="677"/>
      <c r="M47" s="272">
        <f t="shared" si="0"/>
        <v>0</v>
      </c>
      <c r="N47" s="229"/>
    </row>
    <row r="48" spans="1:14">
      <c r="A48" s="273"/>
      <c r="B48" s="664"/>
      <c r="C48" s="664"/>
      <c r="D48" s="664"/>
      <c r="E48" s="664"/>
      <c r="F48" s="664"/>
      <c r="G48" s="664"/>
      <c r="H48" s="664"/>
      <c r="I48" s="274"/>
      <c r="J48" s="275"/>
      <c r="K48" s="677"/>
      <c r="L48" s="677"/>
      <c r="M48" s="272">
        <f t="shared" si="0"/>
        <v>0</v>
      </c>
      <c r="N48" s="229"/>
    </row>
    <row r="49" spans="1:14">
      <c r="A49" s="273"/>
      <c r="B49" s="664"/>
      <c r="C49" s="664"/>
      <c r="D49" s="664"/>
      <c r="E49" s="664"/>
      <c r="F49" s="664"/>
      <c r="G49" s="664"/>
      <c r="H49" s="664"/>
      <c r="I49" s="274"/>
      <c r="J49" s="275"/>
      <c r="K49" s="677"/>
      <c r="L49" s="677"/>
      <c r="M49" s="272">
        <f t="shared" si="0"/>
        <v>0</v>
      </c>
      <c r="N49" s="229"/>
    </row>
    <row r="50" spans="1:14">
      <c r="A50" s="273"/>
      <c r="B50" s="664"/>
      <c r="C50" s="664"/>
      <c r="D50" s="664"/>
      <c r="E50" s="664"/>
      <c r="F50" s="664"/>
      <c r="G50" s="664"/>
      <c r="H50" s="664"/>
      <c r="I50" s="274"/>
      <c r="J50" s="275"/>
      <c r="K50" s="677"/>
      <c r="L50" s="677"/>
      <c r="M50" s="272">
        <f t="shared" si="0"/>
        <v>0</v>
      </c>
      <c r="N50" s="229"/>
    </row>
    <row r="51" spans="1:14">
      <c r="A51" s="146"/>
      <c r="B51" s="664"/>
      <c r="C51" s="664"/>
      <c r="D51" s="664"/>
      <c r="E51" s="664"/>
      <c r="F51" s="664"/>
      <c r="G51" s="664"/>
      <c r="H51" s="664"/>
      <c r="I51" s="274"/>
      <c r="J51" s="275"/>
      <c r="K51" s="677"/>
      <c r="L51" s="677"/>
      <c r="M51" s="272">
        <f t="shared" si="0"/>
        <v>0</v>
      </c>
      <c r="N51" s="229"/>
    </row>
    <row r="52" spans="1:14" ht="15.75" thickBot="1">
      <c r="A52" s="277"/>
      <c r="B52" s="715" t="s">
        <v>70</v>
      </c>
      <c r="C52" s="715"/>
      <c r="D52" s="715"/>
      <c r="E52" s="715"/>
      <c r="F52" s="715"/>
      <c r="G52" s="715"/>
      <c r="H52" s="715"/>
      <c r="I52" s="278"/>
      <c r="J52" s="279"/>
      <c r="K52" s="555">
        <v>0.05</v>
      </c>
      <c r="L52" s="555"/>
      <c r="M52" s="385">
        <f>K52*M98</f>
        <v>31.689814814814817</v>
      </c>
      <c r="N52" s="229"/>
    </row>
    <row r="53" spans="1:14" ht="15.75" thickBot="1">
      <c r="A53" s="670" t="s">
        <v>71</v>
      </c>
      <c r="B53" s="671"/>
      <c r="C53" s="671"/>
      <c r="D53" s="671"/>
      <c r="E53" s="671"/>
      <c r="F53" s="671"/>
      <c r="G53" s="671"/>
      <c r="H53" s="671"/>
      <c r="I53" s="671"/>
      <c r="J53" s="671"/>
      <c r="K53" s="671"/>
      <c r="L53" s="672"/>
      <c r="M53" s="281">
        <f>SUM(M38:M52)</f>
        <v>10115.0390261263</v>
      </c>
      <c r="N53" s="229"/>
    </row>
    <row r="54" spans="1:14">
      <c r="A54" s="15"/>
      <c r="B54" s="259"/>
      <c r="C54" s="259"/>
      <c r="D54" s="259"/>
      <c r="E54" s="259"/>
      <c r="F54" s="259"/>
      <c r="G54" s="259"/>
      <c r="H54" s="259"/>
      <c r="I54" s="259"/>
      <c r="J54" s="259"/>
      <c r="K54" s="259"/>
      <c r="L54" s="259"/>
      <c r="M54" s="14"/>
      <c r="N54" s="229"/>
    </row>
    <row r="55" spans="1:14">
      <c r="A55" s="657" t="s">
        <v>72</v>
      </c>
      <c r="B55" s="658"/>
      <c r="C55" s="658"/>
      <c r="D55" s="658"/>
      <c r="E55" s="658"/>
      <c r="F55" s="658"/>
      <c r="G55" s="658"/>
      <c r="H55" s="658"/>
      <c r="I55" s="658"/>
      <c r="J55" s="658"/>
      <c r="K55" s="658"/>
      <c r="L55" s="658"/>
      <c r="M55" s="659"/>
      <c r="N55" s="229"/>
    </row>
    <row r="56" spans="1:14" ht="15.75" thickBot="1">
      <c r="A56" s="282"/>
      <c r="B56" s="283"/>
      <c r="C56" s="283"/>
      <c r="D56" s="283"/>
      <c r="E56" s="283"/>
      <c r="F56" s="283"/>
      <c r="G56" s="283"/>
      <c r="H56" s="283"/>
      <c r="I56" s="283"/>
      <c r="J56" s="283"/>
      <c r="K56" s="283"/>
      <c r="L56" s="283"/>
      <c r="M56" s="284"/>
      <c r="N56" s="229"/>
    </row>
    <row r="57" spans="1:14">
      <c r="A57" s="268" t="s">
        <v>40</v>
      </c>
      <c r="B57" s="673" t="s">
        <v>58</v>
      </c>
      <c r="C57" s="673"/>
      <c r="D57" s="673"/>
      <c r="E57" s="673"/>
      <c r="F57" s="673"/>
      <c r="G57" s="673"/>
      <c r="H57" s="673"/>
      <c r="I57" s="261" t="s">
        <v>60</v>
      </c>
      <c r="J57" s="261" t="s">
        <v>7</v>
      </c>
      <c r="K57" s="673" t="s">
        <v>73</v>
      </c>
      <c r="L57" s="673"/>
      <c r="M57" s="269" t="s">
        <v>66</v>
      </c>
      <c r="N57" s="229"/>
    </row>
    <row r="58" spans="1:14">
      <c r="A58" s="285" t="s">
        <v>116</v>
      </c>
      <c r="B58" s="674" t="s">
        <v>176</v>
      </c>
      <c r="C58" s="674"/>
      <c r="D58" s="674"/>
      <c r="E58" s="674"/>
      <c r="F58" s="674"/>
      <c r="G58" s="674"/>
      <c r="H58" s="674"/>
      <c r="I58" s="286" t="s">
        <v>227</v>
      </c>
      <c r="J58" s="287">
        <v>22</v>
      </c>
      <c r="K58" s="707">
        <v>117.85147442697317</v>
      </c>
      <c r="L58" s="708"/>
      <c r="M58" s="272">
        <f>J58*K58</f>
        <v>2592.7324373934098</v>
      </c>
      <c r="N58" s="229"/>
    </row>
    <row r="59" spans="1:14">
      <c r="A59" s="273" t="s">
        <v>228</v>
      </c>
      <c r="B59" s="664" t="s">
        <v>229</v>
      </c>
      <c r="C59" s="664"/>
      <c r="D59" s="664"/>
      <c r="E59" s="664"/>
      <c r="F59" s="664"/>
      <c r="G59" s="664"/>
      <c r="H59" s="664"/>
      <c r="I59" s="288" t="s">
        <v>103</v>
      </c>
      <c r="J59" s="276">
        <v>1.25</v>
      </c>
      <c r="K59" s="718">
        <v>36691.178073333511</v>
      </c>
      <c r="L59" s="719"/>
      <c r="M59" s="272">
        <f t="shared" ref="M59:M72" si="1">J59*K59</f>
        <v>45863.97259166689</v>
      </c>
      <c r="N59" s="229"/>
    </row>
    <row r="60" spans="1:14">
      <c r="A60" s="273"/>
      <c r="B60" s="664"/>
      <c r="C60" s="664"/>
      <c r="D60" s="664"/>
      <c r="E60" s="664"/>
      <c r="F60" s="664"/>
      <c r="G60" s="664"/>
      <c r="H60" s="664"/>
      <c r="I60" s="288"/>
      <c r="J60" s="276"/>
      <c r="K60" s="718"/>
      <c r="L60" s="719"/>
      <c r="M60" s="272">
        <f t="shared" si="1"/>
        <v>0</v>
      </c>
      <c r="N60" s="229"/>
    </row>
    <row r="61" spans="1:14">
      <c r="A61" s="273"/>
      <c r="B61" s="664"/>
      <c r="C61" s="664"/>
      <c r="D61" s="664"/>
      <c r="E61" s="664"/>
      <c r="F61" s="664"/>
      <c r="G61" s="664"/>
      <c r="H61" s="664"/>
      <c r="I61" s="288"/>
      <c r="J61" s="276"/>
      <c r="K61" s="718"/>
      <c r="L61" s="719"/>
      <c r="M61" s="272">
        <f t="shared" si="1"/>
        <v>0</v>
      </c>
      <c r="N61" s="229"/>
    </row>
    <row r="62" spans="1:14">
      <c r="A62" s="273"/>
      <c r="B62" s="664"/>
      <c r="C62" s="664"/>
      <c r="D62" s="664"/>
      <c r="E62" s="664"/>
      <c r="F62" s="664"/>
      <c r="G62" s="664"/>
      <c r="H62" s="664"/>
      <c r="I62" s="288"/>
      <c r="J62" s="276"/>
      <c r="K62" s="718"/>
      <c r="L62" s="719"/>
      <c r="M62" s="272">
        <f t="shared" si="1"/>
        <v>0</v>
      </c>
      <c r="N62" s="229"/>
    </row>
    <row r="63" spans="1:14">
      <c r="A63" s="273"/>
      <c r="B63" s="664"/>
      <c r="C63" s="664"/>
      <c r="D63" s="664"/>
      <c r="E63" s="664"/>
      <c r="F63" s="664"/>
      <c r="G63" s="664"/>
      <c r="H63" s="664"/>
      <c r="I63" s="288"/>
      <c r="J63" s="276"/>
      <c r="K63" s="718"/>
      <c r="L63" s="719"/>
      <c r="M63" s="272">
        <f t="shared" si="1"/>
        <v>0</v>
      </c>
      <c r="N63" s="229"/>
    </row>
    <row r="64" spans="1:14">
      <c r="A64" s="273"/>
      <c r="B64" s="664"/>
      <c r="C64" s="664"/>
      <c r="D64" s="664"/>
      <c r="E64" s="664"/>
      <c r="F64" s="664"/>
      <c r="G64" s="664"/>
      <c r="H64" s="664"/>
      <c r="I64" s="288"/>
      <c r="J64" s="276"/>
      <c r="K64" s="718"/>
      <c r="L64" s="719"/>
      <c r="M64" s="272">
        <f t="shared" si="1"/>
        <v>0</v>
      </c>
      <c r="N64" s="229"/>
    </row>
    <row r="65" spans="1:15">
      <c r="A65" s="273"/>
      <c r="B65" s="664"/>
      <c r="C65" s="664"/>
      <c r="D65" s="664"/>
      <c r="E65" s="664"/>
      <c r="F65" s="664"/>
      <c r="G65" s="664"/>
      <c r="H65" s="664"/>
      <c r="I65" s="288"/>
      <c r="J65" s="276"/>
      <c r="K65" s="718"/>
      <c r="L65" s="719"/>
      <c r="M65" s="272">
        <f t="shared" si="1"/>
        <v>0</v>
      </c>
      <c r="N65" s="229"/>
    </row>
    <row r="66" spans="1:15">
      <c r="A66" s="273"/>
      <c r="B66" s="664"/>
      <c r="C66" s="664"/>
      <c r="D66" s="664"/>
      <c r="E66" s="664"/>
      <c r="F66" s="664"/>
      <c r="G66" s="664"/>
      <c r="H66" s="664"/>
      <c r="I66" s="288"/>
      <c r="J66" s="276"/>
      <c r="K66" s="718"/>
      <c r="L66" s="719"/>
      <c r="M66" s="272">
        <f t="shared" si="1"/>
        <v>0</v>
      </c>
      <c r="N66" s="229"/>
    </row>
    <row r="67" spans="1:15">
      <c r="A67" s="273"/>
      <c r="B67" s="664"/>
      <c r="C67" s="664"/>
      <c r="D67" s="664"/>
      <c r="E67" s="664"/>
      <c r="F67" s="664"/>
      <c r="G67" s="664"/>
      <c r="H67" s="664"/>
      <c r="I67" s="288"/>
      <c r="J67" s="276"/>
      <c r="K67" s="718"/>
      <c r="L67" s="719"/>
      <c r="M67" s="272">
        <f t="shared" si="1"/>
        <v>0</v>
      </c>
      <c r="N67" s="229"/>
    </row>
    <row r="68" spans="1:15">
      <c r="A68" s="273"/>
      <c r="B68" s="664"/>
      <c r="C68" s="664"/>
      <c r="D68" s="664"/>
      <c r="E68" s="664"/>
      <c r="F68" s="664"/>
      <c r="G68" s="664"/>
      <c r="H68" s="664"/>
      <c r="I68" s="288"/>
      <c r="J68" s="276"/>
      <c r="K68" s="718"/>
      <c r="L68" s="719"/>
      <c r="M68" s="272">
        <f t="shared" si="1"/>
        <v>0</v>
      </c>
      <c r="N68" s="229"/>
    </row>
    <row r="69" spans="1:15">
      <c r="A69" s="273"/>
      <c r="B69" s="664"/>
      <c r="C69" s="664"/>
      <c r="D69" s="664"/>
      <c r="E69" s="664"/>
      <c r="F69" s="664"/>
      <c r="G69" s="664"/>
      <c r="H69" s="664"/>
      <c r="I69" s="288"/>
      <c r="J69" s="276"/>
      <c r="K69" s="718"/>
      <c r="L69" s="719"/>
      <c r="M69" s="272">
        <f t="shared" si="1"/>
        <v>0</v>
      </c>
      <c r="N69" s="229"/>
      <c r="O69" s="16"/>
    </row>
    <row r="70" spans="1:15">
      <c r="A70" s="273"/>
      <c r="B70" s="664"/>
      <c r="C70" s="664"/>
      <c r="D70" s="664"/>
      <c r="E70" s="664"/>
      <c r="F70" s="664"/>
      <c r="G70" s="664"/>
      <c r="H70" s="664"/>
      <c r="I70" s="288"/>
      <c r="J70" s="276"/>
      <c r="K70" s="665"/>
      <c r="L70" s="666"/>
      <c r="M70" s="272">
        <f t="shared" si="1"/>
        <v>0</v>
      </c>
      <c r="N70" s="229"/>
    </row>
    <row r="71" spans="1:15" ht="15.75" customHeight="1">
      <c r="A71" s="273"/>
      <c r="B71" s="664"/>
      <c r="C71" s="664"/>
      <c r="D71" s="664"/>
      <c r="E71" s="664"/>
      <c r="F71" s="664"/>
      <c r="G71" s="664"/>
      <c r="H71" s="664"/>
      <c r="I71" s="288"/>
      <c r="J71" s="276"/>
      <c r="K71" s="665"/>
      <c r="L71" s="666"/>
      <c r="M71" s="272">
        <f t="shared" si="1"/>
        <v>0</v>
      </c>
      <c r="N71" s="229"/>
    </row>
    <row r="72" spans="1:15" ht="15.75" thickBot="1">
      <c r="A72" s="289"/>
      <c r="B72" s="667"/>
      <c r="C72" s="667"/>
      <c r="D72" s="667"/>
      <c r="E72" s="667"/>
      <c r="F72" s="667"/>
      <c r="G72" s="667"/>
      <c r="H72" s="667"/>
      <c r="I72" s="278"/>
      <c r="J72" s="290"/>
      <c r="K72" s="668"/>
      <c r="L72" s="669"/>
      <c r="M72" s="291">
        <f t="shared" si="1"/>
        <v>0</v>
      </c>
      <c r="N72" s="229"/>
    </row>
    <row r="73" spans="1:15" ht="15" customHeight="1" thickBot="1">
      <c r="A73" s="670" t="s">
        <v>71</v>
      </c>
      <c r="B73" s="671"/>
      <c r="C73" s="671"/>
      <c r="D73" s="671"/>
      <c r="E73" s="671"/>
      <c r="F73" s="671"/>
      <c r="G73" s="671"/>
      <c r="H73" s="671"/>
      <c r="I73" s="671"/>
      <c r="J73" s="671"/>
      <c r="K73" s="671"/>
      <c r="L73" s="672"/>
      <c r="M73" s="292">
        <f>SUM(M58:M72)</f>
        <v>48456.7050290603</v>
      </c>
      <c r="N73" s="229"/>
    </row>
    <row r="74" spans="1:15" ht="15.75" customHeight="1">
      <c r="A74" s="13"/>
      <c r="B74" s="259"/>
      <c r="C74" s="259"/>
      <c r="D74" s="259"/>
      <c r="E74" s="259"/>
      <c r="F74" s="259"/>
      <c r="G74" s="259"/>
      <c r="H74" s="259"/>
      <c r="I74" s="259"/>
      <c r="J74" s="259"/>
      <c r="K74" s="259"/>
      <c r="L74" s="259"/>
      <c r="M74" s="14"/>
      <c r="N74" s="229"/>
    </row>
    <row r="75" spans="1:15">
      <c r="A75" s="657" t="s">
        <v>74</v>
      </c>
      <c r="B75" s="658"/>
      <c r="C75" s="658"/>
      <c r="D75" s="658"/>
      <c r="E75" s="658"/>
      <c r="F75" s="658"/>
      <c r="G75" s="658"/>
      <c r="H75" s="658"/>
      <c r="I75" s="658"/>
      <c r="J75" s="658"/>
      <c r="K75" s="658"/>
      <c r="L75" s="658"/>
      <c r="M75" s="659"/>
      <c r="N75" s="238"/>
    </row>
    <row r="76" spans="1:15" ht="15.75" thickBot="1">
      <c r="A76" s="293"/>
      <c r="B76" s="294"/>
      <c r="C76" s="294"/>
      <c r="D76" s="294"/>
      <c r="E76" s="294"/>
      <c r="F76" s="294"/>
      <c r="G76" s="294"/>
      <c r="H76" s="294"/>
      <c r="I76" s="294"/>
      <c r="J76" s="294"/>
      <c r="K76" s="294"/>
      <c r="L76" s="294"/>
      <c r="M76" s="295"/>
      <c r="N76" s="229"/>
    </row>
    <row r="77" spans="1:15" ht="30">
      <c r="A77" s="296" t="s">
        <v>40</v>
      </c>
      <c r="B77" s="660" t="s">
        <v>58</v>
      </c>
      <c r="C77" s="660"/>
      <c r="D77" s="660"/>
      <c r="E77" s="660"/>
      <c r="F77" s="660"/>
      <c r="G77" s="660"/>
      <c r="H77" s="297" t="s">
        <v>60</v>
      </c>
      <c r="I77" s="297" t="s">
        <v>214</v>
      </c>
      <c r="J77" s="297" t="s">
        <v>75</v>
      </c>
      <c r="K77" s="297" t="s">
        <v>76</v>
      </c>
      <c r="L77" s="297" t="s">
        <v>77</v>
      </c>
      <c r="M77" s="298" t="s">
        <v>66</v>
      </c>
      <c r="N77" s="229"/>
    </row>
    <row r="78" spans="1:15">
      <c r="A78" s="299" t="s">
        <v>230</v>
      </c>
      <c r="B78" s="661" t="s">
        <v>231</v>
      </c>
      <c r="C78" s="662"/>
      <c r="D78" s="662"/>
      <c r="E78" s="662"/>
      <c r="F78" s="662"/>
      <c r="G78" s="663"/>
      <c r="H78" s="300" t="s">
        <v>215</v>
      </c>
      <c r="I78" s="301">
        <v>1.25</v>
      </c>
      <c r="J78" s="301">
        <v>1</v>
      </c>
      <c r="K78" s="301">
        <f>I78*J78</f>
        <v>1.25</v>
      </c>
      <c r="L78" s="302">
        <v>1284.8491593100182</v>
      </c>
      <c r="M78" s="303">
        <f>K78*L78</f>
        <v>1606.0614491375227</v>
      </c>
      <c r="N78" s="229"/>
    </row>
    <row r="79" spans="1:15" ht="15" customHeight="1">
      <c r="A79" s="167"/>
      <c r="B79" s="534"/>
      <c r="C79" s="535"/>
      <c r="D79" s="535"/>
      <c r="E79" s="535"/>
      <c r="F79" s="535"/>
      <c r="G79" s="536"/>
      <c r="H79" s="304"/>
      <c r="I79" s="305"/>
      <c r="J79" s="305"/>
      <c r="K79" s="305"/>
      <c r="L79" s="306"/>
      <c r="M79" s="303">
        <f t="shared" ref="M79:M82" si="2">K79*L79</f>
        <v>0</v>
      </c>
      <c r="N79" s="229"/>
    </row>
    <row r="80" spans="1:15" ht="15.75" customHeight="1">
      <c r="A80" s="167"/>
      <c r="B80" s="534"/>
      <c r="C80" s="535"/>
      <c r="D80" s="535"/>
      <c r="E80" s="535"/>
      <c r="F80" s="535"/>
      <c r="G80" s="536"/>
      <c r="H80" s="304"/>
      <c r="I80" s="305"/>
      <c r="J80" s="305"/>
      <c r="K80" s="305"/>
      <c r="L80" s="306"/>
      <c r="M80" s="303">
        <f t="shared" si="2"/>
        <v>0</v>
      </c>
      <c r="N80" s="229"/>
    </row>
    <row r="81" spans="1:14" ht="15" customHeight="1">
      <c r="A81" s="167"/>
      <c r="B81" s="534"/>
      <c r="C81" s="535"/>
      <c r="D81" s="535"/>
      <c r="E81" s="535"/>
      <c r="F81" s="535"/>
      <c r="G81" s="536"/>
      <c r="H81" s="304"/>
      <c r="I81" s="305"/>
      <c r="J81" s="305"/>
      <c r="K81" s="305"/>
      <c r="L81" s="306"/>
      <c r="M81" s="303">
        <f t="shared" si="2"/>
        <v>0</v>
      </c>
      <c r="N81" s="229"/>
    </row>
    <row r="82" spans="1:14" ht="15.75" thickBot="1">
      <c r="A82" s="277"/>
      <c r="B82" s="692"/>
      <c r="C82" s="693"/>
      <c r="D82" s="693"/>
      <c r="E82" s="693"/>
      <c r="F82" s="693"/>
      <c r="G82" s="694"/>
      <c r="H82" s="307"/>
      <c r="I82" s="308"/>
      <c r="J82" s="308"/>
      <c r="K82" s="308"/>
      <c r="L82" s="309"/>
      <c r="M82" s="310">
        <f t="shared" si="2"/>
        <v>0</v>
      </c>
      <c r="N82" s="229"/>
    </row>
    <row r="83" spans="1:14" ht="15.75" thickBot="1">
      <c r="A83" s="670" t="s">
        <v>71</v>
      </c>
      <c r="B83" s="671"/>
      <c r="C83" s="671"/>
      <c r="D83" s="671"/>
      <c r="E83" s="671"/>
      <c r="F83" s="671"/>
      <c r="G83" s="671"/>
      <c r="H83" s="671"/>
      <c r="I83" s="671"/>
      <c r="J83" s="671"/>
      <c r="K83" s="671"/>
      <c r="L83" s="672"/>
      <c r="M83" s="292">
        <f>SUM(M78:M82)</f>
        <v>1606.0614491375227</v>
      </c>
      <c r="N83" s="229"/>
    </row>
    <row r="84" spans="1:14">
      <c r="A84" s="13"/>
      <c r="B84" s="259"/>
      <c r="C84" s="259"/>
      <c r="D84" s="259"/>
      <c r="E84" s="259"/>
      <c r="F84" s="259"/>
      <c r="G84" s="259"/>
      <c r="H84" s="259"/>
      <c r="I84" s="259"/>
      <c r="J84" s="259"/>
      <c r="K84" s="259"/>
      <c r="L84" s="259"/>
      <c r="M84" s="14"/>
      <c r="N84" s="229"/>
    </row>
    <row r="85" spans="1:14">
      <c r="A85" s="649" t="s">
        <v>79</v>
      </c>
      <c r="B85" s="650"/>
      <c r="C85" s="650"/>
      <c r="D85" s="650"/>
      <c r="E85" s="650"/>
      <c r="F85" s="650"/>
      <c r="G85" s="650"/>
      <c r="H85" s="650"/>
      <c r="I85" s="650"/>
      <c r="J85" s="650"/>
      <c r="K85" s="650"/>
      <c r="L85" s="650"/>
      <c r="M85" s="651"/>
      <c r="N85" s="229"/>
    </row>
    <row r="86" spans="1:14" ht="15.75" thickBot="1">
      <c r="A86" s="311"/>
      <c r="B86" s="312"/>
      <c r="C86" s="312"/>
      <c r="D86" s="312"/>
      <c r="E86" s="312"/>
      <c r="F86" s="312"/>
      <c r="G86" s="312"/>
      <c r="H86" s="312"/>
      <c r="I86" s="312"/>
      <c r="J86" s="312"/>
      <c r="K86" s="312"/>
      <c r="L86" s="312"/>
      <c r="M86" s="313"/>
      <c r="N86" s="229"/>
    </row>
    <row r="87" spans="1:14" ht="30">
      <c r="A87" s="268" t="s">
        <v>40</v>
      </c>
      <c r="B87" s="673" t="s">
        <v>58</v>
      </c>
      <c r="C87" s="673"/>
      <c r="D87" s="673"/>
      <c r="E87" s="673"/>
      <c r="F87" s="673"/>
      <c r="G87" s="673"/>
      <c r="H87" s="261" t="s">
        <v>80</v>
      </c>
      <c r="I87" s="261" t="s">
        <v>81</v>
      </c>
      <c r="J87" s="261" t="s">
        <v>216</v>
      </c>
      <c r="K87" s="673" t="s">
        <v>65</v>
      </c>
      <c r="L87" s="673"/>
      <c r="M87" s="269" t="s">
        <v>66</v>
      </c>
      <c r="N87" s="229"/>
    </row>
    <row r="88" spans="1:14">
      <c r="A88" s="314" t="s">
        <v>83</v>
      </c>
      <c r="B88" s="688" t="s">
        <v>181</v>
      </c>
      <c r="C88" s="689"/>
      <c r="D88" s="689"/>
      <c r="E88" s="689"/>
      <c r="F88" s="689"/>
      <c r="G88" s="689"/>
      <c r="H88" s="302">
        <f>J88/I88*100</f>
        <v>56666.666666666672</v>
      </c>
      <c r="I88" s="175">
        <v>185</v>
      </c>
      <c r="J88" s="315">
        <v>104833.33333333334</v>
      </c>
      <c r="K88" s="716">
        <v>360</v>
      </c>
      <c r="L88" s="717"/>
      <c r="M88" s="177">
        <f>J88/K88</f>
        <v>291.20370370370375</v>
      </c>
      <c r="N88" s="229"/>
    </row>
    <row r="89" spans="1:14">
      <c r="A89" s="316" t="s">
        <v>109</v>
      </c>
      <c r="B89" s="652" t="s">
        <v>187</v>
      </c>
      <c r="C89" s="653"/>
      <c r="D89" s="653"/>
      <c r="E89" s="653"/>
      <c r="F89" s="653"/>
      <c r="G89" s="654"/>
      <c r="H89" s="306">
        <f>J89/I89*100</f>
        <v>66666.666666666672</v>
      </c>
      <c r="I89" s="179">
        <v>185</v>
      </c>
      <c r="J89" s="319">
        <v>123333.33333333334</v>
      </c>
      <c r="K89" s="713">
        <v>360</v>
      </c>
      <c r="L89" s="714"/>
      <c r="M89" s="177">
        <f>J89/K89</f>
        <v>342.59259259259261</v>
      </c>
      <c r="N89" s="229"/>
    </row>
    <row r="90" spans="1:14">
      <c r="A90" s="316"/>
      <c r="B90" s="652"/>
      <c r="C90" s="653"/>
      <c r="D90" s="653"/>
      <c r="E90" s="653"/>
      <c r="F90" s="653"/>
      <c r="G90" s="654"/>
      <c r="H90" s="306"/>
      <c r="I90" s="179"/>
      <c r="J90" s="319"/>
      <c r="K90" s="655"/>
      <c r="L90" s="656"/>
      <c r="M90" s="181"/>
      <c r="N90" s="229"/>
    </row>
    <row r="91" spans="1:14">
      <c r="A91" s="316"/>
      <c r="B91" s="652"/>
      <c r="C91" s="653"/>
      <c r="D91" s="653"/>
      <c r="E91" s="653"/>
      <c r="F91" s="653"/>
      <c r="G91" s="654"/>
      <c r="H91" s="306"/>
      <c r="I91" s="179"/>
      <c r="J91" s="319"/>
      <c r="K91" s="655"/>
      <c r="L91" s="656"/>
      <c r="M91" s="181"/>
      <c r="N91" s="229"/>
    </row>
    <row r="92" spans="1:14">
      <c r="A92" s="316"/>
      <c r="B92" s="652"/>
      <c r="C92" s="653"/>
      <c r="D92" s="653"/>
      <c r="E92" s="653"/>
      <c r="F92" s="653"/>
      <c r="G92" s="654"/>
      <c r="H92" s="306"/>
      <c r="I92" s="179"/>
      <c r="J92" s="319"/>
      <c r="K92" s="655"/>
      <c r="L92" s="656"/>
      <c r="M92" s="181"/>
      <c r="N92" s="229"/>
    </row>
    <row r="93" spans="1:14" ht="15.75" customHeight="1">
      <c r="A93" s="316"/>
      <c r="B93" s="652"/>
      <c r="C93" s="653"/>
      <c r="D93" s="653"/>
      <c r="E93" s="653"/>
      <c r="F93" s="653"/>
      <c r="G93" s="654"/>
      <c r="H93" s="306"/>
      <c r="I93" s="179"/>
      <c r="J93" s="319"/>
      <c r="K93" s="655"/>
      <c r="L93" s="656"/>
      <c r="M93" s="181"/>
      <c r="N93" s="229"/>
    </row>
    <row r="94" spans="1:14">
      <c r="A94" s="316"/>
      <c r="B94" s="652"/>
      <c r="C94" s="653"/>
      <c r="D94" s="653"/>
      <c r="E94" s="653"/>
      <c r="F94" s="653"/>
      <c r="G94" s="654"/>
      <c r="H94" s="306"/>
      <c r="I94" s="179"/>
      <c r="J94" s="182"/>
      <c r="K94" s="655"/>
      <c r="L94" s="656"/>
      <c r="M94" s="181"/>
      <c r="N94" s="229"/>
    </row>
    <row r="95" spans="1:14">
      <c r="A95" s="316"/>
      <c r="B95" s="652"/>
      <c r="C95" s="653"/>
      <c r="D95" s="653"/>
      <c r="E95" s="653"/>
      <c r="F95" s="653"/>
      <c r="G95" s="654"/>
      <c r="H95" s="306"/>
      <c r="I95" s="179"/>
      <c r="J95" s="182"/>
      <c r="K95" s="655"/>
      <c r="L95" s="656"/>
      <c r="M95" s="181"/>
      <c r="N95" s="229"/>
    </row>
    <row r="96" spans="1:14" ht="15.75" customHeight="1">
      <c r="A96" s="316"/>
      <c r="B96" s="652"/>
      <c r="C96" s="653"/>
      <c r="D96" s="653"/>
      <c r="E96" s="653"/>
      <c r="F96" s="653"/>
      <c r="G96" s="654"/>
      <c r="H96" s="306"/>
      <c r="I96" s="179"/>
      <c r="J96" s="182"/>
      <c r="K96" s="655"/>
      <c r="L96" s="656"/>
      <c r="M96" s="181"/>
      <c r="N96" s="229"/>
    </row>
    <row r="97" spans="1:14" ht="15.75" thickBot="1">
      <c r="A97" s="320"/>
      <c r="B97" s="638"/>
      <c r="C97" s="639"/>
      <c r="D97" s="639"/>
      <c r="E97" s="639"/>
      <c r="F97" s="639"/>
      <c r="G97" s="640"/>
      <c r="H97" s="321"/>
      <c r="I97" s="322"/>
      <c r="J97" s="321"/>
      <c r="K97" s="641"/>
      <c r="L97" s="642"/>
      <c r="M97" s="323"/>
      <c r="N97" s="229"/>
    </row>
    <row r="98" spans="1:14" ht="15.75" thickBot="1">
      <c r="A98" s="643" t="s">
        <v>71</v>
      </c>
      <c r="B98" s="644"/>
      <c r="C98" s="644"/>
      <c r="D98" s="644"/>
      <c r="E98" s="644"/>
      <c r="F98" s="644"/>
      <c r="G98" s="644"/>
      <c r="H98" s="644"/>
      <c r="I98" s="644"/>
      <c r="J98" s="644"/>
      <c r="K98" s="644"/>
      <c r="L98" s="645"/>
      <c r="M98" s="187">
        <f>SUM(M88:M97)</f>
        <v>633.7962962962963</v>
      </c>
      <c r="N98" s="229"/>
    </row>
    <row r="99" spans="1:14" ht="15.75" thickBot="1">
      <c r="A99" s="13"/>
      <c r="B99" s="259"/>
      <c r="C99" s="259"/>
      <c r="D99" s="259"/>
      <c r="E99" s="259"/>
      <c r="F99" s="259"/>
      <c r="G99" s="259"/>
      <c r="H99" s="259"/>
      <c r="I99" s="259"/>
      <c r="J99" s="259"/>
      <c r="K99" s="259"/>
      <c r="L99" s="259"/>
      <c r="M99" s="14"/>
      <c r="N99" s="229"/>
    </row>
    <row r="100" spans="1:14" ht="15" customHeight="1" thickBot="1">
      <c r="A100" s="646" t="s">
        <v>84</v>
      </c>
      <c r="B100" s="647"/>
      <c r="C100" s="647"/>
      <c r="D100" s="647"/>
      <c r="E100" s="647"/>
      <c r="F100" s="647"/>
      <c r="G100" s="647"/>
      <c r="H100" s="647"/>
      <c r="I100" s="647"/>
      <c r="J100" s="647"/>
      <c r="K100" s="647"/>
      <c r="L100" s="648"/>
      <c r="M100" s="187">
        <f>M53+M73+M83+M98</f>
        <v>60811.601800620425</v>
      </c>
      <c r="N100" s="229"/>
    </row>
    <row r="101" spans="1:14">
      <c r="A101" s="13"/>
      <c r="B101" s="259"/>
      <c r="C101" s="259"/>
      <c r="D101" s="259"/>
      <c r="E101" s="259"/>
      <c r="F101" s="259"/>
      <c r="G101" s="259"/>
      <c r="H101" s="259"/>
      <c r="I101" s="259"/>
      <c r="J101" s="259"/>
      <c r="K101" s="259"/>
      <c r="L101" s="259"/>
      <c r="M101" s="14"/>
      <c r="N101" s="229"/>
    </row>
    <row r="102" spans="1:14">
      <c r="A102" s="649" t="s">
        <v>85</v>
      </c>
      <c r="B102" s="650"/>
      <c r="C102" s="650"/>
      <c r="D102" s="650"/>
      <c r="E102" s="650"/>
      <c r="F102" s="650"/>
      <c r="G102" s="650"/>
      <c r="H102" s="650"/>
      <c r="I102" s="650"/>
      <c r="J102" s="650"/>
      <c r="K102" s="650"/>
      <c r="L102" s="650"/>
      <c r="M102" s="651"/>
      <c r="N102" s="229"/>
    </row>
    <row r="103" spans="1:14" ht="15.75" thickBot="1">
      <c r="A103" s="324"/>
      <c r="B103" s="325"/>
      <c r="C103" s="325"/>
      <c r="D103" s="325"/>
      <c r="E103" s="325"/>
      <c r="F103" s="325"/>
      <c r="G103" s="325"/>
      <c r="H103" s="325"/>
      <c r="I103" s="325"/>
      <c r="J103" s="325"/>
      <c r="K103" s="325"/>
      <c r="L103" s="325"/>
      <c r="M103" s="326"/>
      <c r="N103" s="229"/>
    </row>
    <row r="104" spans="1:14" ht="15" customHeight="1">
      <c r="A104" s="628" t="s">
        <v>58</v>
      </c>
      <c r="B104" s="629"/>
      <c r="C104" s="629"/>
      <c r="D104" s="629"/>
      <c r="E104" s="629"/>
      <c r="F104" s="629"/>
      <c r="G104" s="629"/>
      <c r="H104" s="327"/>
      <c r="I104" s="328"/>
      <c r="J104" s="261" t="s">
        <v>86</v>
      </c>
      <c r="K104" s="630" t="s">
        <v>87</v>
      </c>
      <c r="L104" s="631"/>
      <c r="M104" s="632"/>
      <c r="N104" s="229"/>
    </row>
    <row r="105" spans="1:14">
      <c r="A105" s="705" t="s">
        <v>88</v>
      </c>
      <c r="B105" s="706"/>
      <c r="C105" s="706"/>
      <c r="D105" s="706"/>
      <c r="E105" s="706"/>
      <c r="F105" s="706"/>
      <c r="G105" s="706"/>
      <c r="H105" s="386"/>
      <c r="I105" s="387"/>
      <c r="J105" s="192">
        <v>0.2</v>
      </c>
      <c r="K105" s="635">
        <f>J105*M100</f>
        <v>12162.320360124086</v>
      </c>
      <c r="L105" s="636"/>
      <c r="M105" s="637"/>
      <c r="N105" s="229"/>
    </row>
    <row r="106" spans="1:14" ht="29.25" customHeight="1">
      <c r="A106" s="388" t="s">
        <v>89</v>
      </c>
      <c r="B106" s="389"/>
      <c r="C106" s="389"/>
      <c r="D106" s="389"/>
      <c r="E106" s="389"/>
      <c r="F106" s="389"/>
      <c r="G106" s="389"/>
      <c r="H106" s="386"/>
      <c r="I106" s="387"/>
      <c r="J106" s="192">
        <v>0.05</v>
      </c>
      <c r="K106" s="635">
        <f>J106*M100</f>
        <v>3040.5800900310214</v>
      </c>
      <c r="L106" s="636"/>
      <c r="M106" s="637"/>
      <c r="N106" s="229"/>
    </row>
    <row r="107" spans="1:14" ht="15.75" thickBot="1">
      <c r="A107" s="390" t="s">
        <v>90</v>
      </c>
      <c r="B107" s="391"/>
      <c r="C107" s="391"/>
      <c r="D107" s="391"/>
      <c r="E107" s="391"/>
      <c r="F107" s="391"/>
      <c r="G107" s="391"/>
      <c r="H107" s="392"/>
      <c r="I107" s="393"/>
      <c r="J107" s="199">
        <v>0.05</v>
      </c>
      <c r="K107" s="616">
        <f>J107*M100</f>
        <v>3040.5800900310214</v>
      </c>
      <c r="L107" s="617"/>
      <c r="M107" s="618"/>
      <c r="N107" s="229"/>
    </row>
    <row r="108" spans="1:14" ht="15.75" thickBot="1">
      <c r="A108" s="619" t="s">
        <v>71</v>
      </c>
      <c r="B108" s="620"/>
      <c r="C108" s="620"/>
      <c r="D108" s="620"/>
      <c r="E108" s="620"/>
      <c r="F108" s="620"/>
      <c r="G108" s="620"/>
      <c r="H108" s="620"/>
      <c r="I108" s="620"/>
      <c r="J108" s="620"/>
      <c r="K108" s="620"/>
      <c r="L108" s="621"/>
      <c r="M108" s="292">
        <f>K105+K106+K107</f>
        <v>18243.480540186127</v>
      </c>
      <c r="N108" s="238"/>
    </row>
    <row r="109" spans="1:14" ht="15.75" thickBot="1">
      <c r="A109" s="13"/>
      <c r="B109" s="259"/>
      <c r="C109" s="259"/>
      <c r="D109" s="259"/>
      <c r="E109" s="259"/>
      <c r="F109" s="259"/>
      <c r="G109" s="259"/>
      <c r="H109" s="259"/>
      <c r="I109" s="259"/>
      <c r="J109" s="259"/>
      <c r="K109" s="259"/>
      <c r="L109" s="259"/>
      <c r="M109" s="14"/>
      <c r="N109" s="229"/>
    </row>
    <row r="110" spans="1:14" ht="16.5" thickBot="1">
      <c r="A110" s="622" t="s">
        <v>91</v>
      </c>
      <c r="B110" s="623"/>
      <c r="C110" s="623"/>
      <c r="D110" s="623"/>
      <c r="E110" s="623"/>
      <c r="F110" s="623"/>
      <c r="G110" s="623"/>
      <c r="H110" s="623"/>
      <c r="I110" s="623"/>
      <c r="J110" s="623"/>
      <c r="K110" s="623"/>
      <c r="L110" s="624"/>
      <c r="M110" s="337">
        <f>M100+M108</f>
        <v>79055.082340806548</v>
      </c>
      <c r="N110" s="229"/>
    </row>
    <row r="111" spans="1:14">
      <c r="A111" s="230"/>
      <c r="B111" s="231"/>
      <c r="C111" s="231"/>
      <c r="D111" s="231"/>
      <c r="E111" s="231"/>
      <c r="F111" s="231"/>
      <c r="G111" s="231"/>
      <c r="H111" s="231"/>
      <c r="I111" s="231"/>
      <c r="J111" s="231"/>
      <c r="K111" s="231"/>
      <c r="L111" s="231"/>
      <c r="M111" s="232"/>
      <c r="N111" s="229"/>
    </row>
    <row r="112" spans="1:14">
      <c r="A112" s="256"/>
      <c r="B112" s="257"/>
      <c r="C112" s="257"/>
      <c r="D112" s="257"/>
      <c r="E112" s="257"/>
      <c r="F112" s="257"/>
      <c r="G112" s="257"/>
      <c r="H112" s="257"/>
      <c r="I112" s="257"/>
      <c r="J112" s="257"/>
      <c r="K112" s="257"/>
      <c r="L112" s="257"/>
      <c r="M112" s="258"/>
      <c r="N112" s="229"/>
    </row>
    <row r="113" spans="1:14">
      <c r="A113" s="256"/>
      <c r="B113" s="257"/>
      <c r="C113" s="257"/>
      <c r="D113" s="257"/>
      <c r="E113" s="257"/>
      <c r="F113" s="257"/>
      <c r="G113" s="257"/>
      <c r="H113" s="257"/>
      <c r="I113" s="257"/>
      <c r="J113" s="257"/>
      <c r="K113" s="257"/>
      <c r="L113" s="257"/>
      <c r="M113" s="258"/>
      <c r="N113" s="229"/>
    </row>
    <row r="114" spans="1:14">
      <c r="A114" s="256"/>
      <c r="B114" s="257"/>
      <c r="C114" s="257"/>
      <c r="D114" s="257"/>
      <c r="E114" s="257"/>
      <c r="F114" s="257"/>
      <c r="G114" s="257"/>
      <c r="H114" s="257"/>
      <c r="I114" s="257"/>
      <c r="J114" s="257"/>
      <c r="K114" s="257"/>
      <c r="L114" s="257"/>
      <c r="M114" s="258"/>
      <c r="N114" s="229"/>
    </row>
    <row r="115" spans="1:14">
      <c r="A115" s="256"/>
      <c r="B115" s="257"/>
      <c r="C115" s="257"/>
      <c r="D115" s="338" t="s">
        <v>92</v>
      </c>
      <c r="E115" s="338"/>
      <c r="F115" s="338"/>
      <c r="G115" s="338"/>
      <c r="H115" s="338"/>
      <c r="I115" s="338"/>
      <c r="J115" s="257"/>
      <c r="K115" s="257"/>
      <c r="L115" s="257"/>
      <c r="M115" s="258"/>
      <c r="N115" s="229"/>
    </row>
    <row r="116" spans="1:14" ht="15" customHeight="1">
      <c r="A116" s="256"/>
      <c r="B116" s="257"/>
      <c r="C116" s="257"/>
      <c r="D116" s="257" t="s">
        <v>93</v>
      </c>
      <c r="E116" s="257"/>
      <c r="F116" s="257"/>
      <c r="G116" s="257"/>
      <c r="H116" s="257"/>
      <c r="I116" s="257"/>
      <c r="J116" s="257"/>
      <c r="K116" s="257"/>
      <c r="L116" s="257"/>
      <c r="M116" s="258"/>
      <c r="N116" s="229"/>
    </row>
    <row r="117" spans="1:14">
      <c r="A117" s="256"/>
      <c r="B117" s="257"/>
      <c r="C117" s="257"/>
      <c r="D117" s="257" t="s">
        <v>94</v>
      </c>
      <c r="E117" s="257"/>
      <c r="F117" s="257"/>
      <c r="G117" s="257"/>
      <c r="H117" s="257"/>
      <c r="I117" s="257"/>
      <c r="J117" s="257"/>
      <c r="K117" s="257"/>
      <c r="L117" s="257"/>
      <c r="M117" s="258"/>
      <c r="N117" s="229"/>
    </row>
    <row r="118" spans="1:14">
      <c r="A118" s="256"/>
      <c r="B118" s="257"/>
      <c r="C118" s="257"/>
      <c r="D118" s="257" t="s">
        <v>95</v>
      </c>
      <c r="E118" s="257"/>
      <c r="F118" s="257"/>
      <c r="G118" s="257"/>
      <c r="H118" s="257"/>
      <c r="I118" s="257"/>
      <c r="J118" s="257"/>
      <c r="K118" s="257"/>
      <c r="L118" s="257"/>
      <c r="M118" s="258"/>
      <c r="N118" s="229"/>
    </row>
    <row r="119" spans="1:14" ht="15.75" thickBot="1">
      <c r="A119" s="256"/>
      <c r="B119" s="257"/>
      <c r="C119" s="257"/>
      <c r="D119" s="257"/>
      <c r="E119" s="257" t="s">
        <v>96</v>
      </c>
      <c r="F119" s="257"/>
      <c r="G119" s="257"/>
      <c r="H119" s="257"/>
      <c r="I119" s="257"/>
      <c r="J119" s="257"/>
      <c r="K119" s="257"/>
      <c r="L119" s="257"/>
      <c r="M119" s="258"/>
      <c r="N119" s="229"/>
    </row>
    <row r="120" spans="1:14">
      <c r="A120" s="339" t="s">
        <v>97</v>
      </c>
      <c r="B120" s="340"/>
      <c r="C120" s="340"/>
      <c r="D120" s="340"/>
      <c r="E120" s="340"/>
      <c r="F120" s="340"/>
      <c r="G120" s="340"/>
      <c r="H120" s="340"/>
      <c r="I120" s="340"/>
      <c r="J120" s="340"/>
      <c r="K120" s="340"/>
      <c r="L120" s="340"/>
      <c r="M120" s="341"/>
      <c r="N120" s="229"/>
    </row>
    <row r="121" spans="1:14">
      <c r="A121" s="342"/>
      <c r="B121" s="343"/>
      <c r="C121" s="343"/>
      <c r="D121" s="343"/>
      <c r="E121" s="343"/>
      <c r="F121" s="343"/>
      <c r="G121" s="343"/>
      <c r="H121" s="343"/>
      <c r="I121" s="343"/>
      <c r="J121" s="343"/>
      <c r="K121" s="343"/>
      <c r="L121" s="343"/>
      <c r="M121" s="344"/>
      <c r="N121" s="229"/>
    </row>
    <row r="122" spans="1:14">
      <c r="A122" s="342"/>
      <c r="B122" s="343"/>
      <c r="C122" s="343"/>
      <c r="D122" s="343"/>
      <c r="E122" s="343"/>
      <c r="F122" s="343"/>
      <c r="G122" s="343"/>
      <c r="H122" s="343"/>
      <c r="I122" s="343"/>
      <c r="J122" s="343"/>
      <c r="K122" s="343"/>
      <c r="L122" s="343"/>
      <c r="M122" s="344"/>
      <c r="N122" s="229"/>
    </row>
    <row r="123" spans="1:14" ht="15.75" thickBot="1">
      <c r="A123" s="345"/>
      <c r="B123" s="346"/>
      <c r="C123" s="346"/>
      <c r="D123" s="346"/>
      <c r="E123" s="346"/>
      <c r="F123" s="346"/>
      <c r="G123" s="346"/>
      <c r="H123" s="346"/>
      <c r="I123" s="346"/>
      <c r="J123" s="346"/>
      <c r="K123" s="346"/>
      <c r="L123" s="346"/>
      <c r="M123" s="347"/>
      <c r="N123" s="229"/>
    </row>
    <row r="124" spans="1:14">
      <c r="A124" s="17"/>
      <c r="B124" s="348"/>
      <c r="C124" s="348"/>
      <c r="D124" s="348"/>
      <c r="E124" s="348"/>
      <c r="F124" s="348"/>
      <c r="G124" s="348"/>
      <c r="H124" s="348"/>
      <c r="I124" s="348"/>
      <c r="J124" s="348"/>
      <c r="K124" s="348"/>
      <c r="L124" s="348"/>
      <c r="M124" s="18"/>
      <c r="N124" s="229"/>
    </row>
    <row r="125" spans="1:14">
      <c r="A125" s="38" t="s">
        <v>98</v>
      </c>
      <c r="B125" s="349"/>
      <c r="C125" s="349"/>
      <c r="D125" s="349"/>
      <c r="E125" s="349"/>
      <c r="F125" s="349"/>
      <c r="G125" s="349"/>
      <c r="H125" s="349"/>
      <c r="I125" s="349"/>
      <c r="J125" s="349"/>
      <c r="K125" s="349"/>
      <c r="L125" s="349"/>
      <c r="M125" s="20"/>
      <c r="N125" s="229"/>
    </row>
    <row r="126" spans="1:14">
      <c r="A126" s="625" t="s">
        <v>99</v>
      </c>
      <c r="B126" s="626"/>
      <c r="C126" s="626"/>
      <c r="D126" s="626"/>
      <c r="E126" s="626"/>
      <c r="F126" s="626"/>
      <c r="G126" s="626"/>
      <c r="H126" s="626"/>
      <c r="I126" s="626"/>
      <c r="J126" s="626"/>
      <c r="K126" s="626"/>
      <c r="L126" s="626"/>
      <c r="M126" s="627"/>
      <c r="N126" s="229"/>
    </row>
    <row r="127" spans="1:14">
      <c r="A127" s="625"/>
      <c r="B127" s="626"/>
      <c r="C127" s="626"/>
      <c r="D127" s="626"/>
      <c r="E127" s="626"/>
      <c r="F127" s="626"/>
      <c r="G127" s="626"/>
      <c r="H127" s="626"/>
      <c r="I127" s="626"/>
      <c r="J127" s="626"/>
      <c r="K127" s="626"/>
      <c r="L127" s="626"/>
      <c r="M127" s="627"/>
      <c r="N127" s="229"/>
    </row>
    <row r="128" spans="1:14">
      <c r="A128" s="625" t="s">
        <v>100</v>
      </c>
      <c r="B128" s="626"/>
      <c r="C128" s="626"/>
      <c r="D128" s="626"/>
      <c r="E128" s="626"/>
      <c r="F128" s="626"/>
      <c r="G128" s="626"/>
      <c r="H128" s="626"/>
      <c r="I128" s="626"/>
      <c r="J128" s="626"/>
      <c r="K128" s="626"/>
      <c r="L128" s="626"/>
      <c r="M128" s="627"/>
      <c r="N128" s="229"/>
    </row>
    <row r="129" spans="1:14">
      <c r="A129" s="625"/>
      <c r="B129" s="626"/>
      <c r="C129" s="626"/>
      <c r="D129" s="626"/>
      <c r="E129" s="626"/>
      <c r="F129" s="626"/>
      <c r="G129" s="626"/>
      <c r="H129" s="626"/>
      <c r="I129" s="626"/>
      <c r="J129" s="626"/>
      <c r="K129" s="626"/>
      <c r="L129" s="626"/>
      <c r="M129" s="627"/>
      <c r="N129" s="229"/>
    </row>
    <row r="130" spans="1:14">
      <c r="A130" s="58"/>
      <c r="B130" s="350"/>
      <c r="C130" s="350"/>
      <c r="D130" s="350"/>
      <c r="E130" s="350"/>
      <c r="F130" s="350"/>
      <c r="G130" s="350"/>
      <c r="H130" s="350"/>
      <c r="I130" s="350"/>
      <c r="J130" s="350"/>
      <c r="K130" s="350"/>
      <c r="L130" s="350"/>
      <c r="M130" s="59"/>
      <c r="N130" s="229"/>
    </row>
    <row r="131" spans="1:14">
      <c r="A131" s="351"/>
      <c r="B131" s="352"/>
      <c r="C131" s="352"/>
      <c r="D131" s="352"/>
      <c r="E131" s="352"/>
      <c r="F131" s="352"/>
      <c r="G131" s="352"/>
      <c r="H131" s="352"/>
      <c r="I131" s="352"/>
      <c r="J131" s="352"/>
      <c r="K131" s="352"/>
      <c r="L131" s="352"/>
      <c r="M131" s="353"/>
      <c r="N131" s="229"/>
    </row>
    <row r="132" spans="1:14">
      <c r="A132" s="351"/>
      <c r="B132" s="352"/>
      <c r="C132" s="352"/>
      <c r="D132" s="352"/>
      <c r="E132" s="352"/>
      <c r="F132" s="352"/>
      <c r="G132" s="352"/>
      <c r="H132" s="352"/>
      <c r="I132" s="352"/>
      <c r="J132" s="352"/>
      <c r="K132" s="352"/>
      <c r="L132" s="352"/>
      <c r="M132" s="353"/>
      <c r="N132" s="229"/>
    </row>
    <row r="133" spans="1:14">
      <c r="A133" s="354"/>
      <c r="B133" s="355"/>
      <c r="C133" s="355"/>
      <c r="D133" s="355"/>
      <c r="E133" s="355"/>
      <c r="F133" s="355"/>
      <c r="G133" s="355"/>
      <c r="H133" s="355"/>
      <c r="I133" s="355"/>
      <c r="J133" s="355"/>
      <c r="K133" s="355"/>
      <c r="L133" s="355"/>
      <c r="M133" s="356"/>
      <c r="N133" s="229"/>
    </row>
    <row r="134" spans="1:14">
      <c r="A134" s="256"/>
      <c r="B134" s="257"/>
      <c r="C134" s="257"/>
      <c r="D134" s="257" t="s">
        <v>92</v>
      </c>
      <c r="E134" s="338"/>
      <c r="F134" s="338"/>
      <c r="G134" s="257"/>
      <c r="H134" s="257"/>
      <c r="I134" s="257"/>
      <c r="J134" s="257"/>
      <c r="K134" s="257"/>
      <c r="L134" s="257"/>
      <c r="M134" s="258"/>
      <c r="N134" s="229"/>
    </row>
    <row r="135" spans="1:14">
      <c r="A135" s="256"/>
      <c r="B135" s="257"/>
      <c r="C135" s="257"/>
      <c r="D135" s="357" t="s">
        <v>93</v>
      </c>
      <c r="E135" s="257"/>
      <c r="F135" s="257"/>
      <c r="G135" s="357"/>
      <c r="H135" s="357"/>
      <c r="I135" s="357"/>
      <c r="J135" s="257"/>
      <c r="K135" s="257"/>
      <c r="L135" s="257"/>
      <c r="M135" s="258"/>
      <c r="N135" s="229"/>
    </row>
    <row r="136" spans="1:14">
      <c r="A136" s="256"/>
      <c r="B136" s="257"/>
      <c r="C136" s="257"/>
      <c r="D136" s="358" t="s">
        <v>101</v>
      </c>
      <c r="E136" s="257"/>
      <c r="F136" s="257"/>
      <c r="G136" s="358"/>
      <c r="H136" s="358"/>
      <c r="I136" s="358"/>
      <c r="J136" s="257"/>
      <c r="K136" s="257"/>
      <c r="L136" s="257"/>
      <c r="M136" s="258"/>
      <c r="N136" s="229"/>
    </row>
    <row r="137" spans="1:14">
      <c r="A137" s="359"/>
      <c r="B137" s="355"/>
      <c r="C137" s="355"/>
      <c r="D137" s="257" t="s">
        <v>95</v>
      </c>
      <c r="E137" s="257"/>
      <c r="F137" s="257"/>
      <c r="G137" s="257"/>
      <c r="H137" s="257"/>
      <c r="I137" s="257"/>
      <c r="J137" s="355"/>
      <c r="K137" s="355"/>
      <c r="L137" s="355"/>
      <c r="M137" s="356"/>
      <c r="N137" s="229"/>
    </row>
    <row r="138" spans="1:14">
      <c r="A138" s="359"/>
      <c r="B138" s="355"/>
      <c r="C138" s="355"/>
      <c r="D138" s="355"/>
      <c r="E138" s="257"/>
      <c r="F138" s="257"/>
      <c r="G138" s="257"/>
      <c r="H138" s="257"/>
      <c r="I138" s="257"/>
      <c r="J138" s="355"/>
      <c r="K138" s="355"/>
      <c r="L138" s="355"/>
      <c r="M138" s="356"/>
      <c r="N138" s="229"/>
    </row>
    <row r="139" spans="1:14">
      <c r="A139" s="613" t="s">
        <v>217</v>
      </c>
      <c r="B139" s="614"/>
      <c r="C139" s="614"/>
      <c r="D139" s="614"/>
      <c r="E139" s="614"/>
      <c r="F139" s="614"/>
      <c r="G139" s="614"/>
      <c r="H139" s="614"/>
      <c r="I139" s="614"/>
      <c r="J139" s="614"/>
      <c r="K139" s="614"/>
      <c r="L139" s="614"/>
      <c r="M139" s="615"/>
      <c r="N139" s="229"/>
    </row>
  </sheetData>
  <mergeCells count="144">
    <mergeCell ref="M1:M6"/>
    <mergeCell ref="B2:I2"/>
    <mergeCell ref="B3:I4"/>
    <mergeCell ref="J3:J4"/>
    <mergeCell ref="K3:L4"/>
    <mergeCell ref="B5:I5"/>
    <mergeCell ref="J5:J6"/>
    <mergeCell ref="B6:I6"/>
    <mergeCell ref="E8:H9"/>
    <mergeCell ref="K5:K6"/>
    <mergeCell ref="L5:L6"/>
    <mergeCell ref="G10:H10"/>
    <mergeCell ref="A12:D12"/>
    <mergeCell ref="A13:C13"/>
    <mergeCell ref="G13:H13"/>
    <mergeCell ref="J13:K13"/>
    <mergeCell ref="A1:A6"/>
    <mergeCell ref="B1:I1"/>
    <mergeCell ref="J1:J2"/>
    <mergeCell ref="K1:L2"/>
    <mergeCell ref="A10:C10"/>
    <mergeCell ref="E10:F10"/>
    <mergeCell ref="K40:L40"/>
    <mergeCell ref="B41:H41"/>
    <mergeCell ref="K41:L41"/>
    <mergeCell ref="K42:L42"/>
    <mergeCell ref="B43:H43"/>
    <mergeCell ref="K43:L43"/>
    <mergeCell ref="C14:D14"/>
    <mergeCell ref="K15:M15"/>
    <mergeCell ref="A30:M30"/>
    <mergeCell ref="B32:H32"/>
    <mergeCell ref="I32:J32"/>
    <mergeCell ref="K32:L32"/>
    <mergeCell ref="B33:H33"/>
    <mergeCell ref="I33:J33"/>
    <mergeCell ref="K33:L33"/>
    <mergeCell ref="A35:M35"/>
    <mergeCell ref="B37:H37"/>
    <mergeCell ref="B38:H38"/>
    <mergeCell ref="B39:H39"/>
    <mergeCell ref="B40:H40"/>
    <mergeCell ref="B42:H42"/>
    <mergeCell ref="K37:L37"/>
    <mergeCell ref="K38:L38"/>
    <mergeCell ref="K39:L39"/>
    <mergeCell ref="B47:H47"/>
    <mergeCell ref="K47:L47"/>
    <mergeCell ref="B48:H48"/>
    <mergeCell ref="K48:L48"/>
    <mergeCell ref="B49:H49"/>
    <mergeCell ref="K49:L49"/>
    <mergeCell ref="B44:H44"/>
    <mergeCell ref="K44:L44"/>
    <mergeCell ref="B45:H45"/>
    <mergeCell ref="K45:L45"/>
    <mergeCell ref="B46:H46"/>
    <mergeCell ref="K46:L46"/>
    <mergeCell ref="B58:H58"/>
    <mergeCell ref="K58:L58"/>
    <mergeCell ref="B59:H59"/>
    <mergeCell ref="K59:L59"/>
    <mergeCell ref="B60:H60"/>
    <mergeCell ref="K60:L60"/>
    <mergeCell ref="B50:H50"/>
    <mergeCell ref="K50:L50"/>
    <mergeCell ref="B51:H51"/>
    <mergeCell ref="K51:L51"/>
    <mergeCell ref="B52:H52"/>
    <mergeCell ref="K52:L52"/>
    <mergeCell ref="A53:L53"/>
    <mergeCell ref="A55:M55"/>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K68:L68"/>
    <mergeCell ref="B69:H69"/>
    <mergeCell ref="K69:L69"/>
    <mergeCell ref="B68:H68"/>
    <mergeCell ref="A85:M85"/>
    <mergeCell ref="B87:G87"/>
    <mergeCell ref="K87:L87"/>
    <mergeCell ref="B88:G88"/>
    <mergeCell ref="K88:L88"/>
    <mergeCell ref="A73:L73"/>
    <mergeCell ref="A75:M75"/>
    <mergeCell ref="B77:G77"/>
    <mergeCell ref="B78:G78"/>
    <mergeCell ref="B79:G79"/>
    <mergeCell ref="B80:G80"/>
    <mergeCell ref="B81:G81"/>
    <mergeCell ref="B82:G82"/>
    <mergeCell ref="A83:L83"/>
    <mergeCell ref="B92:G92"/>
    <mergeCell ref="K92:L92"/>
    <mergeCell ref="B93:G93"/>
    <mergeCell ref="K93:L93"/>
    <mergeCell ref="B94:G94"/>
    <mergeCell ref="K94:L94"/>
    <mergeCell ref="B89:G89"/>
    <mergeCell ref="K89:L89"/>
    <mergeCell ref="B90:G90"/>
    <mergeCell ref="K90:L90"/>
    <mergeCell ref="B91:G91"/>
    <mergeCell ref="K91:L91"/>
    <mergeCell ref="A98:L98"/>
    <mergeCell ref="A100:L100"/>
    <mergeCell ref="A102:M102"/>
    <mergeCell ref="A104:G104"/>
    <mergeCell ref="K104:M104"/>
    <mergeCell ref="B95:G95"/>
    <mergeCell ref="K95:L95"/>
    <mergeCell ref="B96:G96"/>
    <mergeCell ref="K96:L96"/>
    <mergeCell ref="B97:G97"/>
    <mergeCell ref="K97:L97"/>
    <mergeCell ref="A110:L110"/>
    <mergeCell ref="A126:M127"/>
    <mergeCell ref="A128:M129"/>
    <mergeCell ref="A139:M139"/>
    <mergeCell ref="A105:G105"/>
    <mergeCell ref="K105:M105"/>
    <mergeCell ref="K106:M106"/>
    <mergeCell ref="K107:M107"/>
    <mergeCell ref="A108:L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0</xdr:col>
                <xdr:colOff>85725</xdr:colOff>
                <xdr:row>0</xdr:row>
                <xdr:rowOff>66675</xdr:rowOff>
              </from>
              <to>
                <xdr:col>1</xdr:col>
                <xdr:colOff>561975</xdr:colOff>
                <xdr:row>5</xdr:row>
                <xdr:rowOff>133350</xdr:rowOff>
              </to>
            </anchor>
          </objectPr>
        </oleObject>
      </mc:Choice>
      <mc:Fallback>
        <oleObject progId="PBrush" shapeId="7169" r:id="rId4"/>
      </mc:Fallback>
    </mc:AlternateContent>
  </oleObjec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9" tint="-0.249977111117893"/>
  </sheetPr>
  <dimension ref="A1:O140"/>
  <sheetViews>
    <sheetView topLeftCell="A80" zoomScale="78" zoomScaleNormal="78" workbookViewId="0">
      <selection activeCell="N125" sqref="N125"/>
    </sheetView>
  </sheetViews>
  <sheetFormatPr baseColWidth="10" defaultColWidth="11" defaultRowHeight="15"/>
  <cols>
    <col min="1" max="1" width="10" bestFit="1" customWidth="1"/>
    <col min="2" max="2" width="17" customWidth="1"/>
    <col min="6" max="6" width="14.28515625" customWidth="1"/>
    <col min="9" max="9" width="12.7109375" bestFit="1" customWidth="1"/>
    <col min="10" max="10" width="15.7109375" customWidth="1"/>
    <col min="11" max="11" width="17.7109375" bestFit="1" customWidth="1"/>
    <col min="13" max="13" width="17" customWidth="1"/>
    <col min="14" max="14" width="17.28515625" customWidth="1"/>
    <col min="15" max="15" width="12" bestFit="1" customWidth="1"/>
  </cols>
  <sheetData>
    <row r="1" spans="1:14">
      <c r="A1" s="576"/>
      <c r="B1" s="579"/>
      <c r="C1" s="579"/>
      <c r="D1" s="579"/>
      <c r="E1" s="579"/>
      <c r="F1" s="579"/>
      <c r="G1" s="579"/>
      <c r="H1" s="579"/>
      <c r="I1" s="580"/>
      <c r="J1" s="581" t="s">
        <v>40</v>
      </c>
      <c r="K1" s="583" t="s">
        <v>193</v>
      </c>
      <c r="L1" s="584"/>
      <c r="M1" s="587"/>
      <c r="N1" s="229"/>
    </row>
    <row r="2" spans="1:14" ht="15.75">
      <c r="A2" s="577"/>
      <c r="B2" s="590" t="s">
        <v>0</v>
      </c>
      <c r="C2" s="590"/>
      <c r="D2" s="590"/>
      <c r="E2" s="590"/>
      <c r="F2" s="590"/>
      <c r="G2" s="590"/>
      <c r="H2" s="590"/>
      <c r="I2" s="591"/>
      <c r="J2" s="582"/>
      <c r="K2" s="585"/>
      <c r="L2" s="586"/>
      <c r="M2" s="588"/>
      <c r="N2" s="229"/>
    </row>
    <row r="3" spans="1:14">
      <c r="A3" s="577"/>
      <c r="B3" s="592" t="s">
        <v>194</v>
      </c>
      <c r="C3" s="592"/>
      <c r="D3" s="592"/>
      <c r="E3" s="592"/>
      <c r="F3" s="592"/>
      <c r="G3" s="592"/>
      <c r="H3" s="592"/>
      <c r="I3" s="593"/>
      <c r="J3" s="594" t="s">
        <v>41</v>
      </c>
      <c r="K3" s="596">
        <v>2021</v>
      </c>
      <c r="L3" s="597"/>
      <c r="M3" s="588"/>
      <c r="N3" s="229"/>
    </row>
    <row r="4" spans="1:14">
      <c r="A4" s="577"/>
      <c r="B4" s="592"/>
      <c r="C4" s="592"/>
      <c r="D4" s="592"/>
      <c r="E4" s="592"/>
      <c r="F4" s="592"/>
      <c r="G4" s="592"/>
      <c r="H4" s="592"/>
      <c r="I4" s="593"/>
      <c r="J4" s="595"/>
      <c r="K4" s="585"/>
      <c r="L4" s="586"/>
      <c r="M4" s="588"/>
      <c r="N4" s="229"/>
    </row>
    <row r="5" spans="1:14">
      <c r="A5" s="577"/>
      <c r="B5" s="592" t="s">
        <v>195</v>
      </c>
      <c r="C5" s="592"/>
      <c r="D5" s="592"/>
      <c r="E5" s="592"/>
      <c r="F5" s="592"/>
      <c r="G5" s="592"/>
      <c r="H5" s="592"/>
      <c r="I5" s="593"/>
      <c r="J5" s="594" t="s">
        <v>42</v>
      </c>
      <c r="K5" s="601"/>
      <c r="L5" s="601"/>
      <c r="M5" s="588"/>
      <c r="N5" s="229"/>
    </row>
    <row r="6" spans="1:14" ht="15.75" thickBot="1">
      <c r="A6" s="578"/>
      <c r="B6" s="599"/>
      <c r="C6" s="599"/>
      <c r="D6" s="599"/>
      <c r="E6" s="599"/>
      <c r="F6" s="599"/>
      <c r="G6" s="599"/>
      <c r="H6" s="599"/>
      <c r="I6" s="600"/>
      <c r="J6" s="598"/>
      <c r="K6" s="602"/>
      <c r="L6" s="602"/>
      <c r="M6" s="589"/>
      <c r="N6" s="229"/>
    </row>
    <row r="7" spans="1:14" ht="15.75" thickBot="1">
      <c r="A7" s="62"/>
      <c r="B7" s="63"/>
      <c r="C7" s="63"/>
      <c r="D7" s="63"/>
      <c r="E7" s="63"/>
      <c r="F7" s="63"/>
      <c r="G7" s="63"/>
      <c r="H7" s="63"/>
      <c r="I7" s="63"/>
      <c r="J7" s="63"/>
      <c r="K7" s="64"/>
      <c r="L7" s="64"/>
      <c r="M7" s="65"/>
      <c r="N7" s="229"/>
    </row>
    <row r="8" spans="1:14" ht="18.75" customHeight="1">
      <c r="A8" s="66"/>
      <c r="B8" s="67"/>
      <c r="C8" s="67"/>
      <c r="D8" s="67"/>
      <c r="E8" s="605"/>
      <c r="F8" s="605"/>
      <c r="G8" s="605"/>
      <c r="H8" s="605"/>
      <c r="I8" s="67"/>
      <c r="J8" s="68" t="s">
        <v>43</v>
      </c>
      <c r="K8" s="69"/>
      <c r="L8" s="69"/>
      <c r="M8" s="70"/>
      <c r="N8" s="229"/>
    </row>
    <row r="9" spans="1:14">
      <c r="A9" s="71"/>
      <c r="B9" s="72"/>
      <c r="C9" s="72"/>
      <c r="D9" s="72"/>
      <c r="E9" s="606"/>
      <c r="F9" s="606"/>
      <c r="G9" s="606"/>
      <c r="H9" s="606"/>
      <c r="I9" s="72"/>
      <c r="J9" s="73"/>
      <c r="K9" s="74" t="s">
        <v>44</v>
      </c>
      <c r="L9" s="74" t="s">
        <v>45</v>
      </c>
      <c r="M9" s="75" t="s">
        <v>46</v>
      </c>
      <c r="N9" s="229"/>
    </row>
    <row r="10" spans="1:14" ht="20.25">
      <c r="A10" s="565" t="s">
        <v>196</v>
      </c>
      <c r="B10" s="566"/>
      <c r="C10" s="566"/>
      <c r="D10" s="78" t="s">
        <v>197</v>
      </c>
      <c r="E10" s="561" t="s">
        <v>198</v>
      </c>
      <c r="F10" s="561"/>
      <c r="G10" s="562" t="s">
        <v>199</v>
      </c>
      <c r="H10" s="562"/>
      <c r="I10" s="72"/>
      <c r="J10" s="79"/>
      <c r="K10" s="74"/>
      <c r="L10" s="74"/>
      <c r="M10" s="75"/>
      <c r="N10" s="229"/>
    </row>
    <row r="11" spans="1:14" ht="35.25">
      <c r="A11" s="76"/>
      <c r="B11" s="77"/>
      <c r="C11" s="77"/>
      <c r="D11" s="80"/>
      <c r="E11" s="72"/>
      <c r="F11" s="72"/>
      <c r="G11" s="81"/>
      <c r="H11" s="72"/>
      <c r="I11" s="72"/>
      <c r="J11" s="79"/>
      <c r="K11" s="74"/>
      <c r="L11" s="74"/>
      <c r="M11" s="75"/>
      <c r="N11" s="229"/>
    </row>
    <row r="12" spans="1:14">
      <c r="A12" s="563" t="s">
        <v>200</v>
      </c>
      <c r="B12" s="564"/>
      <c r="C12" s="564"/>
      <c r="D12" s="564"/>
      <c r="E12" s="72"/>
      <c r="F12" s="72"/>
      <c r="G12" s="72"/>
      <c r="H12" s="72"/>
      <c r="I12" s="72"/>
      <c r="J12" s="73"/>
      <c r="K12" s="74"/>
      <c r="L12" s="74"/>
      <c r="M12" s="75"/>
      <c r="N12" s="229"/>
    </row>
    <row r="13" spans="1:14" ht="35.25">
      <c r="A13" s="565" t="s">
        <v>201</v>
      </c>
      <c r="B13" s="566"/>
      <c r="C13" s="566"/>
      <c r="D13" s="82" t="s">
        <v>47</v>
      </c>
      <c r="E13" s="82"/>
      <c r="F13" s="83"/>
      <c r="G13" s="567" t="s">
        <v>202</v>
      </c>
      <c r="H13" s="567"/>
      <c r="I13" s="84" t="s">
        <v>47</v>
      </c>
      <c r="J13" s="567" t="s">
        <v>203</v>
      </c>
      <c r="K13" s="567"/>
      <c r="L13" s="84" t="s">
        <v>47</v>
      </c>
      <c r="M13" s="85"/>
      <c r="N13" s="229"/>
    </row>
    <row r="14" spans="1:14">
      <c r="A14" s="86" t="s">
        <v>48</v>
      </c>
      <c r="B14" s="87"/>
      <c r="C14" s="568"/>
      <c r="D14" s="568"/>
      <c r="E14" s="88"/>
      <c r="F14" s="88"/>
      <c r="G14" s="87"/>
      <c r="H14" s="89"/>
      <c r="I14" s="90" t="s">
        <v>49</v>
      </c>
      <c r="J14" s="91"/>
      <c r="K14" s="88"/>
      <c r="L14" s="88"/>
      <c r="M14" s="92"/>
      <c r="N14" s="229"/>
    </row>
    <row r="15" spans="1:14" ht="19.5" customHeight="1" thickBot="1">
      <c r="A15" s="93"/>
      <c r="B15" s="94"/>
      <c r="C15" s="95"/>
      <c r="D15" s="95"/>
      <c r="E15" s="95"/>
      <c r="F15" s="95"/>
      <c r="G15" s="94"/>
      <c r="H15" s="95"/>
      <c r="I15" s="94"/>
      <c r="J15" s="95"/>
      <c r="K15" s="569"/>
      <c r="L15" s="569"/>
      <c r="M15" s="570"/>
      <c r="N15" s="229"/>
    </row>
    <row r="16" spans="1:14">
      <c r="A16" s="230"/>
      <c r="B16" s="231"/>
      <c r="C16" s="231"/>
      <c r="D16" s="231"/>
      <c r="E16" s="231"/>
      <c r="F16" s="231"/>
      <c r="G16" s="231"/>
      <c r="H16" s="231"/>
      <c r="I16" s="231"/>
      <c r="J16" s="231"/>
      <c r="K16" s="231"/>
      <c r="L16" s="231"/>
      <c r="M16" s="232"/>
      <c r="N16" s="229"/>
    </row>
    <row r="17" spans="1:14">
      <c r="A17" s="38" t="s">
        <v>50</v>
      </c>
      <c r="B17" s="233"/>
      <c r="C17" s="234" t="s">
        <v>204</v>
      </c>
      <c r="D17" s="235"/>
      <c r="E17" s="236"/>
      <c r="F17" s="236"/>
      <c r="G17" s="236"/>
      <c r="H17" s="236"/>
      <c r="I17" s="236"/>
      <c r="J17" s="236"/>
      <c r="K17" s="236"/>
      <c r="L17" s="236"/>
      <c r="M17" s="237"/>
      <c r="N17" s="238"/>
    </row>
    <row r="18" spans="1:14">
      <c r="A18" s="19" t="s">
        <v>51</v>
      </c>
      <c r="B18" s="239"/>
      <c r="C18" s="240"/>
      <c r="D18" s="240"/>
      <c r="E18" s="240"/>
      <c r="F18" s="240"/>
      <c r="G18" s="240"/>
      <c r="H18" s="240"/>
      <c r="I18" s="240"/>
      <c r="J18" s="240"/>
      <c r="K18" s="240"/>
      <c r="L18" s="240"/>
      <c r="M18" s="237"/>
      <c r="N18" s="238"/>
    </row>
    <row r="19" spans="1:14">
      <c r="A19" s="241"/>
      <c r="B19" s="239"/>
      <c r="C19" s="242"/>
      <c r="D19" s="240"/>
      <c r="E19" s="240"/>
      <c r="F19" s="240"/>
      <c r="G19" s="240"/>
      <c r="H19" s="240"/>
      <c r="I19" s="240"/>
      <c r="J19" s="240"/>
      <c r="K19" s="240"/>
      <c r="L19" s="240"/>
      <c r="M19" s="237"/>
      <c r="N19" s="238"/>
    </row>
    <row r="20" spans="1:14">
      <c r="A20" s="241"/>
      <c r="B20" s="239"/>
      <c r="C20" s="243"/>
      <c r="D20" s="243"/>
      <c r="E20" s="243"/>
      <c r="F20" s="243"/>
      <c r="G20" s="243"/>
      <c r="H20" s="243"/>
      <c r="I20" s="243"/>
      <c r="J20" s="243"/>
      <c r="K20" s="243"/>
      <c r="L20" s="243"/>
      <c r="M20" s="244"/>
      <c r="N20" s="238"/>
    </row>
    <row r="21" spans="1:14">
      <c r="A21" s="241" t="s">
        <v>52</v>
      </c>
      <c r="B21" s="245"/>
      <c r="C21" s="240"/>
      <c r="D21" s="240"/>
      <c r="E21" s="240"/>
      <c r="F21" s="240"/>
      <c r="G21" s="240"/>
      <c r="H21" s="235"/>
      <c r="I21" s="246" t="s">
        <v>53</v>
      </c>
      <c r="J21" s="240"/>
      <c r="K21" s="240"/>
      <c r="L21" s="240"/>
      <c r="M21" s="244"/>
      <c r="N21" s="238"/>
    </row>
    <row r="22" spans="1:14">
      <c r="A22" s="241"/>
      <c r="B22" s="239"/>
      <c r="C22" s="243"/>
      <c r="D22" s="243"/>
      <c r="E22" s="243"/>
      <c r="F22" s="243"/>
      <c r="G22" s="243"/>
      <c r="H22" s="243"/>
      <c r="I22" s="243"/>
      <c r="J22" s="243"/>
      <c r="K22" s="243"/>
      <c r="L22" s="243"/>
      <c r="M22" s="244"/>
      <c r="N22" s="238"/>
    </row>
    <row r="23" spans="1:14">
      <c r="A23" s="241" t="s">
        <v>54</v>
      </c>
      <c r="B23" s="245"/>
      <c r="C23" s="240"/>
      <c r="D23" s="240"/>
      <c r="E23" s="240"/>
      <c r="F23" s="240"/>
      <c r="G23" s="240"/>
      <c r="H23" s="240"/>
      <c r="I23" s="240"/>
      <c r="J23" s="240"/>
      <c r="K23" s="240"/>
      <c r="L23" s="240"/>
      <c r="M23" s="247"/>
      <c r="N23" s="238"/>
    </row>
    <row r="24" spans="1:14">
      <c r="A24" s="241"/>
      <c r="B24" s="239"/>
      <c r="C24" s="243"/>
      <c r="D24" s="243"/>
      <c r="E24" s="243"/>
      <c r="F24" s="243"/>
      <c r="G24" s="243"/>
      <c r="H24" s="243"/>
      <c r="I24" s="243"/>
      <c r="J24" s="243"/>
      <c r="K24" s="243"/>
      <c r="L24" s="243"/>
      <c r="M24" s="244"/>
      <c r="N24" s="238"/>
    </row>
    <row r="25" spans="1:14">
      <c r="A25" s="241" t="s">
        <v>55</v>
      </c>
      <c r="B25" s="245"/>
      <c r="C25" s="240"/>
      <c r="D25" s="240"/>
      <c r="E25" s="240"/>
      <c r="F25" s="240"/>
      <c r="G25" s="240"/>
      <c r="H25" s="240"/>
      <c r="I25" s="240"/>
      <c r="J25" s="248" t="s">
        <v>50</v>
      </c>
      <c r="K25" s="249"/>
      <c r="L25" s="250" t="s">
        <v>204</v>
      </c>
      <c r="M25" s="251" t="s">
        <v>205</v>
      </c>
      <c r="N25" s="238"/>
    </row>
    <row r="26" spans="1:14">
      <c r="A26" s="241"/>
      <c r="B26" s="239"/>
      <c r="C26" s="243"/>
      <c r="D26" s="243"/>
      <c r="E26" s="243"/>
      <c r="F26" s="243"/>
      <c r="G26" s="243"/>
      <c r="H26" s="243"/>
      <c r="I26" s="243"/>
      <c r="J26" s="243"/>
      <c r="K26" s="243"/>
      <c r="L26" s="243"/>
      <c r="M26" s="244"/>
      <c r="N26" s="238"/>
    </row>
    <row r="27" spans="1:14">
      <c r="A27" s="241" t="s">
        <v>206</v>
      </c>
      <c r="B27" s="239"/>
      <c r="C27" s="243"/>
      <c r="D27" s="243"/>
      <c r="E27" s="243"/>
      <c r="F27" s="243"/>
      <c r="G27" s="235"/>
      <c r="H27" s="252" t="s">
        <v>207</v>
      </c>
      <c r="I27" s="252" t="s">
        <v>207</v>
      </c>
      <c r="J27" s="236"/>
      <c r="K27" s="243"/>
      <c r="L27" s="243"/>
      <c r="M27" s="244"/>
      <c r="N27" s="238"/>
    </row>
    <row r="28" spans="1:14">
      <c r="A28" s="241"/>
      <c r="B28" s="239"/>
      <c r="C28" s="243"/>
      <c r="D28" s="243"/>
      <c r="E28" s="236" t="s">
        <v>56</v>
      </c>
      <c r="F28" s="253"/>
      <c r="G28" s="254" t="s">
        <v>44</v>
      </c>
      <c r="H28" s="254" t="s">
        <v>45</v>
      </c>
      <c r="I28" s="255" t="s">
        <v>46</v>
      </c>
      <c r="J28" s="236"/>
      <c r="K28" s="243"/>
      <c r="L28" s="243"/>
      <c r="M28" s="244"/>
      <c r="N28" s="238"/>
    </row>
    <row r="29" spans="1:14">
      <c r="A29" s="256"/>
      <c r="B29" s="257"/>
      <c r="C29" s="257"/>
      <c r="D29" s="257"/>
      <c r="E29" s="257"/>
      <c r="F29" s="257"/>
      <c r="G29" s="257"/>
      <c r="H29" s="257"/>
      <c r="I29" s="257"/>
      <c r="J29" s="257"/>
      <c r="K29" s="257"/>
      <c r="L29" s="257"/>
      <c r="M29" s="258"/>
      <c r="N29" s="229"/>
    </row>
    <row r="30" spans="1:14" ht="17.25" hidden="1" customHeight="1" thickBot="1">
      <c r="A30" s="684" t="s">
        <v>57</v>
      </c>
      <c r="B30" s="685"/>
      <c r="C30" s="685"/>
      <c r="D30" s="685"/>
      <c r="E30" s="685"/>
      <c r="F30" s="685"/>
      <c r="G30" s="685"/>
      <c r="H30" s="685"/>
      <c r="I30" s="685"/>
      <c r="J30" s="685"/>
      <c r="K30" s="685"/>
      <c r="L30" s="685"/>
      <c r="M30" s="686"/>
      <c r="N30" s="238"/>
    </row>
    <row r="31" spans="1:14" ht="15.75" thickBot="1">
      <c r="A31" s="13"/>
      <c r="B31" s="259"/>
      <c r="C31" s="259"/>
      <c r="D31" s="259"/>
      <c r="E31" s="259"/>
      <c r="F31" s="259"/>
      <c r="G31" s="259"/>
      <c r="H31" s="259"/>
      <c r="I31" s="259"/>
      <c r="J31" s="259"/>
      <c r="K31" s="259"/>
      <c r="L31" s="259"/>
      <c r="M31" s="14"/>
      <c r="N31" s="229"/>
    </row>
    <row r="32" spans="1:14" ht="6" customHeight="1">
      <c r="A32" s="260" t="s">
        <v>208</v>
      </c>
      <c r="B32" s="673" t="s">
        <v>58</v>
      </c>
      <c r="C32" s="673"/>
      <c r="D32" s="673"/>
      <c r="E32" s="673"/>
      <c r="F32" s="673"/>
      <c r="G32" s="673"/>
      <c r="H32" s="673"/>
      <c r="I32" s="687" t="s">
        <v>59</v>
      </c>
      <c r="J32" s="687"/>
      <c r="K32" s="679" t="s">
        <v>60</v>
      </c>
      <c r="L32" s="679"/>
      <c r="M32" s="262" t="s">
        <v>7</v>
      </c>
      <c r="N32" s="229"/>
    </row>
    <row r="33" spans="1:14" ht="15.75" thickBot="1">
      <c r="A33" s="263" t="s">
        <v>22</v>
      </c>
      <c r="B33" s="680" t="s">
        <v>232</v>
      </c>
      <c r="C33" s="680"/>
      <c r="D33" s="680"/>
      <c r="E33" s="680"/>
      <c r="F33" s="680"/>
      <c r="G33" s="680"/>
      <c r="H33" s="680"/>
      <c r="I33" s="680"/>
      <c r="J33" s="680"/>
      <c r="K33" s="680" t="s">
        <v>103</v>
      </c>
      <c r="L33" s="680"/>
      <c r="M33" s="264"/>
      <c r="N33" s="229"/>
    </row>
    <row r="34" spans="1:14">
      <c r="A34" s="382"/>
      <c r="B34" s="383"/>
      <c r="C34" s="383"/>
      <c r="D34" s="383"/>
      <c r="E34" s="383"/>
      <c r="F34" s="383"/>
      <c r="G34" s="383"/>
      <c r="H34" s="383"/>
      <c r="I34" s="383"/>
      <c r="J34" s="383"/>
      <c r="K34" s="383"/>
      <c r="L34" s="383"/>
      <c r="M34" s="384"/>
      <c r="N34" s="229"/>
    </row>
    <row r="35" spans="1:14">
      <c r="A35" s="649" t="s">
        <v>62</v>
      </c>
      <c r="B35" s="650"/>
      <c r="C35" s="650"/>
      <c r="D35" s="650"/>
      <c r="E35" s="650"/>
      <c r="F35" s="650"/>
      <c r="G35" s="650"/>
      <c r="H35" s="650"/>
      <c r="I35" s="650"/>
      <c r="J35" s="650"/>
      <c r="K35" s="650"/>
      <c r="L35" s="650"/>
      <c r="M35" s="651"/>
      <c r="N35" s="229"/>
    </row>
    <row r="36" spans="1:14" ht="15.75" thickBot="1">
      <c r="A36" s="265"/>
      <c r="B36" s="266"/>
      <c r="C36" s="266"/>
      <c r="D36" s="266"/>
      <c r="E36" s="266"/>
      <c r="F36" s="266"/>
      <c r="G36" s="266"/>
      <c r="H36" s="266"/>
      <c r="I36" s="266"/>
      <c r="J36" s="266"/>
      <c r="K36" s="266"/>
      <c r="L36" s="266"/>
      <c r="M36" s="267"/>
      <c r="N36" s="229"/>
    </row>
    <row r="37" spans="1:14">
      <c r="A37" s="268" t="s">
        <v>40</v>
      </c>
      <c r="B37" s="673" t="s">
        <v>58</v>
      </c>
      <c r="C37" s="673"/>
      <c r="D37" s="673"/>
      <c r="E37" s="673"/>
      <c r="F37" s="673"/>
      <c r="G37" s="673"/>
      <c r="H37" s="673"/>
      <c r="I37" s="261" t="s">
        <v>63</v>
      </c>
      <c r="J37" s="261" t="s">
        <v>64</v>
      </c>
      <c r="K37" s="673" t="s">
        <v>65</v>
      </c>
      <c r="L37" s="673"/>
      <c r="M37" s="269" t="s">
        <v>66</v>
      </c>
      <c r="N37" s="229"/>
    </row>
    <row r="38" spans="1:14">
      <c r="A38" s="137" t="s">
        <v>68</v>
      </c>
      <c r="B38" s="550" t="s">
        <v>210</v>
      </c>
      <c r="C38" s="550"/>
      <c r="D38" s="550"/>
      <c r="E38" s="550"/>
      <c r="F38" s="550"/>
      <c r="G38" s="550"/>
      <c r="H38" s="550"/>
      <c r="I38" s="270"/>
      <c r="J38" s="271">
        <v>93587.627489118342</v>
      </c>
      <c r="K38" s="720">
        <f>1/25</f>
        <v>0.04</v>
      </c>
      <c r="L38" s="720"/>
      <c r="M38" s="272">
        <f>J38*K38</f>
        <v>3743.5050995647339</v>
      </c>
      <c r="N38" s="229"/>
    </row>
    <row r="39" spans="1:14">
      <c r="A39" s="142" t="s">
        <v>67</v>
      </c>
      <c r="B39" s="537" t="s">
        <v>209</v>
      </c>
      <c r="C39" s="537"/>
      <c r="D39" s="537"/>
      <c r="E39" s="537"/>
      <c r="F39" s="537"/>
      <c r="G39" s="537"/>
      <c r="H39" s="537"/>
      <c r="I39" s="274"/>
      <c r="J39" s="275">
        <v>242500.09102540984</v>
      </c>
      <c r="K39" s="720">
        <f>1/25</f>
        <v>0.04</v>
      </c>
      <c r="L39" s="720"/>
      <c r="M39" s="272">
        <f t="shared" ref="M39:M51" si="0">J39*K39</f>
        <v>9700.0036410163939</v>
      </c>
      <c r="N39" s="229"/>
    </row>
    <row r="40" spans="1:14">
      <c r="A40" s="142"/>
      <c r="B40" s="537"/>
      <c r="C40" s="537"/>
      <c r="D40" s="537"/>
      <c r="E40" s="537"/>
      <c r="F40" s="537"/>
      <c r="G40" s="537"/>
      <c r="H40" s="537"/>
      <c r="I40" s="274"/>
      <c r="J40" s="275"/>
      <c r="K40" s="720"/>
      <c r="L40" s="720"/>
      <c r="M40" s="272">
        <f t="shared" si="0"/>
        <v>0</v>
      </c>
      <c r="N40" s="229"/>
    </row>
    <row r="41" spans="1:14">
      <c r="A41" s="142"/>
      <c r="B41" s="537"/>
      <c r="C41" s="537"/>
      <c r="D41" s="537"/>
      <c r="E41" s="537"/>
      <c r="F41" s="537"/>
      <c r="G41" s="537"/>
      <c r="H41" s="537"/>
      <c r="I41" s="274"/>
      <c r="J41" s="275"/>
      <c r="K41" s="677"/>
      <c r="L41" s="677"/>
      <c r="M41" s="272">
        <f t="shared" si="0"/>
        <v>0</v>
      </c>
      <c r="N41" s="229"/>
    </row>
    <row r="42" spans="1:14">
      <c r="A42" s="142"/>
      <c r="B42" s="537"/>
      <c r="C42" s="537"/>
      <c r="D42" s="537"/>
      <c r="E42" s="537"/>
      <c r="F42" s="537"/>
      <c r="G42" s="537"/>
      <c r="H42" s="537"/>
      <c r="I42" s="274"/>
      <c r="J42" s="275"/>
      <c r="K42" s="677"/>
      <c r="L42" s="677"/>
      <c r="M42" s="272">
        <f t="shared" si="0"/>
        <v>0</v>
      </c>
      <c r="N42" s="229"/>
    </row>
    <row r="43" spans="1:14">
      <c r="A43" s="142"/>
      <c r="B43" s="537"/>
      <c r="C43" s="537"/>
      <c r="D43" s="537"/>
      <c r="E43" s="537"/>
      <c r="F43" s="537"/>
      <c r="G43" s="537"/>
      <c r="H43" s="537"/>
      <c r="I43" s="274"/>
      <c r="J43" s="275"/>
      <c r="K43" s="677"/>
      <c r="L43" s="677"/>
      <c r="M43" s="272">
        <f t="shared" si="0"/>
        <v>0</v>
      </c>
      <c r="N43" s="229"/>
    </row>
    <row r="44" spans="1:14">
      <c r="A44" s="142"/>
      <c r="B44" s="537"/>
      <c r="C44" s="537"/>
      <c r="D44" s="537"/>
      <c r="E44" s="537"/>
      <c r="F44" s="537"/>
      <c r="G44" s="537"/>
      <c r="H44" s="537"/>
      <c r="I44" s="274"/>
      <c r="J44" s="275"/>
      <c r="K44" s="677"/>
      <c r="L44" s="677"/>
      <c r="M44" s="272">
        <f t="shared" si="0"/>
        <v>0</v>
      </c>
      <c r="N44" s="229"/>
    </row>
    <row r="45" spans="1:14">
      <c r="A45" s="142"/>
      <c r="B45" s="537"/>
      <c r="C45" s="537"/>
      <c r="D45" s="537"/>
      <c r="E45" s="537"/>
      <c r="F45" s="537"/>
      <c r="G45" s="537"/>
      <c r="H45" s="537"/>
      <c r="I45" s="274"/>
      <c r="J45" s="275"/>
      <c r="K45" s="677"/>
      <c r="L45" s="677"/>
      <c r="M45" s="272">
        <f t="shared" si="0"/>
        <v>0</v>
      </c>
      <c r="N45" s="229"/>
    </row>
    <row r="46" spans="1:14">
      <c r="A46" s="142"/>
      <c r="B46" s="537"/>
      <c r="C46" s="537"/>
      <c r="D46" s="537"/>
      <c r="E46" s="537"/>
      <c r="F46" s="537"/>
      <c r="G46" s="537"/>
      <c r="H46" s="537"/>
      <c r="I46" s="274"/>
      <c r="J46" s="275"/>
      <c r="K46" s="677"/>
      <c r="L46" s="677"/>
      <c r="M46" s="272">
        <f t="shared" si="0"/>
        <v>0</v>
      </c>
      <c r="N46" s="229"/>
    </row>
    <row r="47" spans="1:14">
      <c r="A47" s="142"/>
      <c r="B47" s="537"/>
      <c r="C47" s="537"/>
      <c r="D47" s="537"/>
      <c r="E47" s="537"/>
      <c r="F47" s="537"/>
      <c r="G47" s="537"/>
      <c r="H47" s="537"/>
      <c r="I47" s="274"/>
      <c r="J47" s="275"/>
      <c r="K47" s="677"/>
      <c r="L47" s="677"/>
      <c r="M47" s="272">
        <f t="shared" si="0"/>
        <v>0</v>
      </c>
      <c r="N47" s="229"/>
    </row>
    <row r="48" spans="1:14">
      <c r="A48" s="142"/>
      <c r="B48" s="537"/>
      <c r="C48" s="537"/>
      <c r="D48" s="537"/>
      <c r="E48" s="537"/>
      <c r="F48" s="537"/>
      <c r="G48" s="537"/>
      <c r="H48" s="537"/>
      <c r="I48" s="274"/>
      <c r="J48" s="275"/>
      <c r="K48" s="677"/>
      <c r="L48" s="677"/>
      <c r="M48" s="272">
        <f t="shared" si="0"/>
        <v>0</v>
      </c>
      <c r="N48" s="229"/>
    </row>
    <row r="49" spans="1:14">
      <c r="A49" s="273"/>
      <c r="B49" s="537"/>
      <c r="C49" s="537"/>
      <c r="D49" s="537"/>
      <c r="E49" s="537"/>
      <c r="F49" s="537"/>
      <c r="G49" s="537"/>
      <c r="H49" s="537"/>
      <c r="I49" s="274"/>
      <c r="J49" s="275"/>
      <c r="K49" s="677"/>
      <c r="L49" s="677"/>
      <c r="M49" s="272">
        <f t="shared" si="0"/>
        <v>0</v>
      </c>
      <c r="N49" s="229"/>
    </row>
    <row r="50" spans="1:14">
      <c r="A50" s="273"/>
      <c r="B50" s="537"/>
      <c r="C50" s="537"/>
      <c r="D50" s="537"/>
      <c r="E50" s="537"/>
      <c r="F50" s="537"/>
      <c r="G50" s="537"/>
      <c r="H50" s="537"/>
      <c r="I50" s="274"/>
      <c r="J50" s="275"/>
      <c r="K50" s="677"/>
      <c r="L50" s="677"/>
      <c r="M50" s="272">
        <f t="shared" si="0"/>
        <v>0</v>
      </c>
      <c r="N50" s="229"/>
    </row>
    <row r="51" spans="1:14">
      <c r="A51" s="146"/>
      <c r="B51" s="537"/>
      <c r="C51" s="537"/>
      <c r="D51" s="537"/>
      <c r="E51" s="537"/>
      <c r="F51" s="537"/>
      <c r="G51" s="537"/>
      <c r="H51" s="537"/>
      <c r="I51" s="274"/>
      <c r="J51" s="275"/>
      <c r="K51" s="677"/>
      <c r="L51" s="677"/>
      <c r="M51" s="272">
        <f t="shared" si="0"/>
        <v>0</v>
      </c>
      <c r="N51" s="229"/>
    </row>
    <row r="52" spans="1:14" ht="15.75" thickBot="1">
      <c r="A52" s="277"/>
      <c r="B52" s="715" t="s">
        <v>70</v>
      </c>
      <c r="C52" s="715"/>
      <c r="D52" s="715"/>
      <c r="E52" s="715"/>
      <c r="F52" s="715"/>
      <c r="G52" s="715"/>
      <c r="H52" s="715"/>
      <c r="I52" s="278"/>
      <c r="J52" s="279"/>
      <c r="K52" s="555">
        <v>0.05</v>
      </c>
      <c r="L52" s="555"/>
      <c r="M52" s="385">
        <f>K52*M98</f>
        <v>57.041666666666679</v>
      </c>
      <c r="N52" s="229"/>
    </row>
    <row r="53" spans="1:14" ht="15.75" thickBot="1">
      <c r="A53" s="670" t="s">
        <v>71</v>
      </c>
      <c r="B53" s="671"/>
      <c r="C53" s="671"/>
      <c r="D53" s="671"/>
      <c r="E53" s="671"/>
      <c r="F53" s="671"/>
      <c r="G53" s="671"/>
      <c r="H53" s="671"/>
      <c r="I53" s="671"/>
      <c r="J53" s="671"/>
      <c r="K53" s="671"/>
      <c r="L53" s="672"/>
      <c r="M53" s="281">
        <f>SUM(M38:M52)</f>
        <v>13500.550407247794</v>
      </c>
      <c r="N53" s="229"/>
    </row>
    <row r="54" spans="1:14">
      <c r="A54" s="15"/>
      <c r="B54" s="259"/>
      <c r="C54" s="259"/>
      <c r="D54" s="259"/>
      <c r="E54" s="259"/>
      <c r="F54" s="259"/>
      <c r="G54" s="259"/>
      <c r="H54" s="259"/>
      <c r="I54" s="259"/>
      <c r="J54" s="259"/>
      <c r="K54" s="259"/>
      <c r="L54" s="259"/>
      <c r="M54" s="14"/>
      <c r="N54" s="229"/>
    </row>
    <row r="55" spans="1:14">
      <c r="A55" s="657" t="s">
        <v>72</v>
      </c>
      <c r="B55" s="658"/>
      <c r="C55" s="658"/>
      <c r="D55" s="658"/>
      <c r="E55" s="658"/>
      <c r="F55" s="658"/>
      <c r="G55" s="658"/>
      <c r="H55" s="658"/>
      <c r="I55" s="658"/>
      <c r="J55" s="658"/>
      <c r="K55" s="658"/>
      <c r="L55" s="658"/>
      <c r="M55" s="659"/>
      <c r="N55" s="229"/>
    </row>
    <row r="56" spans="1:14" ht="15.75" thickBot="1">
      <c r="A56" s="282"/>
      <c r="B56" s="283"/>
      <c r="C56" s="283"/>
      <c r="D56" s="283"/>
      <c r="E56" s="283"/>
      <c r="F56" s="283"/>
      <c r="G56" s="283"/>
      <c r="H56" s="283"/>
      <c r="I56" s="283"/>
      <c r="J56" s="283"/>
      <c r="K56" s="283"/>
      <c r="L56" s="283"/>
      <c r="M56" s="284"/>
      <c r="N56" s="229"/>
    </row>
    <row r="57" spans="1:14">
      <c r="A57" s="268" t="s">
        <v>40</v>
      </c>
      <c r="B57" s="673" t="s">
        <v>58</v>
      </c>
      <c r="C57" s="673"/>
      <c r="D57" s="673"/>
      <c r="E57" s="673"/>
      <c r="F57" s="673"/>
      <c r="G57" s="673"/>
      <c r="H57" s="673"/>
      <c r="I57" s="261" t="s">
        <v>60</v>
      </c>
      <c r="J57" s="261" t="s">
        <v>7</v>
      </c>
      <c r="K57" s="673" t="s">
        <v>73</v>
      </c>
      <c r="L57" s="673"/>
      <c r="M57" s="269" t="s">
        <v>66</v>
      </c>
      <c r="N57" s="229"/>
    </row>
    <row r="58" spans="1:14">
      <c r="A58" s="285" t="s">
        <v>105</v>
      </c>
      <c r="B58" s="674" t="s">
        <v>222</v>
      </c>
      <c r="C58" s="674"/>
      <c r="D58" s="674"/>
      <c r="E58" s="674"/>
      <c r="F58" s="674"/>
      <c r="G58" s="674"/>
      <c r="H58" s="674"/>
      <c r="I58" s="286" t="s">
        <v>103</v>
      </c>
      <c r="J58" s="287">
        <v>1.3</v>
      </c>
      <c r="K58" s="707">
        <v>7071.088465618388</v>
      </c>
      <c r="L58" s="708"/>
      <c r="M58" s="272">
        <f>J58*K58</f>
        <v>9192.4150053039048</v>
      </c>
      <c r="N58" s="229"/>
    </row>
    <row r="59" spans="1:14">
      <c r="A59" s="273"/>
      <c r="B59" s="664"/>
      <c r="C59" s="664"/>
      <c r="D59" s="664"/>
      <c r="E59" s="664"/>
      <c r="F59" s="664"/>
      <c r="G59" s="664"/>
      <c r="H59" s="664"/>
      <c r="I59" s="288"/>
      <c r="J59" s="276"/>
      <c r="K59" s="718"/>
      <c r="L59" s="719"/>
      <c r="M59" s="272">
        <f t="shared" ref="M59:M72" si="1">J59*K59</f>
        <v>0</v>
      </c>
      <c r="N59" s="229"/>
    </row>
    <row r="60" spans="1:14">
      <c r="A60" s="273"/>
      <c r="B60" s="664"/>
      <c r="C60" s="664"/>
      <c r="D60" s="664"/>
      <c r="E60" s="664"/>
      <c r="F60" s="664"/>
      <c r="G60" s="664"/>
      <c r="H60" s="664"/>
      <c r="I60" s="288"/>
      <c r="J60" s="276"/>
      <c r="K60" s="718"/>
      <c r="L60" s="719"/>
      <c r="M60" s="272">
        <f t="shared" si="1"/>
        <v>0</v>
      </c>
      <c r="N60" s="229"/>
    </row>
    <row r="61" spans="1:14">
      <c r="A61" s="273"/>
      <c r="B61" s="664"/>
      <c r="C61" s="664"/>
      <c r="D61" s="664"/>
      <c r="E61" s="664"/>
      <c r="F61" s="664"/>
      <c r="G61" s="664"/>
      <c r="H61" s="664"/>
      <c r="I61" s="288"/>
      <c r="J61" s="276"/>
      <c r="K61" s="718"/>
      <c r="L61" s="719"/>
      <c r="M61" s="272">
        <f t="shared" si="1"/>
        <v>0</v>
      </c>
      <c r="N61" s="229"/>
    </row>
    <row r="62" spans="1:14">
      <c r="A62" s="273"/>
      <c r="B62" s="664"/>
      <c r="C62" s="664"/>
      <c r="D62" s="664"/>
      <c r="E62" s="664"/>
      <c r="F62" s="664"/>
      <c r="G62" s="664"/>
      <c r="H62" s="664"/>
      <c r="I62" s="288"/>
      <c r="J62" s="276"/>
      <c r="K62" s="718"/>
      <c r="L62" s="719"/>
      <c r="M62" s="272">
        <f t="shared" si="1"/>
        <v>0</v>
      </c>
      <c r="N62" s="229"/>
    </row>
    <row r="63" spans="1:14">
      <c r="A63" s="273"/>
      <c r="B63" s="664"/>
      <c r="C63" s="664"/>
      <c r="D63" s="664"/>
      <c r="E63" s="664"/>
      <c r="F63" s="664"/>
      <c r="G63" s="664"/>
      <c r="H63" s="664"/>
      <c r="I63" s="288"/>
      <c r="J63" s="276"/>
      <c r="K63" s="718"/>
      <c r="L63" s="719"/>
      <c r="M63" s="272">
        <f t="shared" si="1"/>
        <v>0</v>
      </c>
      <c r="N63" s="229"/>
    </row>
    <row r="64" spans="1:14">
      <c r="A64" s="273"/>
      <c r="B64" s="664"/>
      <c r="C64" s="664"/>
      <c r="D64" s="664"/>
      <c r="E64" s="664"/>
      <c r="F64" s="664"/>
      <c r="G64" s="664"/>
      <c r="H64" s="664"/>
      <c r="I64" s="288"/>
      <c r="J64" s="276"/>
      <c r="K64" s="718"/>
      <c r="L64" s="719"/>
      <c r="M64" s="272">
        <f t="shared" si="1"/>
        <v>0</v>
      </c>
      <c r="N64" s="229"/>
    </row>
    <row r="65" spans="1:15">
      <c r="A65" s="273"/>
      <c r="B65" s="664"/>
      <c r="C65" s="664"/>
      <c r="D65" s="664"/>
      <c r="E65" s="664"/>
      <c r="F65" s="664"/>
      <c r="G65" s="664"/>
      <c r="H65" s="664"/>
      <c r="I65" s="288"/>
      <c r="J65" s="276"/>
      <c r="K65" s="718"/>
      <c r="L65" s="719"/>
      <c r="M65" s="272">
        <f t="shared" si="1"/>
        <v>0</v>
      </c>
      <c r="N65" s="229"/>
    </row>
    <row r="66" spans="1:15">
      <c r="A66" s="273"/>
      <c r="B66" s="664"/>
      <c r="C66" s="664"/>
      <c r="D66" s="664"/>
      <c r="E66" s="664"/>
      <c r="F66" s="664"/>
      <c r="G66" s="664"/>
      <c r="H66" s="664"/>
      <c r="I66" s="288"/>
      <c r="J66" s="276"/>
      <c r="K66" s="718"/>
      <c r="L66" s="719"/>
      <c r="M66" s="272">
        <f t="shared" si="1"/>
        <v>0</v>
      </c>
      <c r="N66" s="229"/>
    </row>
    <row r="67" spans="1:15">
      <c r="A67" s="273"/>
      <c r="B67" s="664"/>
      <c r="C67" s="664"/>
      <c r="D67" s="664"/>
      <c r="E67" s="664"/>
      <c r="F67" s="664"/>
      <c r="G67" s="664"/>
      <c r="H67" s="664"/>
      <c r="I67" s="288"/>
      <c r="J67" s="276"/>
      <c r="K67" s="718"/>
      <c r="L67" s="719"/>
      <c r="M67" s="272">
        <f t="shared" si="1"/>
        <v>0</v>
      </c>
      <c r="N67" s="229"/>
      <c r="O67" s="16"/>
    </row>
    <row r="68" spans="1:15">
      <c r="A68" s="273"/>
      <c r="B68" s="664"/>
      <c r="C68" s="664"/>
      <c r="D68" s="664"/>
      <c r="E68" s="664"/>
      <c r="F68" s="664"/>
      <c r="G68" s="664"/>
      <c r="H68" s="664"/>
      <c r="I68" s="288"/>
      <c r="J68" s="276"/>
      <c r="K68" s="718"/>
      <c r="L68" s="719"/>
      <c r="M68" s="272">
        <f t="shared" si="1"/>
        <v>0</v>
      </c>
      <c r="N68" s="229"/>
    </row>
    <row r="69" spans="1:15">
      <c r="A69" s="273"/>
      <c r="B69" s="664"/>
      <c r="C69" s="664"/>
      <c r="D69" s="664"/>
      <c r="E69" s="664"/>
      <c r="F69" s="664"/>
      <c r="G69" s="664"/>
      <c r="H69" s="664"/>
      <c r="I69" s="288"/>
      <c r="J69" s="276"/>
      <c r="K69" s="718"/>
      <c r="L69" s="719"/>
      <c r="M69" s="272">
        <f t="shared" si="1"/>
        <v>0</v>
      </c>
      <c r="N69" s="229"/>
    </row>
    <row r="70" spans="1:15">
      <c r="A70" s="273"/>
      <c r="B70" s="664"/>
      <c r="C70" s="664"/>
      <c r="D70" s="664"/>
      <c r="E70" s="664"/>
      <c r="F70" s="664"/>
      <c r="G70" s="664"/>
      <c r="H70" s="664"/>
      <c r="I70" s="288"/>
      <c r="J70" s="276"/>
      <c r="K70" s="718"/>
      <c r="L70" s="719"/>
      <c r="M70" s="272">
        <f t="shared" si="1"/>
        <v>0</v>
      </c>
      <c r="N70" s="229"/>
    </row>
    <row r="71" spans="1:15">
      <c r="A71" s="273"/>
      <c r="B71" s="664"/>
      <c r="C71" s="664"/>
      <c r="D71" s="664"/>
      <c r="E71" s="664"/>
      <c r="F71" s="664"/>
      <c r="G71" s="664"/>
      <c r="H71" s="664"/>
      <c r="I71" s="288"/>
      <c r="J71" s="276"/>
      <c r="K71" s="718"/>
      <c r="L71" s="719"/>
      <c r="M71" s="272">
        <f t="shared" si="1"/>
        <v>0</v>
      </c>
      <c r="N71" s="229"/>
    </row>
    <row r="72" spans="1:15" ht="15.75" thickBot="1">
      <c r="A72" s="289"/>
      <c r="B72" s="667"/>
      <c r="C72" s="667"/>
      <c r="D72" s="667"/>
      <c r="E72" s="667"/>
      <c r="F72" s="667"/>
      <c r="G72" s="667"/>
      <c r="H72" s="667"/>
      <c r="I72" s="278"/>
      <c r="J72" s="290"/>
      <c r="K72" s="668"/>
      <c r="L72" s="669"/>
      <c r="M72" s="291">
        <f t="shared" si="1"/>
        <v>0</v>
      </c>
      <c r="N72" s="229"/>
    </row>
    <row r="73" spans="1:15" ht="15.75" thickBot="1">
      <c r="A73" s="670" t="s">
        <v>71</v>
      </c>
      <c r="B73" s="671"/>
      <c r="C73" s="671"/>
      <c r="D73" s="671"/>
      <c r="E73" s="671"/>
      <c r="F73" s="671"/>
      <c r="G73" s="671"/>
      <c r="H73" s="671"/>
      <c r="I73" s="671"/>
      <c r="J73" s="671"/>
      <c r="K73" s="671"/>
      <c r="L73" s="672"/>
      <c r="M73" s="292">
        <f>SUM(M58:M72)</f>
        <v>9192.4150053039048</v>
      </c>
      <c r="N73" s="229"/>
    </row>
    <row r="74" spans="1:15">
      <c r="A74" s="13"/>
      <c r="B74" s="259"/>
      <c r="C74" s="259"/>
      <c r="D74" s="259"/>
      <c r="E74" s="259"/>
      <c r="F74" s="259"/>
      <c r="G74" s="259"/>
      <c r="H74" s="259"/>
      <c r="I74" s="259"/>
      <c r="J74" s="259"/>
      <c r="K74" s="259"/>
      <c r="L74" s="259"/>
      <c r="M74" s="14"/>
      <c r="N74" s="229"/>
    </row>
    <row r="75" spans="1:15">
      <c r="A75" s="657" t="s">
        <v>74</v>
      </c>
      <c r="B75" s="658"/>
      <c r="C75" s="658"/>
      <c r="D75" s="658"/>
      <c r="E75" s="658"/>
      <c r="F75" s="658"/>
      <c r="G75" s="658"/>
      <c r="H75" s="658"/>
      <c r="I75" s="658"/>
      <c r="J75" s="658"/>
      <c r="K75" s="658"/>
      <c r="L75" s="658"/>
      <c r="M75" s="659"/>
      <c r="N75" s="238"/>
    </row>
    <row r="76" spans="1:15" ht="15.75" thickBot="1">
      <c r="A76" s="293"/>
      <c r="B76" s="294"/>
      <c r="C76" s="294"/>
      <c r="D76" s="294"/>
      <c r="E76" s="294"/>
      <c r="F76" s="294"/>
      <c r="G76" s="294"/>
      <c r="H76" s="294"/>
      <c r="I76" s="294"/>
      <c r="J76" s="294"/>
      <c r="K76" s="294"/>
      <c r="L76" s="294"/>
      <c r="M76" s="295"/>
      <c r="N76" s="229"/>
    </row>
    <row r="77" spans="1:15" ht="30">
      <c r="A77" s="296" t="s">
        <v>40</v>
      </c>
      <c r="B77" s="660" t="s">
        <v>58</v>
      </c>
      <c r="C77" s="660"/>
      <c r="D77" s="660"/>
      <c r="E77" s="660"/>
      <c r="F77" s="660"/>
      <c r="G77" s="660"/>
      <c r="H77" s="297" t="s">
        <v>60</v>
      </c>
      <c r="I77" s="297" t="s">
        <v>214</v>
      </c>
      <c r="J77" s="297" t="s">
        <v>75</v>
      </c>
      <c r="K77" s="297" t="s">
        <v>76</v>
      </c>
      <c r="L77" s="297" t="s">
        <v>77</v>
      </c>
      <c r="M77" s="298" t="s">
        <v>66</v>
      </c>
      <c r="N77" s="229"/>
    </row>
    <row r="78" spans="1:15">
      <c r="A78" s="299" t="s">
        <v>118</v>
      </c>
      <c r="B78" s="661" t="s">
        <v>184</v>
      </c>
      <c r="C78" s="662"/>
      <c r="D78" s="662"/>
      <c r="E78" s="662"/>
      <c r="F78" s="662"/>
      <c r="G78" s="663"/>
      <c r="H78" s="300" t="s">
        <v>215</v>
      </c>
      <c r="I78" s="301">
        <f>J58</f>
        <v>1.3</v>
      </c>
      <c r="J78" s="301">
        <v>1</v>
      </c>
      <c r="K78" s="301">
        <f>I78*J78</f>
        <v>1.3</v>
      </c>
      <c r="L78" s="302">
        <v>1284.8491593100182</v>
      </c>
      <c r="M78" s="303">
        <f>K78*L78</f>
        <v>1670.3039071030237</v>
      </c>
      <c r="N78" s="229"/>
    </row>
    <row r="79" spans="1:15">
      <c r="A79" s="167"/>
      <c r="B79" s="534"/>
      <c r="C79" s="535"/>
      <c r="D79" s="535"/>
      <c r="E79" s="535"/>
      <c r="F79" s="535"/>
      <c r="G79" s="536"/>
      <c r="H79" s="304"/>
      <c r="I79" s="305"/>
      <c r="J79" s="305"/>
      <c r="K79" s="305"/>
      <c r="L79" s="306"/>
      <c r="M79" s="303">
        <f t="shared" ref="M79:M82" si="2">K79*L79</f>
        <v>0</v>
      </c>
      <c r="N79" s="229"/>
    </row>
    <row r="80" spans="1:15">
      <c r="A80" s="167"/>
      <c r="B80" s="534"/>
      <c r="C80" s="535"/>
      <c r="D80" s="535"/>
      <c r="E80" s="535"/>
      <c r="F80" s="535"/>
      <c r="G80" s="536"/>
      <c r="H80" s="304"/>
      <c r="I80" s="305"/>
      <c r="J80" s="305"/>
      <c r="K80" s="305"/>
      <c r="L80" s="306"/>
      <c r="M80" s="303">
        <f t="shared" si="2"/>
        <v>0</v>
      </c>
      <c r="N80" s="229"/>
    </row>
    <row r="81" spans="1:14">
      <c r="A81" s="167"/>
      <c r="B81" s="534"/>
      <c r="C81" s="535"/>
      <c r="D81" s="535"/>
      <c r="E81" s="535"/>
      <c r="F81" s="535"/>
      <c r="G81" s="536"/>
      <c r="H81" s="304"/>
      <c r="I81" s="305"/>
      <c r="J81" s="305"/>
      <c r="K81" s="305"/>
      <c r="L81" s="306"/>
      <c r="M81" s="303">
        <f t="shared" si="2"/>
        <v>0</v>
      </c>
      <c r="N81" s="229"/>
    </row>
    <row r="82" spans="1:14" ht="15.75" thickBot="1">
      <c r="A82" s="277"/>
      <c r="B82" s="692"/>
      <c r="C82" s="693"/>
      <c r="D82" s="693"/>
      <c r="E82" s="693"/>
      <c r="F82" s="693"/>
      <c r="G82" s="694"/>
      <c r="H82" s="307"/>
      <c r="I82" s="308"/>
      <c r="J82" s="308"/>
      <c r="K82" s="308"/>
      <c r="L82" s="309"/>
      <c r="M82" s="310">
        <f t="shared" si="2"/>
        <v>0</v>
      </c>
      <c r="N82" s="229"/>
    </row>
    <row r="83" spans="1:14" ht="15.75" thickBot="1">
      <c r="A83" s="670" t="s">
        <v>71</v>
      </c>
      <c r="B83" s="671"/>
      <c r="C83" s="671"/>
      <c r="D83" s="671"/>
      <c r="E83" s="671"/>
      <c r="F83" s="671"/>
      <c r="G83" s="671"/>
      <c r="H83" s="671"/>
      <c r="I83" s="671"/>
      <c r="J83" s="671"/>
      <c r="K83" s="671"/>
      <c r="L83" s="672"/>
      <c r="M83" s="292">
        <f>SUM(M78:M82)</f>
        <v>1670.3039071030237</v>
      </c>
      <c r="N83" s="229"/>
    </row>
    <row r="84" spans="1:14">
      <c r="A84" s="13"/>
      <c r="B84" s="259"/>
      <c r="C84" s="259"/>
      <c r="D84" s="259"/>
      <c r="E84" s="259"/>
      <c r="F84" s="259"/>
      <c r="G84" s="259"/>
      <c r="H84" s="259"/>
      <c r="I84" s="259"/>
      <c r="J84" s="259"/>
      <c r="K84" s="259"/>
      <c r="L84" s="259"/>
      <c r="M84" s="14"/>
      <c r="N84" s="229"/>
    </row>
    <row r="85" spans="1:14">
      <c r="A85" s="649" t="s">
        <v>79</v>
      </c>
      <c r="B85" s="650"/>
      <c r="C85" s="650"/>
      <c r="D85" s="650"/>
      <c r="E85" s="650"/>
      <c r="F85" s="650"/>
      <c r="G85" s="650"/>
      <c r="H85" s="650"/>
      <c r="I85" s="650"/>
      <c r="J85" s="650"/>
      <c r="K85" s="650"/>
      <c r="L85" s="650"/>
      <c r="M85" s="651"/>
      <c r="N85" s="229"/>
    </row>
    <row r="86" spans="1:14" ht="15.75" thickBot="1">
      <c r="A86" s="311"/>
      <c r="B86" s="312"/>
      <c r="C86" s="312"/>
      <c r="D86" s="312"/>
      <c r="E86" s="312"/>
      <c r="F86" s="312"/>
      <c r="G86" s="312"/>
      <c r="H86" s="312"/>
      <c r="I86" s="312"/>
      <c r="J86" s="312"/>
      <c r="K86" s="312"/>
      <c r="L86" s="312"/>
      <c r="M86" s="313"/>
      <c r="N86" s="229"/>
    </row>
    <row r="87" spans="1:14" ht="30">
      <c r="A87" s="268" t="s">
        <v>40</v>
      </c>
      <c r="B87" s="673" t="s">
        <v>58</v>
      </c>
      <c r="C87" s="673"/>
      <c r="D87" s="673"/>
      <c r="E87" s="673"/>
      <c r="F87" s="673"/>
      <c r="G87" s="673"/>
      <c r="H87" s="261" t="s">
        <v>80</v>
      </c>
      <c r="I87" s="261" t="s">
        <v>81</v>
      </c>
      <c r="J87" s="261" t="s">
        <v>216</v>
      </c>
      <c r="K87" s="673" t="s">
        <v>65</v>
      </c>
      <c r="L87" s="673"/>
      <c r="M87" s="269" t="s">
        <v>66</v>
      </c>
      <c r="N87" s="229"/>
    </row>
    <row r="88" spans="1:14">
      <c r="A88" s="314" t="s">
        <v>109</v>
      </c>
      <c r="B88" s="688" t="s">
        <v>187</v>
      </c>
      <c r="C88" s="689"/>
      <c r="D88" s="689"/>
      <c r="E88" s="689"/>
      <c r="F88" s="689"/>
      <c r="G88" s="689"/>
      <c r="H88" s="302">
        <f>J88/I88*100</f>
        <v>66666.666666666672</v>
      </c>
      <c r="I88" s="175">
        <v>185</v>
      </c>
      <c r="J88" s="315">
        <v>123333.33333333334</v>
      </c>
      <c r="K88" s="690">
        <v>200</v>
      </c>
      <c r="L88" s="691"/>
      <c r="M88" s="177">
        <f>J88/K88</f>
        <v>616.66666666666674</v>
      </c>
      <c r="N88" s="229"/>
    </row>
    <row r="89" spans="1:14">
      <c r="A89" s="316" t="s">
        <v>83</v>
      </c>
      <c r="B89" s="652" t="s">
        <v>181</v>
      </c>
      <c r="C89" s="653"/>
      <c r="D89" s="653"/>
      <c r="E89" s="653"/>
      <c r="F89" s="653"/>
      <c r="G89" s="654"/>
      <c r="H89" s="306">
        <f>J89/I89*100</f>
        <v>56666.666666666672</v>
      </c>
      <c r="I89" s="179">
        <v>185</v>
      </c>
      <c r="J89" s="319">
        <v>104833.33333333334</v>
      </c>
      <c r="K89" s="655">
        <v>200</v>
      </c>
      <c r="L89" s="656"/>
      <c r="M89" s="177">
        <f>J89/K89</f>
        <v>524.16666666666674</v>
      </c>
      <c r="N89" s="229"/>
    </row>
    <row r="90" spans="1:14">
      <c r="A90" s="316"/>
      <c r="B90" s="652"/>
      <c r="C90" s="653"/>
      <c r="D90" s="653"/>
      <c r="E90" s="653"/>
      <c r="F90" s="653"/>
      <c r="G90" s="654"/>
      <c r="H90" s="306"/>
      <c r="I90" s="179"/>
      <c r="J90" s="319"/>
      <c r="K90" s="655"/>
      <c r="L90" s="656"/>
      <c r="M90" s="181"/>
      <c r="N90" s="229"/>
    </row>
    <row r="91" spans="1:14">
      <c r="A91" s="316"/>
      <c r="B91" s="652"/>
      <c r="C91" s="653"/>
      <c r="D91" s="653"/>
      <c r="E91" s="653"/>
      <c r="F91" s="653"/>
      <c r="G91" s="654"/>
      <c r="H91" s="306"/>
      <c r="I91" s="179"/>
      <c r="J91" s="319"/>
      <c r="K91" s="655"/>
      <c r="L91" s="656"/>
      <c r="M91" s="181"/>
      <c r="N91" s="229"/>
    </row>
    <row r="92" spans="1:14">
      <c r="A92" s="316"/>
      <c r="B92" s="652"/>
      <c r="C92" s="653"/>
      <c r="D92" s="653"/>
      <c r="E92" s="653"/>
      <c r="F92" s="653"/>
      <c r="G92" s="654"/>
      <c r="H92" s="306"/>
      <c r="I92" s="179"/>
      <c r="J92" s="319"/>
      <c r="K92" s="655"/>
      <c r="L92" s="656"/>
      <c r="M92" s="181"/>
      <c r="N92" s="229"/>
    </row>
    <row r="93" spans="1:14">
      <c r="A93" s="316"/>
      <c r="B93" s="652"/>
      <c r="C93" s="653"/>
      <c r="D93" s="653"/>
      <c r="E93" s="653"/>
      <c r="F93" s="653"/>
      <c r="G93" s="654"/>
      <c r="H93" s="306"/>
      <c r="I93" s="179"/>
      <c r="J93" s="182"/>
      <c r="K93" s="655"/>
      <c r="L93" s="656"/>
      <c r="M93" s="181"/>
      <c r="N93" s="229"/>
    </row>
    <row r="94" spans="1:14">
      <c r="A94" s="316"/>
      <c r="B94" s="652"/>
      <c r="C94" s="653"/>
      <c r="D94" s="653"/>
      <c r="E94" s="653"/>
      <c r="F94" s="653"/>
      <c r="G94" s="654"/>
      <c r="H94" s="306"/>
      <c r="I94" s="179"/>
      <c r="J94" s="182"/>
      <c r="K94" s="655"/>
      <c r="L94" s="656"/>
      <c r="M94" s="181"/>
      <c r="N94" s="229"/>
    </row>
    <row r="95" spans="1:14">
      <c r="A95" s="316"/>
      <c r="B95" s="652"/>
      <c r="C95" s="653"/>
      <c r="D95" s="653"/>
      <c r="E95" s="653"/>
      <c r="F95" s="653"/>
      <c r="G95" s="654"/>
      <c r="H95" s="306"/>
      <c r="I95" s="179"/>
      <c r="J95" s="182"/>
      <c r="K95" s="655"/>
      <c r="L95" s="656"/>
      <c r="M95" s="181"/>
      <c r="N95" s="229"/>
    </row>
    <row r="96" spans="1:14">
      <c r="A96" s="316"/>
      <c r="B96" s="652"/>
      <c r="C96" s="653"/>
      <c r="D96" s="653"/>
      <c r="E96" s="653"/>
      <c r="F96" s="653"/>
      <c r="G96" s="654"/>
      <c r="H96" s="306"/>
      <c r="I96" s="179"/>
      <c r="J96" s="182"/>
      <c r="K96" s="655"/>
      <c r="L96" s="656"/>
      <c r="M96" s="181"/>
      <c r="N96" s="229"/>
    </row>
    <row r="97" spans="1:14" ht="15.75" thickBot="1">
      <c r="A97" s="320"/>
      <c r="B97" s="638"/>
      <c r="C97" s="639"/>
      <c r="D97" s="639"/>
      <c r="E97" s="639"/>
      <c r="F97" s="639"/>
      <c r="G97" s="640"/>
      <c r="H97" s="321"/>
      <c r="I97" s="322"/>
      <c r="J97" s="321"/>
      <c r="K97" s="641"/>
      <c r="L97" s="642"/>
      <c r="M97" s="323"/>
      <c r="N97" s="229"/>
    </row>
    <row r="98" spans="1:14" ht="15.75" thickBot="1">
      <c r="A98" s="643" t="s">
        <v>71</v>
      </c>
      <c r="B98" s="644"/>
      <c r="C98" s="644"/>
      <c r="D98" s="644"/>
      <c r="E98" s="644"/>
      <c r="F98" s="644"/>
      <c r="G98" s="644"/>
      <c r="H98" s="644"/>
      <c r="I98" s="644"/>
      <c r="J98" s="644"/>
      <c r="K98" s="644"/>
      <c r="L98" s="645"/>
      <c r="M98" s="187">
        <f>SUM(M88:M97)</f>
        <v>1140.8333333333335</v>
      </c>
      <c r="N98" s="229"/>
    </row>
    <row r="99" spans="1:14" ht="15.75" thickBot="1">
      <c r="A99" s="13"/>
      <c r="B99" s="259"/>
      <c r="C99" s="259"/>
      <c r="D99" s="259"/>
      <c r="E99" s="259"/>
      <c r="F99" s="259"/>
      <c r="G99" s="259"/>
      <c r="H99" s="259"/>
      <c r="I99" s="259"/>
      <c r="J99" s="259"/>
      <c r="K99" s="259"/>
      <c r="L99" s="259"/>
      <c r="M99" s="14"/>
      <c r="N99" s="229"/>
    </row>
    <row r="100" spans="1:14" ht="15.75" thickBot="1">
      <c r="A100" s="646" t="s">
        <v>84</v>
      </c>
      <c r="B100" s="647"/>
      <c r="C100" s="647"/>
      <c r="D100" s="647"/>
      <c r="E100" s="647"/>
      <c r="F100" s="647"/>
      <c r="G100" s="647"/>
      <c r="H100" s="647"/>
      <c r="I100" s="647"/>
      <c r="J100" s="647"/>
      <c r="K100" s="647"/>
      <c r="L100" s="648"/>
      <c r="M100" s="187">
        <f>M53+M73+M83+M98</f>
        <v>25504.102652988055</v>
      </c>
      <c r="N100" s="229"/>
    </row>
    <row r="101" spans="1:14">
      <c r="A101" s="13"/>
      <c r="B101" s="259"/>
      <c r="C101" s="259"/>
      <c r="D101" s="259"/>
      <c r="E101" s="259"/>
      <c r="F101" s="259"/>
      <c r="G101" s="259"/>
      <c r="H101" s="259"/>
      <c r="I101" s="259"/>
      <c r="J101" s="259"/>
      <c r="K101" s="259"/>
      <c r="L101" s="259"/>
      <c r="M101" s="14"/>
      <c r="N101" s="229"/>
    </row>
    <row r="102" spans="1:14" ht="15" customHeight="1">
      <c r="A102" s="649" t="s">
        <v>85</v>
      </c>
      <c r="B102" s="650"/>
      <c r="C102" s="650"/>
      <c r="D102" s="650"/>
      <c r="E102" s="650"/>
      <c r="F102" s="650"/>
      <c r="G102" s="650"/>
      <c r="H102" s="650"/>
      <c r="I102" s="650"/>
      <c r="J102" s="650"/>
      <c r="K102" s="650"/>
      <c r="L102" s="650"/>
      <c r="M102" s="651"/>
      <c r="N102" s="229"/>
    </row>
    <row r="103" spans="1:14" ht="15" customHeight="1" thickBot="1">
      <c r="A103" s="324"/>
      <c r="B103" s="325"/>
      <c r="C103" s="325"/>
      <c r="D103" s="325"/>
      <c r="E103" s="325"/>
      <c r="F103" s="325"/>
      <c r="G103" s="325"/>
      <c r="H103" s="325"/>
      <c r="I103" s="325"/>
      <c r="J103" s="325"/>
      <c r="K103" s="325"/>
      <c r="L103" s="325"/>
      <c r="M103" s="326"/>
      <c r="N103" s="229"/>
    </row>
    <row r="104" spans="1:14" ht="30" customHeight="1">
      <c r="A104" s="628" t="s">
        <v>58</v>
      </c>
      <c r="B104" s="629"/>
      <c r="C104" s="629"/>
      <c r="D104" s="629"/>
      <c r="E104" s="629"/>
      <c r="F104" s="629"/>
      <c r="G104" s="629"/>
      <c r="H104" s="327"/>
      <c r="I104" s="328"/>
      <c r="J104" s="261" t="s">
        <v>86</v>
      </c>
      <c r="K104" s="630" t="s">
        <v>87</v>
      </c>
      <c r="L104" s="631"/>
      <c r="M104" s="632"/>
      <c r="N104" s="229"/>
    </row>
    <row r="105" spans="1:14">
      <c r="A105" s="633" t="s">
        <v>88</v>
      </c>
      <c r="B105" s="634"/>
      <c r="C105" s="634"/>
      <c r="D105" s="634"/>
      <c r="E105" s="634"/>
      <c r="F105" s="634"/>
      <c r="G105" s="634"/>
      <c r="H105" s="329"/>
      <c r="I105" s="330"/>
      <c r="J105" s="192">
        <v>0.2</v>
      </c>
      <c r="K105" s="635">
        <f>J105*M100</f>
        <v>5100.8205305976117</v>
      </c>
      <c r="L105" s="636"/>
      <c r="M105" s="637"/>
      <c r="N105" s="229"/>
    </row>
    <row r="106" spans="1:14">
      <c r="A106" s="331" t="s">
        <v>89</v>
      </c>
      <c r="B106" s="332"/>
      <c r="C106" s="332"/>
      <c r="D106" s="332"/>
      <c r="E106" s="332"/>
      <c r="F106" s="332"/>
      <c r="G106" s="332"/>
      <c r="H106" s="329"/>
      <c r="I106" s="330"/>
      <c r="J106" s="192">
        <v>0.05</v>
      </c>
      <c r="K106" s="635">
        <f>J106*M100</f>
        <v>1275.2051326494029</v>
      </c>
      <c r="L106" s="636"/>
      <c r="M106" s="637"/>
      <c r="N106" s="229"/>
    </row>
    <row r="107" spans="1:14" ht="15.75" thickBot="1">
      <c r="A107" s="333" t="s">
        <v>90</v>
      </c>
      <c r="B107" s="334"/>
      <c r="C107" s="334"/>
      <c r="D107" s="334"/>
      <c r="E107" s="334"/>
      <c r="F107" s="334"/>
      <c r="G107" s="334"/>
      <c r="H107" s="335"/>
      <c r="I107" s="336"/>
      <c r="J107" s="199">
        <v>0.05</v>
      </c>
      <c r="K107" s="616">
        <f>J107*M100</f>
        <v>1275.2051326494029</v>
      </c>
      <c r="L107" s="617"/>
      <c r="M107" s="618"/>
      <c r="N107" s="229"/>
    </row>
    <row r="108" spans="1:14" ht="15.75" thickBot="1">
      <c r="A108" s="619" t="s">
        <v>71</v>
      </c>
      <c r="B108" s="620"/>
      <c r="C108" s="620"/>
      <c r="D108" s="620"/>
      <c r="E108" s="620"/>
      <c r="F108" s="620"/>
      <c r="G108" s="620"/>
      <c r="H108" s="620"/>
      <c r="I108" s="620"/>
      <c r="J108" s="620"/>
      <c r="K108" s="620"/>
      <c r="L108" s="621"/>
      <c r="M108" s="292">
        <f>K105+K106+K107</f>
        <v>7651.2307958964175</v>
      </c>
      <c r="N108" s="238"/>
    </row>
    <row r="109" spans="1:14" ht="15.75" thickBot="1">
      <c r="A109" s="13"/>
      <c r="B109" s="259"/>
      <c r="C109" s="259"/>
      <c r="D109" s="259"/>
      <c r="E109" s="259"/>
      <c r="F109" s="259"/>
      <c r="G109" s="259"/>
      <c r="H109" s="259"/>
      <c r="I109" s="259"/>
      <c r="J109" s="259"/>
      <c r="K109" s="259"/>
      <c r="L109" s="259"/>
      <c r="M109" s="14"/>
      <c r="N109" s="229"/>
    </row>
    <row r="110" spans="1:14" ht="16.5" thickBot="1">
      <c r="A110" s="622" t="s">
        <v>91</v>
      </c>
      <c r="B110" s="623"/>
      <c r="C110" s="623"/>
      <c r="D110" s="623"/>
      <c r="E110" s="623"/>
      <c r="F110" s="623"/>
      <c r="G110" s="623"/>
      <c r="H110" s="623"/>
      <c r="I110" s="623"/>
      <c r="J110" s="623"/>
      <c r="K110" s="623"/>
      <c r="L110" s="624"/>
      <c r="M110" s="337">
        <f>M100+M108</f>
        <v>33155.33344888447</v>
      </c>
      <c r="N110" s="229"/>
    </row>
    <row r="111" spans="1:14">
      <c r="A111" s="230"/>
      <c r="B111" s="231"/>
      <c r="C111" s="231"/>
      <c r="D111" s="231"/>
      <c r="E111" s="231"/>
      <c r="F111" s="231"/>
      <c r="G111" s="231"/>
      <c r="H111" s="231"/>
      <c r="I111" s="231"/>
      <c r="J111" s="231"/>
      <c r="K111" s="231"/>
      <c r="L111" s="231"/>
      <c r="M111" s="232"/>
      <c r="N111" s="229"/>
    </row>
    <row r="112" spans="1:14">
      <c r="A112" s="256"/>
      <c r="B112" s="257"/>
      <c r="C112" s="257"/>
      <c r="D112" s="257"/>
      <c r="E112" s="257"/>
      <c r="F112" s="257"/>
      <c r="G112" s="257"/>
      <c r="H112" s="257"/>
      <c r="I112" s="257"/>
      <c r="J112" s="257"/>
      <c r="K112" s="257"/>
      <c r="L112" s="257"/>
      <c r="M112" s="258"/>
      <c r="N112" s="229"/>
    </row>
    <row r="113" spans="1:14">
      <c r="A113" s="256"/>
      <c r="B113" s="257"/>
      <c r="C113" s="257"/>
      <c r="D113" s="257"/>
      <c r="E113" s="257"/>
      <c r="F113" s="257"/>
      <c r="G113" s="257"/>
      <c r="H113" s="257"/>
      <c r="I113" s="257"/>
      <c r="J113" s="257"/>
      <c r="K113" s="257"/>
      <c r="L113" s="257"/>
      <c r="M113" s="258"/>
      <c r="N113" s="229"/>
    </row>
    <row r="114" spans="1:14">
      <c r="A114" s="256"/>
      <c r="B114" s="257"/>
      <c r="C114" s="257"/>
      <c r="D114" s="257"/>
      <c r="E114" s="257"/>
      <c r="F114" s="257"/>
      <c r="G114" s="257"/>
      <c r="H114" s="257"/>
      <c r="I114" s="257"/>
      <c r="J114" s="257"/>
      <c r="K114" s="257"/>
      <c r="L114" s="257"/>
      <c r="M114" s="258"/>
      <c r="N114" s="229"/>
    </row>
    <row r="115" spans="1:14">
      <c r="A115" s="256"/>
      <c r="B115" s="257"/>
      <c r="C115" s="257"/>
      <c r="D115" s="338" t="s">
        <v>92</v>
      </c>
      <c r="E115" s="338"/>
      <c r="F115" s="338"/>
      <c r="G115" s="338"/>
      <c r="H115" s="338"/>
      <c r="I115" s="338"/>
      <c r="J115" s="257"/>
      <c r="K115" s="257"/>
      <c r="L115" s="257"/>
      <c r="M115" s="258"/>
      <c r="N115" s="229"/>
    </row>
    <row r="116" spans="1:14">
      <c r="A116" s="256"/>
      <c r="B116" s="257"/>
      <c r="C116" s="257"/>
      <c r="D116" s="257" t="s">
        <v>93</v>
      </c>
      <c r="E116" s="257"/>
      <c r="F116" s="257"/>
      <c r="G116" s="257"/>
      <c r="H116" s="257"/>
      <c r="I116" s="257"/>
      <c r="J116" s="257"/>
      <c r="K116" s="257"/>
      <c r="L116" s="257"/>
      <c r="M116" s="258"/>
      <c r="N116" s="229"/>
    </row>
    <row r="117" spans="1:14">
      <c r="A117" s="256"/>
      <c r="B117" s="257"/>
      <c r="C117" s="257"/>
      <c r="D117" s="257" t="s">
        <v>94</v>
      </c>
      <c r="E117" s="257"/>
      <c r="F117" s="257"/>
      <c r="G117" s="257"/>
      <c r="H117" s="257"/>
      <c r="I117" s="257"/>
      <c r="J117" s="257"/>
      <c r="K117" s="257"/>
      <c r="L117" s="257"/>
      <c r="M117" s="258"/>
      <c r="N117" s="229"/>
    </row>
    <row r="118" spans="1:14">
      <c r="A118" s="256"/>
      <c r="B118" s="257"/>
      <c r="C118" s="257"/>
      <c r="D118" s="257" t="s">
        <v>95</v>
      </c>
      <c r="E118" s="257"/>
      <c r="F118" s="257"/>
      <c r="G118" s="257"/>
      <c r="H118" s="257"/>
      <c r="I118" s="257"/>
      <c r="J118" s="257"/>
      <c r="K118" s="257"/>
      <c r="L118" s="257"/>
      <c r="M118" s="258"/>
      <c r="N118" s="229"/>
    </row>
    <row r="119" spans="1:14" ht="15.75" thickBot="1">
      <c r="A119" s="256"/>
      <c r="B119" s="257"/>
      <c r="C119" s="257"/>
      <c r="D119" s="257"/>
      <c r="E119" s="257" t="s">
        <v>96</v>
      </c>
      <c r="F119" s="257"/>
      <c r="G119" s="257"/>
      <c r="H119" s="257"/>
      <c r="I119" s="257"/>
      <c r="J119" s="257"/>
      <c r="K119" s="257"/>
      <c r="L119" s="257"/>
      <c r="M119" s="258"/>
      <c r="N119" s="229"/>
    </row>
    <row r="120" spans="1:14">
      <c r="A120" s="339" t="s">
        <v>97</v>
      </c>
      <c r="B120" s="340"/>
      <c r="C120" s="340"/>
      <c r="D120" s="340"/>
      <c r="E120" s="340"/>
      <c r="F120" s="340"/>
      <c r="G120" s="340"/>
      <c r="H120" s="340"/>
      <c r="I120" s="340"/>
      <c r="J120" s="340"/>
      <c r="K120" s="340"/>
      <c r="L120" s="340"/>
      <c r="M120" s="341"/>
      <c r="N120" s="229"/>
    </row>
    <row r="121" spans="1:14">
      <c r="A121" s="342"/>
      <c r="B121" s="343"/>
      <c r="C121" s="343"/>
      <c r="D121" s="343"/>
      <c r="E121" s="343"/>
      <c r="F121" s="343"/>
      <c r="G121" s="343"/>
      <c r="H121" s="343"/>
      <c r="I121" s="343"/>
      <c r="J121" s="343"/>
      <c r="K121" s="343"/>
      <c r="L121" s="343"/>
      <c r="M121" s="344"/>
      <c r="N121" s="229"/>
    </row>
    <row r="122" spans="1:14">
      <c r="A122" s="342"/>
      <c r="B122" s="343"/>
      <c r="C122" s="343"/>
      <c r="D122" s="343"/>
      <c r="E122" s="343"/>
      <c r="F122" s="343"/>
      <c r="G122" s="343"/>
      <c r="H122" s="343"/>
      <c r="I122" s="343"/>
      <c r="J122" s="343"/>
      <c r="K122" s="343"/>
      <c r="L122" s="343"/>
      <c r="M122" s="344"/>
      <c r="N122" s="229"/>
    </row>
    <row r="123" spans="1:14" ht="15.75" thickBot="1">
      <c r="A123" s="345"/>
      <c r="B123" s="346"/>
      <c r="C123" s="346"/>
      <c r="D123" s="346"/>
      <c r="E123" s="346"/>
      <c r="F123" s="346"/>
      <c r="G123" s="346"/>
      <c r="H123" s="346"/>
      <c r="I123" s="346"/>
      <c r="J123" s="346"/>
      <c r="K123" s="346"/>
      <c r="L123" s="346"/>
      <c r="M123" s="347"/>
      <c r="N123" s="229"/>
    </row>
    <row r="124" spans="1:14">
      <c r="A124" s="17"/>
      <c r="B124" s="348"/>
      <c r="C124" s="348"/>
      <c r="D124" s="348"/>
      <c r="E124" s="348"/>
      <c r="F124" s="348"/>
      <c r="G124" s="348"/>
      <c r="H124" s="348"/>
      <c r="I124" s="348"/>
      <c r="J124" s="348"/>
      <c r="K124" s="348"/>
      <c r="L124" s="348"/>
      <c r="M124" s="18"/>
      <c r="N124" s="229"/>
    </row>
    <row r="125" spans="1:14">
      <c r="A125" s="38" t="s">
        <v>98</v>
      </c>
      <c r="B125" s="349"/>
      <c r="C125" s="349"/>
      <c r="D125" s="349"/>
      <c r="E125" s="349"/>
      <c r="F125" s="349"/>
      <c r="G125" s="349"/>
      <c r="H125" s="349"/>
      <c r="I125" s="349"/>
      <c r="J125" s="349"/>
      <c r="K125" s="349"/>
      <c r="L125" s="349"/>
      <c r="M125" s="20"/>
      <c r="N125" s="229"/>
    </row>
    <row r="126" spans="1:14">
      <c r="A126" s="625" t="s">
        <v>99</v>
      </c>
      <c r="B126" s="626"/>
      <c r="C126" s="626"/>
      <c r="D126" s="626"/>
      <c r="E126" s="626"/>
      <c r="F126" s="626"/>
      <c r="G126" s="626"/>
      <c r="H126" s="626"/>
      <c r="I126" s="626"/>
      <c r="J126" s="626"/>
      <c r="K126" s="626"/>
      <c r="L126" s="626"/>
      <c r="M126" s="627"/>
      <c r="N126" s="229"/>
    </row>
    <row r="127" spans="1:14">
      <c r="A127" s="625"/>
      <c r="B127" s="626"/>
      <c r="C127" s="626"/>
      <c r="D127" s="626"/>
      <c r="E127" s="626"/>
      <c r="F127" s="626"/>
      <c r="G127" s="626"/>
      <c r="H127" s="626"/>
      <c r="I127" s="626"/>
      <c r="J127" s="626"/>
      <c r="K127" s="626"/>
      <c r="L127" s="626"/>
      <c r="M127" s="627"/>
      <c r="N127" s="229"/>
    </row>
    <row r="128" spans="1:14">
      <c r="A128" s="625" t="s">
        <v>100</v>
      </c>
      <c r="B128" s="626"/>
      <c r="C128" s="626"/>
      <c r="D128" s="626"/>
      <c r="E128" s="626"/>
      <c r="F128" s="626"/>
      <c r="G128" s="626"/>
      <c r="H128" s="626"/>
      <c r="I128" s="626"/>
      <c r="J128" s="626"/>
      <c r="K128" s="626"/>
      <c r="L128" s="626"/>
      <c r="M128" s="627"/>
      <c r="N128" s="229"/>
    </row>
    <row r="129" spans="1:14">
      <c r="A129" s="625"/>
      <c r="B129" s="626"/>
      <c r="C129" s="626"/>
      <c r="D129" s="626"/>
      <c r="E129" s="626"/>
      <c r="F129" s="626"/>
      <c r="G129" s="626"/>
      <c r="H129" s="626"/>
      <c r="I129" s="626"/>
      <c r="J129" s="626"/>
      <c r="K129" s="626"/>
      <c r="L129" s="626"/>
      <c r="M129" s="627"/>
      <c r="N129" s="229"/>
    </row>
    <row r="130" spans="1:14">
      <c r="A130" s="58"/>
      <c r="B130" s="350"/>
      <c r="C130" s="350"/>
      <c r="D130" s="350"/>
      <c r="E130" s="350"/>
      <c r="F130" s="350"/>
      <c r="G130" s="350"/>
      <c r="H130" s="350"/>
      <c r="I130" s="350"/>
      <c r="J130" s="350"/>
      <c r="K130" s="350"/>
      <c r="L130" s="350"/>
      <c r="M130" s="59"/>
      <c r="N130" s="229"/>
    </row>
    <row r="131" spans="1:14">
      <c r="A131" s="351"/>
      <c r="B131" s="352"/>
      <c r="C131" s="352"/>
      <c r="D131" s="352"/>
      <c r="E131" s="352"/>
      <c r="F131" s="352"/>
      <c r="G131" s="352"/>
      <c r="H131" s="352"/>
      <c r="I131" s="352"/>
      <c r="J131" s="352"/>
      <c r="K131" s="352"/>
      <c r="L131" s="352"/>
      <c r="M131" s="353"/>
      <c r="N131" s="229"/>
    </row>
    <row r="132" spans="1:14">
      <c r="A132" s="351"/>
      <c r="B132" s="352"/>
      <c r="C132" s="352"/>
      <c r="D132" s="352"/>
      <c r="E132" s="352"/>
      <c r="F132" s="352"/>
      <c r="G132" s="352"/>
      <c r="H132" s="352"/>
      <c r="I132" s="352"/>
      <c r="J132" s="352"/>
      <c r="K132" s="352"/>
      <c r="L132" s="352"/>
      <c r="M132" s="353"/>
      <c r="N132" s="229"/>
    </row>
    <row r="133" spans="1:14">
      <c r="A133" s="354"/>
      <c r="B133" s="355"/>
      <c r="C133" s="355"/>
      <c r="D133" s="355"/>
      <c r="E133" s="355"/>
      <c r="F133" s="355"/>
      <c r="G133" s="355"/>
      <c r="H133" s="355"/>
      <c r="I133" s="355"/>
      <c r="J133" s="355"/>
      <c r="K133" s="355"/>
      <c r="L133" s="355"/>
      <c r="M133" s="356"/>
      <c r="N133" s="229"/>
    </row>
    <row r="134" spans="1:14">
      <c r="A134" s="256"/>
      <c r="B134" s="257"/>
      <c r="C134" s="257"/>
      <c r="D134" s="257" t="s">
        <v>92</v>
      </c>
      <c r="E134" s="338"/>
      <c r="F134" s="338"/>
      <c r="G134" s="257"/>
      <c r="H134" s="257"/>
      <c r="I134" s="257"/>
      <c r="J134" s="257"/>
      <c r="K134" s="257"/>
      <c r="L134" s="257"/>
      <c r="M134" s="258"/>
      <c r="N134" s="229"/>
    </row>
    <row r="135" spans="1:14">
      <c r="A135" s="256"/>
      <c r="B135" s="257"/>
      <c r="C135" s="257"/>
      <c r="D135" s="357" t="s">
        <v>93</v>
      </c>
      <c r="E135" s="257"/>
      <c r="F135" s="257"/>
      <c r="G135" s="357"/>
      <c r="H135" s="357"/>
      <c r="I135" s="357"/>
      <c r="J135" s="257"/>
      <c r="K135" s="257"/>
      <c r="L135" s="257"/>
      <c r="M135" s="258"/>
      <c r="N135" s="229"/>
    </row>
    <row r="136" spans="1:14">
      <c r="A136" s="256"/>
      <c r="B136" s="257"/>
      <c r="C136" s="257"/>
      <c r="D136" s="358" t="s">
        <v>101</v>
      </c>
      <c r="E136" s="257"/>
      <c r="F136" s="257"/>
      <c r="G136" s="358"/>
      <c r="H136" s="358"/>
      <c r="I136" s="358"/>
      <c r="J136" s="257"/>
      <c r="K136" s="257"/>
      <c r="L136" s="257"/>
      <c r="M136" s="258"/>
      <c r="N136" s="229"/>
    </row>
    <row r="137" spans="1:14">
      <c r="A137" s="359"/>
      <c r="B137" s="355"/>
      <c r="C137" s="355"/>
      <c r="D137" s="257" t="s">
        <v>95</v>
      </c>
      <c r="E137" s="257"/>
      <c r="F137" s="257"/>
      <c r="G137" s="257"/>
      <c r="H137" s="257"/>
      <c r="I137" s="257"/>
      <c r="J137" s="355"/>
      <c r="K137" s="355"/>
      <c r="L137" s="355"/>
      <c r="M137" s="356"/>
      <c r="N137" s="229"/>
    </row>
    <row r="138" spans="1:14">
      <c r="A138" s="359"/>
      <c r="B138" s="355"/>
      <c r="C138" s="355"/>
      <c r="D138" s="355"/>
      <c r="E138" s="257"/>
      <c r="F138" s="257"/>
      <c r="G138" s="257"/>
      <c r="H138" s="257"/>
      <c r="I138" s="257"/>
      <c r="J138" s="355"/>
      <c r="K138" s="355"/>
      <c r="L138" s="355"/>
      <c r="M138" s="356"/>
      <c r="N138" s="229"/>
    </row>
    <row r="139" spans="1:14">
      <c r="A139" s="613" t="s">
        <v>217</v>
      </c>
      <c r="B139" s="614"/>
      <c r="C139" s="614"/>
      <c r="D139" s="614"/>
      <c r="E139" s="614"/>
      <c r="F139" s="614"/>
      <c r="G139" s="614"/>
      <c r="H139" s="614"/>
      <c r="I139" s="614"/>
      <c r="J139" s="614"/>
      <c r="K139" s="614"/>
      <c r="L139" s="614"/>
      <c r="M139" s="615"/>
      <c r="N139" s="229"/>
    </row>
    <row r="140" spans="1:14" ht="15.75" thickBot="1">
      <c r="A140" s="360"/>
      <c r="B140" s="361"/>
      <c r="C140" s="361"/>
      <c r="D140" s="362"/>
      <c r="E140" s="362"/>
      <c r="F140" s="362"/>
      <c r="G140" s="362"/>
      <c r="H140" s="362"/>
      <c r="I140" s="362"/>
      <c r="J140" s="362"/>
      <c r="K140" s="362"/>
      <c r="L140" s="362"/>
      <c r="M140" s="363"/>
      <c r="N140" s="229"/>
    </row>
  </sheetData>
  <mergeCells count="144">
    <mergeCell ref="B80:G80"/>
    <mergeCell ref="B81:G81"/>
    <mergeCell ref="B82:G82"/>
    <mergeCell ref="A83:L83"/>
    <mergeCell ref="A85:M85"/>
    <mergeCell ref="C14:D14"/>
    <mergeCell ref="K15:M15"/>
    <mergeCell ref="A30:M30"/>
    <mergeCell ref="B32:H32"/>
    <mergeCell ref="I32:J32"/>
    <mergeCell ref="K37:L37"/>
    <mergeCell ref="B38:H38"/>
    <mergeCell ref="K38:L38"/>
    <mergeCell ref="K39:L39"/>
    <mergeCell ref="B40:H40"/>
    <mergeCell ref="K40:L40"/>
    <mergeCell ref="K32:L32"/>
    <mergeCell ref="B33:H33"/>
    <mergeCell ref="I33:J33"/>
    <mergeCell ref="K33:L33"/>
    <mergeCell ref="A35:M35"/>
    <mergeCell ref="B44:H44"/>
    <mergeCell ref="K44:L44"/>
    <mergeCell ref="B45:H45"/>
    <mergeCell ref="K5:K6"/>
    <mergeCell ref="L5:L6"/>
    <mergeCell ref="B37:H37"/>
    <mergeCell ref="B39:H39"/>
    <mergeCell ref="M1:M6"/>
    <mergeCell ref="B2:I2"/>
    <mergeCell ref="B3:I4"/>
    <mergeCell ref="J3:J4"/>
    <mergeCell ref="K3:L4"/>
    <mergeCell ref="B5:I5"/>
    <mergeCell ref="J5:J6"/>
    <mergeCell ref="B6:I6"/>
    <mergeCell ref="A13:C13"/>
    <mergeCell ref="G13:H13"/>
    <mergeCell ref="J13:K13"/>
    <mergeCell ref="E8:H9"/>
    <mergeCell ref="A10:C10"/>
    <mergeCell ref="E10:F10"/>
    <mergeCell ref="G10:H10"/>
    <mergeCell ref="A12:D12"/>
    <mergeCell ref="A1:A6"/>
    <mergeCell ref="B1:I1"/>
    <mergeCell ref="J1:J2"/>
    <mergeCell ref="K1:L2"/>
    <mergeCell ref="K45:L45"/>
    <mergeCell ref="B46:H46"/>
    <mergeCell ref="K46:L46"/>
    <mergeCell ref="K41:L41"/>
    <mergeCell ref="B42:H42"/>
    <mergeCell ref="K42:L42"/>
    <mergeCell ref="B43:H43"/>
    <mergeCell ref="K43:L43"/>
    <mergeCell ref="B41:H41"/>
    <mergeCell ref="B50:H50"/>
    <mergeCell ref="K50:L50"/>
    <mergeCell ref="B51:H51"/>
    <mergeCell ref="K51:L51"/>
    <mergeCell ref="B52:H52"/>
    <mergeCell ref="K52:L52"/>
    <mergeCell ref="B47:H47"/>
    <mergeCell ref="K47:L47"/>
    <mergeCell ref="B48:H48"/>
    <mergeCell ref="K48:L48"/>
    <mergeCell ref="B49:H49"/>
    <mergeCell ref="K49:L49"/>
    <mergeCell ref="B61:H61"/>
    <mergeCell ref="K61:L61"/>
    <mergeCell ref="B62:H62"/>
    <mergeCell ref="K62:L62"/>
    <mergeCell ref="B63:H63"/>
    <mergeCell ref="K63:L63"/>
    <mergeCell ref="A53:L53"/>
    <mergeCell ref="A55:M55"/>
    <mergeCell ref="B57:H57"/>
    <mergeCell ref="K57:L57"/>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K66:L66"/>
    <mergeCell ref="B66:H66"/>
    <mergeCell ref="A73:L73"/>
    <mergeCell ref="A75:M75"/>
    <mergeCell ref="B77:G77"/>
    <mergeCell ref="B78:G78"/>
    <mergeCell ref="B79:G79"/>
    <mergeCell ref="B70:H70"/>
    <mergeCell ref="K70:L70"/>
    <mergeCell ref="B71:H71"/>
    <mergeCell ref="K71:L71"/>
    <mergeCell ref="K72:L72"/>
    <mergeCell ref="B72:H72"/>
    <mergeCell ref="B90:G90"/>
    <mergeCell ref="K90:L90"/>
    <mergeCell ref="B91:G91"/>
    <mergeCell ref="K91:L91"/>
    <mergeCell ref="B92:G92"/>
    <mergeCell ref="K92:L92"/>
    <mergeCell ref="B87:G87"/>
    <mergeCell ref="K87:L87"/>
    <mergeCell ref="B88:G88"/>
    <mergeCell ref="K88:L88"/>
    <mergeCell ref="B89:G89"/>
    <mergeCell ref="K89:L89"/>
    <mergeCell ref="B96:G96"/>
    <mergeCell ref="K96:L96"/>
    <mergeCell ref="B97:G97"/>
    <mergeCell ref="K97:L97"/>
    <mergeCell ref="A98:L98"/>
    <mergeCell ref="B93:G93"/>
    <mergeCell ref="K93:L93"/>
    <mergeCell ref="B94:G94"/>
    <mergeCell ref="K94:L94"/>
    <mergeCell ref="B95:G95"/>
    <mergeCell ref="K95:L95"/>
    <mergeCell ref="A128:M129"/>
    <mergeCell ref="A139:M139"/>
    <mergeCell ref="K106:M106"/>
    <mergeCell ref="K107:M107"/>
    <mergeCell ref="A108:L108"/>
    <mergeCell ref="A110:L110"/>
    <mergeCell ref="A126:M127"/>
    <mergeCell ref="A100:L100"/>
    <mergeCell ref="A102:M102"/>
    <mergeCell ref="A104:G104"/>
    <mergeCell ref="K104:M104"/>
    <mergeCell ref="A105:G105"/>
    <mergeCell ref="K105:M10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1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193" r:id="rId4"/>
      </mc:Fallback>
    </mc:AlternateContent>
  </oleObjec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9" tint="-0.249977111117893"/>
  </sheetPr>
  <dimension ref="A1:O139"/>
  <sheetViews>
    <sheetView topLeftCell="A17" zoomScale="77" zoomScaleNormal="77" workbookViewId="0">
      <selection activeCell="A126" sqref="A126:M127"/>
    </sheetView>
  </sheetViews>
  <sheetFormatPr baseColWidth="10" defaultColWidth="11" defaultRowHeight="15"/>
  <cols>
    <col min="1" max="1" width="10.140625" bestFit="1" customWidth="1"/>
    <col min="2" max="2" width="16.28515625" customWidth="1"/>
    <col min="6" max="6" width="14.28515625" customWidth="1"/>
    <col min="9" max="9" width="11.7109375" bestFit="1" customWidth="1"/>
    <col min="10" max="10" width="15.7109375" customWidth="1"/>
    <col min="11" max="11" width="19.7109375" customWidth="1"/>
    <col min="13" max="13" width="19.5703125" customWidth="1"/>
    <col min="14" max="14" width="17.28515625" customWidth="1"/>
    <col min="15" max="15" width="12" bestFit="1" customWidth="1"/>
  </cols>
  <sheetData>
    <row r="1" spans="1:14" ht="25.5" customHeight="1">
      <c r="A1" s="576"/>
      <c r="B1" s="579"/>
      <c r="C1" s="579"/>
      <c r="D1" s="579"/>
      <c r="E1" s="579"/>
      <c r="F1" s="579"/>
      <c r="G1" s="579"/>
      <c r="H1" s="579"/>
      <c r="I1" s="580"/>
      <c r="J1" s="581" t="s">
        <v>40</v>
      </c>
      <c r="K1" s="583" t="s">
        <v>193</v>
      </c>
      <c r="L1" s="584"/>
      <c r="M1" s="587"/>
      <c r="N1" s="61"/>
    </row>
    <row r="2" spans="1:14" ht="15.75">
      <c r="A2" s="577"/>
      <c r="B2" s="590" t="s">
        <v>0</v>
      </c>
      <c r="C2" s="590"/>
      <c r="D2" s="590"/>
      <c r="E2" s="590"/>
      <c r="F2" s="590"/>
      <c r="G2" s="590"/>
      <c r="H2" s="590"/>
      <c r="I2" s="591"/>
      <c r="J2" s="582"/>
      <c r="K2" s="585"/>
      <c r="L2" s="586"/>
      <c r="M2" s="588"/>
      <c r="N2" s="61"/>
    </row>
    <row r="3" spans="1:14">
      <c r="A3" s="577"/>
      <c r="B3" s="592" t="s">
        <v>194</v>
      </c>
      <c r="C3" s="592"/>
      <c r="D3" s="592"/>
      <c r="E3" s="592"/>
      <c r="F3" s="592"/>
      <c r="G3" s="592"/>
      <c r="H3" s="592"/>
      <c r="I3" s="593"/>
      <c r="J3" s="594" t="s">
        <v>41</v>
      </c>
      <c r="K3" s="596">
        <v>2021</v>
      </c>
      <c r="L3" s="597"/>
      <c r="M3" s="588"/>
      <c r="N3" s="61"/>
    </row>
    <row r="4" spans="1:14">
      <c r="A4" s="577"/>
      <c r="B4" s="592"/>
      <c r="C4" s="592"/>
      <c r="D4" s="592"/>
      <c r="E4" s="592"/>
      <c r="F4" s="592"/>
      <c r="G4" s="592"/>
      <c r="H4" s="592"/>
      <c r="I4" s="593"/>
      <c r="J4" s="595"/>
      <c r="K4" s="585"/>
      <c r="L4" s="586"/>
      <c r="M4" s="588"/>
      <c r="N4" s="61"/>
    </row>
    <row r="5" spans="1:14">
      <c r="A5" s="577"/>
      <c r="B5" s="592" t="s">
        <v>195</v>
      </c>
      <c r="C5" s="592"/>
      <c r="D5" s="592"/>
      <c r="E5" s="592"/>
      <c r="F5" s="592"/>
      <c r="G5" s="592"/>
      <c r="H5" s="592"/>
      <c r="I5" s="593"/>
      <c r="J5" s="594" t="s">
        <v>42</v>
      </c>
      <c r="K5" s="601"/>
      <c r="L5" s="601"/>
      <c r="M5" s="588"/>
      <c r="N5" s="61"/>
    </row>
    <row r="6" spans="1:14" ht="15.75" thickBot="1">
      <c r="A6" s="578"/>
      <c r="B6" s="599"/>
      <c r="C6" s="599"/>
      <c r="D6" s="599"/>
      <c r="E6" s="599"/>
      <c r="F6" s="599"/>
      <c r="G6" s="599"/>
      <c r="H6" s="599"/>
      <c r="I6" s="600"/>
      <c r="J6" s="598"/>
      <c r="K6" s="602"/>
      <c r="L6" s="602"/>
      <c r="M6" s="589"/>
      <c r="N6" s="61"/>
    </row>
    <row r="7" spans="1:14" ht="15.75" thickBot="1">
      <c r="A7" s="62"/>
      <c r="B7" s="63"/>
      <c r="C7" s="63"/>
      <c r="D7" s="63"/>
      <c r="E7" s="63"/>
      <c r="F7" s="63"/>
      <c r="G7" s="63"/>
      <c r="H7" s="63"/>
      <c r="I7" s="63"/>
      <c r="J7" s="63"/>
      <c r="K7" s="64"/>
      <c r="L7" s="64"/>
      <c r="M7" s="65"/>
      <c r="N7" s="61"/>
    </row>
    <row r="8" spans="1:14" ht="18.75" customHeight="1">
      <c r="A8" s="66"/>
      <c r="B8" s="67"/>
      <c r="C8" s="67"/>
      <c r="D8" s="67"/>
      <c r="E8" s="605"/>
      <c r="F8" s="605"/>
      <c r="G8" s="605"/>
      <c r="H8" s="605"/>
      <c r="I8" s="67"/>
      <c r="J8" s="68" t="s">
        <v>43</v>
      </c>
      <c r="K8" s="69"/>
      <c r="L8" s="69"/>
      <c r="M8" s="70"/>
      <c r="N8" s="61"/>
    </row>
    <row r="9" spans="1:14">
      <c r="A9" s="71"/>
      <c r="B9" s="72"/>
      <c r="C9" s="72"/>
      <c r="D9" s="72"/>
      <c r="E9" s="606"/>
      <c r="F9" s="606"/>
      <c r="G9" s="606"/>
      <c r="H9" s="606"/>
      <c r="I9" s="72"/>
      <c r="J9" s="73"/>
      <c r="K9" s="74" t="s">
        <v>44</v>
      </c>
      <c r="L9" s="74" t="s">
        <v>45</v>
      </c>
      <c r="M9" s="75" t="s">
        <v>46</v>
      </c>
      <c r="N9" s="61"/>
    </row>
    <row r="10" spans="1:14" ht="20.25">
      <c r="A10" s="565" t="s">
        <v>196</v>
      </c>
      <c r="B10" s="566"/>
      <c r="C10" s="566"/>
      <c r="D10" s="78" t="s">
        <v>197</v>
      </c>
      <c r="E10" s="561" t="s">
        <v>198</v>
      </c>
      <c r="F10" s="561"/>
      <c r="G10" s="562" t="s">
        <v>199</v>
      </c>
      <c r="H10" s="562"/>
      <c r="I10" s="72"/>
      <c r="J10" s="79"/>
      <c r="K10" s="74"/>
      <c r="L10" s="74"/>
      <c r="M10" s="75"/>
      <c r="N10" s="61"/>
    </row>
    <row r="11" spans="1:14" ht="35.25">
      <c r="A11" s="76"/>
      <c r="B11" s="77"/>
      <c r="C11" s="77"/>
      <c r="D11" s="80"/>
      <c r="E11" s="72"/>
      <c r="F11" s="72"/>
      <c r="G11" s="81"/>
      <c r="H11" s="72"/>
      <c r="I11" s="72"/>
      <c r="J11" s="79"/>
      <c r="K11" s="74"/>
      <c r="L11" s="74"/>
      <c r="M11" s="75"/>
      <c r="N11" s="61"/>
    </row>
    <row r="12" spans="1:14">
      <c r="A12" s="563" t="s">
        <v>200</v>
      </c>
      <c r="B12" s="564"/>
      <c r="C12" s="564"/>
      <c r="D12" s="564"/>
      <c r="E12" s="72"/>
      <c r="F12" s="72"/>
      <c r="G12" s="72"/>
      <c r="H12" s="72"/>
      <c r="I12" s="72"/>
      <c r="J12" s="73"/>
      <c r="K12" s="74"/>
      <c r="L12" s="74"/>
      <c r="M12" s="75"/>
      <c r="N12" s="61"/>
    </row>
    <row r="13" spans="1:14" ht="35.25">
      <c r="A13" s="565" t="s">
        <v>201</v>
      </c>
      <c r="B13" s="566"/>
      <c r="C13" s="566"/>
      <c r="D13" s="82" t="s">
        <v>47</v>
      </c>
      <c r="E13" s="82"/>
      <c r="F13" s="83"/>
      <c r="G13" s="567" t="s">
        <v>202</v>
      </c>
      <c r="H13" s="567"/>
      <c r="I13" s="84" t="s">
        <v>47</v>
      </c>
      <c r="J13" s="567" t="s">
        <v>203</v>
      </c>
      <c r="K13" s="567"/>
      <c r="L13" s="84" t="s">
        <v>47</v>
      </c>
      <c r="M13" s="85"/>
      <c r="N13" s="61"/>
    </row>
    <row r="14" spans="1:14">
      <c r="A14" s="86" t="s">
        <v>48</v>
      </c>
      <c r="B14" s="87"/>
      <c r="C14" s="568"/>
      <c r="D14" s="568"/>
      <c r="E14" s="88"/>
      <c r="F14" s="88"/>
      <c r="G14" s="87"/>
      <c r="H14" s="89"/>
      <c r="I14" s="90" t="s">
        <v>49</v>
      </c>
      <c r="J14" s="91"/>
      <c r="K14" s="88"/>
      <c r="L14" s="88"/>
      <c r="M14" s="92"/>
      <c r="N14" s="61"/>
    </row>
    <row r="15" spans="1:14" ht="19.5" customHeight="1" thickBot="1">
      <c r="A15" s="93"/>
      <c r="B15" s="94"/>
      <c r="C15" s="95"/>
      <c r="D15" s="95"/>
      <c r="E15" s="95"/>
      <c r="F15" s="95"/>
      <c r="G15" s="94"/>
      <c r="H15" s="95"/>
      <c r="I15" s="94"/>
      <c r="J15" s="95"/>
      <c r="K15" s="569"/>
      <c r="L15" s="569"/>
      <c r="M15" s="570"/>
      <c r="N15" s="61"/>
    </row>
    <row r="16" spans="1:14">
      <c r="A16" s="96"/>
      <c r="B16" s="97"/>
      <c r="C16" s="97"/>
      <c r="D16" s="97"/>
      <c r="E16" s="97"/>
      <c r="F16" s="97"/>
      <c r="G16" s="97"/>
      <c r="H16" s="97"/>
      <c r="I16" s="97"/>
      <c r="J16" s="97"/>
      <c r="K16" s="97"/>
      <c r="L16" s="97"/>
      <c r="M16" s="98"/>
      <c r="N16" s="61"/>
    </row>
    <row r="17" spans="1:14">
      <c r="A17" s="9" t="s">
        <v>50</v>
      </c>
      <c r="B17" s="10"/>
      <c r="C17" s="99" t="s">
        <v>204</v>
      </c>
      <c r="D17" s="100"/>
      <c r="E17" s="101"/>
      <c r="F17" s="101"/>
      <c r="G17" s="101"/>
      <c r="H17" s="101"/>
      <c r="I17" s="101"/>
      <c r="J17" s="101"/>
      <c r="K17" s="101"/>
      <c r="L17" s="101"/>
      <c r="M17" s="102"/>
      <c r="N17" s="103"/>
    </row>
    <row r="18" spans="1:14">
      <c r="A18" s="104" t="s">
        <v>51</v>
      </c>
      <c r="B18" s="105"/>
      <c r="C18" s="106"/>
      <c r="D18" s="106"/>
      <c r="E18" s="106"/>
      <c r="F18" s="106"/>
      <c r="G18" s="106"/>
      <c r="H18" s="106"/>
      <c r="I18" s="106"/>
      <c r="J18" s="106"/>
      <c r="K18" s="106"/>
      <c r="L18" s="106"/>
      <c r="M18" s="102"/>
      <c r="N18" s="103"/>
    </row>
    <row r="19" spans="1:14">
      <c r="A19" s="107"/>
      <c r="B19" s="105"/>
      <c r="C19" s="108"/>
      <c r="D19" s="106"/>
      <c r="E19" s="106"/>
      <c r="F19" s="106"/>
      <c r="G19" s="106"/>
      <c r="H19" s="106"/>
      <c r="I19" s="106"/>
      <c r="J19" s="106"/>
      <c r="K19" s="106"/>
      <c r="L19" s="106"/>
      <c r="M19" s="102"/>
      <c r="N19" s="103"/>
    </row>
    <row r="20" spans="1:14">
      <c r="A20" s="107"/>
      <c r="B20" s="105"/>
      <c r="C20" s="109"/>
      <c r="D20" s="109"/>
      <c r="E20" s="109"/>
      <c r="F20" s="109"/>
      <c r="G20" s="109"/>
      <c r="H20" s="109"/>
      <c r="I20" s="109"/>
      <c r="J20" s="109"/>
      <c r="K20" s="109"/>
      <c r="L20" s="109"/>
      <c r="M20" s="110"/>
      <c r="N20" s="103"/>
    </row>
    <row r="21" spans="1:14">
      <c r="A21" s="107" t="s">
        <v>52</v>
      </c>
      <c r="B21" s="111"/>
      <c r="C21" s="106"/>
      <c r="D21" s="106"/>
      <c r="E21" s="106"/>
      <c r="F21" s="106"/>
      <c r="G21" s="106"/>
      <c r="H21" s="100"/>
      <c r="I21" s="11" t="s">
        <v>53</v>
      </c>
      <c r="J21" s="106"/>
      <c r="K21" s="106"/>
      <c r="L21" s="106"/>
      <c r="M21" s="110"/>
      <c r="N21" s="103"/>
    </row>
    <row r="22" spans="1:14">
      <c r="A22" s="107"/>
      <c r="B22" s="105"/>
      <c r="C22" s="109"/>
      <c r="D22" s="109"/>
      <c r="E22" s="109"/>
      <c r="F22" s="109"/>
      <c r="G22" s="109"/>
      <c r="H22" s="109"/>
      <c r="I22" s="109"/>
      <c r="J22" s="109"/>
      <c r="K22" s="109"/>
      <c r="L22" s="109"/>
      <c r="M22" s="110"/>
      <c r="N22" s="103"/>
    </row>
    <row r="23" spans="1:14">
      <c r="A23" s="107" t="s">
        <v>54</v>
      </c>
      <c r="B23" s="111"/>
      <c r="C23" s="106"/>
      <c r="D23" s="106"/>
      <c r="E23" s="106"/>
      <c r="F23" s="106"/>
      <c r="G23" s="106"/>
      <c r="H23" s="106"/>
      <c r="I23" s="106"/>
      <c r="J23" s="106"/>
      <c r="K23" s="106"/>
      <c r="L23" s="106"/>
      <c r="M23" s="112"/>
      <c r="N23" s="103"/>
    </row>
    <row r="24" spans="1:14">
      <c r="A24" s="107"/>
      <c r="B24" s="105"/>
      <c r="C24" s="109"/>
      <c r="D24" s="109"/>
      <c r="E24" s="109"/>
      <c r="F24" s="109"/>
      <c r="G24" s="109"/>
      <c r="H24" s="109"/>
      <c r="I24" s="109"/>
      <c r="J24" s="109"/>
      <c r="K24" s="109"/>
      <c r="L24" s="109"/>
      <c r="M24" s="110"/>
      <c r="N24" s="103"/>
    </row>
    <row r="25" spans="1:14">
      <c r="A25" s="107" t="s">
        <v>55</v>
      </c>
      <c r="B25" s="111"/>
      <c r="C25" s="106"/>
      <c r="D25" s="106"/>
      <c r="E25" s="106"/>
      <c r="F25" s="106"/>
      <c r="G25" s="106"/>
      <c r="H25" s="106"/>
      <c r="I25" s="106"/>
      <c r="J25" s="113" t="s">
        <v>50</v>
      </c>
      <c r="K25" s="114"/>
      <c r="L25" s="115" t="s">
        <v>204</v>
      </c>
      <c r="M25" s="116" t="s">
        <v>205</v>
      </c>
      <c r="N25" s="103"/>
    </row>
    <row r="26" spans="1:14">
      <c r="A26" s="107"/>
      <c r="B26" s="105"/>
      <c r="C26" s="109"/>
      <c r="D26" s="109"/>
      <c r="E26" s="109"/>
      <c r="F26" s="109"/>
      <c r="G26" s="109"/>
      <c r="H26" s="109"/>
      <c r="I26" s="109"/>
      <c r="J26" s="109"/>
      <c r="K26" s="109"/>
      <c r="L26" s="109"/>
      <c r="M26" s="110"/>
      <c r="N26" s="103"/>
    </row>
    <row r="27" spans="1:14">
      <c r="A27" s="107" t="s">
        <v>206</v>
      </c>
      <c r="B27" s="105"/>
      <c r="C27" s="109"/>
      <c r="D27" s="109"/>
      <c r="E27" s="109"/>
      <c r="F27" s="109"/>
      <c r="G27" s="100"/>
      <c r="H27" s="117" t="s">
        <v>207</v>
      </c>
      <c r="I27" s="117" t="s">
        <v>207</v>
      </c>
      <c r="J27" s="101"/>
      <c r="K27" s="109"/>
      <c r="L27" s="109"/>
      <c r="M27" s="110"/>
      <c r="N27" s="103"/>
    </row>
    <row r="28" spans="1:14">
      <c r="A28" s="107"/>
      <c r="B28" s="105"/>
      <c r="C28" s="109"/>
      <c r="D28" s="109"/>
      <c r="E28" s="101" t="s">
        <v>56</v>
      </c>
      <c r="F28" s="118"/>
      <c r="G28" s="119" t="s">
        <v>44</v>
      </c>
      <c r="H28" s="119" t="s">
        <v>45</v>
      </c>
      <c r="I28" s="120" t="s">
        <v>46</v>
      </c>
      <c r="J28" s="101"/>
      <c r="K28" s="109"/>
      <c r="L28" s="109"/>
      <c r="M28" s="110"/>
      <c r="N28" s="103"/>
    </row>
    <row r="29" spans="1:14" ht="30.75" customHeight="1">
      <c r="A29" s="121"/>
      <c r="B29" s="122"/>
      <c r="C29" s="122"/>
      <c r="D29" s="122"/>
      <c r="E29" s="122"/>
      <c r="F29" s="122"/>
      <c r="G29" s="122"/>
      <c r="H29" s="122"/>
      <c r="I29" s="122"/>
      <c r="J29" s="122"/>
      <c r="K29" s="122"/>
      <c r="L29" s="122"/>
      <c r="M29" s="123"/>
      <c r="N29" s="61"/>
    </row>
    <row r="30" spans="1:14" ht="17.25" hidden="1" customHeight="1">
      <c r="A30" s="571" t="s">
        <v>57</v>
      </c>
      <c r="B30" s="572"/>
      <c r="C30" s="572"/>
      <c r="D30" s="572"/>
      <c r="E30" s="572"/>
      <c r="F30" s="572"/>
      <c r="G30" s="572"/>
      <c r="H30" s="572"/>
      <c r="I30" s="572"/>
      <c r="J30" s="572"/>
      <c r="K30" s="572"/>
      <c r="L30" s="572"/>
      <c r="M30" s="573"/>
      <c r="N30" s="103"/>
    </row>
    <row r="31" spans="1:14" ht="15.75" customHeight="1" thickBot="1">
      <c r="A31" s="124"/>
      <c r="B31" s="125"/>
      <c r="C31" s="125"/>
      <c r="D31" s="125"/>
      <c r="E31" s="125"/>
      <c r="F31" s="125"/>
      <c r="G31" s="125"/>
      <c r="H31" s="125"/>
      <c r="I31" s="125"/>
      <c r="J31" s="125"/>
      <c r="K31" s="125"/>
      <c r="L31" s="125"/>
      <c r="M31" s="126"/>
      <c r="N31" s="61"/>
    </row>
    <row r="32" spans="1:14" ht="21.75" customHeight="1">
      <c r="A32" s="127" t="s">
        <v>208</v>
      </c>
      <c r="B32" s="549" t="s">
        <v>58</v>
      </c>
      <c r="C32" s="549"/>
      <c r="D32" s="549"/>
      <c r="E32" s="549"/>
      <c r="F32" s="549"/>
      <c r="G32" s="549"/>
      <c r="H32" s="549"/>
      <c r="I32" s="556" t="s">
        <v>59</v>
      </c>
      <c r="J32" s="556"/>
      <c r="K32" s="603" t="s">
        <v>60</v>
      </c>
      <c r="L32" s="603"/>
      <c r="M32" s="129" t="s">
        <v>7</v>
      </c>
      <c r="N32" s="61"/>
    </row>
    <row r="33" spans="1:14" ht="15.75" thickBot="1">
      <c r="A33" s="130" t="s">
        <v>24</v>
      </c>
      <c r="B33" s="604" t="s">
        <v>233</v>
      </c>
      <c r="C33" s="604"/>
      <c r="D33" s="604"/>
      <c r="E33" s="604"/>
      <c r="F33" s="604"/>
      <c r="G33" s="604"/>
      <c r="H33" s="604"/>
      <c r="I33" s="604"/>
      <c r="J33" s="604"/>
      <c r="K33" s="604" t="s">
        <v>103</v>
      </c>
      <c r="L33" s="604"/>
      <c r="M33" s="131"/>
      <c r="N33" s="61"/>
    </row>
    <row r="34" spans="1:14">
      <c r="A34" s="132"/>
      <c r="B34" s="133"/>
      <c r="C34" s="133"/>
      <c r="D34" s="133"/>
      <c r="E34" s="133"/>
      <c r="F34" s="133"/>
      <c r="G34" s="133"/>
      <c r="H34" s="133"/>
      <c r="I34" s="133"/>
      <c r="J34" s="133"/>
      <c r="K34" s="133"/>
      <c r="L34" s="133"/>
      <c r="M34" s="134"/>
      <c r="N34" s="61"/>
    </row>
    <row r="35" spans="1:14">
      <c r="A35" s="500" t="s">
        <v>62</v>
      </c>
      <c r="B35" s="501"/>
      <c r="C35" s="501"/>
      <c r="D35" s="501"/>
      <c r="E35" s="501"/>
      <c r="F35" s="501"/>
      <c r="G35" s="501"/>
      <c r="H35" s="501"/>
      <c r="I35" s="501"/>
      <c r="J35" s="501"/>
      <c r="K35" s="501"/>
      <c r="L35" s="501"/>
      <c r="M35" s="502"/>
      <c r="N35" s="61"/>
    </row>
    <row r="36" spans="1:14" ht="15.75" thickBot="1">
      <c r="A36" s="557"/>
      <c r="B36" s="558"/>
      <c r="C36" s="558"/>
      <c r="D36" s="558"/>
      <c r="E36" s="558"/>
      <c r="F36" s="558"/>
      <c r="G36" s="558"/>
      <c r="H36" s="558"/>
      <c r="I36" s="558"/>
      <c r="J36" s="558"/>
      <c r="K36" s="558"/>
      <c r="L36" s="558"/>
      <c r="M36" s="559"/>
      <c r="N36" s="61"/>
    </row>
    <row r="37" spans="1:14">
      <c r="A37" s="135" t="s">
        <v>40</v>
      </c>
      <c r="B37" s="549" t="s">
        <v>58</v>
      </c>
      <c r="C37" s="549"/>
      <c r="D37" s="549"/>
      <c r="E37" s="549"/>
      <c r="F37" s="549"/>
      <c r="G37" s="549"/>
      <c r="H37" s="549"/>
      <c r="I37" s="128" t="s">
        <v>63</v>
      </c>
      <c r="J37" s="128" t="s">
        <v>64</v>
      </c>
      <c r="K37" s="549" t="s">
        <v>65</v>
      </c>
      <c r="L37" s="549"/>
      <c r="M37" s="136" t="s">
        <v>66</v>
      </c>
      <c r="N37" s="61"/>
    </row>
    <row r="38" spans="1:14">
      <c r="A38" s="137" t="s">
        <v>119</v>
      </c>
      <c r="B38" s="550" t="s">
        <v>234</v>
      </c>
      <c r="C38" s="550"/>
      <c r="D38" s="550"/>
      <c r="E38" s="550"/>
      <c r="F38" s="550"/>
      <c r="G38" s="550"/>
      <c r="H38" s="550"/>
      <c r="I38" s="138"/>
      <c r="J38" s="139">
        <v>9641.3868826932849</v>
      </c>
      <c r="K38" s="560">
        <v>0.3745</v>
      </c>
      <c r="L38" s="560"/>
      <c r="M38" s="141">
        <f>J38*K38</f>
        <v>3610.6993875686353</v>
      </c>
      <c r="N38" s="61"/>
    </row>
    <row r="39" spans="1:14">
      <c r="A39" s="142"/>
      <c r="B39" s="537"/>
      <c r="C39" s="537"/>
      <c r="D39" s="537"/>
      <c r="E39" s="537"/>
      <c r="F39" s="537"/>
      <c r="G39" s="537"/>
      <c r="H39" s="537"/>
      <c r="I39" s="143"/>
      <c r="J39" s="144"/>
      <c r="K39" s="560"/>
      <c r="L39" s="560"/>
      <c r="M39" s="141">
        <f t="shared" ref="M39:M51" si="0">J39*K39</f>
        <v>0</v>
      </c>
      <c r="N39" s="61"/>
    </row>
    <row r="40" spans="1:14">
      <c r="A40" s="142"/>
      <c r="B40" s="537"/>
      <c r="C40" s="537"/>
      <c r="D40" s="537"/>
      <c r="E40" s="537"/>
      <c r="F40" s="537"/>
      <c r="G40" s="537"/>
      <c r="H40" s="537"/>
      <c r="I40" s="143"/>
      <c r="J40" s="144"/>
      <c r="K40" s="554"/>
      <c r="L40" s="554"/>
      <c r="M40" s="141">
        <f t="shared" si="0"/>
        <v>0</v>
      </c>
      <c r="N40" s="61"/>
    </row>
    <row r="41" spans="1:14">
      <c r="A41" s="142"/>
      <c r="B41" s="537"/>
      <c r="C41" s="537"/>
      <c r="D41" s="537"/>
      <c r="E41" s="537"/>
      <c r="F41" s="537"/>
      <c r="G41" s="537"/>
      <c r="H41" s="537"/>
      <c r="I41" s="143"/>
      <c r="J41" s="144"/>
      <c r="K41" s="554"/>
      <c r="L41" s="554"/>
      <c r="M41" s="141">
        <f t="shared" si="0"/>
        <v>0</v>
      </c>
      <c r="N41" s="61"/>
    </row>
    <row r="42" spans="1:14">
      <c r="A42" s="142"/>
      <c r="B42" s="537"/>
      <c r="C42" s="537"/>
      <c r="D42" s="537"/>
      <c r="E42" s="537"/>
      <c r="F42" s="537"/>
      <c r="G42" s="537"/>
      <c r="H42" s="537"/>
      <c r="I42" s="143"/>
      <c r="J42" s="144"/>
      <c r="K42" s="554"/>
      <c r="L42" s="554"/>
      <c r="M42" s="141">
        <f t="shared" si="0"/>
        <v>0</v>
      </c>
      <c r="N42" s="61"/>
    </row>
    <row r="43" spans="1:14">
      <c r="A43" s="142"/>
      <c r="B43" s="537"/>
      <c r="C43" s="537"/>
      <c r="D43" s="537"/>
      <c r="E43" s="537"/>
      <c r="F43" s="537"/>
      <c r="G43" s="537"/>
      <c r="H43" s="537"/>
      <c r="I43" s="143"/>
      <c r="J43" s="144"/>
      <c r="K43" s="554"/>
      <c r="L43" s="554"/>
      <c r="M43" s="141">
        <f t="shared" si="0"/>
        <v>0</v>
      </c>
      <c r="N43" s="61"/>
    </row>
    <row r="44" spans="1:14">
      <c r="A44" s="142"/>
      <c r="B44" s="537"/>
      <c r="C44" s="537"/>
      <c r="D44" s="537"/>
      <c r="E44" s="537"/>
      <c r="F44" s="537"/>
      <c r="G44" s="537"/>
      <c r="H44" s="537"/>
      <c r="I44" s="143"/>
      <c r="J44" s="144"/>
      <c r="K44" s="554"/>
      <c r="L44" s="554"/>
      <c r="M44" s="141">
        <f t="shared" si="0"/>
        <v>0</v>
      </c>
      <c r="N44" s="61"/>
    </row>
    <row r="45" spans="1:14">
      <c r="A45" s="142"/>
      <c r="B45" s="537"/>
      <c r="C45" s="537"/>
      <c r="D45" s="537"/>
      <c r="E45" s="537"/>
      <c r="F45" s="537"/>
      <c r="G45" s="537"/>
      <c r="H45" s="537"/>
      <c r="I45" s="143"/>
      <c r="J45" s="144"/>
      <c r="K45" s="554"/>
      <c r="L45" s="554"/>
      <c r="M45" s="141">
        <f t="shared" si="0"/>
        <v>0</v>
      </c>
      <c r="N45" s="61"/>
    </row>
    <row r="46" spans="1:14">
      <c r="A46" s="142"/>
      <c r="B46" s="537"/>
      <c r="C46" s="537"/>
      <c r="D46" s="537"/>
      <c r="E46" s="537"/>
      <c r="F46" s="537"/>
      <c r="G46" s="537"/>
      <c r="H46" s="537"/>
      <c r="I46" s="143"/>
      <c r="J46" s="144"/>
      <c r="K46" s="554"/>
      <c r="L46" s="554"/>
      <c r="M46" s="141">
        <f t="shared" si="0"/>
        <v>0</v>
      </c>
      <c r="N46" s="61"/>
    </row>
    <row r="47" spans="1:14">
      <c r="A47" s="142"/>
      <c r="B47" s="537"/>
      <c r="C47" s="537"/>
      <c r="D47" s="537"/>
      <c r="E47" s="537"/>
      <c r="F47" s="537"/>
      <c r="G47" s="537"/>
      <c r="H47" s="537"/>
      <c r="I47" s="143"/>
      <c r="J47" s="144"/>
      <c r="K47" s="554"/>
      <c r="L47" s="554"/>
      <c r="M47" s="141">
        <f t="shared" si="0"/>
        <v>0</v>
      </c>
      <c r="N47" s="61"/>
    </row>
    <row r="48" spans="1:14">
      <c r="A48" s="142"/>
      <c r="B48" s="537"/>
      <c r="C48" s="537"/>
      <c r="D48" s="537"/>
      <c r="E48" s="537"/>
      <c r="F48" s="537"/>
      <c r="G48" s="537"/>
      <c r="H48" s="537"/>
      <c r="I48" s="143"/>
      <c r="J48" s="144"/>
      <c r="K48" s="554"/>
      <c r="L48" s="554"/>
      <c r="M48" s="141">
        <f t="shared" si="0"/>
        <v>0</v>
      </c>
      <c r="N48" s="61"/>
    </row>
    <row r="49" spans="1:14">
      <c r="A49" s="142"/>
      <c r="B49" s="537"/>
      <c r="C49" s="537"/>
      <c r="D49" s="537"/>
      <c r="E49" s="537"/>
      <c r="F49" s="537"/>
      <c r="G49" s="537"/>
      <c r="H49" s="537"/>
      <c r="I49" s="143"/>
      <c r="J49" s="144"/>
      <c r="K49" s="554"/>
      <c r="L49" s="554"/>
      <c r="M49" s="141">
        <f t="shared" si="0"/>
        <v>0</v>
      </c>
      <c r="N49" s="61"/>
    </row>
    <row r="50" spans="1:14">
      <c r="A50" s="142"/>
      <c r="B50" s="537"/>
      <c r="C50" s="537"/>
      <c r="D50" s="537"/>
      <c r="E50" s="537"/>
      <c r="F50" s="537"/>
      <c r="G50" s="537"/>
      <c r="H50" s="537"/>
      <c r="I50" s="143"/>
      <c r="J50" s="144"/>
      <c r="K50" s="554"/>
      <c r="L50" s="554"/>
      <c r="M50" s="141">
        <f t="shared" si="0"/>
        <v>0</v>
      </c>
      <c r="N50" s="61"/>
    </row>
    <row r="51" spans="1:14">
      <c r="A51" s="146"/>
      <c r="B51" s="537"/>
      <c r="C51" s="537"/>
      <c r="D51" s="537"/>
      <c r="E51" s="537"/>
      <c r="F51" s="537"/>
      <c r="G51" s="537"/>
      <c r="H51" s="537"/>
      <c r="I51" s="143"/>
      <c r="J51" s="144"/>
      <c r="K51" s="554"/>
      <c r="L51" s="554"/>
      <c r="M51" s="141">
        <f t="shared" si="0"/>
        <v>0</v>
      </c>
      <c r="N51" s="61"/>
    </row>
    <row r="52" spans="1:14" ht="15.75" thickBot="1">
      <c r="A52" s="147"/>
      <c r="B52" s="715" t="s">
        <v>70</v>
      </c>
      <c r="C52" s="715"/>
      <c r="D52" s="715"/>
      <c r="E52" s="715"/>
      <c r="F52" s="715"/>
      <c r="G52" s="715"/>
      <c r="H52" s="715"/>
      <c r="I52" s="148"/>
      <c r="J52" s="149"/>
      <c r="K52" s="555">
        <v>0.05</v>
      </c>
      <c r="L52" s="555"/>
      <c r="M52" s="385">
        <f>K52*M98</f>
        <v>836.90476190476204</v>
      </c>
      <c r="N52" s="61"/>
    </row>
    <row r="53" spans="1:14" ht="15.75" thickBot="1">
      <c r="A53" s="543" t="s">
        <v>71</v>
      </c>
      <c r="B53" s="544"/>
      <c r="C53" s="544"/>
      <c r="D53" s="544"/>
      <c r="E53" s="544"/>
      <c r="F53" s="544"/>
      <c r="G53" s="544"/>
      <c r="H53" s="544"/>
      <c r="I53" s="544"/>
      <c r="J53" s="544"/>
      <c r="K53" s="544"/>
      <c r="L53" s="545"/>
      <c r="M53" s="151">
        <f>SUM(M38:M52)</f>
        <v>4447.6041494733972</v>
      </c>
      <c r="N53" s="61"/>
    </row>
    <row r="54" spans="1:14">
      <c r="A54" s="152"/>
      <c r="B54" s="125"/>
      <c r="C54" s="125"/>
      <c r="D54" s="125"/>
      <c r="E54" s="125"/>
      <c r="F54" s="125"/>
      <c r="G54" s="125"/>
      <c r="H54" s="125"/>
      <c r="I54" s="125"/>
      <c r="J54" s="125"/>
      <c r="K54" s="125"/>
      <c r="L54" s="125"/>
      <c r="M54" s="126"/>
      <c r="N54" s="61"/>
    </row>
    <row r="55" spans="1:14">
      <c r="A55" s="524" t="s">
        <v>72</v>
      </c>
      <c r="B55" s="525"/>
      <c r="C55" s="525"/>
      <c r="D55" s="525"/>
      <c r="E55" s="525"/>
      <c r="F55" s="525"/>
      <c r="G55" s="525"/>
      <c r="H55" s="525"/>
      <c r="I55" s="525"/>
      <c r="J55" s="525"/>
      <c r="K55" s="525"/>
      <c r="L55" s="525"/>
      <c r="M55" s="526"/>
      <c r="N55" s="61"/>
    </row>
    <row r="56" spans="1:14" ht="15.75" thickBot="1">
      <c r="A56" s="546"/>
      <c r="B56" s="547"/>
      <c r="C56" s="547"/>
      <c r="D56" s="547"/>
      <c r="E56" s="547"/>
      <c r="F56" s="547"/>
      <c r="G56" s="547"/>
      <c r="H56" s="547"/>
      <c r="I56" s="547"/>
      <c r="J56" s="547"/>
      <c r="K56" s="547"/>
      <c r="L56" s="547"/>
      <c r="M56" s="548"/>
      <c r="N56" s="61"/>
    </row>
    <row r="57" spans="1:14">
      <c r="A57" s="135" t="s">
        <v>40</v>
      </c>
      <c r="B57" s="549" t="s">
        <v>58</v>
      </c>
      <c r="C57" s="549"/>
      <c r="D57" s="549"/>
      <c r="E57" s="549"/>
      <c r="F57" s="549"/>
      <c r="G57" s="549"/>
      <c r="H57" s="549"/>
      <c r="I57" s="128" t="s">
        <v>60</v>
      </c>
      <c r="J57" s="128" t="s">
        <v>7</v>
      </c>
      <c r="K57" s="549" t="s">
        <v>73</v>
      </c>
      <c r="L57" s="549"/>
      <c r="M57" s="136" t="s">
        <v>66</v>
      </c>
      <c r="N57" s="61"/>
    </row>
    <row r="58" spans="1:14">
      <c r="A58" s="285" t="s">
        <v>120</v>
      </c>
      <c r="B58" s="674" t="s">
        <v>235</v>
      </c>
      <c r="C58" s="674"/>
      <c r="D58" s="674"/>
      <c r="E58" s="674"/>
      <c r="F58" s="674"/>
      <c r="G58" s="674"/>
      <c r="H58" s="674"/>
      <c r="I58" s="153" t="s">
        <v>103</v>
      </c>
      <c r="J58" s="140">
        <v>1.3</v>
      </c>
      <c r="K58" s="725">
        <v>25661.98466438504</v>
      </c>
      <c r="L58" s="726"/>
      <c r="M58" s="141">
        <f>J58*K58</f>
        <v>33360.580063700552</v>
      </c>
      <c r="N58" s="61"/>
    </row>
    <row r="59" spans="1:14">
      <c r="A59" s="142" t="s">
        <v>116</v>
      </c>
      <c r="B59" s="537" t="s">
        <v>176</v>
      </c>
      <c r="C59" s="537"/>
      <c r="D59" s="537"/>
      <c r="E59" s="537"/>
      <c r="F59" s="537"/>
      <c r="G59" s="537"/>
      <c r="H59" s="537"/>
      <c r="I59" s="154" t="s">
        <v>227</v>
      </c>
      <c r="J59" s="145">
        <v>30</v>
      </c>
      <c r="K59" s="721">
        <v>117.85147442697317</v>
      </c>
      <c r="L59" s="722"/>
      <c r="M59" s="141">
        <f t="shared" ref="M59:M72" si="1">J59*K59</f>
        <v>3535.5442328091949</v>
      </c>
      <c r="N59" s="61"/>
    </row>
    <row r="60" spans="1:14">
      <c r="A60" s="142"/>
      <c r="B60" s="537"/>
      <c r="C60" s="537"/>
      <c r="D60" s="537"/>
      <c r="E60" s="537"/>
      <c r="F60" s="537"/>
      <c r="G60" s="537"/>
      <c r="H60" s="537"/>
      <c r="I60" s="154"/>
      <c r="J60" s="145"/>
      <c r="K60" s="721"/>
      <c r="L60" s="722"/>
      <c r="M60" s="141">
        <f t="shared" si="1"/>
        <v>0</v>
      </c>
      <c r="N60" s="61"/>
    </row>
    <row r="61" spans="1:14">
      <c r="A61" s="142"/>
      <c r="B61" s="537"/>
      <c r="C61" s="537"/>
      <c r="D61" s="537"/>
      <c r="E61" s="537"/>
      <c r="F61" s="537"/>
      <c r="G61" s="537"/>
      <c r="H61" s="537"/>
      <c r="I61" s="154"/>
      <c r="J61" s="145"/>
      <c r="K61" s="721"/>
      <c r="L61" s="722"/>
      <c r="M61" s="141">
        <f t="shared" si="1"/>
        <v>0</v>
      </c>
      <c r="N61" s="61"/>
    </row>
    <row r="62" spans="1:14">
      <c r="A62" s="142"/>
      <c r="B62" s="537"/>
      <c r="C62" s="537"/>
      <c r="D62" s="537"/>
      <c r="E62" s="537"/>
      <c r="F62" s="537"/>
      <c r="G62" s="537"/>
      <c r="H62" s="537"/>
      <c r="I62" s="154"/>
      <c r="J62" s="145"/>
      <c r="K62" s="721"/>
      <c r="L62" s="722"/>
      <c r="M62" s="141">
        <f t="shared" si="1"/>
        <v>0</v>
      </c>
      <c r="N62" s="61"/>
    </row>
    <row r="63" spans="1:14">
      <c r="A63" s="142"/>
      <c r="B63" s="537"/>
      <c r="C63" s="537"/>
      <c r="D63" s="537"/>
      <c r="E63" s="537"/>
      <c r="F63" s="537"/>
      <c r="G63" s="537"/>
      <c r="H63" s="537"/>
      <c r="I63" s="154"/>
      <c r="J63" s="145"/>
      <c r="K63" s="721"/>
      <c r="L63" s="722"/>
      <c r="M63" s="141">
        <f t="shared" si="1"/>
        <v>0</v>
      </c>
      <c r="N63" s="61"/>
    </row>
    <row r="64" spans="1:14">
      <c r="A64" s="142"/>
      <c r="B64" s="537"/>
      <c r="C64" s="537"/>
      <c r="D64" s="537"/>
      <c r="E64" s="537"/>
      <c r="F64" s="537"/>
      <c r="G64" s="537"/>
      <c r="H64" s="537"/>
      <c r="I64" s="154"/>
      <c r="J64" s="145"/>
      <c r="K64" s="721"/>
      <c r="L64" s="722"/>
      <c r="M64" s="141">
        <f t="shared" si="1"/>
        <v>0</v>
      </c>
      <c r="N64" s="61"/>
    </row>
    <row r="65" spans="1:15">
      <c r="A65" s="142"/>
      <c r="B65" s="537"/>
      <c r="C65" s="537"/>
      <c r="D65" s="537"/>
      <c r="E65" s="537"/>
      <c r="F65" s="537"/>
      <c r="G65" s="537"/>
      <c r="H65" s="537"/>
      <c r="I65" s="154"/>
      <c r="J65" s="145"/>
      <c r="K65" s="721"/>
      <c r="L65" s="722"/>
      <c r="M65" s="141">
        <f t="shared" si="1"/>
        <v>0</v>
      </c>
      <c r="N65" s="61"/>
    </row>
    <row r="66" spans="1:15">
      <c r="A66" s="142"/>
      <c r="B66" s="537"/>
      <c r="C66" s="537"/>
      <c r="D66" s="537"/>
      <c r="E66" s="537"/>
      <c r="F66" s="537"/>
      <c r="G66" s="537"/>
      <c r="H66" s="537"/>
      <c r="I66" s="154"/>
      <c r="J66" s="145"/>
      <c r="K66" s="721"/>
      <c r="L66" s="722"/>
      <c r="M66" s="141">
        <f t="shared" si="1"/>
        <v>0</v>
      </c>
      <c r="N66" s="61"/>
    </row>
    <row r="67" spans="1:15">
      <c r="A67" s="142"/>
      <c r="B67" s="537"/>
      <c r="C67" s="537"/>
      <c r="D67" s="537"/>
      <c r="E67" s="537"/>
      <c r="F67" s="537"/>
      <c r="G67" s="537"/>
      <c r="H67" s="537"/>
      <c r="I67" s="154"/>
      <c r="J67" s="145"/>
      <c r="K67" s="721"/>
      <c r="L67" s="722"/>
      <c r="M67" s="141">
        <f t="shared" si="1"/>
        <v>0</v>
      </c>
      <c r="N67" s="61"/>
    </row>
    <row r="68" spans="1:15">
      <c r="A68" s="142"/>
      <c r="B68" s="537"/>
      <c r="C68" s="537"/>
      <c r="D68" s="537"/>
      <c r="E68" s="537"/>
      <c r="F68" s="537"/>
      <c r="G68" s="537"/>
      <c r="H68" s="537"/>
      <c r="I68" s="154"/>
      <c r="J68" s="145"/>
      <c r="K68" s="721"/>
      <c r="L68" s="722"/>
      <c r="M68" s="141">
        <f t="shared" si="1"/>
        <v>0</v>
      </c>
      <c r="N68" s="61"/>
    </row>
    <row r="69" spans="1:15">
      <c r="A69" s="142"/>
      <c r="B69" s="537"/>
      <c r="C69" s="537"/>
      <c r="D69" s="537"/>
      <c r="E69" s="537"/>
      <c r="F69" s="537"/>
      <c r="G69" s="537"/>
      <c r="H69" s="537"/>
      <c r="I69" s="154"/>
      <c r="J69" s="145"/>
      <c r="K69" s="721"/>
      <c r="L69" s="722"/>
      <c r="M69" s="141">
        <f t="shared" si="1"/>
        <v>0</v>
      </c>
      <c r="N69" s="61"/>
    </row>
    <row r="70" spans="1:15">
      <c r="A70" s="142"/>
      <c r="B70" s="537"/>
      <c r="C70" s="537"/>
      <c r="D70" s="537"/>
      <c r="E70" s="537"/>
      <c r="F70" s="537"/>
      <c r="G70" s="537"/>
      <c r="H70" s="537"/>
      <c r="I70" s="154"/>
      <c r="J70" s="145"/>
      <c r="K70" s="721"/>
      <c r="L70" s="722"/>
      <c r="M70" s="141">
        <f t="shared" si="1"/>
        <v>0</v>
      </c>
      <c r="N70" s="61"/>
    </row>
    <row r="71" spans="1:15">
      <c r="A71" s="142"/>
      <c r="B71" s="537"/>
      <c r="C71" s="537"/>
      <c r="D71" s="537"/>
      <c r="E71" s="537"/>
      <c r="F71" s="537"/>
      <c r="G71" s="537"/>
      <c r="H71" s="537"/>
      <c r="I71" s="154"/>
      <c r="J71" s="145"/>
      <c r="K71" s="721"/>
      <c r="L71" s="722"/>
      <c r="M71" s="141">
        <f t="shared" si="1"/>
        <v>0</v>
      </c>
      <c r="N71" s="61"/>
      <c r="O71" s="16"/>
    </row>
    <row r="72" spans="1:15" ht="15.75" thickBot="1">
      <c r="A72" s="155"/>
      <c r="B72" s="540"/>
      <c r="C72" s="540"/>
      <c r="D72" s="540"/>
      <c r="E72" s="540"/>
      <c r="F72" s="540"/>
      <c r="G72" s="540"/>
      <c r="H72" s="540"/>
      <c r="I72" s="148"/>
      <c r="J72" s="156"/>
      <c r="K72" s="723"/>
      <c r="L72" s="724"/>
      <c r="M72" s="157">
        <f t="shared" si="1"/>
        <v>0</v>
      </c>
      <c r="N72" s="61"/>
    </row>
    <row r="73" spans="1:15" ht="15.75" thickBot="1">
      <c r="A73" s="543" t="s">
        <v>71</v>
      </c>
      <c r="B73" s="544"/>
      <c r="C73" s="544"/>
      <c r="D73" s="544"/>
      <c r="E73" s="544"/>
      <c r="F73" s="544"/>
      <c r="G73" s="544"/>
      <c r="H73" s="544"/>
      <c r="I73" s="544"/>
      <c r="J73" s="544"/>
      <c r="K73" s="544"/>
      <c r="L73" s="545"/>
      <c r="M73" s="158">
        <f>SUM(M58:M72)</f>
        <v>36896.124296509748</v>
      </c>
      <c r="N73" s="61"/>
    </row>
    <row r="74" spans="1:15">
      <c r="A74" s="124"/>
      <c r="B74" s="125"/>
      <c r="C74" s="125"/>
      <c r="D74" s="125"/>
      <c r="E74" s="125"/>
      <c r="F74" s="125"/>
      <c r="G74" s="125"/>
      <c r="H74" s="125"/>
      <c r="I74" s="125"/>
      <c r="J74" s="125"/>
      <c r="K74" s="125"/>
      <c r="L74" s="125"/>
      <c r="M74" s="126"/>
      <c r="N74" s="61"/>
    </row>
    <row r="75" spans="1:15">
      <c r="A75" s="524" t="s">
        <v>74</v>
      </c>
      <c r="B75" s="525"/>
      <c r="C75" s="525"/>
      <c r="D75" s="525"/>
      <c r="E75" s="525"/>
      <c r="F75" s="525"/>
      <c r="G75" s="525"/>
      <c r="H75" s="525"/>
      <c r="I75" s="525"/>
      <c r="J75" s="525"/>
      <c r="K75" s="525"/>
      <c r="L75" s="525"/>
      <c r="M75" s="526"/>
      <c r="N75" s="103"/>
    </row>
    <row r="76" spans="1:15" ht="15.75" thickBot="1">
      <c r="A76" s="527"/>
      <c r="B76" s="528"/>
      <c r="C76" s="528"/>
      <c r="D76" s="528"/>
      <c r="E76" s="528"/>
      <c r="F76" s="528"/>
      <c r="G76" s="528"/>
      <c r="H76" s="528"/>
      <c r="I76" s="528"/>
      <c r="J76" s="528"/>
      <c r="K76" s="528"/>
      <c r="L76" s="528"/>
      <c r="M76" s="529"/>
      <c r="N76" s="61"/>
    </row>
    <row r="77" spans="1:15" ht="30">
      <c r="A77" s="159" t="s">
        <v>40</v>
      </c>
      <c r="B77" s="530" t="s">
        <v>58</v>
      </c>
      <c r="C77" s="530"/>
      <c r="D77" s="530"/>
      <c r="E77" s="530"/>
      <c r="F77" s="530"/>
      <c r="G77" s="530"/>
      <c r="H77" s="160" t="s">
        <v>60</v>
      </c>
      <c r="I77" s="160" t="s">
        <v>214</v>
      </c>
      <c r="J77" s="160" t="s">
        <v>75</v>
      </c>
      <c r="K77" s="160" t="s">
        <v>76</v>
      </c>
      <c r="L77" s="160" t="s">
        <v>77</v>
      </c>
      <c r="M77" s="161" t="s">
        <v>66</v>
      </c>
      <c r="N77" s="61"/>
    </row>
    <row r="78" spans="1:15">
      <c r="A78" s="299" t="s">
        <v>121</v>
      </c>
      <c r="B78" s="661" t="s">
        <v>236</v>
      </c>
      <c r="C78" s="662"/>
      <c r="D78" s="662"/>
      <c r="E78" s="662"/>
      <c r="F78" s="662"/>
      <c r="G78" s="663"/>
      <c r="H78" s="163" t="s">
        <v>215</v>
      </c>
      <c r="I78" s="164">
        <v>1.3</v>
      </c>
      <c r="J78" s="164">
        <v>1</v>
      </c>
      <c r="K78" s="164">
        <f>I78*J78</f>
        <v>1.3</v>
      </c>
      <c r="L78" s="165">
        <v>1284.8491593100182</v>
      </c>
      <c r="M78" s="166">
        <f>K78*L78</f>
        <v>1670.3039071030237</v>
      </c>
      <c r="N78" s="61"/>
    </row>
    <row r="79" spans="1:15">
      <c r="A79" s="167"/>
      <c r="B79" s="534"/>
      <c r="C79" s="535"/>
      <c r="D79" s="535"/>
      <c r="E79" s="535"/>
      <c r="F79" s="535"/>
      <c r="G79" s="536"/>
      <c r="H79" s="168"/>
      <c r="I79" s="169"/>
      <c r="J79" s="169"/>
      <c r="K79" s="169"/>
      <c r="L79" s="170"/>
      <c r="M79" s="166">
        <f t="shared" ref="M79:M82" si="2">K79*L79</f>
        <v>0</v>
      </c>
      <c r="N79" s="61"/>
    </row>
    <row r="80" spans="1:15">
      <c r="A80" s="167"/>
      <c r="B80" s="534"/>
      <c r="C80" s="535"/>
      <c r="D80" s="535"/>
      <c r="E80" s="535"/>
      <c r="F80" s="535"/>
      <c r="G80" s="536"/>
      <c r="H80" s="168"/>
      <c r="I80" s="169"/>
      <c r="J80" s="169"/>
      <c r="K80" s="169"/>
      <c r="L80" s="170"/>
      <c r="M80" s="166">
        <f t="shared" si="2"/>
        <v>0</v>
      </c>
      <c r="N80" s="61"/>
    </row>
    <row r="81" spans="1:14">
      <c r="A81" s="167"/>
      <c r="B81" s="534"/>
      <c r="C81" s="535"/>
      <c r="D81" s="535"/>
      <c r="E81" s="535"/>
      <c r="F81" s="535"/>
      <c r="G81" s="536"/>
      <c r="H81" s="168"/>
      <c r="I81" s="169"/>
      <c r="J81" s="169"/>
      <c r="K81" s="169"/>
      <c r="L81" s="170"/>
      <c r="M81" s="166">
        <f t="shared" si="2"/>
        <v>0</v>
      </c>
      <c r="N81" s="61"/>
    </row>
    <row r="82" spans="1:14" ht="15.75" thickBot="1">
      <c r="A82" s="147"/>
      <c r="B82" s="607"/>
      <c r="C82" s="608"/>
      <c r="D82" s="608"/>
      <c r="E82" s="608"/>
      <c r="F82" s="608"/>
      <c r="G82" s="609"/>
      <c r="H82" s="171"/>
      <c r="I82" s="172"/>
      <c r="J82" s="172"/>
      <c r="K82" s="172"/>
      <c r="L82" s="173"/>
      <c r="M82" s="174">
        <f t="shared" si="2"/>
        <v>0</v>
      </c>
      <c r="N82" s="61"/>
    </row>
    <row r="83" spans="1:14" ht="15.75" thickBot="1">
      <c r="A83" s="543" t="s">
        <v>71</v>
      </c>
      <c r="B83" s="544"/>
      <c r="C83" s="544"/>
      <c r="D83" s="544"/>
      <c r="E83" s="544"/>
      <c r="F83" s="544"/>
      <c r="G83" s="544"/>
      <c r="H83" s="544"/>
      <c r="I83" s="544"/>
      <c r="J83" s="544"/>
      <c r="K83" s="544"/>
      <c r="L83" s="545"/>
      <c r="M83" s="158">
        <f>SUM(M78:M82)</f>
        <v>1670.3039071030237</v>
      </c>
      <c r="N83" s="61"/>
    </row>
    <row r="84" spans="1:14">
      <c r="A84" s="124"/>
      <c r="B84" s="125"/>
      <c r="C84" s="125"/>
      <c r="D84" s="125"/>
      <c r="E84" s="125"/>
      <c r="F84" s="125"/>
      <c r="G84" s="125"/>
      <c r="H84" s="125"/>
      <c r="I84" s="125"/>
      <c r="J84" s="125"/>
      <c r="K84" s="125"/>
      <c r="L84" s="125"/>
      <c r="M84" s="126"/>
      <c r="N84" s="61"/>
    </row>
    <row r="85" spans="1:14">
      <c r="A85" s="500" t="s">
        <v>79</v>
      </c>
      <c r="B85" s="501"/>
      <c r="C85" s="501"/>
      <c r="D85" s="501"/>
      <c r="E85" s="501"/>
      <c r="F85" s="501"/>
      <c r="G85" s="501"/>
      <c r="H85" s="501"/>
      <c r="I85" s="501"/>
      <c r="J85" s="501"/>
      <c r="K85" s="501"/>
      <c r="L85" s="501"/>
      <c r="M85" s="502"/>
      <c r="N85" s="61"/>
    </row>
    <row r="86" spans="1:14" ht="15.75" thickBot="1">
      <c r="A86" s="610"/>
      <c r="B86" s="611"/>
      <c r="C86" s="611"/>
      <c r="D86" s="611"/>
      <c r="E86" s="611"/>
      <c r="F86" s="611"/>
      <c r="G86" s="611"/>
      <c r="H86" s="611"/>
      <c r="I86" s="611"/>
      <c r="J86" s="611"/>
      <c r="K86" s="611"/>
      <c r="L86" s="611"/>
      <c r="M86" s="612"/>
      <c r="N86" s="61"/>
    </row>
    <row r="87" spans="1:14" ht="30">
      <c r="A87" s="135" t="s">
        <v>40</v>
      </c>
      <c r="B87" s="549" t="s">
        <v>58</v>
      </c>
      <c r="C87" s="549"/>
      <c r="D87" s="549"/>
      <c r="E87" s="549"/>
      <c r="F87" s="549"/>
      <c r="G87" s="549"/>
      <c r="H87" s="128" t="s">
        <v>80</v>
      </c>
      <c r="I87" s="128" t="s">
        <v>81</v>
      </c>
      <c r="J87" s="128" t="s">
        <v>216</v>
      </c>
      <c r="K87" s="549" t="s">
        <v>65</v>
      </c>
      <c r="L87" s="549"/>
      <c r="M87" s="136" t="s">
        <v>66</v>
      </c>
      <c r="N87" s="61"/>
    </row>
    <row r="88" spans="1:14">
      <c r="A88" s="178" t="s">
        <v>137</v>
      </c>
      <c r="B88" s="531" t="s">
        <v>182</v>
      </c>
      <c r="C88" s="532"/>
      <c r="D88" s="532"/>
      <c r="E88" s="532"/>
      <c r="F88" s="532"/>
      <c r="G88" s="532"/>
      <c r="H88" s="165">
        <f>J88/I88*100</f>
        <v>133333.33333333334</v>
      </c>
      <c r="I88" s="175">
        <v>185</v>
      </c>
      <c r="J88" s="176">
        <v>246666.66666666669</v>
      </c>
      <c r="K88" s="700">
        <v>21</v>
      </c>
      <c r="L88" s="701"/>
      <c r="M88" s="177">
        <f>J88/K88</f>
        <v>11746.031746031747</v>
      </c>
      <c r="N88" s="61"/>
    </row>
    <row r="89" spans="1:14">
      <c r="A89" s="178" t="s">
        <v>83</v>
      </c>
      <c r="B89" s="511" t="s">
        <v>181</v>
      </c>
      <c r="C89" s="512"/>
      <c r="D89" s="512"/>
      <c r="E89" s="512"/>
      <c r="F89" s="512"/>
      <c r="G89" s="513"/>
      <c r="H89" s="165">
        <f>J89/I89*100</f>
        <v>56666.666666666672</v>
      </c>
      <c r="I89" s="175">
        <v>185</v>
      </c>
      <c r="J89" s="176">
        <v>104833.33333333334</v>
      </c>
      <c r="K89" s="700">
        <v>21</v>
      </c>
      <c r="L89" s="701"/>
      <c r="M89" s="177">
        <f>J89/K89</f>
        <v>4992.063492063493</v>
      </c>
      <c r="N89" s="61"/>
    </row>
    <row r="90" spans="1:14">
      <c r="A90" s="178"/>
      <c r="B90" s="511"/>
      <c r="C90" s="512"/>
      <c r="D90" s="512"/>
      <c r="E90" s="512"/>
      <c r="F90" s="512"/>
      <c r="G90" s="513"/>
      <c r="H90" s="170"/>
      <c r="I90" s="179"/>
      <c r="J90" s="180"/>
      <c r="K90" s="514"/>
      <c r="L90" s="515"/>
      <c r="M90" s="181"/>
      <c r="N90" s="61"/>
    </row>
    <row r="91" spans="1:14">
      <c r="A91" s="178"/>
      <c r="B91" s="511"/>
      <c r="C91" s="512"/>
      <c r="D91" s="512"/>
      <c r="E91" s="512"/>
      <c r="F91" s="512"/>
      <c r="G91" s="513"/>
      <c r="H91" s="170"/>
      <c r="I91" s="179"/>
      <c r="J91" s="180"/>
      <c r="K91" s="514"/>
      <c r="L91" s="515"/>
      <c r="M91" s="181"/>
      <c r="N91" s="61"/>
    </row>
    <row r="92" spans="1:14">
      <c r="A92" s="178"/>
      <c r="B92" s="511"/>
      <c r="C92" s="512"/>
      <c r="D92" s="512"/>
      <c r="E92" s="512"/>
      <c r="F92" s="512"/>
      <c r="G92" s="513"/>
      <c r="H92" s="170"/>
      <c r="I92" s="179"/>
      <c r="J92" s="180"/>
      <c r="K92" s="514"/>
      <c r="L92" s="515"/>
      <c r="M92" s="181"/>
      <c r="N92" s="61"/>
    </row>
    <row r="93" spans="1:14">
      <c r="A93" s="178"/>
      <c r="B93" s="511"/>
      <c r="C93" s="512"/>
      <c r="D93" s="512"/>
      <c r="E93" s="512"/>
      <c r="F93" s="512"/>
      <c r="G93" s="513"/>
      <c r="H93" s="170"/>
      <c r="I93" s="179"/>
      <c r="J93" s="180"/>
      <c r="K93" s="514"/>
      <c r="L93" s="515"/>
      <c r="M93" s="181"/>
      <c r="N93" s="61"/>
    </row>
    <row r="94" spans="1:14">
      <c r="A94" s="178"/>
      <c r="B94" s="511"/>
      <c r="C94" s="512"/>
      <c r="D94" s="512"/>
      <c r="E94" s="512"/>
      <c r="F94" s="512"/>
      <c r="G94" s="513"/>
      <c r="H94" s="170"/>
      <c r="I94" s="179"/>
      <c r="J94" s="182"/>
      <c r="K94" s="514"/>
      <c r="L94" s="515"/>
      <c r="M94" s="181"/>
      <c r="N94" s="61"/>
    </row>
    <row r="95" spans="1:14">
      <c r="A95" s="178"/>
      <c r="B95" s="511"/>
      <c r="C95" s="512"/>
      <c r="D95" s="512"/>
      <c r="E95" s="512"/>
      <c r="F95" s="512"/>
      <c r="G95" s="513"/>
      <c r="H95" s="170"/>
      <c r="I95" s="179"/>
      <c r="J95" s="182"/>
      <c r="K95" s="514"/>
      <c r="L95" s="515"/>
      <c r="M95" s="181"/>
      <c r="N95" s="61"/>
    </row>
    <row r="96" spans="1:14">
      <c r="A96" s="178"/>
      <c r="B96" s="511"/>
      <c r="C96" s="512"/>
      <c r="D96" s="512"/>
      <c r="E96" s="512"/>
      <c r="F96" s="512"/>
      <c r="G96" s="513"/>
      <c r="H96" s="170"/>
      <c r="I96" s="179"/>
      <c r="J96" s="182"/>
      <c r="K96" s="514"/>
      <c r="L96" s="515"/>
      <c r="M96" s="181"/>
      <c r="N96" s="61"/>
    </row>
    <row r="97" spans="1:14" ht="15.75" thickBot="1">
      <c r="A97" s="183"/>
      <c r="B97" s="516"/>
      <c r="C97" s="517"/>
      <c r="D97" s="517"/>
      <c r="E97" s="517"/>
      <c r="F97" s="517"/>
      <c r="G97" s="518"/>
      <c r="H97" s="184"/>
      <c r="I97" s="185"/>
      <c r="J97" s="184"/>
      <c r="K97" s="519"/>
      <c r="L97" s="520"/>
      <c r="M97" s="186"/>
      <c r="N97" s="61"/>
    </row>
    <row r="98" spans="1:14" ht="15.75" thickBot="1">
      <c r="A98" s="521" t="s">
        <v>71</v>
      </c>
      <c r="B98" s="522"/>
      <c r="C98" s="522"/>
      <c r="D98" s="522"/>
      <c r="E98" s="522"/>
      <c r="F98" s="522"/>
      <c r="G98" s="522"/>
      <c r="H98" s="522"/>
      <c r="I98" s="522"/>
      <c r="J98" s="522"/>
      <c r="K98" s="522"/>
      <c r="L98" s="523"/>
      <c r="M98" s="187">
        <f>SUM(M88:M97)</f>
        <v>16738.09523809524</v>
      </c>
      <c r="N98" s="61"/>
    </row>
    <row r="99" spans="1:14" ht="15.75" thickBot="1">
      <c r="A99" s="124"/>
      <c r="B99" s="125"/>
      <c r="C99" s="125"/>
      <c r="D99" s="125"/>
      <c r="E99" s="125"/>
      <c r="F99" s="125"/>
      <c r="G99" s="125"/>
      <c r="H99" s="125"/>
      <c r="I99" s="125"/>
      <c r="J99" s="125"/>
      <c r="K99" s="125"/>
      <c r="L99" s="125"/>
      <c r="M99" s="126"/>
      <c r="N99" s="61"/>
    </row>
    <row r="100" spans="1:14" ht="15.75" thickBot="1">
      <c r="A100" s="497" t="s">
        <v>84</v>
      </c>
      <c r="B100" s="498"/>
      <c r="C100" s="498"/>
      <c r="D100" s="498"/>
      <c r="E100" s="498"/>
      <c r="F100" s="498"/>
      <c r="G100" s="498"/>
      <c r="H100" s="498"/>
      <c r="I100" s="498"/>
      <c r="J100" s="498"/>
      <c r="K100" s="498"/>
      <c r="L100" s="499"/>
      <c r="M100" s="187">
        <f>M53+M73+M83+M98</f>
        <v>59752.127591181401</v>
      </c>
      <c r="N100" s="61"/>
    </row>
    <row r="101" spans="1:14">
      <c r="A101" s="124"/>
      <c r="B101" s="125"/>
      <c r="C101" s="125"/>
      <c r="D101" s="125"/>
      <c r="E101" s="125"/>
      <c r="F101" s="125"/>
      <c r="G101" s="125"/>
      <c r="H101" s="125"/>
      <c r="I101" s="125"/>
      <c r="J101" s="125"/>
      <c r="K101" s="125"/>
      <c r="L101" s="125"/>
      <c r="M101" s="126"/>
      <c r="N101" s="61"/>
    </row>
    <row r="102" spans="1:14">
      <c r="A102" s="500" t="s">
        <v>85</v>
      </c>
      <c r="B102" s="501"/>
      <c r="C102" s="501"/>
      <c r="D102" s="501"/>
      <c r="E102" s="501"/>
      <c r="F102" s="501"/>
      <c r="G102" s="501"/>
      <c r="H102" s="501"/>
      <c r="I102" s="501"/>
      <c r="J102" s="501"/>
      <c r="K102" s="501"/>
      <c r="L102" s="501"/>
      <c r="M102" s="502"/>
      <c r="N102" s="61"/>
    </row>
    <row r="103" spans="1:14" ht="15.75" thickBot="1">
      <c r="A103" s="503"/>
      <c r="B103" s="504"/>
      <c r="C103" s="504"/>
      <c r="D103" s="504"/>
      <c r="E103" s="504"/>
      <c r="F103" s="504"/>
      <c r="G103" s="504"/>
      <c r="H103" s="504"/>
      <c r="I103" s="504"/>
      <c r="J103" s="504"/>
      <c r="K103" s="504"/>
      <c r="L103" s="504"/>
      <c r="M103" s="505"/>
      <c r="N103" s="61"/>
    </row>
    <row r="104" spans="1:14">
      <c r="A104" s="506" t="s">
        <v>58</v>
      </c>
      <c r="B104" s="507"/>
      <c r="C104" s="507"/>
      <c r="D104" s="507"/>
      <c r="E104" s="507"/>
      <c r="F104" s="507"/>
      <c r="G104" s="507"/>
      <c r="H104" s="188"/>
      <c r="I104" s="189"/>
      <c r="J104" s="128" t="s">
        <v>86</v>
      </c>
      <c r="K104" s="508" t="s">
        <v>87</v>
      </c>
      <c r="L104" s="509"/>
      <c r="M104" s="510"/>
      <c r="N104" s="61"/>
    </row>
    <row r="105" spans="1:14">
      <c r="A105" s="486" t="s">
        <v>88</v>
      </c>
      <c r="B105" s="487"/>
      <c r="C105" s="487"/>
      <c r="D105" s="487"/>
      <c r="E105" s="487"/>
      <c r="F105" s="487"/>
      <c r="G105" s="487"/>
      <c r="H105" s="190"/>
      <c r="I105" s="191"/>
      <c r="J105" s="192">
        <v>0.2</v>
      </c>
      <c r="K105" s="488">
        <f>J105*M100</f>
        <v>11950.425518236281</v>
      </c>
      <c r="L105" s="489"/>
      <c r="M105" s="490"/>
      <c r="N105" s="61"/>
    </row>
    <row r="106" spans="1:14" ht="15" customHeight="1">
      <c r="A106" s="193" t="s">
        <v>89</v>
      </c>
      <c r="B106" s="194"/>
      <c r="C106" s="194"/>
      <c r="D106" s="194"/>
      <c r="E106" s="194"/>
      <c r="F106" s="194"/>
      <c r="G106" s="194"/>
      <c r="H106" s="190"/>
      <c r="I106" s="191"/>
      <c r="J106" s="192">
        <v>0.05</v>
      </c>
      <c r="K106" s="488">
        <f>J106*M100</f>
        <v>2987.6063795590703</v>
      </c>
      <c r="L106" s="489"/>
      <c r="M106" s="490"/>
      <c r="N106" s="61"/>
    </row>
    <row r="107" spans="1:14" ht="15" customHeight="1" thickBot="1">
      <c r="A107" s="195" t="s">
        <v>90</v>
      </c>
      <c r="B107" s="196"/>
      <c r="C107" s="196"/>
      <c r="D107" s="196"/>
      <c r="E107" s="196"/>
      <c r="F107" s="196"/>
      <c r="G107" s="196"/>
      <c r="H107" s="197"/>
      <c r="I107" s="198"/>
      <c r="J107" s="199">
        <v>0.05</v>
      </c>
      <c r="K107" s="491">
        <f>J107*M100</f>
        <v>2987.6063795590703</v>
      </c>
      <c r="L107" s="492"/>
      <c r="M107" s="493"/>
      <c r="N107" s="61"/>
    </row>
    <row r="108" spans="1:14" ht="30" customHeight="1" thickBot="1">
      <c r="A108" s="494" t="s">
        <v>71</v>
      </c>
      <c r="B108" s="495"/>
      <c r="C108" s="495"/>
      <c r="D108" s="495"/>
      <c r="E108" s="495"/>
      <c r="F108" s="495"/>
      <c r="G108" s="495"/>
      <c r="H108" s="495"/>
      <c r="I108" s="495"/>
      <c r="J108" s="495"/>
      <c r="K108" s="495"/>
      <c r="L108" s="496"/>
      <c r="M108" s="158">
        <f>K105+K106+K107</f>
        <v>17925.638277354421</v>
      </c>
      <c r="N108" s="103"/>
    </row>
    <row r="109" spans="1:14" ht="15.75" thickBot="1">
      <c r="A109" s="124"/>
      <c r="B109" s="125"/>
      <c r="C109" s="125"/>
      <c r="D109" s="125"/>
      <c r="E109" s="125"/>
      <c r="F109" s="125"/>
      <c r="G109" s="125"/>
      <c r="H109" s="125"/>
      <c r="I109" s="125"/>
      <c r="J109" s="125"/>
      <c r="K109" s="125"/>
      <c r="L109" s="125"/>
      <c r="M109" s="126"/>
      <c r="N109" s="61"/>
    </row>
    <row r="110" spans="1:14" ht="16.5" thickBot="1">
      <c r="A110" s="477" t="s">
        <v>91</v>
      </c>
      <c r="B110" s="478"/>
      <c r="C110" s="478"/>
      <c r="D110" s="478"/>
      <c r="E110" s="478"/>
      <c r="F110" s="478"/>
      <c r="G110" s="478"/>
      <c r="H110" s="478"/>
      <c r="I110" s="478"/>
      <c r="J110" s="478"/>
      <c r="K110" s="478"/>
      <c r="L110" s="479"/>
      <c r="M110" s="200">
        <f>M100+M108</f>
        <v>77677.765868535818</v>
      </c>
      <c r="N110" s="61"/>
    </row>
    <row r="111" spans="1:14">
      <c r="A111" s="96"/>
      <c r="B111" s="97"/>
      <c r="C111" s="97"/>
      <c r="D111" s="97"/>
      <c r="E111" s="97"/>
      <c r="F111" s="97"/>
      <c r="G111" s="97"/>
      <c r="H111" s="97"/>
      <c r="I111" s="97"/>
      <c r="J111" s="97"/>
      <c r="K111" s="97"/>
      <c r="L111" s="97"/>
      <c r="M111" s="98"/>
      <c r="N111" s="61"/>
    </row>
    <row r="112" spans="1:14">
      <c r="A112" s="121"/>
      <c r="B112" s="122"/>
      <c r="C112" s="122"/>
      <c r="D112" s="122"/>
      <c r="E112" s="122"/>
      <c r="F112" s="122"/>
      <c r="G112" s="122"/>
      <c r="H112" s="122"/>
      <c r="I112" s="122"/>
      <c r="J112" s="122"/>
      <c r="K112" s="122"/>
      <c r="L112" s="122"/>
      <c r="M112" s="123"/>
      <c r="N112" s="61"/>
    </row>
    <row r="113" spans="1:14">
      <c r="A113" s="121"/>
      <c r="B113" s="122"/>
      <c r="C113" s="122"/>
      <c r="D113" s="122"/>
      <c r="E113" s="122"/>
      <c r="F113" s="122"/>
      <c r="G113" s="122"/>
      <c r="H113" s="122"/>
      <c r="I113" s="122"/>
      <c r="J113" s="122"/>
      <c r="K113" s="122"/>
      <c r="L113" s="122"/>
      <c r="M113" s="123"/>
      <c r="N113" s="61"/>
    </row>
    <row r="114" spans="1:14">
      <c r="A114" s="121"/>
      <c r="B114" s="122"/>
      <c r="C114" s="122"/>
      <c r="D114" s="122"/>
      <c r="E114" s="122"/>
      <c r="F114" s="122"/>
      <c r="G114" s="122"/>
      <c r="H114" s="122"/>
      <c r="I114" s="122"/>
      <c r="J114" s="122"/>
      <c r="K114" s="122"/>
      <c r="L114" s="122"/>
      <c r="M114" s="123"/>
      <c r="N114" s="61"/>
    </row>
    <row r="115" spans="1:14">
      <c r="A115" s="121"/>
      <c r="B115" s="122"/>
      <c r="C115" s="122"/>
      <c r="D115" s="201" t="s">
        <v>92</v>
      </c>
      <c r="E115" s="201"/>
      <c r="F115" s="201"/>
      <c r="G115" s="201"/>
      <c r="H115" s="201"/>
      <c r="I115" s="201"/>
      <c r="J115" s="122"/>
      <c r="K115" s="122"/>
      <c r="L115" s="122"/>
      <c r="M115" s="123"/>
      <c r="N115" s="61"/>
    </row>
    <row r="116" spans="1:14">
      <c r="A116" s="121"/>
      <c r="B116" s="122"/>
      <c r="C116" s="122"/>
      <c r="D116" s="122" t="s">
        <v>93</v>
      </c>
      <c r="E116" s="122"/>
      <c r="F116" s="122"/>
      <c r="G116" s="122"/>
      <c r="H116" s="122"/>
      <c r="I116" s="122"/>
      <c r="J116" s="122"/>
      <c r="K116" s="122"/>
      <c r="L116" s="122"/>
      <c r="M116" s="123"/>
      <c r="N116" s="61"/>
    </row>
    <row r="117" spans="1:14">
      <c r="A117" s="121"/>
      <c r="B117" s="122"/>
      <c r="C117" s="122"/>
      <c r="D117" s="122" t="s">
        <v>94</v>
      </c>
      <c r="E117" s="122"/>
      <c r="F117" s="122"/>
      <c r="G117" s="122"/>
      <c r="H117" s="122"/>
      <c r="I117" s="122"/>
      <c r="J117" s="122"/>
      <c r="K117" s="122"/>
      <c r="L117" s="122"/>
      <c r="M117" s="123"/>
      <c r="N117" s="61"/>
    </row>
    <row r="118" spans="1:14">
      <c r="A118" s="121"/>
      <c r="B118" s="122"/>
      <c r="C118" s="122"/>
      <c r="D118" s="122" t="s">
        <v>95</v>
      </c>
      <c r="E118" s="122"/>
      <c r="F118" s="122"/>
      <c r="G118" s="122"/>
      <c r="H118" s="122"/>
      <c r="I118" s="122"/>
      <c r="J118" s="122"/>
      <c r="K118" s="122"/>
      <c r="L118" s="122"/>
      <c r="M118" s="123"/>
      <c r="N118" s="61"/>
    </row>
    <row r="119" spans="1:14" ht="15.75" thickBot="1">
      <c r="A119" s="121"/>
      <c r="B119" s="122"/>
      <c r="C119" s="122"/>
      <c r="D119" s="122"/>
      <c r="E119" s="122" t="s">
        <v>96</v>
      </c>
      <c r="F119" s="122"/>
      <c r="G119" s="122"/>
      <c r="H119" s="122"/>
      <c r="I119" s="122"/>
      <c r="J119" s="122"/>
      <c r="K119" s="122"/>
      <c r="L119" s="122"/>
      <c r="M119" s="123"/>
      <c r="N119" s="61"/>
    </row>
    <row r="120" spans="1:14">
      <c r="A120" s="202" t="s">
        <v>97</v>
      </c>
      <c r="B120" s="203"/>
      <c r="C120" s="203"/>
      <c r="D120" s="203"/>
      <c r="E120" s="203"/>
      <c r="F120" s="203"/>
      <c r="G120" s="203"/>
      <c r="H120" s="203"/>
      <c r="I120" s="203"/>
      <c r="J120" s="203"/>
      <c r="K120" s="203"/>
      <c r="L120" s="203"/>
      <c r="M120" s="204"/>
      <c r="N120" s="61"/>
    </row>
    <row r="121" spans="1:14">
      <c r="A121" s="205"/>
      <c r="B121" s="206"/>
      <c r="C121" s="206"/>
      <c r="D121" s="206"/>
      <c r="E121" s="206"/>
      <c r="F121" s="206"/>
      <c r="G121" s="206"/>
      <c r="H121" s="206"/>
      <c r="I121" s="206"/>
      <c r="J121" s="206"/>
      <c r="K121" s="206"/>
      <c r="L121" s="206"/>
      <c r="M121" s="207"/>
      <c r="N121" s="61"/>
    </row>
    <row r="122" spans="1:14">
      <c r="A122" s="205"/>
      <c r="B122" s="206"/>
      <c r="C122" s="206"/>
      <c r="D122" s="206"/>
      <c r="E122" s="206"/>
      <c r="F122" s="206"/>
      <c r="G122" s="206"/>
      <c r="H122" s="206"/>
      <c r="I122" s="206"/>
      <c r="J122" s="206"/>
      <c r="K122" s="206"/>
      <c r="L122" s="206"/>
      <c r="M122" s="207"/>
      <c r="N122" s="61"/>
    </row>
    <row r="123" spans="1:14" ht="15.75" thickBot="1">
      <c r="A123" s="208"/>
      <c r="B123" s="209"/>
      <c r="C123" s="209"/>
      <c r="D123" s="209"/>
      <c r="E123" s="209"/>
      <c r="F123" s="209"/>
      <c r="G123" s="209"/>
      <c r="H123" s="209"/>
      <c r="I123" s="209"/>
      <c r="J123" s="209"/>
      <c r="K123" s="209"/>
      <c r="L123" s="209"/>
      <c r="M123" s="210"/>
      <c r="N123" s="61"/>
    </row>
    <row r="124" spans="1:14">
      <c r="A124" s="211"/>
      <c r="B124" s="212"/>
      <c r="C124" s="212"/>
      <c r="D124" s="212"/>
      <c r="E124" s="212"/>
      <c r="F124" s="212"/>
      <c r="G124" s="212"/>
      <c r="H124" s="212"/>
      <c r="I124" s="212"/>
      <c r="J124" s="212"/>
      <c r="K124" s="212"/>
      <c r="L124" s="212"/>
      <c r="M124" s="213"/>
      <c r="N124" s="61"/>
    </row>
    <row r="125" spans="1:14">
      <c r="A125" s="9" t="s">
        <v>98</v>
      </c>
      <c r="B125" s="214"/>
      <c r="C125" s="214"/>
      <c r="D125" s="214"/>
      <c r="E125" s="214"/>
      <c r="F125" s="214"/>
      <c r="G125" s="214"/>
      <c r="H125" s="214"/>
      <c r="I125" s="214"/>
      <c r="J125" s="214"/>
      <c r="K125" s="214"/>
      <c r="L125" s="214"/>
      <c r="M125" s="215"/>
      <c r="N125" s="61"/>
    </row>
    <row r="126" spans="1:14">
      <c r="A126" s="480" t="s">
        <v>99</v>
      </c>
      <c r="B126" s="481"/>
      <c r="C126" s="481"/>
      <c r="D126" s="481"/>
      <c r="E126" s="481"/>
      <c r="F126" s="481"/>
      <c r="G126" s="481"/>
      <c r="H126" s="481"/>
      <c r="I126" s="481"/>
      <c r="J126" s="481"/>
      <c r="K126" s="481"/>
      <c r="L126" s="481"/>
      <c r="M126" s="482"/>
      <c r="N126" s="61"/>
    </row>
    <row r="127" spans="1:14">
      <c r="A127" s="480"/>
      <c r="B127" s="481"/>
      <c r="C127" s="481"/>
      <c r="D127" s="481"/>
      <c r="E127" s="481"/>
      <c r="F127" s="481"/>
      <c r="G127" s="481"/>
      <c r="H127" s="481"/>
      <c r="I127" s="481"/>
      <c r="J127" s="481"/>
      <c r="K127" s="481"/>
      <c r="L127" s="481"/>
      <c r="M127" s="482"/>
      <c r="N127" s="61"/>
    </row>
    <row r="128" spans="1:14">
      <c r="A128" s="480" t="s">
        <v>100</v>
      </c>
      <c r="B128" s="481"/>
      <c r="C128" s="481"/>
      <c r="D128" s="481"/>
      <c r="E128" s="481"/>
      <c r="F128" s="481"/>
      <c r="G128" s="481"/>
      <c r="H128" s="481"/>
      <c r="I128" s="481"/>
      <c r="J128" s="481"/>
      <c r="K128" s="481"/>
      <c r="L128" s="481"/>
      <c r="M128" s="482"/>
      <c r="N128" s="61"/>
    </row>
    <row r="129" spans="1:14">
      <c r="A129" s="480"/>
      <c r="B129" s="481"/>
      <c r="C129" s="481"/>
      <c r="D129" s="481"/>
      <c r="E129" s="481"/>
      <c r="F129" s="481"/>
      <c r="G129" s="481"/>
      <c r="H129" s="481"/>
      <c r="I129" s="481"/>
      <c r="J129" s="481"/>
      <c r="K129" s="481"/>
      <c r="L129" s="481"/>
      <c r="M129" s="482"/>
      <c r="N129" s="61"/>
    </row>
    <row r="130" spans="1:14">
      <c r="A130" s="55"/>
      <c r="B130" s="56"/>
      <c r="C130" s="56"/>
      <c r="D130" s="56"/>
      <c r="E130" s="56"/>
      <c r="F130" s="56"/>
      <c r="G130" s="56"/>
      <c r="H130" s="56"/>
      <c r="I130" s="56"/>
      <c r="J130" s="56"/>
      <c r="K130" s="56"/>
      <c r="L130" s="56"/>
      <c r="M130" s="57"/>
      <c r="N130" s="61"/>
    </row>
    <row r="131" spans="1:14">
      <c r="A131" s="216"/>
      <c r="B131" s="217"/>
      <c r="C131" s="217"/>
      <c r="D131" s="217"/>
      <c r="E131" s="217"/>
      <c r="F131" s="217"/>
      <c r="G131" s="217"/>
      <c r="H131" s="217"/>
      <c r="I131" s="217"/>
      <c r="J131" s="217"/>
      <c r="K131" s="217"/>
      <c r="L131" s="217"/>
      <c r="M131" s="218"/>
      <c r="N131" s="61"/>
    </row>
    <row r="132" spans="1:14">
      <c r="A132" s="216"/>
      <c r="B132" s="217"/>
      <c r="C132" s="217"/>
      <c r="D132" s="217"/>
      <c r="E132" s="217"/>
      <c r="F132" s="217"/>
      <c r="G132" s="217"/>
      <c r="H132" s="217"/>
      <c r="I132" s="217"/>
      <c r="J132" s="217"/>
      <c r="K132" s="217"/>
      <c r="L132" s="217"/>
      <c r="M132" s="218"/>
      <c r="N132" s="61"/>
    </row>
    <row r="133" spans="1:14">
      <c r="A133" s="219"/>
      <c r="B133" s="220"/>
      <c r="C133" s="220"/>
      <c r="D133" s="220"/>
      <c r="E133" s="220"/>
      <c r="F133" s="220"/>
      <c r="G133" s="220"/>
      <c r="H133" s="220"/>
      <c r="I133" s="220"/>
      <c r="J133" s="220"/>
      <c r="K133" s="220"/>
      <c r="L133" s="220"/>
      <c r="M133" s="221"/>
      <c r="N133" s="61"/>
    </row>
    <row r="134" spans="1:14">
      <c r="A134" s="121"/>
      <c r="B134" s="122"/>
      <c r="C134" s="122"/>
      <c r="D134" s="122" t="s">
        <v>92</v>
      </c>
      <c r="E134" s="201"/>
      <c r="F134" s="201"/>
      <c r="G134" s="122"/>
      <c r="H134" s="122"/>
      <c r="I134" s="122"/>
      <c r="J134" s="122"/>
      <c r="K134" s="122"/>
      <c r="L134" s="122"/>
      <c r="M134" s="123"/>
      <c r="N134" s="61"/>
    </row>
    <row r="135" spans="1:14">
      <c r="A135" s="121"/>
      <c r="B135" s="122"/>
      <c r="C135" s="122"/>
      <c r="D135" s="222" t="s">
        <v>93</v>
      </c>
      <c r="E135" s="122"/>
      <c r="F135" s="122"/>
      <c r="G135" s="222"/>
      <c r="H135" s="222"/>
      <c r="I135" s="222"/>
      <c r="J135" s="122"/>
      <c r="K135" s="122"/>
      <c r="L135" s="122"/>
      <c r="M135" s="123"/>
      <c r="N135" s="61"/>
    </row>
    <row r="136" spans="1:14">
      <c r="A136" s="121"/>
      <c r="B136" s="122"/>
      <c r="C136" s="122"/>
      <c r="D136" s="223" t="s">
        <v>101</v>
      </c>
      <c r="E136" s="122"/>
      <c r="F136" s="122"/>
      <c r="G136" s="223"/>
      <c r="H136" s="223"/>
      <c r="I136" s="223"/>
      <c r="J136" s="122"/>
      <c r="K136" s="122"/>
      <c r="L136" s="122"/>
      <c r="M136" s="123"/>
      <c r="N136" s="61"/>
    </row>
    <row r="137" spans="1:14">
      <c r="A137" s="224"/>
      <c r="B137" s="220"/>
      <c r="C137" s="220"/>
      <c r="D137" s="122" t="s">
        <v>95</v>
      </c>
      <c r="E137" s="122"/>
      <c r="F137" s="122"/>
      <c r="G137" s="122"/>
      <c r="H137" s="122"/>
      <c r="I137" s="122"/>
      <c r="J137" s="220"/>
      <c r="K137" s="220"/>
      <c r="L137" s="220"/>
      <c r="M137" s="221"/>
      <c r="N137" s="61"/>
    </row>
    <row r="138" spans="1:14">
      <c r="A138" s="224"/>
      <c r="B138" s="220"/>
      <c r="C138" s="220"/>
      <c r="D138" s="220"/>
      <c r="E138" s="122"/>
      <c r="F138" s="122"/>
      <c r="G138" s="122"/>
      <c r="H138" s="122"/>
      <c r="I138" s="122"/>
      <c r="J138" s="220"/>
      <c r="K138" s="220"/>
      <c r="L138" s="220"/>
      <c r="M138" s="221"/>
      <c r="N138" s="61"/>
    </row>
    <row r="139" spans="1:14">
      <c r="A139" s="483" t="s">
        <v>217</v>
      </c>
      <c r="B139" s="484"/>
      <c r="C139" s="484"/>
      <c r="D139" s="484"/>
      <c r="E139" s="484"/>
      <c r="F139" s="484"/>
      <c r="G139" s="484"/>
      <c r="H139" s="484"/>
      <c r="I139" s="484"/>
      <c r="J139" s="484"/>
      <c r="K139" s="484"/>
      <c r="L139" s="484"/>
      <c r="M139" s="485"/>
      <c r="N139" s="61"/>
    </row>
  </sheetData>
  <mergeCells count="149">
    <mergeCell ref="A85:M85"/>
    <mergeCell ref="A86:M86"/>
    <mergeCell ref="B87:G87"/>
    <mergeCell ref="K87:L87"/>
    <mergeCell ref="B88:G88"/>
    <mergeCell ref="K88:L88"/>
    <mergeCell ref="B37:H37"/>
    <mergeCell ref="B38:H38"/>
    <mergeCell ref="B39:H39"/>
    <mergeCell ref="B42:H42"/>
    <mergeCell ref="K37:L37"/>
    <mergeCell ref="K38:L38"/>
    <mergeCell ref="B70:H70"/>
    <mergeCell ref="B62:H62"/>
    <mergeCell ref="K62:L62"/>
    <mergeCell ref="B63:H63"/>
    <mergeCell ref="K63:L63"/>
    <mergeCell ref="B64:H64"/>
    <mergeCell ref="K42:L42"/>
    <mergeCell ref="B43:H43"/>
    <mergeCell ref="K43:L43"/>
    <mergeCell ref="B44:H44"/>
    <mergeCell ref="K44:L44"/>
    <mergeCell ref="K39:L39"/>
    <mergeCell ref="M1:M6"/>
    <mergeCell ref="B2:I2"/>
    <mergeCell ref="B3:I4"/>
    <mergeCell ref="J3:J4"/>
    <mergeCell ref="K3:L4"/>
    <mergeCell ref="B5:I5"/>
    <mergeCell ref="J5:J6"/>
    <mergeCell ref="B6:I6"/>
    <mergeCell ref="K5:K6"/>
    <mergeCell ref="L5:L6"/>
    <mergeCell ref="G10:H10"/>
    <mergeCell ref="A12:D12"/>
    <mergeCell ref="A13:C13"/>
    <mergeCell ref="G13:H13"/>
    <mergeCell ref="J13:K13"/>
    <mergeCell ref="A1:A6"/>
    <mergeCell ref="B1:I1"/>
    <mergeCell ref="J1:J2"/>
    <mergeCell ref="K1:L2"/>
    <mergeCell ref="E8:H9"/>
    <mergeCell ref="A10:C10"/>
    <mergeCell ref="E10:F10"/>
    <mergeCell ref="B33:H33"/>
    <mergeCell ref="I33:J33"/>
    <mergeCell ref="K33:L33"/>
    <mergeCell ref="A35:M35"/>
    <mergeCell ref="A36:M36"/>
    <mergeCell ref="C14:D14"/>
    <mergeCell ref="K15:M15"/>
    <mergeCell ref="A30:M30"/>
    <mergeCell ref="B32:H32"/>
    <mergeCell ref="I32:J32"/>
    <mergeCell ref="K32:L32"/>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A55:M55"/>
    <mergeCell ref="A56:M56"/>
    <mergeCell ref="B57:H57"/>
    <mergeCell ref="K57:L57"/>
    <mergeCell ref="B58:H58"/>
    <mergeCell ref="K58:L58"/>
    <mergeCell ref="B51:H51"/>
    <mergeCell ref="K51:L51"/>
    <mergeCell ref="B52:H52"/>
    <mergeCell ref="K52:L52"/>
    <mergeCell ref="A53:L53"/>
    <mergeCell ref="K64:L64"/>
    <mergeCell ref="B65:H65"/>
    <mergeCell ref="K65:L65"/>
    <mergeCell ref="B66:H66"/>
    <mergeCell ref="K66:L66"/>
    <mergeCell ref="B59:H59"/>
    <mergeCell ref="K59:L59"/>
    <mergeCell ref="B60:H60"/>
    <mergeCell ref="K60:L60"/>
    <mergeCell ref="B61:H61"/>
    <mergeCell ref="K61:L61"/>
    <mergeCell ref="K70:L70"/>
    <mergeCell ref="B71:H71"/>
    <mergeCell ref="K71:L71"/>
    <mergeCell ref="B72:H72"/>
    <mergeCell ref="K72:L72"/>
    <mergeCell ref="B67:H67"/>
    <mergeCell ref="K67:L67"/>
    <mergeCell ref="B68:H68"/>
    <mergeCell ref="K68:L68"/>
    <mergeCell ref="B69:H69"/>
    <mergeCell ref="K69:L69"/>
    <mergeCell ref="B79:G79"/>
    <mergeCell ref="B80:G80"/>
    <mergeCell ref="B81:G81"/>
    <mergeCell ref="B82:G82"/>
    <mergeCell ref="A83:L83"/>
    <mergeCell ref="A73:L73"/>
    <mergeCell ref="A75:M75"/>
    <mergeCell ref="A76:M76"/>
    <mergeCell ref="B77:G77"/>
    <mergeCell ref="B78:G78"/>
    <mergeCell ref="B92:G92"/>
    <mergeCell ref="K92:L92"/>
    <mergeCell ref="B93:G93"/>
    <mergeCell ref="K93:L93"/>
    <mergeCell ref="B94:G94"/>
    <mergeCell ref="K94:L94"/>
    <mergeCell ref="B89:G89"/>
    <mergeCell ref="K89:L89"/>
    <mergeCell ref="B90:G90"/>
    <mergeCell ref="K90:L90"/>
    <mergeCell ref="B91:G91"/>
    <mergeCell ref="K91:L91"/>
    <mergeCell ref="A98:L98"/>
    <mergeCell ref="A100:L100"/>
    <mergeCell ref="A102:M102"/>
    <mergeCell ref="A103:M103"/>
    <mergeCell ref="A104:G104"/>
    <mergeCell ref="K104:M104"/>
    <mergeCell ref="B95:G95"/>
    <mergeCell ref="K95:L95"/>
    <mergeCell ref="B96:G96"/>
    <mergeCell ref="K96:L96"/>
    <mergeCell ref="B97:G97"/>
    <mergeCell ref="K97:L97"/>
    <mergeCell ref="A110:L110"/>
    <mergeCell ref="A126:M127"/>
    <mergeCell ref="A128:M129"/>
    <mergeCell ref="A139:M139"/>
    <mergeCell ref="A105:G105"/>
    <mergeCell ref="K105:M105"/>
    <mergeCell ref="K106:M106"/>
    <mergeCell ref="K107:M107"/>
    <mergeCell ref="A108:L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217" r:id="rId4">
          <objectPr defaultSize="0" autoPict="0" r:id="rId5">
            <anchor moveWithCells="1" sizeWithCells="1">
              <from>
                <xdr:col>0</xdr:col>
                <xdr:colOff>171450</xdr:colOff>
                <xdr:row>0</xdr:row>
                <xdr:rowOff>238125</xdr:rowOff>
              </from>
              <to>
                <xdr:col>1</xdr:col>
                <xdr:colOff>542925</xdr:colOff>
                <xdr:row>5</xdr:row>
                <xdr:rowOff>85725</xdr:rowOff>
              </to>
            </anchor>
          </objectPr>
        </oleObject>
      </mc:Choice>
      <mc:Fallback>
        <oleObject progId="PBrush" shapeId="9217" r:id="rId4"/>
      </mc:Fallback>
    </mc:AlternateContent>
  </oleObjec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249977111117893"/>
  </sheetPr>
  <dimension ref="A1:O140"/>
  <sheetViews>
    <sheetView topLeftCell="A69" zoomScale="75" zoomScaleNormal="75" workbookViewId="0">
      <selection activeCell="O112" sqref="O112"/>
    </sheetView>
  </sheetViews>
  <sheetFormatPr baseColWidth="10" defaultColWidth="11" defaultRowHeight="15"/>
  <cols>
    <col min="1" max="1" width="10.28515625" bestFit="1" customWidth="1"/>
    <col min="2" max="2" width="16.85546875" customWidth="1"/>
    <col min="6" max="6" width="16.7109375" customWidth="1"/>
    <col min="9" max="9" width="13.140625" bestFit="1" customWidth="1"/>
    <col min="10" max="10" width="15.7109375" customWidth="1"/>
    <col min="11" max="11" width="18.7109375" customWidth="1"/>
    <col min="13" max="13" width="18.28515625" customWidth="1"/>
    <col min="14" max="14" width="17.28515625" customWidth="1"/>
    <col min="15" max="15" width="12" bestFit="1" customWidth="1"/>
  </cols>
  <sheetData>
    <row r="1" spans="1:14" ht="22.5" customHeight="1">
      <c r="A1" s="576"/>
      <c r="B1" s="579"/>
      <c r="C1" s="579"/>
      <c r="D1" s="579"/>
      <c r="E1" s="579"/>
      <c r="F1" s="579"/>
      <c r="G1" s="579"/>
      <c r="H1" s="579"/>
      <c r="I1" s="580"/>
      <c r="J1" s="581" t="s">
        <v>40</v>
      </c>
      <c r="K1" s="583" t="s">
        <v>193</v>
      </c>
      <c r="L1" s="584"/>
      <c r="M1" s="587"/>
      <c r="N1" s="61"/>
    </row>
    <row r="2" spans="1:14" ht="15.75">
      <c r="A2" s="577"/>
      <c r="B2" s="590" t="s">
        <v>0</v>
      </c>
      <c r="C2" s="590"/>
      <c r="D2" s="590"/>
      <c r="E2" s="590"/>
      <c r="F2" s="590"/>
      <c r="G2" s="590"/>
      <c r="H2" s="590"/>
      <c r="I2" s="591"/>
      <c r="J2" s="582"/>
      <c r="K2" s="585"/>
      <c r="L2" s="586"/>
      <c r="M2" s="588"/>
      <c r="N2" s="61"/>
    </row>
    <row r="3" spans="1:14">
      <c r="A3" s="577"/>
      <c r="B3" s="592" t="s">
        <v>194</v>
      </c>
      <c r="C3" s="592"/>
      <c r="D3" s="592"/>
      <c r="E3" s="592"/>
      <c r="F3" s="592"/>
      <c r="G3" s="592"/>
      <c r="H3" s="592"/>
      <c r="I3" s="593"/>
      <c r="J3" s="594" t="s">
        <v>41</v>
      </c>
      <c r="K3" s="596">
        <v>2021</v>
      </c>
      <c r="L3" s="597"/>
      <c r="M3" s="588"/>
      <c r="N3" s="61"/>
    </row>
    <row r="4" spans="1:14">
      <c r="A4" s="577"/>
      <c r="B4" s="592"/>
      <c r="C4" s="592"/>
      <c r="D4" s="592"/>
      <c r="E4" s="592"/>
      <c r="F4" s="592"/>
      <c r="G4" s="592"/>
      <c r="H4" s="592"/>
      <c r="I4" s="593"/>
      <c r="J4" s="595"/>
      <c r="K4" s="585"/>
      <c r="L4" s="586"/>
      <c r="M4" s="588"/>
      <c r="N4" s="61"/>
    </row>
    <row r="5" spans="1:14">
      <c r="A5" s="577"/>
      <c r="B5" s="592" t="s">
        <v>195</v>
      </c>
      <c r="C5" s="592"/>
      <c r="D5" s="592"/>
      <c r="E5" s="592"/>
      <c r="F5" s="592"/>
      <c r="G5" s="592"/>
      <c r="H5" s="592"/>
      <c r="I5" s="593"/>
      <c r="J5" s="594" t="s">
        <v>42</v>
      </c>
      <c r="K5" s="601"/>
      <c r="L5" s="601"/>
      <c r="M5" s="588"/>
      <c r="N5" s="61"/>
    </row>
    <row r="6" spans="1:14" ht="15.75" thickBot="1">
      <c r="A6" s="578"/>
      <c r="B6" s="599"/>
      <c r="C6" s="599"/>
      <c r="D6" s="599"/>
      <c r="E6" s="599"/>
      <c r="F6" s="599"/>
      <c r="G6" s="599"/>
      <c r="H6" s="599"/>
      <c r="I6" s="600"/>
      <c r="J6" s="598"/>
      <c r="K6" s="602"/>
      <c r="L6" s="602"/>
      <c r="M6" s="589"/>
      <c r="N6" s="61"/>
    </row>
    <row r="7" spans="1:14" ht="15.75" thickBot="1">
      <c r="A7" s="62"/>
      <c r="B7" s="63"/>
      <c r="C7" s="63"/>
      <c r="D7" s="63"/>
      <c r="E7" s="63"/>
      <c r="F7" s="63"/>
      <c r="G7" s="63"/>
      <c r="H7" s="63"/>
      <c r="I7" s="63"/>
      <c r="J7" s="63"/>
      <c r="K7" s="64"/>
      <c r="L7" s="64"/>
      <c r="M7" s="65"/>
      <c r="N7" s="61"/>
    </row>
    <row r="8" spans="1:14" ht="18" customHeight="1">
      <c r="A8" s="66"/>
      <c r="B8" s="67"/>
      <c r="C8" s="67"/>
      <c r="D8" s="67"/>
      <c r="E8" s="605"/>
      <c r="F8" s="605"/>
      <c r="G8" s="605"/>
      <c r="H8" s="605"/>
      <c r="I8" s="67"/>
      <c r="J8" s="68" t="s">
        <v>43</v>
      </c>
      <c r="K8" s="69"/>
      <c r="L8" s="69"/>
      <c r="M8" s="70"/>
      <c r="N8" s="61"/>
    </row>
    <row r="9" spans="1:14">
      <c r="A9" s="71"/>
      <c r="B9" s="72"/>
      <c r="C9" s="72"/>
      <c r="D9" s="72"/>
      <c r="E9" s="606"/>
      <c r="F9" s="606"/>
      <c r="G9" s="606"/>
      <c r="H9" s="606"/>
      <c r="I9" s="72"/>
      <c r="J9" s="73"/>
      <c r="K9" s="74" t="s">
        <v>44</v>
      </c>
      <c r="L9" s="74" t="s">
        <v>45</v>
      </c>
      <c r="M9" s="75" t="s">
        <v>46</v>
      </c>
      <c r="N9" s="61"/>
    </row>
    <row r="10" spans="1:14" ht="20.25">
      <c r="A10" s="565" t="s">
        <v>196</v>
      </c>
      <c r="B10" s="566"/>
      <c r="C10" s="566"/>
      <c r="D10" s="78" t="s">
        <v>197</v>
      </c>
      <c r="E10" s="561" t="s">
        <v>198</v>
      </c>
      <c r="F10" s="561"/>
      <c r="G10" s="562" t="s">
        <v>199</v>
      </c>
      <c r="H10" s="562"/>
      <c r="I10" s="72"/>
      <c r="J10" s="79"/>
      <c r="K10" s="74"/>
      <c r="L10" s="74"/>
      <c r="M10" s="75"/>
      <c r="N10" s="61"/>
    </row>
    <row r="11" spans="1:14" ht="35.25">
      <c r="A11" s="76"/>
      <c r="B11" s="77"/>
      <c r="C11" s="77"/>
      <c r="D11" s="80"/>
      <c r="E11" s="72"/>
      <c r="F11" s="72"/>
      <c r="G11" s="81"/>
      <c r="H11" s="72"/>
      <c r="I11" s="72"/>
      <c r="J11" s="79"/>
      <c r="K11" s="74"/>
      <c r="L11" s="74"/>
      <c r="M11" s="75"/>
      <c r="N11" s="61"/>
    </row>
    <row r="12" spans="1:14">
      <c r="A12" s="563" t="s">
        <v>200</v>
      </c>
      <c r="B12" s="564"/>
      <c r="C12" s="564"/>
      <c r="D12" s="564"/>
      <c r="E12" s="72"/>
      <c r="F12" s="72"/>
      <c r="G12" s="72"/>
      <c r="H12" s="72"/>
      <c r="I12" s="72"/>
      <c r="J12" s="73"/>
      <c r="K12" s="74"/>
      <c r="L12" s="74"/>
      <c r="M12" s="75"/>
      <c r="N12" s="61"/>
    </row>
    <row r="13" spans="1:14" ht="35.25">
      <c r="A13" s="565" t="s">
        <v>201</v>
      </c>
      <c r="B13" s="566"/>
      <c r="C13" s="566"/>
      <c r="D13" s="82" t="s">
        <v>47</v>
      </c>
      <c r="E13" s="82"/>
      <c r="F13" s="83"/>
      <c r="G13" s="567" t="s">
        <v>202</v>
      </c>
      <c r="H13" s="567"/>
      <c r="I13" s="84" t="s">
        <v>47</v>
      </c>
      <c r="J13" s="567" t="s">
        <v>203</v>
      </c>
      <c r="K13" s="567"/>
      <c r="L13" s="84" t="s">
        <v>47</v>
      </c>
      <c r="M13" s="85"/>
      <c r="N13" s="61"/>
    </row>
    <row r="14" spans="1:14">
      <c r="A14" s="86" t="s">
        <v>48</v>
      </c>
      <c r="B14" s="87"/>
      <c r="C14" s="568"/>
      <c r="D14" s="568"/>
      <c r="E14" s="88"/>
      <c r="F14" s="88"/>
      <c r="G14" s="87"/>
      <c r="H14" s="89"/>
      <c r="I14" s="90" t="s">
        <v>49</v>
      </c>
      <c r="J14" s="91"/>
      <c r="K14" s="88"/>
      <c r="L14" s="88"/>
      <c r="M14" s="92"/>
      <c r="N14" s="61"/>
    </row>
    <row r="15" spans="1:14" ht="19.5" customHeight="1" thickBot="1">
      <c r="A15" s="93"/>
      <c r="B15" s="94"/>
      <c r="C15" s="95"/>
      <c r="D15" s="95"/>
      <c r="E15" s="95"/>
      <c r="F15" s="95"/>
      <c r="G15" s="94"/>
      <c r="H15" s="95"/>
      <c r="I15" s="94"/>
      <c r="J15" s="95"/>
      <c r="K15" s="569"/>
      <c r="L15" s="569"/>
      <c r="M15" s="570"/>
      <c r="N15" s="61"/>
    </row>
    <row r="16" spans="1:14">
      <c r="A16" s="96"/>
      <c r="B16" s="97"/>
      <c r="C16" s="97"/>
      <c r="D16" s="97"/>
      <c r="E16" s="97"/>
      <c r="F16" s="97"/>
      <c r="G16" s="97"/>
      <c r="H16" s="97"/>
      <c r="I16" s="97"/>
      <c r="J16" s="97"/>
      <c r="K16" s="97"/>
      <c r="L16" s="97"/>
      <c r="M16" s="98"/>
      <c r="N16" s="61"/>
    </row>
    <row r="17" spans="1:14">
      <c r="A17" s="9" t="s">
        <v>50</v>
      </c>
      <c r="B17" s="10"/>
      <c r="C17" s="99" t="s">
        <v>204</v>
      </c>
      <c r="D17" s="100"/>
      <c r="E17" s="101"/>
      <c r="F17" s="101"/>
      <c r="G17" s="101"/>
      <c r="H17" s="101"/>
      <c r="I17" s="101"/>
      <c r="J17" s="101"/>
      <c r="K17" s="101"/>
      <c r="L17" s="101"/>
      <c r="M17" s="102"/>
      <c r="N17" s="103"/>
    </row>
    <row r="18" spans="1:14">
      <c r="A18" s="104" t="s">
        <v>51</v>
      </c>
      <c r="B18" s="105"/>
      <c r="C18" s="106"/>
      <c r="D18" s="106"/>
      <c r="E18" s="106"/>
      <c r="F18" s="106"/>
      <c r="G18" s="106"/>
      <c r="H18" s="106"/>
      <c r="I18" s="106"/>
      <c r="J18" s="106"/>
      <c r="K18" s="106"/>
      <c r="L18" s="106"/>
      <c r="M18" s="102"/>
      <c r="N18" s="103"/>
    </row>
    <row r="19" spans="1:14">
      <c r="A19" s="107"/>
      <c r="B19" s="105"/>
      <c r="C19" s="108"/>
      <c r="D19" s="106"/>
      <c r="E19" s="106"/>
      <c r="F19" s="106"/>
      <c r="G19" s="106"/>
      <c r="H19" s="106"/>
      <c r="I19" s="106"/>
      <c r="J19" s="106"/>
      <c r="K19" s="106"/>
      <c r="L19" s="106"/>
      <c r="M19" s="102"/>
      <c r="N19" s="103"/>
    </row>
    <row r="20" spans="1:14">
      <c r="A20" s="107"/>
      <c r="B20" s="105"/>
      <c r="C20" s="109"/>
      <c r="D20" s="109"/>
      <c r="E20" s="109"/>
      <c r="F20" s="109"/>
      <c r="G20" s="109"/>
      <c r="H20" s="109"/>
      <c r="I20" s="109"/>
      <c r="J20" s="109"/>
      <c r="K20" s="109"/>
      <c r="L20" s="109"/>
      <c r="M20" s="110"/>
      <c r="N20" s="103"/>
    </row>
    <row r="21" spans="1:14">
      <c r="A21" s="107" t="s">
        <v>52</v>
      </c>
      <c r="B21" s="111"/>
      <c r="C21" s="106"/>
      <c r="D21" s="106"/>
      <c r="E21" s="106"/>
      <c r="F21" s="106"/>
      <c r="G21" s="106"/>
      <c r="H21" s="100"/>
      <c r="I21" s="11" t="s">
        <v>53</v>
      </c>
      <c r="J21" s="106"/>
      <c r="K21" s="106"/>
      <c r="L21" s="106"/>
      <c r="M21" s="110"/>
      <c r="N21" s="103"/>
    </row>
    <row r="22" spans="1:14">
      <c r="A22" s="107"/>
      <c r="B22" s="105"/>
      <c r="C22" s="109"/>
      <c r="D22" s="109"/>
      <c r="E22" s="109"/>
      <c r="F22" s="109"/>
      <c r="G22" s="109"/>
      <c r="H22" s="109"/>
      <c r="I22" s="109"/>
      <c r="J22" s="109"/>
      <c r="K22" s="109"/>
      <c r="L22" s="109"/>
      <c r="M22" s="110"/>
      <c r="N22" s="103"/>
    </row>
    <row r="23" spans="1:14">
      <c r="A23" s="107" t="s">
        <v>54</v>
      </c>
      <c r="B23" s="111"/>
      <c r="C23" s="106"/>
      <c r="D23" s="106"/>
      <c r="E23" s="106"/>
      <c r="F23" s="106"/>
      <c r="G23" s="106"/>
      <c r="H23" s="106"/>
      <c r="I23" s="106"/>
      <c r="J23" s="106"/>
      <c r="K23" s="106"/>
      <c r="L23" s="106"/>
      <c r="M23" s="112"/>
      <c r="N23" s="103"/>
    </row>
    <row r="24" spans="1:14">
      <c r="A24" s="107"/>
      <c r="B24" s="105"/>
      <c r="C24" s="109"/>
      <c r="D24" s="109"/>
      <c r="E24" s="109"/>
      <c r="F24" s="109"/>
      <c r="G24" s="109"/>
      <c r="H24" s="109"/>
      <c r="I24" s="109"/>
      <c r="J24" s="109"/>
      <c r="K24" s="109"/>
      <c r="L24" s="109"/>
      <c r="M24" s="110"/>
      <c r="N24" s="103"/>
    </row>
    <row r="25" spans="1:14">
      <c r="A25" s="107" t="s">
        <v>55</v>
      </c>
      <c r="B25" s="111"/>
      <c r="C25" s="106"/>
      <c r="D25" s="106"/>
      <c r="E25" s="106"/>
      <c r="F25" s="106"/>
      <c r="G25" s="106"/>
      <c r="H25" s="106"/>
      <c r="I25" s="106"/>
      <c r="J25" s="113" t="s">
        <v>50</v>
      </c>
      <c r="K25" s="114"/>
      <c r="L25" s="115" t="s">
        <v>204</v>
      </c>
      <c r="M25" s="116" t="s">
        <v>205</v>
      </c>
      <c r="N25" s="103"/>
    </row>
    <row r="26" spans="1:14">
      <c r="A26" s="107"/>
      <c r="B26" s="105"/>
      <c r="C26" s="109"/>
      <c r="D26" s="109"/>
      <c r="E26" s="109"/>
      <c r="F26" s="109"/>
      <c r="G26" s="109"/>
      <c r="H26" s="109"/>
      <c r="I26" s="109"/>
      <c r="J26" s="109"/>
      <c r="K26" s="109"/>
      <c r="L26" s="109"/>
      <c r="M26" s="110"/>
      <c r="N26" s="103"/>
    </row>
    <row r="27" spans="1:14">
      <c r="A27" s="107" t="s">
        <v>206</v>
      </c>
      <c r="B27" s="105"/>
      <c r="C27" s="109"/>
      <c r="D27" s="109"/>
      <c r="E27" s="109"/>
      <c r="F27" s="109"/>
      <c r="G27" s="100"/>
      <c r="H27" s="117" t="s">
        <v>207</v>
      </c>
      <c r="I27" s="117" t="s">
        <v>207</v>
      </c>
      <c r="J27" s="101"/>
      <c r="K27" s="109"/>
      <c r="L27" s="109"/>
      <c r="M27" s="110"/>
      <c r="N27" s="103"/>
    </row>
    <row r="28" spans="1:14">
      <c r="A28" s="107"/>
      <c r="B28" s="105"/>
      <c r="C28" s="109"/>
      <c r="D28" s="109"/>
      <c r="E28" s="101" t="s">
        <v>56</v>
      </c>
      <c r="F28" s="118"/>
      <c r="G28" s="119" t="s">
        <v>44</v>
      </c>
      <c r="H28" s="119" t="s">
        <v>45</v>
      </c>
      <c r="I28" s="120" t="s">
        <v>46</v>
      </c>
      <c r="J28" s="101"/>
      <c r="K28" s="109"/>
      <c r="L28" s="109"/>
      <c r="M28" s="110"/>
      <c r="N28" s="103"/>
    </row>
    <row r="29" spans="1:14" ht="30" customHeight="1">
      <c r="A29" s="121"/>
      <c r="B29" s="122"/>
      <c r="C29" s="122"/>
      <c r="D29" s="122"/>
      <c r="E29" s="122"/>
      <c r="F29" s="122"/>
      <c r="G29" s="122"/>
      <c r="H29" s="122"/>
      <c r="I29" s="122"/>
      <c r="J29" s="122"/>
      <c r="K29" s="122"/>
      <c r="L29" s="122"/>
      <c r="M29" s="123"/>
      <c r="N29" s="61"/>
    </row>
    <row r="30" spans="1:14" ht="17.25" hidden="1" customHeight="1">
      <c r="A30" s="571" t="s">
        <v>57</v>
      </c>
      <c r="B30" s="571"/>
      <c r="C30" s="571"/>
      <c r="D30" s="571"/>
      <c r="E30" s="571"/>
      <c r="F30" s="571"/>
      <c r="G30" s="571"/>
      <c r="H30" s="571"/>
      <c r="I30" s="571"/>
      <c r="J30" s="571"/>
      <c r="K30" s="571"/>
      <c r="L30" s="571"/>
      <c r="M30" s="729"/>
      <c r="N30" s="103"/>
    </row>
    <row r="31" spans="1:14" ht="20.25" customHeight="1" thickBot="1">
      <c r="A31" s="124"/>
      <c r="B31" s="125"/>
      <c r="C31" s="125"/>
      <c r="D31" s="125"/>
      <c r="E31" s="125"/>
      <c r="F31" s="125"/>
      <c r="G31" s="125"/>
      <c r="H31" s="125"/>
      <c r="I31" s="125"/>
      <c r="J31" s="125"/>
      <c r="K31" s="125"/>
      <c r="L31" s="125"/>
      <c r="M31" s="126"/>
      <c r="N31" s="61"/>
    </row>
    <row r="32" spans="1:14" ht="15" customHeight="1">
      <c r="A32" s="127" t="s">
        <v>208</v>
      </c>
      <c r="B32" s="549" t="s">
        <v>58</v>
      </c>
      <c r="C32" s="549"/>
      <c r="D32" s="549"/>
      <c r="E32" s="549"/>
      <c r="F32" s="549"/>
      <c r="G32" s="549"/>
      <c r="H32" s="549"/>
      <c r="I32" s="556" t="s">
        <v>59</v>
      </c>
      <c r="J32" s="556"/>
      <c r="K32" s="603" t="s">
        <v>60</v>
      </c>
      <c r="L32" s="603"/>
      <c r="M32" s="129" t="s">
        <v>7</v>
      </c>
      <c r="N32" s="61"/>
    </row>
    <row r="33" spans="1:14" ht="15.75" thickBot="1">
      <c r="A33" s="130" t="s">
        <v>237</v>
      </c>
      <c r="B33" s="604" t="s">
        <v>238</v>
      </c>
      <c r="C33" s="604"/>
      <c r="D33" s="604"/>
      <c r="E33" s="604"/>
      <c r="F33" s="604"/>
      <c r="G33" s="604"/>
      <c r="H33" s="604"/>
      <c r="I33" s="604"/>
      <c r="J33" s="604"/>
      <c r="K33" s="604" t="s">
        <v>103</v>
      </c>
      <c r="L33" s="604"/>
      <c r="M33" s="131"/>
      <c r="N33" s="61"/>
    </row>
    <row r="34" spans="1:14">
      <c r="A34" s="132"/>
      <c r="B34" s="133"/>
      <c r="C34" s="133"/>
      <c r="D34" s="133"/>
      <c r="E34" s="133"/>
      <c r="F34" s="133"/>
      <c r="G34" s="133"/>
      <c r="H34" s="133"/>
      <c r="I34" s="133"/>
      <c r="J34" s="133"/>
      <c r="K34" s="133"/>
      <c r="L34" s="133"/>
      <c r="M34" s="134"/>
      <c r="N34" s="61"/>
    </row>
    <row r="35" spans="1:14">
      <c r="A35" s="500" t="s">
        <v>62</v>
      </c>
      <c r="B35" s="501"/>
      <c r="C35" s="501"/>
      <c r="D35" s="501"/>
      <c r="E35" s="501"/>
      <c r="F35" s="501"/>
      <c r="G35" s="501"/>
      <c r="H35" s="501"/>
      <c r="I35" s="501"/>
      <c r="J35" s="501"/>
      <c r="K35" s="501"/>
      <c r="L35" s="501"/>
      <c r="M35" s="502"/>
      <c r="N35" s="61"/>
    </row>
    <row r="36" spans="1:14" ht="15.75" thickBot="1">
      <c r="A36" s="557"/>
      <c r="B36" s="727"/>
      <c r="C36" s="727"/>
      <c r="D36" s="727"/>
      <c r="E36" s="727"/>
      <c r="F36" s="727"/>
      <c r="G36" s="727"/>
      <c r="H36" s="727"/>
      <c r="I36" s="727"/>
      <c r="J36" s="727"/>
      <c r="K36" s="727"/>
      <c r="L36" s="727"/>
      <c r="M36" s="728"/>
      <c r="N36" s="61"/>
    </row>
    <row r="37" spans="1:14">
      <c r="A37" s="135" t="s">
        <v>40</v>
      </c>
      <c r="B37" s="549" t="s">
        <v>58</v>
      </c>
      <c r="C37" s="549"/>
      <c r="D37" s="549"/>
      <c r="E37" s="549"/>
      <c r="F37" s="549"/>
      <c r="G37" s="549"/>
      <c r="H37" s="549"/>
      <c r="I37" s="128" t="s">
        <v>63</v>
      </c>
      <c r="J37" s="128" t="s">
        <v>64</v>
      </c>
      <c r="K37" s="549" t="s">
        <v>65</v>
      </c>
      <c r="L37" s="549"/>
      <c r="M37" s="136" t="s">
        <v>66</v>
      </c>
      <c r="N37" s="61"/>
    </row>
    <row r="38" spans="1:14">
      <c r="A38" s="137" t="s">
        <v>122</v>
      </c>
      <c r="B38" s="550" t="s">
        <v>239</v>
      </c>
      <c r="C38" s="550"/>
      <c r="D38" s="550"/>
      <c r="E38" s="550"/>
      <c r="F38" s="550"/>
      <c r="G38" s="550"/>
      <c r="H38" s="550"/>
      <c r="I38" s="138"/>
      <c r="J38" s="139">
        <v>4275.68728190209</v>
      </c>
      <c r="K38" s="560">
        <v>1</v>
      </c>
      <c r="L38" s="560"/>
      <c r="M38" s="141">
        <f>J38*K38</f>
        <v>4275.68728190209</v>
      </c>
      <c r="N38" s="61"/>
    </row>
    <row r="39" spans="1:14">
      <c r="A39" s="142" t="s">
        <v>123</v>
      </c>
      <c r="B39" s="537" t="s">
        <v>240</v>
      </c>
      <c r="C39" s="537"/>
      <c r="D39" s="537"/>
      <c r="E39" s="537"/>
      <c r="F39" s="537"/>
      <c r="G39" s="537"/>
      <c r="H39" s="537"/>
      <c r="I39" s="143"/>
      <c r="J39" s="144">
        <v>6777.2449042775415</v>
      </c>
      <c r="K39" s="554">
        <f>1/1</f>
        <v>1</v>
      </c>
      <c r="L39" s="554"/>
      <c r="M39" s="141">
        <f t="shared" ref="M39:M51" si="0">J39*K39</f>
        <v>6777.2449042775415</v>
      </c>
      <c r="N39" s="61"/>
    </row>
    <row r="40" spans="1:14">
      <c r="A40" s="142" t="s">
        <v>241</v>
      </c>
      <c r="B40" s="537" t="s">
        <v>242</v>
      </c>
      <c r="C40" s="537"/>
      <c r="D40" s="537"/>
      <c r="E40" s="537"/>
      <c r="F40" s="537"/>
      <c r="G40" s="537"/>
      <c r="H40" s="537"/>
      <c r="I40" s="143"/>
      <c r="J40" s="144">
        <v>824.75568063435492</v>
      </c>
      <c r="K40" s="554">
        <v>314</v>
      </c>
      <c r="L40" s="554"/>
      <c r="M40" s="141">
        <f t="shared" si="0"/>
        <v>258973.28371918746</v>
      </c>
      <c r="N40" s="61"/>
    </row>
    <row r="41" spans="1:14">
      <c r="A41" s="142" t="s">
        <v>243</v>
      </c>
      <c r="B41" s="537" t="s">
        <v>244</v>
      </c>
      <c r="C41" s="537"/>
      <c r="D41" s="537"/>
      <c r="E41" s="537"/>
      <c r="F41" s="537"/>
      <c r="G41" s="537"/>
      <c r="H41" s="537"/>
      <c r="I41" s="143"/>
      <c r="J41" s="144">
        <v>141286.34314059775</v>
      </c>
      <c r="K41" s="554">
        <v>1</v>
      </c>
      <c r="L41" s="554"/>
      <c r="M41" s="141">
        <f t="shared" si="0"/>
        <v>141286.34314059775</v>
      </c>
      <c r="N41" s="61"/>
    </row>
    <row r="42" spans="1:14">
      <c r="A42" s="273"/>
      <c r="B42" s="537"/>
      <c r="C42" s="537"/>
      <c r="D42" s="537"/>
      <c r="E42" s="537"/>
      <c r="F42" s="537"/>
      <c r="G42" s="537"/>
      <c r="H42" s="537"/>
      <c r="I42" s="143"/>
      <c r="J42" s="144"/>
      <c r="K42" s="554"/>
      <c r="L42" s="554"/>
      <c r="M42" s="141">
        <f t="shared" si="0"/>
        <v>0</v>
      </c>
      <c r="N42" s="61"/>
    </row>
    <row r="43" spans="1:14">
      <c r="A43" s="146"/>
      <c r="B43" s="537"/>
      <c r="C43" s="537"/>
      <c r="D43" s="537"/>
      <c r="E43" s="537"/>
      <c r="F43" s="537"/>
      <c r="G43" s="537"/>
      <c r="H43" s="537"/>
      <c r="I43" s="143"/>
      <c r="J43" s="144"/>
      <c r="K43" s="554"/>
      <c r="L43" s="554"/>
      <c r="M43" s="141">
        <f t="shared" si="0"/>
        <v>0</v>
      </c>
      <c r="N43" s="61"/>
    </row>
    <row r="44" spans="1:14">
      <c r="A44" s="146"/>
      <c r="B44" s="537"/>
      <c r="C44" s="537"/>
      <c r="D44" s="537"/>
      <c r="E44" s="537"/>
      <c r="F44" s="537"/>
      <c r="G44" s="537"/>
      <c r="H44" s="537"/>
      <c r="I44" s="143"/>
      <c r="J44" s="144"/>
      <c r="K44" s="554"/>
      <c r="L44" s="554"/>
      <c r="M44" s="141">
        <f t="shared" si="0"/>
        <v>0</v>
      </c>
      <c r="N44" s="61"/>
    </row>
    <row r="45" spans="1:14">
      <c r="A45" s="146"/>
      <c r="B45" s="537"/>
      <c r="C45" s="537"/>
      <c r="D45" s="537"/>
      <c r="E45" s="537"/>
      <c r="F45" s="537"/>
      <c r="G45" s="537"/>
      <c r="H45" s="537"/>
      <c r="I45" s="143"/>
      <c r="J45" s="144"/>
      <c r="K45" s="554"/>
      <c r="L45" s="554"/>
      <c r="M45" s="141">
        <f t="shared" si="0"/>
        <v>0</v>
      </c>
      <c r="N45" s="61"/>
    </row>
    <row r="46" spans="1:14">
      <c r="A46" s="146"/>
      <c r="B46" s="537"/>
      <c r="C46" s="537"/>
      <c r="D46" s="537"/>
      <c r="E46" s="537"/>
      <c r="F46" s="537"/>
      <c r="G46" s="537"/>
      <c r="H46" s="537"/>
      <c r="I46" s="143"/>
      <c r="J46" s="144"/>
      <c r="K46" s="554"/>
      <c r="L46" s="554"/>
      <c r="M46" s="141">
        <f t="shared" si="0"/>
        <v>0</v>
      </c>
      <c r="N46" s="61"/>
    </row>
    <row r="47" spans="1:14">
      <c r="A47" s="146"/>
      <c r="B47" s="537"/>
      <c r="C47" s="537"/>
      <c r="D47" s="537"/>
      <c r="E47" s="537"/>
      <c r="F47" s="537"/>
      <c r="G47" s="537"/>
      <c r="H47" s="537"/>
      <c r="I47" s="143"/>
      <c r="J47" s="144"/>
      <c r="K47" s="554"/>
      <c r="L47" s="554"/>
      <c r="M47" s="141">
        <f t="shared" si="0"/>
        <v>0</v>
      </c>
      <c r="N47" s="61"/>
    </row>
    <row r="48" spans="1:14">
      <c r="A48" s="146"/>
      <c r="B48" s="537"/>
      <c r="C48" s="537"/>
      <c r="D48" s="537"/>
      <c r="E48" s="537"/>
      <c r="F48" s="537"/>
      <c r="G48" s="537"/>
      <c r="H48" s="537"/>
      <c r="I48" s="143"/>
      <c r="J48" s="144"/>
      <c r="K48" s="554"/>
      <c r="L48" s="554"/>
      <c r="M48" s="141">
        <f t="shared" si="0"/>
        <v>0</v>
      </c>
      <c r="N48" s="61"/>
    </row>
    <row r="49" spans="1:14">
      <c r="A49" s="146"/>
      <c r="B49" s="537"/>
      <c r="C49" s="537"/>
      <c r="D49" s="537"/>
      <c r="E49" s="537"/>
      <c r="F49" s="537"/>
      <c r="G49" s="537"/>
      <c r="H49" s="537"/>
      <c r="I49" s="143"/>
      <c r="J49" s="144"/>
      <c r="K49" s="554"/>
      <c r="L49" s="554"/>
      <c r="M49" s="141">
        <f t="shared" si="0"/>
        <v>0</v>
      </c>
      <c r="N49" s="61"/>
    </row>
    <row r="50" spans="1:14">
      <c r="A50" s="146"/>
      <c r="B50" s="537"/>
      <c r="C50" s="537"/>
      <c r="D50" s="537"/>
      <c r="E50" s="537"/>
      <c r="F50" s="537"/>
      <c r="G50" s="537"/>
      <c r="H50" s="537"/>
      <c r="I50" s="143"/>
      <c r="J50" s="144"/>
      <c r="K50" s="554"/>
      <c r="L50" s="554"/>
      <c r="M50" s="141">
        <f t="shared" si="0"/>
        <v>0</v>
      </c>
      <c r="N50" s="61"/>
    </row>
    <row r="51" spans="1:14">
      <c r="A51" s="146"/>
      <c r="B51" s="537"/>
      <c r="C51" s="537"/>
      <c r="D51" s="537"/>
      <c r="E51" s="537"/>
      <c r="F51" s="537"/>
      <c r="G51" s="537"/>
      <c r="H51" s="537"/>
      <c r="I51" s="143"/>
      <c r="J51" s="144"/>
      <c r="K51" s="554"/>
      <c r="L51" s="554"/>
      <c r="M51" s="141">
        <f t="shared" si="0"/>
        <v>0</v>
      </c>
      <c r="N51" s="61"/>
    </row>
    <row r="52" spans="1:14" ht="15.75" thickBot="1">
      <c r="A52" s="147"/>
      <c r="B52" s="715" t="s">
        <v>70</v>
      </c>
      <c r="C52" s="715"/>
      <c r="D52" s="715"/>
      <c r="E52" s="715"/>
      <c r="F52" s="715"/>
      <c r="G52" s="715"/>
      <c r="H52" s="715"/>
      <c r="I52" s="148"/>
      <c r="J52" s="149"/>
      <c r="K52" s="555">
        <v>0.05</v>
      </c>
      <c r="L52" s="555"/>
      <c r="M52" s="385">
        <f>K52*M98</f>
        <v>2967.7083333333339</v>
      </c>
      <c r="N52" s="61"/>
    </row>
    <row r="53" spans="1:14" ht="15.75" thickBot="1">
      <c r="A53" s="543" t="s">
        <v>71</v>
      </c>
      <c r="B53" s="544"/>
      <c r="C53" s="544"/>
      <c r="D53" s="544"/>
      <c r="E53" s="544"/>
      <c r="F53" s="544"/>
      <c r="G53" s="544"/>
      <c r="H53" s="544"/>
      <c r="I53" s="544"/>
      <c r="J53" s="544"/>
      <c r="K53" s="544"/>
      <c r="L53" s="545"/>
      <c r="M53" s="151">
        <f>SUM(M38:M52)</f>
        <v>414280.26737929817</v>
      </c>
      <c r="N53" s="61"/>
    </row>
    <row r="54" spans="1:14">
      <c r="A54" s="152"/>
      <c r="B54" s="125"/>
      <c r="C54" s="125"/>
      <c r="D54" s="125"/>
      <c r="E54" s="125"/>
      <c r="F54" s="125"/>
      <c r="G54" s="125"/>
      <c r="H54" s="125"/>
      <c r="I54" s="125"/>
      <c r="J54" s="125"/>
      <c r="K54" s="125"/>
      <c r="L54" s="125"/>
      <c r="M54" s="126"/>
      <c r="N54" s="61"/>
    </row>
    <row r="55" spans="1:14">
      <c r="A55" s="524" t="s">
        <v>72</v>
      </c>
      <c r="B55" s="525"/>
      <c r="C55" s="525"/>
      <c r="D55" s="525"/>
      <c r="E55" s="525"/>
      <c r="F55" s="525"/>
      <c r="G55" s="525"/>
      <c r="H55" s="525"/>
      <c r="I55" s="525"/>
      <c r="J55" s="525"/>
      <c r="K55" s="525"/>
      <c r="L55" s="525"/>
      <c r="M55" s="526"/>
      <c r="N55" s="61"/>
    </row>
    <row r="56" spans="1:14" ht="15.75" thickBot="1">
      <c r="A56" s="546"/>
      <c r="B56" s="547"/>
      <c r="C56" s="547"/>
      <c r="D56" s="547"/>
      <c r="E56" s="547"/>
      <c r="F56" s="547"/>
      <c r="G56" s="547"/>
      <c r="H56" s="547"/>
      <c r="I56" s="547"/>
      <c r="J56" s="547"/>
      <c r="K56" s="547"/>
      <c r="L56" s="547"/>
      <c r="M56" s="548"/>
      <c r="N56" s="61"/>
    </row>
    <row r="57" spans="1:14">
      <c r="A57" s="135" t="s">
        <v>40</v>
      </c>
      <c r="B57" s="549" t="s">
        <v>58</v>
      </c>
      <c r="C57" s="549"/>
      <c r="D57" s="549"/>
      <c r="E57" s="549"/>
      <c r="F57" s="549"/>
      <c r="G57" s="549"/>
      <c r="H57" s="549"/>
      <c r="I57" s="128" t="s">
        <v>60</v>
      </c>
      <c r="J57" s="128" t="s">
        <v>7</v>
      </c>
      <c r="K57" s="549" t="s">
        <v>73</v>
      </c>
      <c r="L57" s="549"/>
      <c r="M57" s="136" t="s">
        <v>66</v>
      </c>
      <c r="N57" s="61"/>
    </row>
    <row r="58" spans="1:14">
      <c r="A58" s="137" t="s">
        <v>124</v>
      </c>
      <c r="B58" s="537" t="s">
        <v>245</v>
      </c>
      <c r="C58" s="537"/>
      <c r="D58" s="537"/>
      <c r="E58" s="537"/>
      <c r="F58" s="537"/>
      <c r="G58" s="537"/>
      <c r="H58" s="537"/>
      <c r="I58" s="153" t="s">
        <v>131</v>
      </c>
      <c r="J58" s="140">
        <v>1</v>
      </c>
      <c r="K58" s="725">
        <v>7226.2988574387127</v>
      </c>
      <c r="L58" s="726"/>
      <c r="M58" s="141">
        <f>J58*K58</f>
        <v>7226.2988574387127</v>
      </c>
      <c r="N58" s="61"/>
    </row>
    <row r="59" spans="1:14">
      <c r="A59" s="142" t="s">
        <v>116</v>
      </c>
      <c r="B59" s="537" t="s">
        <v>176</v>
      </c>
      <c r="C59" s="537"/>
      <c r="D59" s="537"/>
      <c r="E59" s="537"/>
      <c r="F59" s="537"/>
      <c r="G59" s="537"/>
      <c r="H59" s="537"/>
      <c r="I59" s="154" t="s">
        <v>227</v>
      </c>
      <c r="J59" s="145">
        <v>220</v>
      </c>
      <c r="K59" s="721">
        <v>117.85147442697317</v>
      </c>
      <c r="L59" s="722"/>
      <c r="M59" s="141">
        <f t="shared" ref="M59:M72" si="1">J59*K59</f>
        <v>25927.324373934098</v>
      </c>
      <c r="N59" s="61"/>
    </row>
    <row r="60" spans="1:14">
      <c r="A60" s="142" t="s">
        <v>246</v>
      </c>
      <c r="B60" s="537" t="s">
        <v>247</v>
      </c>
      <c r="C60" s="537"/>
      <c r="D60" s="537"/>
      <c r="E60" s="537"/>
      <c r="F60" s="537"/>
      <c r="G60" s="537"/>
      <c r="H60" s="537"/>
      <c r="I60" s="154" t="s">
        <v>103</v>
      </c>
      <c r="J60" s="145">
        <v>0.67</v>
      </c>
      <c r="K60" s="721">
        <v>63226.762215655057</v>
      </c>
      <c r="L60" s="722"/>
      <c r="M60" s="141">
        <f t="shared" si="1"/>
        <v>42361.930684488892</v>
      </c>
      <c r="N60" s="61"/>
    </row>
    <row r="61" spans="1:14">
      <c r="A61" s="142" t="s">
        <v>248</v>
      </c>
      <c r="B61" s="537" t="s">
        <v>249</v>
      </c>
      <c r="C61" s="537"/>
      <c r="D61" s="537"/>
      <c r="E61" s="537"/>
      <c r="F61" s="537"/>
      <c r="G61" s="537"/>
      <c r="H61" s="537"/>
      <c r="I61" s="154" t="s">
        <v>103</v>
      </c>
      <c r="J61" s="145">
        <v>0.67</v>
      </c>
      <c r="K61" s="721">
        <v>63991.161758849514</v>
      </c>
      <c r="L61" s="722"/>
      <c r="M61" s="141">
        <f t="shared" si="1"/>
        <v>42874.078378429178</v>
      </c>
      <c r="N61" s="61"/>
    </row>
    <row r="62" spans="1:14">
      <c r="A62" s="142" t="s">
        <v>250</v>
      </c>
      <c r="B62" s="537" t="s">
        <v>251</v>
      </c>
      <c r="C62" s="537"/>
      <c r="D62" s="537"/>
      <c r="E62" s="537"/>
      <c r="F62" s="537"/>
      <c r="G62" s="537"/>
      <c r="H62" s="537"/>
      <c r="I62" s="154" t="s">
        <v>131</v>
      </c>
      <c r="J62" s="145">
        <v>500</v>
      </c>
      <c r="K62" s="721">
        <v>553.70345322324056</v>
      </c>
      <c r="L62" s="722"/>
      <c r="M62" s="141">
        <f t="shared" si="1"/>
        <v>276851.72661162028</v>
      </c>
      <c r="N62" s="61"/>
    </row>
    <row r="63" spans="1:14">
      <c r="A63" s="142"/>
      <c r="B63" s="537"/>
      <c r="C63" s="537"/>
      <c r="D63" s="537"/>
      <c r="E63" s="537"/>
      <c r="F63" s="537"/>
      <c r="G63" s="537"/>
      <c r="H63" s="537"/>
      <c r="I63" s="154"/>
      <c r="J63" s="145"/>
      <c r="K63" s="721"/>
      <c r="L63" s="722"/>
      <c r="M63" s="141">
        <f t="shared" si="1"/>
        <v>0</v>
      </c>
      <c r="N63" s="61"/>
    </row>
    <row r="64" spans="1:14">
      <c r="A64" s="142"/>
      <c r="B64" s="537"/>
      <c r="C64" s="537"/>
      <c r="D64" s="537"/>
      <c r="E64" s="537"/>
      <c r="F64" s="537"/>
      <c r="G64" s="537"/>
      <c r="H64" s="537"/>
      <c r="I64" s="154"/>
      <c r="J64" s="145"/>
      <c r="K64" s="721"/>
      <c r="L64" s="722"/>
      <c r="M64" s="141">
        <f t="shared" si="1"/>
        <v>0</v>
      </c>
      <c r="N64" s="61"/>
    </row>
    <row r="65" spans="1:15">
      <c r="A65" s="142"/>
      <c r="B65" s="537"/>
      <c r="C65" s="537"/>
      <c r="D65" s="537"/>
      <c r="E65" s="537"/>
      <c r="F65" s="537"/>
      <c r="G65" s="537"/>
      <c r="H65" s="537"/>
      <c r="I65" s="154"/>
      <c r="J65" s="145"/>
      <c r="K65" s="721"/>
      <c r="L65" s="722"/>
      <c r="M65" s="141">
        <f t="shared" si="1"/>
        <v>0</v>
      </c>
      <c r="N65" s="61"/>
    </row>
    <row r="66" spans="1:15">
      <c r="A66" s="142"/>
      <c r="B66" s="537"/>
      <c r="C66" s="537"/>
      <c r="D66" s="537"/>
      <c r="E66" s="537"/>
      <c r="F66" s="537"/>
      <c r="G66" s="537"/>
      <c r="H66" s="537"/>
      <c r="I66" s="154"/>
      <c r="J66" s="145"/>
      <c r="K66" s="721"/>
      <c r="L66" s="722"/>
      <c r="M66" s="141">
        <f t="shared" si="1"/>
        <v>0</v>
      </c>
      <c r="N66" s="61"/>
    </row>
    <row r="67" spans="1:15">
      <c r="A67" s="142"/>
      <c r="B67" s="537"/>
      <c r="C67" s="537"/>
      <c r="D67" s="537"/>
      <c r="E67" s="537"/>
      <c r="F67" s="537"/>
      <c r="G67" s="537"/>
      <c r="H67" s="537"/>
      <c r="I67" s="154"/>
      <c r="J67" s="145"/>
      <c r="K67" s="721"/>
      <c r="L67" s="722"/>
      <c r="M67" s="141">
        <f t="shared" si="1"/>
        <v>0</v>
      </c>
      <c r="N67" s="61"/>
    </row>
    <row r="68" spans="1:15">
      <c r="A68" s="142"/>
      <c r="B68" s="537"/>
      <c r="C68" s="537"/>
      <c r="D68" s="537"/>
      <c r="E68" s="537"/>
      <c r="F68" s="537"/>
      <c r="G68" s="537"/>
      <c r="H68" s="537"/>
      <c r="I68" s="154"/>
      <c r="J68" s="145"/>
      <c r="K68" s="721"/>
      <c r="L68" s="722"/>
      <c r="M68" s="141">
        <f t="shared" si="1"/>
        <v>0</v>
      </c>
      <c r="N68" s="61"/>
    </row>
    <row r="69" spans="1:15">
      <c r="A69" s="142"/>
      <c r="B69" s="537"/>
      <c r="C69" s="537"/>
      <c r="D69" s="537"/>
      <c r="E69" s="537"/>
      <c r="F69" s="537"/>
      <c r="G69" s="537"/>
      <c r="H69" s="537"/>
      <c r="I69" s="154"/>
      <c r="J69" s="145"/>
      <c r="K69" s="721"/>
      <c r="L69" s="722"/>
      <c r="M69" s="141">
        <f t="shared" si="1"/>
        <v>0</v>
      </c>
      <c r="N69" s="61"/>
    </row>
    <row r="70" spans="1:15">
      <c r="A70" s="142"/>
      <c r="B70" s="537"/>
      <c r="C70" s="537"/>
      <c r="D70" s="537"/>
      <c r="E70" s="537"/>
      <c r="F70" s="537"/>
      <c r="G70" s="537"/>
      <c r="H70" s="537"/>
      <c r="I70" s="154"/>
      <c r="J70" s="145"/>
      <c r="K70" s="721"/>
      <c r="L70" s="722"/>
      <c r="M70" s="141">
        <f t="shared" si="1"/>
        <v>0</v>
      </c>
      <c r="N70" s="61"/>
    </row>
    <row r="71" spans="1:15">
      <c r="A71" s="142"/>
      <c r="B71" s="537"/>
      <c r="C71" s="537"/>
      <c r="D71" s="537"/>
      <c r="E71" s="537"/>
      <c r="F71" s="537"/>
      <c r="G71" s="537"/>
      <c r="H71" s="537"/>
      <c r="I71" s="154"/>
      <c r="J71" s="145"/>
      <c r="K71" s="721"/>
      <c r="L71" s="722"/>
      <c r="M71" s="141">
        <f t="shared" si="1"/>
        <v>0</v>
      </c>
      <c r="N71" s="61"/>
      <c r="O71" s="16"/>
    </row>
    <row r="72" spans="1:15" ht="15.75" thickBot="1">
      <c r="A72" s="155"/>
      <c r="B72" s="540"/>
      <c r="C72" s="540"/>
      <c r="D72" s="540"/>
      <c r="E72" s="540"/>
      <c r="F72" s="540"/>
      <c r="G72" s="540"/>
      <c r="H72" s="540"/>
      <c r="I72" s="148"/>
      <c r="J72" s="156"/>
      <c r="K72" s="723"/>
      <c r="L72" s="724"/>
      <c r="M72" s="157">
        <f t="shared" si="1"/>
        <v>0</v>
      </c>
      <c r="N72" s="61"/>
    </row>
    <row r="73" spans="1:15" ht="15.75" thickBot="1">
      <c r="A73" s="543" t="s">
        <v>71</v>
      </c>
      <c r="B73" s="544"/>
      <c r="C73" s="544"/>
      <c r="D73" s="544"/>
      <c r="E73" s="544"/>
      <c r="F73" s="544"/>
      <c r="G73" s="544"/>
      <c r="H73" s="544"/>
      <c r="I73" s="544"/>
      <c r="J73" s="544"/>
      <c r="K73" s="544"/>
      <c r="L73" s="545"/>
      <c r="M73" s="158">
        <f>SUM(M58:M72)</f>
        <v>395241.35890591115</v>
      </c>
      <c r="N73" s="61"/>
    </row>
    <row r="74" spans="1:15">
      <c r="A74" s="124"/>
      <c r="B74" s="125"/>
      <c r="C74" s="125"/>
      <c r="D74" s="125"/>
      <c r="E74" s="125"/>
      <c r="F74" s="125"/>
      <c r="G74" s="125"/>
      <c r="H74" s="125"/>
      <c r="I74" s="125"/>
      <c r="J74" s="125"/>
      <c r="K74" s="125"/>
      <c r="L74" s="125"/>
      <c r="M74" s="126"/>
      <c r="N74" s="61"/>
    </row>
    <row r="75" spans="1:15">
      <c r="A75" s="524" t="s">
        <v>74</v>
      </c>
      <c r="B75" s="525"/>
      <c r="C75" s="525"/>
      <c r="D75" s="525"/>
      <c r="E75" s="525"/>
      <c r="F75" s="525"/>
      <c r="G75" s="525"/>
      <c r="H75" s="525"/>
      <c r="I75" s="525"/>
      <c r="J75" s="525"/>
      <c r="K75" s="525"/>
      <c r="L75" s="525"/>
      <c r="M75" s="526"/>
      <c r="N75" s="103"/>
    </row>
    <row r="76" spans="1:15" ht="15.75" thickBot="1">
      <c r="A76" s="527"/>
      <c r="B76" s="528"/>
      <c r="C76" s="528"/>
      <c r="D76" s="528"/>
      <c r="E76" s="528"/>
      <c r="F76" s="528"/>
      <c r="G76" s="528"/>
      <c r="H76" s="528"/>
      <c r="I76" s="528"/>
      <c r="J76" s="528"/>
      <c r="K76" s="528"/>
      <c r="L76" s="528"/>
      <c r="M76" s="529"/>
      <c r="N76" s="61"/>
    </row>
    <row r="77" spans="1:15" ht="30">
      <c r="A77" s="159" t="s">
        <v>40</v>
      </c>
      <c r="B77" s="530" t="s">
        <v>58</v>
      </c>
      <c r="C77" s="530"/>
      <c r="D77" s="530"/>
      <c r="E77" s="530"/>
      <c r="F77" s="530"/>
      <c r="G77" s="530"/>
      <c r="H77" s="160" t="s">
        <v>60</v>
      </c>
      <c r="I77" s="160" t="s">
        <v>214</v>
      </c>
      <c r="J77" s="160" t="s">
        <v>75</v>
      </c>
      <c r="K77" s="160" t="s">
        <v>76</v>
      </c>
      <c r="L77" s="160" t="s">
        <v>77</v>
      </c>
      <c r="M77" s="161" t="s">
        <v>66</v>
      </c>
      <c r="N77" s="61"/>
    </row>
    <row r="78" spans="1:15">
      <c r="A78" s="167" t="s">
        <v>252</v>
      </c>
      <c r="B78" s="534" t="s">
        <v>253</v>
      </c>
      <c r="C78" s="535"/>
      <c r="D78" s="535"/>
      <c r="E78" s="535"/>
      <c r="F78" s="535"/>
      <c r="G78" s="536"/>
      <c r="H78" s="168" t="s">
        <v>215</v>
      </c>
      <c r="I78" s="394">
        <f>J60+J61</f>
        <v>1.34</v>
      </c>
      <c r="J78" s="169">
        <v>1</v>
      </c>
      <c r="K78" s="169">
        <f>I78*J78</f>
        <v>1.34</v>
      </c>
      <c r="L78" s="170">
        <v>1284.8491593100182</v>
      </c>
      <c r="M78" s="395">
        <f>K78*L78</f>
        <v>1721.6978734754246</v>
      </c>
      <c r="N78" s="61"/>
    </row>
    <row r="79" spans="1:15">
      <c r="A79" s="167"/>
      <c r="B79" s="534"/>
      <c r="C79" s="535"/>
      <c r="D79" s="535"/>
      <c r="E79" s="535"/>
      <c r="F79" s="535"/>
      <c r="G79" s="536"/>
      <c r="H79" s="168"/>
      <c r="I79" s="169"/>
      <c r="J79" s="169"/>
      <c r="K79" s="169"/>
      <c r="L79" s="170"/>
      <c r="M79" s="395">
        <f t="shared" ref="M79:M82" si="2">K79*L79</f>
        <v>0</v>
      </c>
      <c r="N79" s="61"/>
    </row>
    <row r="80" spans="1:15">
      <c r="A80" s="167"/>
      <c r="B80" s="534"/>
      <c r="C80" s="535"/>
      <c r="D80" s="535"/>
      <c r="E80" s="535"/>
      <c r="F80" s="535"/>
      <c r="G80" s="536"/>
      <c r="H80" s="168"/>
      <c r="I80" s="169"/>
      <c r="J80" s="169"/>
      <c r="K80" s="169"/>
      <c r="L80" s="170"/>
      <c r="M80" s="395">
        <f t="shared" si="2"/>
        <v>0</v>
      </c>
      <c r="N80" s="61"/>
    </row>
    <row r="81" spans="1:14">
      <c r="A81" s="167"/>
      <c r="B81" s="534"/>
      <c r="C81" s="535"/>
      <c r="D81" s="535"/>
      <c r="E81" s="535"/>
      <c r="F81" s="535"/>
      <c r="G81" s="536"/>
      <c r="H81" s="168"/>
      <c r="I81" s="169"/>
      <c r="J81" s="169"/>
      <c r="K81" s="169"/>
      <c r="L81" s="170"/>
      <c r="M81" s="395">
        <f t="shared" si="2"/>
        <v>0</v>
      </c>
      <c r="N81" s="61"/>
    </row>
    <row r="82" spans="1:14" ht="15.75" thickBot="1">
      <c r="A82" s="147"/>
      <c r="B82" s="607"/>
      <c r="C82" s="608"/>
      <c r="D82" s="608"/>
      <c r="E82" s="608"/>
      <c r="F82" s="608"/>
      <c r="G82" s="609"/>
      <c r="H82" s="171"/>
      <c r="I82" s="172"/>
      <c r="J82" s="172"/>
      <c r="K82" s="172"/>
      <c r="L82" s="173"/>
      <c r="M82" s="396">
        <f t="shared" si="2"/>
        <v>0</v>
      </c>
      <c r="N82" s="61"/>
    </row>
    <row r="83" spans="1:14" ht="15.75" thickBot="1">
      <c r="A83" s="543" t="s">
        <v>71</v>
      </c>
      <c r="B83" s="544"/>
      <c r="C83" s="544"/>
      <c r="D83" s="544"/>
      <c r="E83" s="544"/>
      <c r="F83" s="544"/>
      <c r="G83" s="544"/>
      <c r="H83" s="544"/>
      <c r="I83" s="544"/>
      <c r="J83" s="544"/>
      <c r="K83" s="544"/>
      <c r="L83" s="545"/>
      <c r="M83" s="158">
        <f>SUM(M78:M82)</f>
        <v>1721.6978734754246</v>
      </c>
      <c r="N83" s="61"/>
    </row>
    <row r="84" spans="1:14">
      <c r="A84" s="124"/>
      <c r="B84" s="125"/>
      <c r="C84" s="125"/>
      <c r="D84" s="125"/>
      <c r="E84" s="125"/>
      <c r="F84" s="125"/>
      <c r="G84" s="125"/>
      <c r="H84" s="125"/>
      <c r="I84" s="125"/>
      <c r="J84" s="125"/>
      <c r="K84" s="125"/>
      <c r="L84" s="125"/>
      <c r="M84" s="126"/>
      <c r="N84" s="61"/>
    </row>
    <row r="85" spans="1:14">
      <c r="A85" s="500" t="s">
        <v>79</v>
      </c>
      <c r="B85" s="501"/>
      <c r="C85" s="501"/>
      <c r="D85" s="501"/>
      <c r="E85" s="501"/>
      <c r="F85" s="501"/>
      <c r="G85" s="501"/>
      <c r="H85" s="501"/>
      <c r="I85" s="501"/>
      <c r="J85" s="501"/>
      <c r="K85" s="501"/>
      <c r="L85" s="501"/>
      <c r="M85" s="502"/>
      <c r="N85" s="61"/>
    </row>
    <row r="86" spans="1:14" ht="15.75" thickBot="1">
      <c r="A86" s="610"/>
      <c r="B86" s="611"/>
      <c r="C86" s="611"/>
      <c r="D86" s="611"/>
      <c r="E86" s="611"/>
      <c r="F86" s="611"/>
      <c r="G86" s="611"/>
      <c r="H86" s="611"/>
      <c r="I86" s="611"/>
      <c r="J86" s="611"/>
      <c r="K86" s="611"/>
      <c r="L86" s="611"/>
      <c r="M86" s="612"/>
      <c r="N86" s="61"/>
    </row>
    <row r="87" spans="1:14" ht="30">
      <c r="A87" s="135" t="s">
        <v>40</v>
      </c>
      <c r="B87" s="549" t="s">
        <v>58</v>
      </c>
      <c r="C87" s="549"/>
      <c r="D87" s="549"/>
      <c r="E87" s="549"/>
      <c r="F87" s="549"/>
      <c r="G87" s="549"/>
      <c r="H87" s="128" t="s">
        <v>80</v>
      </c>
      <c r="I87" s="128" t="s">
        <v>81</v>
      </c>
      <c r="J87" s="128" t="s">
        <v>216</v>
      </c>
      <c r="K87" s="549" t="s">
        <v>65</v>
      </c>
      <c r="L87" s="549"/>
      <c r="M87" s="136" t="s">
        <v>66</v>
      </c>
      <c r="N87" s="61"/>
    </row>
    <row r="88" spans="1:14">
      <c r="A88" s="162" t="s">
        <v>125</v>
      </c>
      <c r="B88" s="531" t="s">
        <v>188</v>
      </c>
      <c r="C88" s="532"/>
      <c r="D88" s="532"/>
      <c r="E88" s="532"/>
      <c r="F88" s="532"/>
      <c r="G88" s="532"/>
      <c r="H88" s="165">
        <f>J88/I88*100</f>
        <v>200000</v>
      </c>
      <c r="I88" s="175">
        <v>185</v>
      </c>
      <c r="J88" s="176">
        <v>370000</v>
      </c>
      <c r="K88" s="700">
        <v>8</v>
      </c>
      <c r="L88" s="701"/>
      <c r="M88" s="177">
        <f>J88/K88</f>
        <v>46250</v>
      </c>
      <c r="N88" s="61"/>
    </row>
    <row r="89" spans="1:14">
      <c r="A89" s="178" t="s">
        <v>83</v>
      </c>
      <c r="B89" s="511" t="s">
        <v>181</v>
      </c>
      <c r="C89" s="512"/>
      <c r="D89" s="512"/>
      <c r="E89" s="512"/>
      <c r="F89" s="512"/>
      <c r="G89" s="513"/>
      <c r="H89" s="170">
        <f>J89/I89*100</f>
        <v>56666.666666666672</v>
      </c>
      <c r="I89" s="179">
        <v>185</v>
      </c>
      <c r="J89" s="180">
        <v>104833.33333333334</v>
      </c>
      <c r="K89" s="700">
        <v>8</v>
      </c>
      <c r="L89" s="701"/>
      <c r="M89" s="177">
        <f>J89/K89</f>
        <v>13104.166666666668</v>
      </c>
      <c r="N89" s="61"/>
    </row>
    <row r="90" spans="1:14">
      <c r="A90" s="178"/>
      <c r="B90" s="511"/>
      <c r="C90" s="512"/>
      <c r="D90" s="512"/>
      <c r="E90" s="512"/>
      <c r="F90" s="512"/>
      <c r="G90" s="513"/>
      <c r="H90" s="170"/>
      <c r="I90" s="179"/>
      <c r="J90" s="180"/>
      <c r="K90" s="514"/>
      <c r="L90" s="515"/>
      <c r="M90" s="181"/>
      <c r="N90" s="61"/>
    </row>
    <row r="91" spans="1:14">
      <c r="A91" s="178"/>
      <c r="B91" s="511"/>
      <c r="C91" s="512"/>
      <c r="D91" s="512"/>
      <c r="E91" s="512"/>
      <c r="F91" s="512"/>
      <c r="G91" s="513"/>
      <c r="H91" s="170"/>
      <c r="I91" s="179"/>
      <c r="J91" s="180"/>
      <c r="K91" s="514"/>
      <c r="L91" s="515"/>
      <c r="M91" s="181"/>
      <c r="N91" s="61"/>
    </row>
    <row r="92" spans="1:14">
      <c r="A92" s="178"/>
      <c r="B92" s="511"/>
      <c r="C92" s="512"/>
      <c r="D92" s="512"/>
      <c r="E92" s="512"/>
      <c r="F92" s="512"/>
      <c r="G92" s="513"/>
      <c r="H92" s="170"/>
      <c r="I92" s="179"/>
      <c r="J92" s="180"/>
      <c r="K92" s="514"/>
      <c r="L92" s="515"/>
      <c r="M92" s="181"/>
      <c r="N92" s="61"/>
    </row>
    <row r="93" spans="1:14">
      <c r="A93" s="178"/>
      <c r="B93" s="511"/>
      <c r="C93" s="512"/>
      <c r="D93" s="512"/>
      <c r="E93" s="512"/>
      <c r="F93" s="512"/>
      <c r="G93" s="513"/>
      <c r="H93" s="170"/>
      <c r="I93" s="179"/>
      <c r="J93" s="180"/>
      <c r="K93" s="514"/>
      <c r="L93" s="515"/>
      <c r="M93" s="181"/>
      <c r="N93" s="61"/>
    </row>
    <row r="94" spans="1:14">
      <c r="A94" s="178"/>
      <c r="B94" s="511"/>
      <c r="C94" s="512"/>
      <c r="D94" s="512"/>
      <c r="E94" s="512"/>
      <c r="F94" s="512"/>
      <c r="G94" s="513"/>
      <c r="H94" s="170"/>
      <c r="I94" s="179"/>
      <c r="J94" s="180"/>
      <c r="K94" s="514"/>
      <c r="L94" s="515"/>
      <c r="M94" s="181"/>
      <c r="N94" s="61"/>
    </row>
    <row r="95" spans="1:14">
      <c r="A95" s="178"/>
      <c r="B95" s="511"/>
      <c r="C95" s="512"/>
      <c r="D95" s="512"/>
      <c r="E95" s="512"/>
      <c r="F95" s="512"/>
      <c r="G95" s="513"/>
      <c r="H95" s="170"/>
      <c r="I95" s="179"/>
      <c r="J95" s="182"/>
      <c r="K95" s="514"/>
      <c r="L95" s="515"/>
      <c r="M95" s="181"/>
      <c r="N95" s="61"/>
    </row>
    <row r="96" spans="1:14">
      <c r="A96" s="178"/>
      <c r="B96" s="511"/>
      <c r="C96" s="512"/>
      <c r="D96" s="512"/>
      <c r="E96" s="512"/>
      <c r="F96" s="512"/>
      <c r="G96" s="513"/>
      <c r="H96" s="170"/>
      <c r="I96" s="179"/>
      <c r="J96" s="182"/>
      <c r="K96" s="514"/>
      <c r="L96" s="515"/>
      <c r="M96" s="181"/>
      <c r="N96" s="61"/>
    </row>
    <row r="97" spans="1:14" ht="15.75" thickBot="1">
      <c r="A97" s="183"/>
      <c r="B97" s="516"/>
      <c r="C97" s="517"/>
      <c r="D97" s="517"/>
      <c r="E97" s="517"/>
      <c r="F97" s="517"/>
      <c r="G97" s="518"/>
      <c r="H97" s="184"/>
      <c r="I97" s="185"/>
      <c r="J97" s="184"/>
      <c r="K97" s="519"/>
      <c r="L97" s="520"/>
      <c r="M97" s="186"/>
      <c r="N97" s="61"/>
    </row>
    <row r="98" spans="1:14" ht="15.75" thickBot="1">
      <c r="A98" s="521" t="s">
        <v>71</v>
      </c>
      <c r="B98" s="522"/>
      <c r="C98" s="522"/>
      <c r="D98" s="522"/>
      <c r="E98" s="522"/>
      <c r="F98" s="522"/>
      <c r="G98" s="522"/>
      <c r="H98" s="522"/>
      <c r="I98" s="522"/>
      <c r="J98" s="522"/>
      <c r="K98" s="522"/>
      <c r="L98" s="523"/>
      <c r="M98" s="187">
        <f>SUM(M88:M97)</f>
        <v>59354.166666666672</v>
      </c>
      <c r="N98" s="61"/>
    </row>
    <row r="99" spans="1:14" ht="15.75" thickBot="1">
      <c r="A99" s="124"/>
      <c r="B99" s="125"/>
      <c r="C99" s="125"/>
      <c r="D99" s="125"/>
      <c r="E99" s="125"/>
      <c r="F99" s="125"/>
      <c r="G99" s="125"/>
      <c r="H99" s="125"/>
      <c r="I99" s="125"/>
      <c r="J99" s="125"/>
      <c r="K99" s="125"/>
      <c r="L99" s="125"/>
      <c r="M99" s="126"/>
      <c r="N99" s="61"/>
    </row>
    <row r="100" spans="1:14" ht="15.75" thickBot="1">
      <c r="A100" s="497" t="s">
        <v>84</v>
      </c>
      <c r="B100" s="498"/>
      <c r="C100" s="498"/>
      <c r="D100" s="498"/>
      <c r="E100" s="498"/>
      <c r="F100" s="498"/>
      <c r="G100" s="498"/>
      <c r="H100" s="498"/>
      <c r="I100" s="498"/>
      <c r="J100" s="498"/>
      <c r="K100" s="498"/>
      <c r="L100" s="499"/>
      <c r="M100" s="187">
        <f>M53+M73+M83+M98</f>
        <v>870597.49082535133</v>
      </c>
      <c r="N100" s="61"/>
    </row>
    <row r="101" spans="1:14">
      <c r="A101" s="124"/>
      <c r="B101" s="125"/>
      <c r="C101" s="125"/>
      <c r="D101" s="125"/>
      <c r="E101" s="125"/>
      <c r="F101" s="125"/>
      <c r="G101" s="125"/>
      <c r="H101" s="125"/>
      <c r="I101" s="125"/>
      <c r="J101" s="125"/>
      <c r="K101" s="125"/>
      <c r="L101" s="125"/>
      <c r="M101" s="126"/>
      <c r="N101" s="61"/>
    </row>
    <row r="102" spans="1:14">
      <c r="A102" s="500" t="s">
        <v>85</v>
      </c>
      <c r="B102" s="501"/>
      <c r="C102" s="501"/>
      <c r="D102" s="501"/>
      <c r="E102" s="501"/>
      <c r="F102" s="501"/>
      <c r="G102" s="501"/>
      <c r="H102" s="501"/>
      <c r="I102" s="501"/>
      <c r="J102" s="501"/>
      <c r="K102" s="501"/>
      <c r="L102" s="501"/>
      <c r="M102" s="502"/>
      <c r="N102" s="61"/>
    </row>
    <row r="103" spans="1:14" ht="15.75" thickBot="1">
      <c r="A103" s="503"/>
      <c r="B103" s="504"/>
      <c r="C103" s="504"/>
      <c r="D103" s="504"/>
      <c r="E103" s="504"/>
      <c r="F103" s="504"/>
      <c r="G103" s="504"/>
      <c r="H103" s="504"/>
      <c r="I103" s="504"/>
      <c r="J103" s="504"/>
      <c r="K103" s="504"/>
      <c r="L103" s="504"/>
      <c r="M103" s="505"/>
      <c r="N103" s="61"/>
    </row>
    <row r="104" spans="1:14">
      <c r="A104" s="506" t="s">
        <v>58</v>
      </c>
      <c r="B104" s="507"/>
      <c r="C104" s="507"/>
      <c r="D104" s="507"/>
      <c r="E104" s="507"/>
      <c r="F104" s="507"/>
      <c r="G104" s="507"/>
      <c r="H104" s="188"/>
      <c r="I104" s="189"/>
      <c r="J104" s="128" t="s">
        <v>86</v>
      </c>
      <c r="K104" s="508" t="s">
        <v>87</v>
      </c>
      <c r="L104" s="509"/>
      <c r="M104" s="510"/>
      <c r="N104" s="61"/>
    </row>
    <row r="105" spans="1:14">
      <c r="A105" s="486" t="s">
        <v>88</v>
      </c>
      <c r="B105" s="487"/>
      <c r="C105" s="487"/>
      <c r="D105" s="487"/>
      <c r="E105" s="487"/>
      <c r="F105" s="487"/>
      <c r="G105" s="487"/>
      <c r="H105" s="190"/>
      <c r="I105" s="191"/>
      <c r="J105" s="192">
        <v>0.2</v>
      </c>
      <c r="K105" s="488">
        <f>J105*M100</f>
        <v>174119.49816507028</v>
      </c>
      <c r="L105" s="489"/>
      <c r="M105" s="490"/>
      <c r="N105" s="61"/>
    </row>
    <row r="106" spans="1:14" ht="15" customHeight="1">
      <c r="A106" s="193" t="s">
        <v>89</v>
      </c>
      <c r="B106" s="194"/>
      <c r="C106" s="194"/>
      <c r="D106" s="194"/>
      <c r="E106" s="194"/>
      <c r="F106" s="194"/>
      <c r="G106" s="194"/>
      <c r="H106" s="190"/>
      <c r="I106" s="191"/>
      <c r="J106" s="192">
        <v>0.05</v>
      </c>
      <c r="K106" s="488">
        <f>J106*M100</f>
        <v>43529.874541267571</v>
      </c>
      <c r="L106" s="489"/>
      <c r="M106" s="490"/>
      <c r="N106" s="61"/>
    </row>
    <row r="107" spans="1:14" ht="15" customHeight="1" thickBot="1">
      <c r="A107" s="195" t="s">
        <v>90</v>
      </c>
      <c r="B107" s="196"/>
      <c r="C107" s="196"/>
      <c r="D107" s="196"/>
      <c r="E107" s="196"/>
      <c r="F107" s="196"/>
      <c r="G107" s="196"/>
      <c r="H107" s="197"/>
      <c r="I107" s="198"/>
      <c r="J107" s="199">
        <v>0.05</v>
      </c>
      <c r="K107" s="491">
        <f>J107*M100</f>
        <v>43529.874541267571</v>
      </c>
      <c r="L107" s="492"/>
      <c r="M107" s="493"/>
      <c r="N107" s="61"/>
    </row>
    <row r="108" spans="1:14" ht="30" customHeight="1" thickBot="1">
      <c r="A108" s="494" t="s">
        <v>71</v>
      </c>
      <c r="B108" s="495"/>
      <c r="C108" s="495"/>
      <c r="D108" s="495"/>
      <c r="E108" s="495"/>
      <c r="F108" s="495"/>
      <c r="G108" s="495"/>
      <c r="H108" s="495"/>
      <c r="I108" s="495"/>
      <c r="J108" s="495"/>
      <c r="K108" s="495"/>
      <c r="L108" s="496"/>
      <c r="M108" s="158">
        <f>K105+K106+K107</f>
        <v>261179.24724760544</v>
      </c>
      <c r="N108" s="103"/>
    </row>
    <row r="109" spans="1:14" ht="15.75" thickBot="1">
      <c r="A109" s="124"/>
      <c r="B109" s="125"/>
      <c r="C109" s="125"/>
      <c r="D109" s="125"/>
      <c r="E109" s="125"/>
      <c r="F109" s="125"/>
      <c r="G109" s="125"/>
      <c r="H109" s="125"/>
      <c r="I109" s="125"/>
      <c r="J109" s="125"/>
      <c r="K109" s="125"/>
      <c r="L109" s="125"/>
      <c r="M109" s="126"/>
      <c r="N109" s="61"/>
    </row>
    <row r="110" spans="1:14" ht="16.5" thickBot="1">
      <c r="A110" s="477" t="s">
        <v>91</v>
      </c>
      <c r="B110" s="478"/>
      <c r="C110" s="478"/>
      <c r="D110" s="478"/>
      <c r="E110" s="478"/>
      <c r="F110" s="478"/>
      <c r="G110" s="478"/>
      <c r="H110" s="478"/>
      <c r="I110" s="478"/>
      <c r="J110" s="478"/>
      <c r="K110" s="478"/>
      <c r="L110" s="479"/>
      <c r="M110" s="200">
        <f>M100+M108</f>
        <v>1131776.7380729567</v>
      </c>
      <c r="N110" s="61"/>
    </row>
    <row r="111" spans="1:14">
      <c r="A111" s="96"/>
      <c r="B111" s="97"/>
      <c r="C111" s="97"/>
      <c r="D111" s="97"/>
      <c r="E111" s="97"/>
      <c r="F111" s="97"/>
      <c r="G111" s="97"/>
      <c r="H111" s="97"/>
      <c r="I111" s="97"/>
      <c r="J111" s="97"/>
      <c r="K111" s="97"/>
      <c r="L111" s="97"/>
      <c r="M111" s="98"/>
      <c r="N111" s="61"/>
    </row>
    <row r="112" spans="1:14">
      <c r="A112" s="121"/>
      <c r="B112" s="122"/>
      <c r="C112" s="122"/>
      <c r="D112" s="122"/>
      <c r="E112" s="122"/>
      <c r="F112" s="122"/>
      <c r="G112" s="122"/>
      <c r="H112" s="122"/>
      <c r="I112" s="122"/>
      <c r="J112" s="122"/>
      <c r="K112" s="122"/>
      <c r="L112" s="122"/>
      <c r="M112" s="123"/>
      <c r="N112" s="61"/>
    </row>
    <row r="113" spans="1:14">
      <c r="A113" s="121"/>
      <c r="B113" s="122"/>
      <c r="C113" s="122"/>
      <c r="D113" s="122"/>
      <c r="E113" s="122"/>
      <c r="F113" s="122"/>
      <c r="G113" s="122"/>
      <c r="H113" s="122"/>
      <c r="I113" s="122"/>
      <c r="J113" s="122"/>
      <c r="K113" s="122"/>
      <c r="L113" s="122"/>
      <c r="M113" s="123"/>
      <c r="N113" s="61"/>
    </row>
    <row r="114" spans="1:14">
      <c r="A114" s="121"/>
      <c r="B114" s="122"/>
      <c r="C114" s="122"/>
      <c r="D114" s="122"/>
      <c r="E114" s="122"/>
      <c r="F114" s="122"/>
      <c r="G114" s="122"/>
      <c r="H114" s="122"/>
      <c r="I114" s="122"/>
      <c r="J114" s="122"/>
      <c r="K114" s="122"/>
      <c r="L114" s="122"/>
      <c r="M114" s="123"/>
      <c r="N114" s="61"/>
    </row>
    <row r="115" spans="1:14">
      <c r="A115" s="121"/>
      <c r="B115" s="122"/>
      <c r="C115" s="122"/>
      <c r="D115" s="201" t="s">
        <v>92</v>
      </c>
      <c r="E115" s="201"/>
      <c r="F115" s="201"/>
      <c r="G115" s="201"/>
      <c r="H115" s="201"/>
      <c r="I115" s="201"/>
      <c r="J115" s="122"/>
      <c r="K115" s="122"/>
      <c r="L115" s="122"/>
      <c r="M115" s="123"/>
      <c r="N115" s="61"/>
    </row>
    <row r="116" spans="1:14">
      <c r="A116" s="121"/>
      <c r="B116" s="122"/>
      <c r="C116" s="122"/>
      <c r="D116" s="122" t="s">
        <v>93</v>
      </c>
      <c r="E116" s="122"/>
      <c r="F116" s="122"/>
      <c r="G116" s="122"/>
      <c r="H116" s="122"/>
      <c r="I116" s="122"/>
      <c r="J116" s="122"/>
      <c r="K116" s="122"/>
      <c r="L116" s="122"/>
      <c r="M116" s="123"/>
      <c r="N116" s="61"/>
    </row>
    <row r="117" spans="1:14">
      <c r="A117" s="121"/>
      <c r="B117" s="122"/>
      <c r="C117" s="122"/>
      <c r="D117" s="122" t="s">
        <v>94</v>
      </c>
      <c r="E117" s="122"/>
      <c r="F117" s="122"/>
      <c r="G117" s="122"/>
      <c r="H117" s="122"/>
      <c r="I117" s="122"/>
      <c r="J117" s="122"/>
      <c r="K117" s="122"/>
      <c r="L117" s="122"/>
      <c r="M117" s="123"/>
      <c r="N117" s="61"/>
    </row>
    <row r="118" spans="1:14">
      <c r="A118" s="121"/>
      <c r="B118" s="122"/>
      <c r="C118" s="122"/>
      <c r="D118" s="122" t="s">
        <v>95</v>
      </c>
      <c r="E118" s="122"/>
      <c r="F118" s="122"/>
      <c r="G118" s="122"/>
      <c r="H118" s="122"/>
      <c r="I118" s="122"/>
      <c r="J118" s="122"/>
      <c r="K118" s="122"/>
      <c r="L118" s="122"/>
      <c r="M118" s="123"/>
      <c r="N118" s="61"/>
    </row>
    <row r="119" spans="1:14" ht="15.75" thickBot="1">
      <c r="A119" s="121"/>
      <c r="B119" s="122"/>
      <c r="C119" s="122"/>
      <c r="D119" s="122"/>
      <c r="E119" s="122" t="s">
        <v>96</v>
      </c>
      <c r="F119" s="122"/>
      <c r="G119" s="122"/>
      <c r="H119" s="122"/>
      <c r="I119" s="122"/>
      <c r="J119" s="122"/>
      <c r="K119" s="122"/>
      <c r="L119" s="122"/>
      <c r="M119" s="123"/>
      <c r="N119" s="61"/>
    </row>
    <row r="120" spans="1:14">
      <c r="A120" s="202" t="s">
        <v>97</v>
      </c>
      <c r="B120" s="203"/>
      <c r="C120" s="203"/>
      <c r="D120" s="203"/>
      <c r="E120" s="203"/>
      <c r="F120" s="203"/>
      <c r="G120" s="203"/>
      <c r="H120" s="203"/>
      <c r="I120" s="203"/>
      <c r="J120" s="203"/>
      <c r="K120" s="203"/>
      <c r="L120" s="203"/>
      <c r="M120" s="204"/>
      <c r="N120" s="61"/>
    </row>
    <row r="121" spans="1:14">
      <c r="A121" s="205"/>
      <c r="B121" s="206"/>
      <c r="C121" s="206"/>
      <c r="D121" s="206"/>
      <c r="E121" s="206"/>
      <c r="F121" s="206"/>
      <c r="G121" s="206"/>
      <c r="H121" s="206"/>
      <c r="I121" s="206"/>
      <c r="J121" s="206"/>
      <c r="K121" s="206"/>
      <c r="L121" s="206"/>
      <c r="M121" s="207"/>
      <c r="N121" s="61"/>
    </row>
    <row r="122" spans="1:14">
      <c r="A122" s="205"/>
      <c r="B122" s="206"/>
      <c r="C122" s="206"/>
      <c r="D122" s="206"/>
      <c r="E122" s="206"/>
      <c r="F122" s="206"/>
      <c r="G122" s="206"/>
      <c r="H122" s="206"/>
      <c r="I122" s="206"/>
      <c r="J122" s="206"/>
      <c r="K122" s="206"/>
      <c r="L122" s="206"/>
      <c r="M122" s="207"/>
      <c r="N122" s="61"/>
    </row>
    <row r="123" spans="1:14" ht="15.75" thickBot="1">
      <c r="A123" s="208"/>
      <c r="B123" s="209"/>
      <c r="C123" s="209"/>
      <c r="D123" s="209"/>
      <c r="E123" s="209"/>
      <c r="F123" s="209"/>
      <c r="G123" s="209"/>
      <c r="H123" s="209"/>
      <c r="I123" s="209"/>
      <c r="J123" s="209"/>
      <c r="K123" s="209"/>
      <c r="L123" s="209"/>
      <c r="M123" s="210"/>
      <c r="N123" s="61"/>
    </row>
    <row r="124" spans="1:14">
      <c r="A124" s="211"/>
      <c r="B124" s="212"/>
      <c r="C124" s="212"/>
      <c r="D124" s="212"/>
      <c r="E124" s="212"/>
      <c r="F124" s="212"/>
      <c r="G124" s="212"/>
      <c r="H124" s="212"/>
      <c r="I124" s="212"/>
      <c r="J124" s="212"/>
      <c r="K124" s="212"/>
      <c r="L124" s="212"/>
      <c r="M124" s="213"/>
      <c r="N124" s="61"/>
    </row>
    <row r="125" spans="1:14">
      <c r="A125" s="9" t="s">
        <v>98</v>
      </c>
      <c r="B125" s="214"/>
      <c r="C125" s="214"/>
      <c r="D125" s="214"/>
      <c r="E125" s="214"/>
      <c r="F125" s="214"/>
      <c r="G125" s="214"/>
      <c r="H125" s="214"/>
      <c r="I125" s="214"/>
      <c r="J125" s="214"/>
      <c r="K125" s="214"/>
      <c r="L125" s="214"/>
      <c r="M125" s="215"/>
      <c r="N125" s="61"/>
    </row>
    <row r="126" spans="1:14">
      <c r="A126" s="480" t="s">
        <v>99</v>
      </c>
      <c r="B126" s="481"/>
      <c r="C126" s="481"/>
      <c r="D126" s="481"/>
      <c r="E126" s="481"/>
      <c r="F126" s="481"/>
      <c r="G126" s="481"/>
      <c r="H126" s="481"/>
      <c r="I126" s="481"/>
      <c r="J126" s="481"/>
      <c r="K126" s="481"/>
      <c r="L126" s="481"/>
      <c r="M126" s="482"/>
      <c r="N126" s="61"/>
    </row>
    <row r="127" spans="1:14">
      <c r="A127" s="480"/>
      <c r="B127" s="481"/>
      <c r="C127" s="481"/>
      <c r="D127" s="481"/>
      <c r="E127" s="481"/>
      <c r="F127" s="481"/>
      <c r="G127" s="481"/>
      <c r="H127" s="481"/>
      <c r="I127" s="481"/>
      <c r="J127" s="481"/>
      <c r="K127" s="481"/>
      <c r="L127" s="481"/>
      <c r="M127" s="482"/>
      <c r="N127" s="61"/>
    </row>
    <row r="128" spans="1:14">
      <c r="A128" s="480" t="s">
        <v>100</v>
      </c>
      <c r="B128" s="481"/>
      <c r="C128" s="481"/>
      <c r="D128" s="481"/>
      <c r="E128" s="481"/>
      <c r="F128" s="481"/>
      <c r="G128" s="481"/>
      <c r="H128" s="481"/>
      <c r="I128" s="481"/>
      <c r="J128" s="481"/>
      <c r="K128" s="481"/>
      <c r="L128" s="481"/>
      <c r="M128" s="482"/>
      <c r="N128" s="61"/>
    </row>
    <row r="129" spans="1:14">
      <c r="A129" s="480"/>
      <c r="B129" s="481"/>
      <c r="C129" s="481"/>
      <c r="D129" s="481"/>
      <c r="E129" s="481"/>
      <c r="F129" s="481"/>
      <c r="G129" s="481"/>
      <c r="H129" s="481"/>
      <c r="I129" s="481"/>
      <c r="J129" s="481"/>
      <c r="K129" s="481"/>
      <c r="L129" s="481"/>
      <c r="M129" s="482"/>
      <c r="N129" s="61"/>
    </row>
    <row r="130" spans="1:14">
      <c r="A130" s="55"/>
      <c r="B130" s="56"/>
      <c r="C130" s="56"/>
      <c r="D130" s="56"/>
      <c r="E130" s="56"/>
      <c r="F130" s="56"/>
      <c r="G130" s="56"/>
      <c r="H130" s="56"/>
      <c r="I130" s="56"/>
      <c r="J130" s="56"/>
      <c r="K130" s="56"/>
      <c r="L130" s="56"/>
      <c r="M130" s="57"/>
      <c r="N130" s="61"/>
    </row>
    <row r="131" spans="1:14">
      <c r="A131" s="216"/>
      <c r="B131" s="217"/>
      <c r="C131" s="217"/>
      <c r="D131" s="217"/>
      <c r="E131" s="217"/>
      <c r="F131" s="217"/>
      <c r="G131" s="217"/>
      <c r="H131" s="217"/>
      <c r="I131" s="217"/>
      <c r="J131" s="217"/>
      <c r="K131" s="217"/>
      <c r="L131" s="217"/>
      <c r="M131" s="218"/>
      <c r="N131" s="61"/>
    </row>
    <row r="132" spans="1:14">
      <c r="A132" s="216"/>
      <c r="B132" s="217"/>
      <c r="C132" s="217"/>
      <c r="D132" s="217"/>
      <c r="E132" s="217"/>
      <c r="F132" s="217"/>
      <c r="G132" s="217"/>
      <c r="H132" s="217"/>
      <c r="I132" s="217"/>
      <c r="J132" s="217"/>
      <c r="K132" s="217"/>
      <c r="L132" s="217"/>
      <c r="M132" s="218"/>
      <c r="N132" s="61"/>
    </row>
    <row r="133" spans="1:14">
      <c r="A133" s="219"/>
      <c r="B133" s="220"/>
      <c r="C133" s="220"/>
      <c r="D133" s="220"/>
      <c r="E133" s="220"/>
      <c r="F133" s="220"/>
      <c r="G133" s="220"/>
      <c r="H133" s="220"/>
      <c r="I133" s="220"/>
      <c r="J133" s="220"/>
      <c r="K133" s="220"/>
      <c r="L133" s="220"/>
      <c r="M133" s="221"/>
      <c r="N133" s="61"/>
    </row>
    <row r="134" spans="1:14">
      <c r="A134" s="121"/>
      <c r="B134" s="122"/>
      <c r="C134" s="122"/>
      <c r="D134" s="122" t="s">
        <v>92</v>
      </c>
      <c r="E134" s="201"/>
      <c r="F134" s="201"/>
      <c r="G134" s="122"/>
      <c r="H134" s="122"/>
      <c r="I134" s="122"/>
      <c r="J134" s="122"/>
      <c r="K134" s="122"/>
      <c r="L134" s="122"/>
      <c r="M134" s="123"/>
      <c r="N134" s="61"/>
    </row>
    <row r="135" spans="1:14">
      <c r="A135" s="121"/>
      <c r="B135" s="122"/>
      <c r="C135" s="122"/>
      <c r="D135" s="222" t="s">
        <v>93</v>
      </c>
      <c r="E135" s="122"/>
      <c r="F135" s="122"/>
      <c r="G135" s="222"/>
      <c r="H135" s="222"/>
      <c r="I135" s="222"/>
      <c r="J135" s="122"/>
      <c r="K135" s="122"/>
      <c r="L135" s="122"/>
      <c r="M135" s="123"/>
      <c r="N135" s="61"/>
    </row>
    <row r="136" spans="1:14">
      <c r="A136" s="121"/>
      <c r="B136" s="122"/>
      <c r="C136" s="122"/>
      <c r="D136" s="223" t="s">
        <v>101</v>
      </c>
      <c r="E136" s="122"/>
      <c r="F136" s="122"/>
      <c r="G136" s="223"/>
      <c r="H136" s="223"/>
      <c r="I136" s="223"/>
      <c r="J136" s="122"/>
      <c r="K136" s="122"/>
      <c r="L136" s="122"/>
      <c r="M136" s="123"/>
      <c r="N136" s="61"/>
    </row>
    <row r="137" spans="1:14">
      <c r="A137" s="224"/>
      <c r="B137" s="220"/>
      <c r="C137" s="220"/>
      <c r="D137" s="122" t="s">
        <v>95</v>
      </c>
      <c r="E137" s="122"/>
      <c r="F137" s="122"/>
      <c r="G137" s="122"/>
      <c r="H137" s="122"/>
      <c r="I137" s="122"/>
      <c r="J137" s="220"/>
      <c r="K137" s="220"/>
      <c r="L137" s="220"/>
      <c r="M137" s="221"/>
      <c r="N137" s="61"/>
    </row>
    <row r="138" spans="1:14">
      <c r="A138" s="224"/>
      <c r="B138" s="220"/>
      <c r="C138" s="220"/>
      <c r="D138" s="220"/>
      <c r="E138" s="122"/>
      <c r="F138" s="122"/>
      <c r="G138" s="122"/>
      <c r="H138" s="122"/>
      <c r="I138" s="122"/>
      <c r="J138" s="220"/>
      <c r="K138" s="220"/>
      <c r="L138" s="220"/>
      <c r="M138" s="221"/>
      <c r="N138" s="61"/>
    </row>
    <row r="139" spans="1:14">
      <c r="A139" s="483" t="s">
        <v>217</v>
      </c>
      <c r="B139" s="484"/>
      <c r="C139" s="484"/>
      <c r="D139" s="484"/>
      <c r="E139" s="484"/>
      <c r="F139" s="484"/>
      <c r="G139" s="484"/>
      <c r="H139" s="484"/>
      <c r="I139" s="484"/>
      <c r="J139" s="484"/>
      <c r="K139" s="484"/>
      <c r="L139" s="484"/>
      <c r="M139" s="485"/>
      <c r="N139" s="61"/>
    </row>
    <row r="140" spans="1:14" ht="15.75" thickBot="1">
      <c r="A140" s="225"/>
      <c r="B140" s="226"/>
      <c r="C140" s="226"/>
      <c r="D140" s="227"/>
      <c r="E140" s="227"/>
      <c r="F140" s="227"/>
      <c r="G140" s="227"/>
      <c r="H140" s="227"/>
      <c r="I140" s="227"/>
      <c r="J140" s="227"/>
      <c r="K140" s="227"/>
      <c r="L140" s="227"/>
      <c r="M140" s="228"/>
      <c r="N140" s="61"/>
    </row>
  </sheetData>
  <mergeCells count="149">
    <mergeCell ref="A85:M85"/>
    <mergeCell ref="A86:M86"/>
    <mergeCell ref="B87:G87"/>
    <mergeCell ref="K87:L87"/>
    <mergeCell ref="B88:G88"/>
    <mergeCell ref="K88:L88"/>
    <mergeCell ref="B37:H37"/>
    <mergeCell ref="B38:H38"/>
    <mergeCell ref="B39:H39"/>
    <mergeCell ref="B42:H42"/>
    <mergeCell ref="K37:L37"/>
    <mergeCell ref="K38:L38"/>
    <mergeCell ref="B70:H70"/>
    <mergeCell ref="B62:H62"/>
    <mergeCell ref="K62:L62"/>
    <mergeCell ref="B63:H63"/>
    <mergeCell ref="K63:L63"/>
    <mergeCell ref="B64:H64"/>
    <mergeCell ref="K42:L42"/>
    <mergeCell ref="B43:H43"/>
    <mergeCell ref="K43:L43"/>
    <mergeCell ref="B44:H44"/>
    <mergeCell ref="K44:L44"/>
    <mergeCell ref="K39:L39"/>
    <mergeCell ref="M1:M6"/>
    <mergeCell ref="B2:I2"/>
    <mergeCell ref="B3:I4"/>
    <mergeCell ref="J3:J4"/>
    <mergeCell ref="K3:L4"/>
    <mergeCell ref="B5:I5"/>
    <mergeCell ref="J5:J6"/>
    <mergeCell ref="B6:I6"/>
    <mergeCell ref="K5:K6"/>
    <mergeCell ref="L5:L6"/>
    <mergeCell ref="G10:H10"/>
    <mergeCell ref="A12:D12"/>
    <mergeCell ref="A13:C13"/>
    <mergeCell ref="G13:H13"/>
    <mergeCell ref="J13:K13"/>
    <mergeCell ref="A1:A6"/>
    <mergeCell ref="B1:I1"/>
    <mergeCell ref="J1:J2"/>
    <mergeCell ref="K1:L2"/>
    <mergeCell ref="E8:H9"/>
    <mergeCell ref="A10:C10"/>
    <mergeCell ref="E10:F10"/>
    <mergeCell ref="B33:H33"/>
    <mergeCell ref="I33:J33"/>
    <mergeCell ref="K33:L33"/>
    <mergeCell ref="A35:M35"/>
    <mergeCell ref="A36:M36"/>
    <mergeCell ref="C14:D14"/>
    <mergeCell ref="K15:M15"/>
    <mergeCell ref="A30:M30"/>
    <mergeCell ref="B32:H32"/>
    <mergeCell ref="I32:J32"/>
    <mergeCell ref="K32:L32"/>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A55:M55"/>
    <mergeCell ref="A56:M56"/>
    <mergeCell ref="B57:H57"/>
    <mergeCell ref="K57:L57"/>
    <mergeCell ref="B58:H58"/>
    <mergeCell ref="K58:L58"/>
    <mergeCell ref="B51:H51"/>
    <mergeCell ref="K51:L51"/>
    <mergeCell ref="B52:H52"/>
    <mergeCell ref="K52:L52"/>
    <mergeCell ref="A53:L53"/>
    <mergeCell ref="K64:L64"/>
    <mergeCell ref="B65:H65"/>
    <mergeCell ref="K65:L65"/>
    <mergeCell ref="B66:H66"/>
    <mergeCell ref="K66:L66"/>
    <mergeCell ref="B59:H59"/>
    <mergeCell ref="K59:L59"/>
    <mergeCell ref="B60:H60"/>
    <mergeCell ref="K60:L60"/>
    <mergeCell ref="B61:H61"/>
    <mergeCell ref="K61:L61"/>
    <mergeCell ref="K70:L70"/>
    <mergeCell ref="B71:H71"/>
    <mergeCell ref="K71:L71"/>
    <mergeCell ref="B72:H72"/>
    <mergeCell ref="K72:L72"/>
    <mergeCell ref="B67:H67"/>
    <mergeCell ref="K67:L67"/>
    <mergeCell ref="B68:H68"/>
    <mergeCell ref="K68:L68"/>
    <mergeCell ref="B69:H69"/>
    <mergeCell ref="K69:L69"/>
    <mergeCell ref="B79:G79"/>
    <mergeCell ref="B80:G80"/>
    <mergeCell ref="B81:G81"/>
    <mergeCell ref="B82:G82"/>
    <mergeCell ref="A83:L83"/>
    <mergeCell ref="A73:L73"/>
    <mergeCell ref="A75:M75"/>
    <mergeCell ref="A76:M76"/>
    <mergeCell ref="B77:G77"/>
    <mergeCell ref="B78:G78"/>
    <mergeCell ref="B92:G92"/>
    <mergeCell ref="K92:L92"/>
    <mergeCell ref="B93:G93"/>
    <mergeCell ref="K93:L93"/>
    <mergeCell ref="B94:G94"/>
    <mergeCell ref="K94:L94"/>
    <mergeCell ref="B89:G89"/>
    <mergeCell ref="K89:L89"/>
    <mergeCell ref="B90:G90"/>
    <mergeCell ref="K90:L90"/>
    <mergeCell ref="B91:G91"/>
    <mergeCell ref="K91:L91"/>
    <mergeCell ref="A98:L98"/>
    <mergeCell ref="A100:L100"/>
    <mergeCell ref="A102:M102"/>
    <mergeCell ref="A103:M103"/>
    <mergeCell ref="A104:G104"/>
    <mergeCell ref="K104:M104"/>
    <mergeCell ref="B95:G95"/>
    <mergeCell ref="K95:L95"/>
    <mergeCell ref="B96:G96"/>
    <mergeCell ref="K96:L96"/>
    <mergeCell ref="B97:G97"/>
    <mergeCell ref="K97:L97"/>
    <mergeCell ref="A110:L110"/>
    <mergeCell ref="A126:M127"/>
    <mergeCell ref="A128:M129"/>
    <mergeCell ref="A139:M139"/>
    <mergeCell ref="A105:G105"/>
    <mergeCell ref="K105:M105"/>
    <mergeCell ref="K106:M106"/>
    <mergeCell ref="K107:M107"/>
    <mergeCell ref="A108:L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2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241"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9" tint="-0.249977111117893"/>
  </sheetPr>
  <dimension ref="A1:O140"/>
  <sheetViews>
    <sheetView topLeftCell="A72" zoomScale="75" zoomScaleNormal="75" workbookViewId="0">
      <selection activeCell="O120" sqref="O120"/>
    </sheetView>
  </sheetViews>
  <sheetFormatPr baseColWidth="10" defaultColWidth="11" defaultRowHeight="15"/>
  <cols>
    <col min="1" max="1" width="10.28515625" bestFit="1" customWidth="1"/>
    <col min="2" max="2" width="16.7109375" customWidth="1"/>
    <col min="6" max="6" width="16.28515625" customWidth="1"/>
    <col min="9" max="9" width="13.140625" bestFit="1" customWidth="1"/>
    <col min="10" max="10" width="15.7109375" customWidth="1"/>
    <col min="11" max="11" width="18.7109375" customWidth="1"/>
    <col min="12" max="12" width="12.7109375" customWidth="1"/>
    <col min="13" max="13" width="23.5703125" customWidth="1"/>
    <col min="14" max="14" width="17.28515625" customWidth="1"/>
    <col min="15" max="15" width="12" bestFit="1" customWidth="1"/>
  </cols>
  <sheetData>
    <row r="1" spans="1:14" ht="24.75" customHeight="1">
      <c r="A1" s="576"/>
      <c r="B1" s="579"/>
      <c r="C1" s="579"/>
      <c r="D1" s="579"/>
      <c r="E1" s="579"/>
      <c r="F1" s="579"/>
      <c r="G1" s="579"/>
      <c r="H1" s="579"/>
      <c r="I1" s="580"/>
      <c r="J1" s="581" t="s">
        <v>40</v>
      </c>
      <c r="K1" s="583" t="s">
        <v>193</v>
      </c>
      <c r="L1" s="584"/>
      <c r="M1" s="587"/>
      <c r="N1" s="61"/>
    </row>
    <row r="2" spans="1:14" ht="15.75">
      <c r="A2" s="577"/>
      <c r="B2" s="590" t="s">
        <v>0</v>
      </c>
      <c r="C2" s="590"/>
      <c r="D2" s="590"/>
      <c r="E2" s="590"/>
      <c r="F2" s="590"/>
      <c r="G2" s="590"/>
      <c r="H2" s="590"/>
      <c r="I2" s="591"/>
      <c r="J2" s="582"/>
      <c r="K2" s="585"/>
      <c r="L2" s="586"/>
      <c r="M2" s="588"/>
      <c r="N2" s="61"/>
    </row>
    <row r="3" spans="1:14">
      <c r="A3" s="577"/>
      <c r="B3" s="592" t="s">
        <v>194</v>
      </c>
      <c r="C3" s="592"/>
      <c r="D3" s="592"/>
      <c r="E3" s="592"/>
      <c r="F3" s="592"/>
      <c r="G3" s="592"/>
      <c r="H3" s="592"/>
      <c r="I3" s="593"/>
      <c r="J3" s="594" t="s">
        <v>41</v>
      </c>
      <c r="K3" s="596">
        <v>2021</v>
      </c>
      <c r="L3" s="597"/>
      <c r="M3" s="588"/>
      <c r="N3" s="61"/>
    </row>
    <row r="4" spans="1:14">
      <c r="A4" s="577"/>
      <c r="B4" s="592"/>
      <c r="C4" s="592"/>
      <c r="D4" s="592"/>
      <c r="E4" s="592"/>
      <c r="F4" s="592"/>
      <c r="G4" s="592"/>
      <c r="H4" s="592"/>
      <c r="I4" s="593"/>
      <c r="J4" s="595"/>
      <c r="K4" s="585"/>
      <c r="L4" s="586"/>
      <c r="M4" s="588"/>
      <c r="N4" s="61"/>
    </row>
    <row r="5" spans="1:14">
      <c r="A5" s="577"/>
      <c r="B5" s="592" t="s">
        <v>195</v>
      </c>
      <c r="C5" s="592"/>
      <c r="D5" s="592"/>
      <c r="E5" s="592"/>
      <c r="F5" s="592"/>
      <c r="G5" s="592"/>
      <c r="H5" s="592"/>
      <c r="I5" s="593"/>
      <c r="J5" s="594" t="s">
        <v>42</v>
      </c>
      <c r="K5" s="601"/>
      <c r="L5" s="601"/>
      <c r="M5" s="588"/>
      <c r="N5" s="61"/>
    </row>
    <row r="6" spans="1:14" ht="15.75" thickBot="1">
      <c r="A6" s="578"/>
      <c r="B6" s="599"/>
      <c r="C6" s="599"/>
      <c r="D6" s="599"/>
      <c r="E6" s="599"/>
      <c r="F6" s="599"/>
      <c r="G6" s="599"/>
      <c r="H6" s="599"/>
      <c r="I6" s="600"/>
      <c r="J6" s="598"/>
      <c r="K6" s="602"/>
      <c r="L6" s="602"/>
      <c r="M6" s="589"/>
      <c r="N6" s="61"/>
    </row>
    <row r="7" spans="1:14" ht="15.75" thickBot="1">
      <c r="A7" s="62"/>
      <c r="B7" s="63"/>
      <c r="C7" s="63"/>
      <c r="D7" s="63"/>
      <c r="E7" s="63"/>
      <c r="F7" s="63"/>
      <c r="G7" s="63"/>
      <c r="H7" s="63"/>
      <c r="I7" s="63"/>
      <c r="J7" s="63"/>
      <c r="K7" s="64"/>
      <c r="L7" s="64"/>
      <c r="M7" s="65"/>
      <c r="N7" s="61"/>
    </row>
    <row r="8" spans="1:14" ht="18" customHeight="1">
      <c r="A8" s="66"/>
      <c r="B8" s="67"/>
      <c r="C8" s="67"/>
      <c r="D8" s="67"/>
      <c r="E8" s="605"/>
      <c r="F8" s="605"/>
      <c r="G8" s="605"/>
      <c r="H8" s="605"/>
      <c r="I8" s="67"/>
      <c r="J8" s="68" t="s">
        <v>43</v>
      </c>
      <c r="K8" s="69"/>
      <c r="L8" s="69"/>
      <c r="M8" s="70"/>
      <c r="N8" s="61"/>
    </row>
    <row r="9" spans="1:14">
      <c r="A9" s="71"/>
      <c r="B9" s="72"/>
      <c r="C9" s="72"/>
      <c r="D9" s="72"/>
      <c r="E9" s="606"/>
      <c r="F9" s="606"/>
      <c r="G9" s="606"/>
      <c r="H9" s="606"/>
      <c r="I9" s="72"/>
      <c r="J9" s="73"/>
      <c r="K9" s="74" t="s">
        <v>44</v>
      </c>
      <c r="L9" s="74" t="s">
        <v>45</v>
      </c>
      <c r="M9" s="75" t="s">
        <v>46</v>
      </c>
      <c r="N9" s="61"/>
    </row>
    <row r="10" spans="1:14" ht="20.25">
      <c r="A10" s="565" t="s">
        <v>196</v>
      </c>
      <c r="B10" s="566"/>
      <c r="C10" s="566"/>
      <c r="D10" s="78" t="s">
        <v>197</v>
      </c>
      <c r="E10" s="561" t="s">
        <v>198</v>
      </c>
      <c r="F10" s="561"/>
      <c r="G10" s="562" t="s">
        <v>199</v>
      </c>
      <c r="H10" s="562"/>
      <c r="I10" s="72"/>
      <c r="J10" s="79"/>
      <c r="K10" s="74"/>
      <c r="L10" s="74"/>
      <c r="M10" s="75"/>
      <c r="N10" s="61"/>
    </row>
    <row r="11" spans="1:14" ht="35.25">
      <c r="A11" s="76"/>
      <c r="B11" s="77"/>
      <c r="C11" s="77"/>
      <c r="D11" s="80"/>
      <c r="E11" s="72"/>
      <c r="F11" s="72"/>
      <c r="G11" s="81"/>
      <c r="H11" s="72"/>
      <c r="I11" s="72"/>
      <c r="J11" s="79"/>
      <c r="K11" s="74"/>
      <c r="L11" s="74"/>
      <c r="M11" s="75"/>
      <c r="N11" s="61"/>
    </row>
    <row r="12" spans="1:14">
      <c r="A12" s="563" t="s">
        <v>200</v>
      </c>
      <c r="B12" s="564"/>
      <c r="C12" s="564"/>
      <c r="D12" s="564"/>
      <c r="E12" s="72"/>
      <c r="F12" s="72"/>
      <c r="G12" s="72"/>
      <c r="H12" s="72"/>
      <c r="I12" s="72"/>
      <c r="J12" s="73"/>
      <c r="K12" s="74"/>
      <c r="L12" s="74"/>
      <c r="M12" s="75"/>
      <c r="N12" s="61"/>
    </row>
    <row r="13" spans="1:14" ht="35.25">
      <c r="A13" s="565" t="s">
        <v>201</v>
      </c>
      <c r="B13" s="566"/>
      <c r="C13" s="566"/>
      <c r="D13" s="82" t="s">
        <v>47</v>
      </c>
      <c r="E13" s="82"/>
      <c r="F13" s="83"/>
      <c r="G13" s="567" t="s">
        <v>202</v>
      </c>
      <c r="H13" s="567"/>
      <c r="I13" s="84" t="s">
        <v>47</v>
      </c>
      <c r="J13" s="567" t="s">
        <v>203</v>
      </c>
      <c r="K13" s="567"/>
      <c r="L13" s="84" t="s">
        <v>47</v>
      </c>
      <c r="M13" s="85"/>
      <c r="N13" s="61"/>
    </row>
    <row r="14" spans="1:14">
      <c r="A14" s="86" t="s">
        <v>48</v>
      </c>
      <c r="B14" s="87"/>
      <c r="C14" s="568"/>
      <c r="D14" s="568"/>
      <c r="E14" s="88"/>
      <c r="F14" s="88"/>
      <c r="G14" s="87"/>
      <c r="H14" s="89"/>
      <c r="I14" s="90" t="s">
        <v>49</v>
      </c>
      <c r="J14" s="91"/>
      <c r="K14" s="88"/>
      <c r="L14" s="88"/>
      <c r="M14" s="92"/>
      <c r="N14" s="61"/>
    </row>
    <row r="15" spans="1:14" ht="19.5" customHeight="1" thickBot="1">
      <c r="A15" s="93"/>
      <c r="B15" s="94"/>
      <c r="C15" s="95"/>
      <c r="D15" s="95"/>
      <c r="E15" s="95"/>
      <c r="F15" s="95"/>
      <c r="G15" s="94"/>
      <c r="H15" s="95"/>
      <c r="I15" s="94"/>
      <c r="J15" s="95"/>
      <c r="K15" s="569"/>
      <c r="L15" s="569"/>
      <c r="M15" s="570"/>
      <c r="N15" s="61"/>
    </row>
    <row r="16" spans="1:14">
      <c r="A16" s="96"/>
      <c r="B16" s="97"/>
      <c r="C16" s="97"/>
      <c r="D16" s="97"/>
      <c r="E16" s="97"/>
      <c r="F16" s="97"/>
      <c r="G16" s="97"/>
      <c r="H16" s="97"/>
      <c r="I16" s="97"/>
      <c r="J16" s="97"/>
      <c r="K16" s="97"/>
      <c r="L16" s="97"/>
      <c r="M16" s="98"/>
      <c r="N16" s="61"/>
    </row>
    <row r="17" spans="1:14">
      <c r="A17" s="9" t="s">
        <v>50</v>
      </c>
      <c r="B17" s="10"/>
      <c r="C17" s="99" t="s">
        <v>204</v>
      </c>
      <c r="D17" s="100"/>
      <c r="E17" s="101"/>
      <c r="F17" s="101"/>
      <c r="G17" s="101"/>
      <c r="H17" s="101"/>
      <c r="I17" s="101"/>
      <c r="J17" s="101"/>
      <c r="K17" s="101"/>
      <c r="L17" s="101"/>
      <c r="M17" s="102"/>
      <c r="N17" s="103"/>
    </row>
    <row r="18" spans="1:14">
      <c r="A18" s="104" t="s">
        <v>51</v>
      </c>
      <c r="B18" s="105"/>
      <c r="C18" s="106"/>
      <c r="D18" s="106"/>
      <c r="E18" s="106"/>
      <c r="F18" s="106"/>
      <c r="G18" s="106"/>
      <c r="H18" s="106"/>
      <c r="I18" s="106"/>
      <c r="J18" s="106"/>
      <c r="K18" s="106"/>
      <c r="L18" s="106"/>
      <c r="M18" s="102"/>
      <c r="N18" s="103"/>
    </row>
    <row r="19" spans="1:14">
      <c r="A19" s="107"/>
      <c r="B19" s="105"/>
      <c r="C19" s="108"/>
      <c r="D19" s="106"/>
      <c r="E19" s="106"/>
      <c r="F19" s="106"/>
      <c r="G19" s="106"/>
      <c r="H19" s="106"/>
      <c r="I19" s="106"/>
      <c r="J19" s="106"/>
      <c r="K19" s="106"/>
      <c r="L19" s="106"/>
      <c r="M19" s="102"/>
      <c r="N19" s="103"/>
    </row>
    <row r="20" spans="1:14">
      <c r="A20" s="107"/>
      <c r="B20" s="105"/>
      <c r="C20" s="109"/>
      <c r="D20" s="109"/>
      <c r="E20" s="109"/>
      <c r="F20" s="109"/>
      <c r="G20" s="109"/>
      <c r="H20" s="109"/>
      <c r="I20" s="109"/>
      <c r="J20" s="109"/>
      <c r="K20" s="109"/>
      <c r="L20" s="109"/>
      <c r="M20" s="110"/>
      <c r="N20" s="103"/>
    </row>
    <row r="21" spans="1:14">
      <c r="A21" s="107" t="s">
        <v>52</v>
      </c>
      <c r="B21" s="111"/>
      <c r="C21" s="106"/>
      <c r="D21" s="106"/>
      <c r="E21" s="106"/>
      <c r="F21" s="106"/>
      <c r="G21" s="106"/>
      <c r="H21" s="100"/>
      <c r="I21" s="11" t="s">
        <v>53</v>
      </c>
      <c r="J21" s="106"/>
      <c r="K21" s="106"/>
      <c r="L21" s="106"/>
      <c r="M21" s="110"/>
      <c r="N21" s="103"/>
    </row>
    <row r="22" spans="1:14">
      <c r="A22" s="107"/>
      <c r="B22" s="105"/>
      <c r="C22" s="109"/>
      <c r="D22" s="109"/>
      <c r="E22" s="109"/>
      <c r="F22" s="109"/>
      <c r="G22" s="109"/>
      <c r="H22" s="109"/>
      <c r="I22" s="109"/>
      <c r="J22" s="109"/>
      <c r="K22" s="109"/>
      <c r="L22" s="109"/>
      <c r="M22" s="110"/>
      <c r="N22" s="103"/>
    </row>
    <row r="23" spans="1:14">
      <c r="A23" s="107" t="s">
        <v>54</v>
      </c>
      <c r="B23" s="111"/>
      <c r="C23" s="106"/>
      <c r="D23" s="106"/>
      <c r="E23" s="106"/>
      <c r="F23" s="106"/>
      <c r="G23" s="106"/>
      <c r="H23" s="106"/>
      <c r="I23" s="106"/>
      <c r="J23" s="106"/>
      <c r="K23" s="106"/>
      <c r="L23" s="106"/>
      <c r="M23" s="112"/>
      <c r="N23" s="103"/>
    </row>
    <row r="24" spans="1:14">
      <c r="A24" s="107"/>
      <c r="B24" s="105"/>
      <c r="C24" s="109"/>
      <c r="D24" s="109"/>
      <c r="E24" s="109"/>
      <c r="F24" s="109"/>
      <c r="G24" s="109"/>
      <c r="H24" s="109"/>
      <c r="I24" s="109"/>
      <c r="J24" s="109"/>
      <c r="K24" s="109"/>
      <c r="L24" s="109"/>
      <c r="M24" s="110"/>
      <c r="N24" s="103"/>
    </row>
    <row r="25" spans="1:14">
      <c r="A25" s="107" t="s">
        <v>55</v>
      </c>
      <c r="B25" s="111"/>
      <c r="C25" s="106"/>
      <c r="D25" s="106"/>
      <c r="E25" s="106"/>
      <c r="F25" s="106"/>
      <c r="G25" s="106"/>
      <c r="H25" s="106"/>
      <c r="I25" s="106"/>
      <c r="J25" s="113" t="s">
        <v>50</v>
      </c>
      <c r="K25" s="114"/>
      <c r="L25" s="115" t="s">
        <v>204</v>
      </c>
      <c r="M25" s="116" t="s">
        <v>205</v>
      </c>
      <c r="N25" s="103"/>
    </row>
    <row r="26" spans="1:14">
      <c r="A26" s="107"/>
      <c r="B26" s="105"/>
      <c r="C26" s="109"/>
      <c r="D26" s="109"/>
      <c r="E26" s="109"/>
      <c r="F26" s="109"/>
      <c r="G26" s="109"/>
      <c r="H26" s="109"/>
      <c r="I26" s="109"/>
      <c r="J26" s="109"/>
      <c r="K26" s="109"/>
      <c r="L26" s="109"/>
      <c r="M26" s="110"/>
      <c r="N26" s="103"/>
    </row>
    <row r="27" spans="1:14">
      <c r="A27" s="107" t="s">
        <v>206</v>
      </c>
      <c r="B27" s="105"/>
      <c r="C27" s="109"/>
      <c r="D27" s="109"/>
      <c r="E27" s="109"/>
      <c r="F27" s="109"/>
      <c r="G27" s="100"/>
      <c r="H27" s="117" t="s">
        <v>207</v>
      </c>
      <c r="I27" s="117" t="s">
        <v>207</v>
      </c>
      <c r="J27" s="101"/>
      <c r="K27" s="109"/>
      <c r="L27" s="109"/>
      <c r="M27" s="110"/>
      <c r="N27" s="103"/>
    </row>
    <row r="28" spans="1:14">
      <c r="A28" s="107"/>
      <c r="B28" s="105"/>
      <c r="C28" s="109"/>
      <c r="D28" s="109"/>
      <c r="E28" s="101" t="s">
        <v>56</v>
      </c>
      <c r="F28" s="118"/>
      <c r="G28" s="119" t="s">
        <v>44</v>
      </c>
      <c r="H28" s="119" t="s">
        <v>45</v>
      </c>
      <c r="I28" s="120" t="s">
        <v>46</v>
      </c>
      <c r="J28" s="101"/>
      <c r="K28" s="109"/>
      <c r="L28" s="109"/>
      <c r="M28" s="110"/>
      <c r="N28" s="103"/>
    </row>
    <row r="29" spans="1:14" ht="30" customHeight="1">
      <c r="A29" s="121"/>
      <c r="B29" s="122"/>
      <c r="C29" s="122"/>
      <c r="D29" s="122"/>
      <c r="E29" s="122"/>
      <c r="F29" s="122"/>
      <c r="G29" s="122"/>
      <c r="H29" s="122"/>
      <c r="I29" s="122"/>
      <c r="J29" s="122"/>
      <c r="K29" s="122"/>
      <c r="L29" s="122"/>
      <c r="M29" s="123"/>
      <c r="N29" s="61"/>
    </row>
    <row r="30" spans="1:14" ht="17.25" hidden="1" customHeight="1">
      <c r="A30" s="571" t="s">
        <v>57</v>
      </c>
      <c r="B30" s="572"/>
      <c r="C30" s="572"/>
      <c r="D30" s="572"/>
      <c r="E30" s="572"/>
      <c r="F30" s="572"/>
      <c r="G30" s="572"/>
      <c r="H30" s="572"/>
      <c r="I30" s="572"/>
      <c r="J30" s="572"/>
      <c r="K30" s="572"/>
      <c r="L30" s="572"/>
      <c r="M30" s="573"/>
      <c r="N30" s="103"/>
    </row>
    <row r="31" spans="1:14" ht="15.75" customHeight="1" thickBot="1">
      <c r="A31" s="124"/>
      <c r="B31" s="125"/>
      <c r="C31" s="125"/>
      <c r="D31" s="125"/>
      <c r="E31" s="125"/>
      <c r="F31" s="125"/>
      <c r="G31" s="125"/>
      <c r="H31" s="125"/>
      <c r="I31" s="125"/>
      <c r="J31" s="125"/>
      <c r="K31" s="125"/>
      <c r="L31" s="125"/>
      <c r="M31" s="126"/>
      <c r="N31" s="61"/>
    </row>
    <row r="32" spans="1:14" ht="15" customHeight="1">
      <c r="A32" s="127" t="s">
        <v>208</v>
      </c>
      <c r="B32" s="549" t="s">
        <v>58</v>
      </c>
      <c r="C32" s="549"/>
      <c r="D32" s="549"/>
      <c r="E32" s="549"/>
      <c r="F32" s="549"/>
      <c r="G32" s="549"/>
      <c r="H32" s="549"/>
      <c r="I32" s="556" t="s">
        <v>59</v>
      </c>
      <c r="J32" s="556"/>
      <c r="K32" s="603" t="s">
        <v>60</v>
      </c>
      <c r="L32" s="603"/>
      <c r="M32" s="129" t="s">
        <v>7</v>
      </c>
      <c r="N32" s="61"/>
    </row>
    <row r="33" spans="1:14" ht="15.75" thickBot="1">
      <c r="A33" s="130" t="s">
        <v>262</v>
      </c>
      <c r="B33" s="604" t="s">
        <v>263</v>
      </c>
      <c r="C33" s="604"/>
      <c r="D33" s="604"/>
      <c r="E33" s="604"/>
      <c r="F33" s="604"/>
      <c r="G33" s="604"/>
      <c r="H33" s="604"/>
      <c r="I33" s="604"/>
      <c r="J33" s="604"/>
      <c r="K33" s="604" t="s">
        <v>103</v>
      </c>
      <c r="L33" s="604"/>
      <c r="M33" s="131"/>
      <c r="N33" s="61"/>
    </row>
    <row r="34" spans="1:14">
      <c r="A34" s="132"/>
      <c r="B34" s="133"/>
      <c r="C34" s="133"/>
      <c r="D34" s="133"/>
      <c r="E34" s="133"/>
      <c r="F34" s="133"/>
      <c r="G34" s="133"/>
      <c r="H34" s="133"/>
      <c r="I34" s="133"/>
      <c r="J34" s="133"/>
      <c r="K34" s="133"/>
      <c r="L34" s="133"/>
      <c r="M34" s="134"/>
      <c r="N34" s="61"/>
    </row>
    <row r="35" spans="1:14">
      <c r="A35" s="500" t="s">
        <v>62</v>
      </c>
      <c r="B35" s="501"/>
      <c r="C35" s="501"/>
      <c r="D35" s="501"/>
      <c r="E35" s="501"/>
      <c r="F35" s="501"/>
      <c r="G35" s="501"/>
      <c r="H35" s="501"/>
      <c r="I35" s="501"/>
      <c r="J35" s="501"/>
      <c r="K35" s="501"/>
      <c r="L35" s="501"/>
      <c r="M35" s="502"/>
      <c r="N35" s="61"/>
    </row>
    <row r="36" spans="1:14" ht="15.75" thickBot="1">
      <c r="A36" s="557"/>
      <c r="B36" s="558"/>
      <c r="C36" s="558"/>
      <c r="D36" s="558"/>
      <c r="E36" s="558"/>
      <c r="F36" s="558"/>
      <c r="G36" s="558"/>
      <c r="H36" s="558"/>
      <c r="I36" s="558"/>
      <c r="J36" s="558"/>
      <c r="K36" s="558"/>
      <c r="L36" s="558"/>
      <c r="M36" s="559"/>
      <c r="N36" s="61"/>
    </row>
    <row r="37" spans="1:14">
      <c r="A37" s="135" t="s">
        <v>40</v>
      </c>
      <c r="B37" s="549" t="s">
        <v>58</v>
      </c>
      <c r="C37" s="549"/>
      <c r="D37" s="549"/>
      <c r="E37" s="549"/>
      <c r="F37" s="549"/>
      <c r="G37" s="549"/>
      <c r="H37" s="549"/>
      <c r="I37" s="128" t="s">
        <v>63</v>
      </c>
      <c r="J37" s="128" t="s">
        <v>64</v>
      </c>
      <c r="K37" s="549" t="s">
        <v>65</v>
      </c>
      <c r="L37" s="549"/>
      <c r="M37" s="136" t="s">
        <v>66</v>
      </c>
      <c r="N37" s="61"/>
    </row>
    <row r="38" spans="1:14">
      <c r="A38" s="137" t="s">
        <v>122</v>
      </c>
      <c r="B38" s="550" t="s">
        <v>239</v>
      </c>
      <c r="C38" s="550"/>
      <c r="D38" s="550"/>
      <c r="E38" s="550"/>
      <c r="F38" s="550"/>
      <c r="G38" s="550"/>
      <c r="H38" s="550"/>
      <c r="I38" s="138"/>
      <c r="J38" s="139">
        <v>4275.68728190209</v>
      </c>
      <c r="K38" s="560">
        <v>1</v>
      </c>
      <c r="L38" s="560"/>
      <c r="M38" s="141">
        <f>J38*K38</f>
        <v>4275.68728190209</v>
      </c>
      <c r="N38" s="61"/>
    </row>
    <row r="39" spans="1:14">
      <c r="A39" s="142" t="s">
        <v>123</v>
      </c>
      <c r="B39" s="537" t="s">
        <v>240</v>
      </c>
      <c r="C39" s="537"/>
      <c r="D39" s="537"/>
      <c r="E39" s="537"/>
      <c r="F39" s="537"/>
      <c r="G39" s="537"/>
      <c r="H39" s="537"/>
      <c r="I39" s="143"/>
      <c r="J39" s="144">
        <v>6777.2449042775415</v>
      </c>
      <c r="K39" s="554">
        <v>1</v>
      </c>
      <c r="L39" s="554"/>
      <c r="M39" s="141">
        <f t="shared" ref="M39:M51" si="0">J39*K39</f>
        <v>6777.2449042775415</v>
      </c>
      <c r="N39" s="61"/>
    </row>
    <row r="40" spans="1:14">
      <c r="A40" s="142" t="s">
        <v>243</v>
      </c>
      <c r="B40" s="537" t="s">
        <v>244</v>
      </c>
      <c r="C40" s="537"/>
      <c r="D40" s="537"/>
      <c r="E40" s="537"/>
      <c r="F40" s="537"/>
      <c r="G40" s="537"/>
      <c r="H40" s="537"/>
      <c r="I40" s="143"/>
      <c r="J40" s="144">
        <v>141286.34314059775</v>
      </c>
      <c r="K40" s="554">
        <v>1</v>
      </c>
      <c r="L40" s="554"/>
      <c r="M40" s="141">
        <f t="shared" si="0"/>
        <v>141286.34314059775</v>
      </c>
      <c r="N40" s="61"/>
    </row>
    <row r="41" spans="1:14">
      <c r="A41" s="273"/>
      <c r="B41" s="537"/>
      <c r="C41" s="537"/>
      <c r="D41" s="537"/>
      <c r="E41" s="537"/>
      <c r="F41" s="537"/>
      <c r="G41" s="537"/>
      <c r="H41" s="537"/>
      <c r="I41" s="143"/>
      <c r="J41" s="144"/>
      <c r="K41" s="554"/>
      <c r="L41" s="554"/>
      <c r="M41" s="141">
        <f t="shared" si="0"/>
        <v>0</v>
      </c>
      <c r="N41" s="61"/>
    </row>
    <row r="42" spans="1:14">
      <c r="A42" s="146"/>
      <c r="B42" s="537"/>
      <c r="C42" s="537"/>
      <c r="D42" s="537"/>
      <c r="E42" s="537"/>
      <c r="F42" s="537"/>
      <c r="G42" s="537"/>
      <c r="H42" s="537"/>
      <c r="I42" s="143"/>
      <c r="J42" s="144"/>
      <c r="K42" s="554"/>
      <c r="L42" s="554"/>
      <c r="M42" s="141">
        <f t="shared" si="0"/>
        <v>0</v>
      </c>
      <c r="N42" s="61"/>
    </row>
    <row r="43" spans="1:14">
      <c r="A43" s="146"/>
      <c r="B43" s="537"/>
      <c r="C43" s="537"/>
      <c r="D43" s="537"/>
      <c r="E43" s="537"/>
      <c r="F43" s="537"/>
      <c r="G43" s="537"/>
      <c r="H43" s="537"/>
      <c r="I43" s="143"/>
      <c r="J43" s="144"/>
      <c r="K43" s="554"/>
      <c r="L43" s="554"/>
      <c r="M43" s="141">
        <f t="shared" si="0"/>
        <v>0</v>
      </c>
      <c r="N43" s="61"/>
    </row>
    <row r="44" spans="1:14">
      <c r="A44" s="146"/>
      <c r="B44" s="537"/>
      <c r="C44" s="537"/>
      <c r="D44" s="537"/>
      <c r="E44" s="537"/>
      <c r="F44" s="537"/>
      <c r="G44" s="537"/>
      <c r="H44" s="537"/>
      <c r="I44" s="143"/>
      <c r="J44" s="144"/>
      <c r="K44" s="554"/>
      <c r="L44" s="554"/>
      <c r="M44" s="141">
        <f t="shared" si="0"/>
        <v>0</v>
      </c>
      <c r="N44" s="61"/>
    </row>
    <row r="45" spans="1:14">
      <c r="A45" s="146"/>
      <c r="B45" s="537"/>
      <c r="C45" s="537"/>
      <c r="D45" s="537"/>
      <c r="E45" s="537"/>
      <c r="F45" s="537"/>
      <c r="G45" s="537"/>
      <c r="H45" s="537"/>
      <c r="I45" s="143"/>
      <c r="J45" s="144"/>
      <c r="K45" s="554"/>
      <c r="L45" s="554"/>
      <c r="M45" s="141">
        <f t="shared" si="0"/>
        <v>0</v>
      </c>
      <c r="N45" s="61"/>
    </row>
    <row r="46" spans="1:14">
      <c r="A46" s="146"/>
      <c r="B46" s="537"/>
      <c r="C46" s="537"/>
      <c r="D46" s="537"/>
      <c r="E46" s="537"/>
      <c r="F46" s="537"/>
      <c r="G46" s="537"/>
      <c r="H46" s="537"/>
      <c r="I46" s="143"/>
      <c r="J46" s="144"/>
      <c r="K46" s="554"/>
      <c r="L46" s="554"/>
      <c r="M46" s="141">
        <f t="shared" si="0"/>
        <v>0</v>
      </c>
      <c r="N46" s="61"/>
    </row>
    <row r="47" spans="1:14">
      <c r="A47" s="146"/>
      <c r="B47" s="537"/>
      <c r="C47" s="537"/>
      <c r="D47" s="537"/>
      <c r="E47" s="537"/>
      <c r="F47" s="537"/>
      <c r="G47" s="537"/>
      <c r="H47" s="537"/>
      <c r="I47" s="143"/>
      <c r="J47" s="144"/>
      <c r="K47" s="554"/>
      <c r="L47" s="554"/>
      <c r="M47" s="141">
        <f t="shared" si="0"/>
        <v>0</v>
      </c>
      <c r="N47" s="61"/>
    </row>
    <row r="48" spans="1:14">
      <c r="A48" s="146"/>
      <c r="B48" s="537"/>
      <c r="C48" s="537"/>
      <c r="D48" s="537"/>
      <c r="E48" s="537"/>
      <c r="F48" s="537"/>
      <c r="G48" s="537"/>
      <c r="H48" s="537"/>
      <c r="I48" s="143"/>
      <c r="J48" s="144"/>
      <c r="K48" s="554"/>
      <c r="L48" s="554"/>
      <c r="M48" s="141">
        <f t="shared" si="0"/>
        <v>0</v>
      </c>
      <c r="N48" s="61"/>
    </row>
    <row r="49" spans="1:14">
      <c r="A49" s="146"/>
      <c r="B49" s="537"/>
      <c r="C49" s="537"/>
      <c r="D49" s="537"/>
      <c r="E49" s="537"/>
      <c r="F49" s="537"/>
      <c r="G49" s="537"/>
      <c r="H49" s="537"/>
      <c r="I49" s="143"/>
      <c r="J49" s="144"/>
      <c r="K49" s="554"/>
      <c r="L49" s="554"/>
      <c r="M49" s="141">
        <f t="shared" si="0"/>
        <v>0</v>
      </c>
      <c r="N49" s="61"/>
    </row>
    <row r="50" spans="1:14">
      <c r="A50" s="146"/>
      <c r="B50" s="537"/>
      <c r="C50" s="537"/>
      <c r="D50" s="537"/>
      <c r="E50" s="537"/>
      <c r="F50" s="537"/>
      <c r="G50" s="537"/>
      <c r="H50" s="537"/>
      <c r="I50" s="143"/>
      <c r="J50" s="144"/>
      <c r="K50" s="554"/>
      <c r="L50" s="554"/>
      <c r="M50" s="141">
        <f t="shared" si="0"/>
        <v>0</v>
      </c>
      <c r="N50" s="61"/>
    </row>
    <row r="51" spans="1:14">
      <c r="A51" s="146"/>
      <c r="B51" s="537"/>
      <c r="C51" s="537"/>
      <c r="D51" s="537"/>
      <c r="E51" s="537"/>
      <c r="F51" s="537"/>
      <c r="G51" s="537"/>
      <c r="H51" s="537"/>
      <c r="I51" s="143"/>
      <c r="J51" s="144"/>
      <c r="K51" s="554"/>
      <c r="L51" s="554"/>
      <c r="M51" s="141">
        <f t="shared" si="0"/>
        <v>0</v>
      </c>
      <c r="N51" s="61"/>
    </row>
    <row r="52" spans="1:14" ht="15.75" thickBot="1">
      <c r="A52" s="147"/>
      <c r="B52" s="715" t="s">
        <v>70</v>
      </c>
      <c r="C52" s="715"/>
      <c r="D52" s="715"/>
      <c r="E52" s="715"/>
      <c r="F52" s="715"/>
      <c r="G52" s="715"/>
      <c r="H52" s="715"/>
      <c r="I52" s="148"/>
      <c r="J52" s="149"/>
      <c r="K52" s="555">
        <v>0.05</v>
      </c>
      <c r="L52" s="555"/>
      <c r="M52" s="385">
        <f>K52*M98</f>
        <v>3738.5416666666674</v>
      </c>
      <c r="N52" s="61"/>
    </row>
    <row r="53" spans="1:14" ht="15.75" thickBot="1">
      <c r="A53" s="543" t="s">
        <v>71</v>
      </c>
      <c r="B53" s="544"/>
      <c r="C53" s="544"/>
      <c r="D53" s="544"/>
      <c r="E53" s="544"/>
      <c r="F53" s="544"/>
      <c r="G53" s="544"/>
      <c r="H53" s="544"/>
      <c r="I53" s="544"/>
      <c r="J53" s="544"/>
      <c r="K53" s="544"/>
      <c r="L53" s="545"/>
      <c r="M53" s="151">
        <f>SUM(M38:M52)</f>
        <v>156077.81699344402</v>
      </c>
      <c r="N53" s="61"/>
    </row>
    <row r="54" spans="1:14">
      <c r="A54" s="152"/>
      <c r="B54" s="125"/>
      <c r="C54" s="125"/>
      <c r="D54" s="125"/>
      <c r="E54" s="125"/>
      <c r="F54" s="125"/>
      <c r="G54" s="125"/>
      <c r="H54" s="125"/>
      <c r="I54" s="125"/>
      <c r="J54" s="125"/>
      <c r="K54" s="125"/>
      <c r="L54" s="125"/>
      <c r="M54" s="126"/>
      <c r="N54" s="61"/>
    </row>
    <row r="55" spans="1:14">
      <c r="A55" s="524" t="s">
        <v>72</v>
      </c>
      <c r="B55" s="525"/>
      <c r="C55" s="525"/>
      <c r="D55" s="525"/>
      <c r="E55" s="525"/>
      <c r="F55" s="525"/>
      <c r="G55" s="525"/>
      <c r="H55" s="525"/>
      <c r="I55" s="525"/>
      <c r="J55" s="525"/>
      <c r="K55" s="525"/>
      <c r="L55" s="525"/>
      <c r="M55" s="526"/>
      <c r="N55" s="61"/>
    </row>
    <row r="56" spans="1:14" ht="15.75" thickBot="1">
      <c r="A56" s="546"/>
      <c r="B56" s="547"/>
      <c r="C56" s="547"/>
      <c r="D56" s="547"/>
      <c r="E56" s="547"/>
      <c r="F56" s="547"/>
      <c r="G56" s="547"/>
      <c r="H56" s="547"/>
      <c r="I56" s="547"/>
      <c r="J56" s="547"/>
      <c r="K56" s="547"/>
      <c r="L56" s="547"/>
      <c r="M56" s="548"/>
      <c r="N56" s="61"/>
    </row>
    <row r="57" spans="1:14">
      <c r="A57" s="135" t="s">
        <v>40</v>
      </c>
      <c r="B57" s="549" t="s">
        <v>58</v>
      </c>
      <c r="C57" s="549"/>
      <c r="D57" s="549"/>
      <c r="E57" s="549"/>
      <c r="F57" s="549"/>
      <c r="G57" s="549"/>
      <c r="H57" s="549"/>
      <c r="I57" s="128" t="s">
        <v>60</v>
      </c>
      <c r="J57" s="128" t="s">
        <v>7</v>
      </c>
      <c r="K57" s="549" t="s">
        <v>73</v>
      </c>
      <c r="L57" s="549"/>
      <c r="M57" s="136" t="s">
        <v>66</v>
      </c>
      <c r="N57" s="61"/>
    </row>
    <row r="58" spans="1:14">
      <c r="A58" s="137" t="s">
        <v>124</v>
      </c>
      <c r="B58" s="537" t="s">
        <v>245</v>
      </c>
      <c r="C58" s="537"/>
      <c r="D58" s="537"/>
      <c r="E58" s="537"/>
      <c r="F58" s="537"/>
      <c r="G58" s="537"/>
      <c r="H58" s="537"/>
      <c r="I58" s="153" t="s">
        <v>131</v>
      </c>
      <c r="J58" s="140">
        <v>1</v>
      </c>
      <c r="K58" s="725">
        <v>7226.2988574387127</v>
      </c>
      <c r="L58" s="726"/>
      <c r="M58" s="141">
        <f>J58*K58</f>
        <v>7226.2988574387127</v>
      </c>
      <c r="N58" s="61"/>
    </row>
    <row r="59" spans="1:14">
      <c r="A59" s="142" t="s">
        <v>264</v>
      </c>
      <c r="B59" s="537" t="s">
        <v>265</v>
      </c>
      <c r="C59" s="537"/>
      <c r="D59" s="537"/>
      <c r="E59" s="537"/>
      <c r="F59" s="537"/>
      <c r="G59" s="537"/>
      <c r="H59" s="537"/>
      <c r="I59" s="154" t="s">
        <v>115</v>
      </c>
      <c r="J59" s="145">
        <v>4.71</v>
      </c>
      <c r="K59" s="721">
        <v>33060.661162283439</v>
      </c>
      <c r="L59" s="722"/>
      <c r="M59" s="141">
        <f t="shared" ref="M59:M72" si="1">J59*K59</f>
        <v>155715.714074355</v>
      </c>
      <c r="N59" s="61"/>
    </row>
    <row r="60" spans="1:14">
      <c r="A60" s="142" t="s">
        <v>116</v>
      </c>
      <c r="B60" s="537" t="s">
        <v>176</v>
      </c>
      <c r="C60" s="537"/>
      <c r="D60" s="537"/>
      <c r="E60" s="537"/>
      <c r="F60" s="537"/>
      <c r="G60" s="537"/>
      <c r="H60" s="537"/>
      <c r="I60" s="154" t="s">
        <v>227</v>
      </c>
      <c r="J60" s="397">
        <v>167.17500000000001</v>
      </c>
      <c r="K60" s="721">
        <v>117.85147442697317</v>
      </c>
      <c r="L60" s="722"/>
      <c r="M60" s="141">
        <f t="shared" si="1"/>
        <v>19701.820237329241</v>
      </c>
      <c r="N60" s="61"/>
    </row>
    <row r="61" spans="1:14">
      <c r="A61" s="142" t="s">
        <v>246</v>
      </c>
      <c r="B61" s="537" t="s">
        <v>247</v>
      </c>
      <c r="C61" s="537"/>
      <c r="D61" s="537"/>
      <c r="E61" s="537"/>
      <c r="F61" s="537"/>
      <c r="G61" s="537"/>
      <c r="H61" s="537"/>
      <c r="I61" s="154" t="s">
        <v>103</v>
      </c>
      <c r="J61" s="145">
        <v>0.77900000000000003</v>
      </c>
      <c r="K61" s="721">
        <v>63226.762215655057</v>
      </c>
      <c r="L61" s="722"/>
      <c r="M61" s="141">
        <f t="shared" si="1"/>
        <v>49253.647765995294</v>
      </c>
      <c r="N61" s="61"/>
    </row>
    <row r="62" spans="1:14">
      <c r="A62" s="273" t="s">
        <v>248</v>
      </c>
      <c r="B62" s="664" t="s">
        <v>249</v>
      </c>
      <c r="C62" s="664"/>
      <c r="D62" s="664"/>
      <c r="E62" s="664"/>
      <c r="F62" s="664"/>
      <c r="G62" s="664"/>
      <c r="H62" s="664"/>
      <c r="I62" s="154" t="s">
        <v>103</v>
      </c>
      <c r="J62" s="145">
        <v>0.58499999999999996</v>
      </c>
      <c r="K62" s="721">
        <v>63991.161758849514</v>
      </c>
      <c r="L62" s="722"/>
      <c r="M62" s="141">
        <f t="shared" si="1"/>
        <v>37434.829628926964</v>
      </c>
      <c r="N62" s="61"/>
    </row>
    <row r="63" spans="1:14">
      <c r="A63" s="142" t="s">
        <v>250</v>
      </c>
      <c r="B63" s="537" t="s">
        <v>251</v>
      </c>
      <c r="C63" s="537"/>
      <c r="D63" s="537"/>
      <c r="E63" s="537"/>
      <c r="F63" s="537"/>
      <c r="G63" s="537"/>
      <c r="H63" s="537"/>
      <c r="I63" s="154" t="s">
        <v>131</v>
      </c>
      <c r="J63" s="397">
        <v>358.92500000000001</v>
      </c>
      <c r="K63" s="721">
        <v>553.70345322324056</v>
      </c>
      <c r="L63" s="722"/>
      <c r="M63" s="141">
        <f t="shared" si="1"/>
        <v>198738.01194815163</v>
      </c>
      <c r="N63" s="61"/>
    </row>
    <row r="64" spans="1:14">
      <c r="A64" s="273"/>
      <c r="B64" s="664"/>
      <c r="C64" s="664"/>
      <c r="D64" s="664"/>
      <c r="E64" s="664"/>
      <c r="F64" s="664"/>
      <c r="G64" s="664"/>
      <c r="H64" s="664"/>
      <c r="I64" s="154"/>
      <c r="J64" s="145"/>
      <c r="K64" s="721"/>
      <c r="L64" s="722"/>
      <c r="M64" s="141">
        <f t="shared" si="1"/>
        <v>0</v>
      </c>
      <c r="N64" s="61"/>
    </row>
    <row r="65" spans="1:15">
      <c r="A65" s="273"/>
      <c r="B65" s="664"/>
      <c r="C65" s="664"/>
      <c r="D65" s="664"/>
      <c r="E65" s="664"/>
      <c r="F65" s="664"/>
      <c r="G65" s="664"/>
      <c r="H65" s="664"/>
      <c r="I65" s="154"/>
      <c r="J65" s="145"/>
      <c r="K65" s="721"/>
      <c r="L65" s="722"/>
      <c r="M65" s="141">
        <f t="shared" si="1"/>
        <v>0</v>
      </c>
      <c r="N65" s="61"/>
    </row>
    <row r="66" spans="1:15">
      <c r="A66" s="273"/>
      <c r="B66" s="664"/>
      <c r="C66" s="664"/>
      <c r="D66" s="664"/>
      <c r="E66" s="664"/>
      <c r="F66" s="664"/>
      <c r="G66" s="664"/>
      <c r="H66" s="664"/>
      <c r="I66" s="154"/>
      <c r="J66" s="145"/>
      <c r="K66" s="721"/>
      <c r="L66" s="722"/>
      <c r="M66" s="141">
        <f t="shared" si="1"/>
        <v>0</v>
      </c>
      <c r="N66" s="61"/>
    </row>
    <row r="67" spans="1:15">
      <c r="A67" s="273"/>
      <c r="B67" s="664"/>
      <c r="C67" s="664"/>
      <c r="D67" s="664"/>
      <c r="E67" s="664"/>
      <c r="F67" s="664"/>
      <c r="G67" s="664"/>
      <c r="H67" s="664"/>
      <c r="I67" s="154"/>
      <c r="J67" s="145"/>
      <c r="K67" s="721"/>
      <c r="L67" s="722"/>
      <c r="M67" s="141">
        <f t="shared" si="1"/>
        <v>0</v>
      </c>
      <c r="N67" s="61"/>
    </row>
    <row r="68" spans="1:15">
      <c r="A68" s="142"/>
      <c r="B68" s="537"/>
      <c r="C68" s="537"/>
      <c r="D68" s="537"/>
      <c r="E68" s="537"/>
      <c r="F68" s="537"/>
      <c r="G68" s="537"/>
      <c r="H68" s="537"/>
      <c r="I68" s="154"/>
      <c r="J68" s="145"/>
      <c r="K68" s="721"/>
      <c r="L68" s="722"/>
      <c r="M68" s="141">
        <f t="shared" si="1"/>
        <v>0</v>
      </c>
      <c r="N68" s="61"/>
    </row>
    <row r="69" spans="1:15">
      <c r="A69" s="142"/>
      <c r="B69" s="537"/>
      <c r="C69" s="537"/>
      <c r="D69" s="537"/>
      <c r="E69" s="537"/>
      <c r="F69" s="537"/>
      <c r="G69" s="537"/>
      <c r="H69" s="537"/>
      <c r="I69" s="154"/>
      <c r="J69" s="145"/>
      <c r="K69" s="721"/>
      <c r="L69" s="722"/>
      <c r="M69" s="141">
        <f t="shared" si="1"/>
        <v>0</v>
      </c>
      <c r="N69" s="61"/>
    </row>
    <row r="70" spans="1:15">
      <c r="A70" s="142"/>
      <c r="B70" s="537"/>
      <c r="C70" s="537"/>
      <c r="D70" s="537"/>
      <c r="E70" s="537"/>
      <c r="F70" s="537"/>
      <c r="G70" s="537"/>
      <c r="H70" s="537"/>
      <c r="I70" s="154"/>
      <c r="J70" s="145"/>
      <c r="K70" s="721"/>
      <c r="L70" s="722"/>
      <c r="M70" s="141">
        <f t="shared" si="1"/>
        <v>0</v>
      </c>
      <c r="N70" s="61"/>
    </row>
    <row r="71" spans="1:15">
      <c r="A71" s="142"/>
      <c r="B71" s="537"/>
      <c r="C71" s="537"/>
      <c r="D71" s="537"/>
      <c r="E71" s="537"/>
      <c r="F71" s="537"/>
      <c r="G71" s="537"/>
      <c r="H71" s="537"/>
      <c r="I71" s="154"/>
      <c r="J71" s="145"/>
      <c r="K71" s="721"/>
      <c r="L71" s="722"/>
      <c r="M71" s="141">
        <f t="shared" si="1"/>
        <v>0</v>
      </c>
      <c r="N71" s="61"/>
      <c r="O71" s="16"/>
    </row>
    <row r="72" spans="1:15" ht="15.75" thickBot="1">
      <c r="A72" s="155"/>
      <c r="B72" s="540"/>
      <c r="C72" s="540"/>
      <c r="D72" s="540"/>
      <c r="E72" s="540"/>
      <c r="F72" s="540"/>
      <c r="G72" s="540"/>
      <c r="H72" s="540"/>
      <c r="I72" s="148"/>
      <c r="J72" s="156"/>
      <c r="K72" s="723"/>
      <c r="L72" s="724"/>
      <c r="M72" s="157">
        <f t="shared" si="1"/>
        <v>0</v>
      </c>
      <c r="N72" s="61"/>
    </row>
    <row r="73" spans="1:15" ht="15.75" thickBot="1">
      <c r="A73" s="543" t="s">
        <v>71</v>
      </c>
      <c r="B73" s="544"/>
      <c r="C73" s="544"/>
      <c r="D73" s="544"/>
      <c r="E73" s="544"/>
      <c r="F73" s="544"/>
      <c r="G73" s="544"/>
      <c r="H73" s="544"/>
      <c r="I73" s="544"/>
      <c r="J73" s="544"/>
      <c r="K73" s="544"/>
      <c r="L73" s="545"/>
      <c r="M73" s="158">
        <f>SUM(M58:M72)</f>
        <v>468070.32251219684</v>
      </c>
      <c r="N73" s="61"/>
    </row>
    <row r="74" spans="1:15">
      <c r="A74" s="124"/>
      <c r="B74" s="125"/>
      <c r="C74" s="125"/>
      <c r="D74" s="125"/>
      <c r="E74" s="125"/>
      <c r="F74" s="125"/>
      <c r="G74" s="125"/>
      <c r="H74" s="125"/>
      <c r="I74" s="125"/>
      <c r="J74" s="125"/>
      <c r="K74" s="125"/>
      <c r="L74" s="125"/>
      <c r="M74" s="126"/>
      <c r="N74" s="61"/>
    </row>
    <row r="75" spans="1:15">
      <c r="A75" s="524" t="s">
        <v>74</v>
      </c>
      <c r="B75" s="525"/>
      <c r="C75" s="525"/>
      <c r="D75" s="525"/>
      <c r="E75" s="525"/>
      <c r="F75" s="525"/>
      <c r="G75" s="525"/>
      <c r="H75" s="525"/>
      <c r="I75" s="525"/>
      <c r="J75" s="525"/>
      <c r="K75" s="525"/>
      <c r="L75" s="525"/>
      <c r="M75" s="526"/>
      <c r="N75" s="103"/>
    </row>
    <row r="76" spans="1:15" ht="15.75" thickBot="1">
      <c r="A76" s="373"/>
      <c r="B76" s="374"/>
      <c r="C76" s="374"/>
      <c r="D76" s="374"/>
      <c r="E76" s="374"/>
      <c r="F76" s="374"/>
      <c r="G76" s="374"/>
      <c r="H76" s="374"/>
      <c r="I76" s="374"/>
      <c r="J76" s="374"/>
      <c r="K76" s="374"/>
      <c r="L76" s="374"/>
      <c r="M76" s="375"/>
      <c r="N76" s="61"/>
    </row>
    <row r="77" spans="1:15" ht="30">
      <c r="A77" s="159" t="s">
        <v>40</v>
      </c>
      <c r="B77" s="530" t="s">
        <v>58</v>
      </c>
      <c r="C77" s="530"/>
      <c r="D77" s="530"/>
      <c r="E77" s="530"/>
      <c r="F77" s="530"/>
      <c r="G77" s="530"/>
      <c r="H77" s="160" t="s">
        <v>60</v>
      </c>
      <c r="I77" s="160" t="s">
        <v>214</v>
      </c>
      <c r="J77" s="160" t="s">
        <v>75</v>
      </c>
      <c r="K77" s="160" t="s">
        <v>76</v>
      </c>
      <c r="L77" s="160" t="s">
        <v>77</v>
      </c>
      <c r="M77" s="161" t="s">
        <v>66</v>
      </c>
      <c r="N77" s="61"/>
    </row>
    <row r="78" spans="1:15">
      <c r="A78" s="299" t="s">
        <v>252</v>
      </c>
      <c r="B78" s="661" t="s">
        <v>253</v>
      </c>
      <c r="C78" s="662"/>
      <c r="D78" s="662"/>
      <c r="E78" s="662"/>
      <c r="F78" s="662"/>
      <c r="G78" s="663"/>
      <c r="H78" s="163" t="s">
        <v>215</v>
      </c>
      <c r="I78" s="398">
        <f>J61+J62</f>
        <v>1.3639999999999999</v>
      </c>
      <c r="J78" s="164">
        <v>1</v>
      </c>
      <c r="K78" s="164">
        <f>I78*J78</f>
        <v>1.3639999999999999</v>
      </c>
      <c r="L78" s="165">
        <v>1284.8491593100182</v>
      </c>
      <c r="M78" s="166">
        <f>K78*L78</f>
        <v>1752.5342532988648</v>
      </c>
      <c r="N78" s="61"/>
    </row>
    <row r="79" spans="1:15">
      <c r="A79" s="167"/>
      <c r="B79" s="534"/>
      <c r="C79" s="535"/>
      <c r="D79" s="535"/>
      <c r="E79" s="535"/>
      <c r="F79" s="535"/>
      <c r="G79" s="536"/>
      <c r="H79" s="168"/>
      <c r="I79" s="169"/>
      <c r="J79" s="169"/>
      <c r="K79" s="169"/>
      <c r="L79" s="170"/>
      <c r="M79" s="166">
        <f t="shared" ref="M79:M82" si="2">K79*L79</f>
        <v>0</v>
      </c>
      <c r="N79" s="61"/>
    </row>
    <row r="80" spans="1:15">
      <c r="A80" s="167"/>
      <c r="B80" s="534"/>
      <c r="C80" s="535"/>
      <c r="D80" s="535"/>
      <c r="E80" s="535"/>
      <c r="F80" s="535"/>
      <c r="G80" s="536"/>
      <c r="H80" s="168"/>
      <c r="I80" s="169"/>
      <c r="J80" s="169"/>
      <c r="K80" s="169"/>
      <c r="L80" s="170"/>
      <c r="M80" s="166">
        <f t="shared" si="2"/>
        <v>0</v>
      </c>
      <c r="N80" s="61"/>
    </row>
    <row r="81" spans="1:14">
      <c r="A81" s="167"/>
      <c r="B81" s="534"/>
      <c r="C81" s="535"/>
      <c r="D81" s="535"/>
      <c r="E81" s="535"/>
      <c r="F81" s="535"/>
      <c r="G81" s="536"/>
      <c r="H81" s="168"/>
      <c r="I81" s="169"/>
      <c r="J81" s="169"/>
      <c r="K81" s="169"/>
      <c r="L81" s="170"/>
      <c r="M81" s="166">
        <f t="shared" si="2"/>
        <v>0</v>
      </c>
      <c r="N81" s="61"/>
    </row>
    <row r="82" spans="1:14" ht="15.75" thickBot="1">
      <c r="A82" s="147"/>
      <c r="B82" s="607"/>
      <c r="C82" s="608"/>
      <c r="D82" s="608"/>
      <c r="E82" s="608"/>
      <c r="F82" s="608"/>
      <c r="G82" s="609"/>
      <c r="H82" s="171"/>
      <c r="I82" s="172"/>
      <c r="J82" s="172"/>
      <c r="K82" s="172"/>
      <c r="L82" s="173"/>
      <c r="M82" s="174">
        <f t="shared" si="2"/>
        <v>0</v>
      </c>
      <c r="N82" s="61"/>
    </row>
    <row r="83" spans="1:14" ht="15.75" thickBot="1">
      <c r="A83" s="543" t="s">
        <v>71</v>
      </c>
      <c r="B83" s="544"/>
      <c r="C83" s="544"/>
      <c r="D83" s="544"/>
      <c r="E83" s="544"/>
      <c r="F83" s="544"/>
      <c r="G83" s="544"/>
      <c r="H83" s="544"/>
      <c r="I83" s="544"/>
      <c r="J83" s="544"/>
      <c r="K83" s="544"/>
      <c r="L83" s="545"/>
      <c r="M83" s="158">
        <f>SUM(M78:M82)</f>
        <v>1752.5342532988648</v>
      </c>
      <c r="N83" s="61"/>
    </row>
    <row r="84" spans="1:14">
      <c r="A84" s="124"/>
      <c r="B84" s="125"/>
      <c r="C84" s="125"/>
      <c r="D84" s="125"/>
      <c r="E84" s="125"/>
      <c r="F84" s="125"/>
      <c r="G84" s="125"/>
      <c r="H84" s="125"/>
      <c r="I84" s="125"/>
      <c r="J84" s="125"/>
      <c r="K84" s="125"/>
      <c r="L84" s="125"/>
      <c r="M84" s="126"/>
      <c r="N84" s="61"/>
    </row>
    <row r="85" spans="1:14">
      <c r="A85" s="500" t="s">
        <v>79</v>
      </c>
      <c r="B85" s="501"/>
      <c r="C85" s="501"/>
      <c r="D85" s="501"/>
      <c r="E85" s="501"/>
      <c r="F85" s="501"/>
      <c r="G85" s="501"/>
      <c r="H85" s="501"/>
      <c r="I85" s="501"/>
      <c r="J85" s="501"/>
      <c r="K85" s="501"/>
      <c r="L85" s="501"/>
      <c r="M85" s="502"/>
      <c r="N85" s="61"/>
    </row>
    <row r="86" spans="1:14" ht="15.75" thickBot="1">
      <c r="A86" s="376"/>
      <c r="B86" s="377"/>
      <c r="C86" s="377"/>
      <c r="D86" s="377"/>
      <c r="E86" s="377"/>
      <c r="F86" s="377"/>
      <c r="G86" s="377"/>
      <c r="H86" s="377"/>
      <c r="I86" s="377"/>
      <c r="J86" s="377"/>
      <c r="K86" s="377"/>
      <c r="L86" s="377"/>
      <c r="M86" s="378"/>
      <c r="N86" s="61"/>
    </row>
    <row r="87" spans="1:14" ht="30">
      <c r="A87" s="135" t="s">
        <v>40</v>
      </c>
      <c r="B87" s="549" t="s">
        <v>58</v>
      </c>
      <c r="C87" s="549"/>
      <c r="D87" s="549"/>
      <c r="E87" s="549"/>
      <c r="F87" s="549"/>
      <c r="G87" s="549"/>
      <c r="H87" s="128" t="s">
        <v>80</v>
      </c>
      <c r="I87" s="128" t="s">
        <v>81</v>
      </c>
      <c r="J87" s="128" t="s">
        <v>216</v>
      </c>
      <c r="K87" s="549" t="s">
        <v>65</v>
      </c>
      <c r="L87" s="549"/>
      <c r="M87" s="136" t="s">
        <v>66</v>
      </c>
      <c r="N87" s="61"/>
    </row>
    <row r="88" spans="1:14">
      <c r="A88" s="162" t="s">
        <v>128</v>
      </c>
      <c r="B88" s="531" t="s">
        <v>180</v>
      </c>
      <c r="C88" s="532"/>
      <c r="D88" s="532"/>
      <c r="E88" s="532"/>
      <c r="F88" s="532"/>
      <c r="G88" s="532"/>
      <c r="H88" s="165">
        <f>J88/I88*100</f>
        <v>266666.66666666669</v>
      </c>
      <c r="I88" s="175">
        <v>185</v>
      </c>
      <c r="J88" s="176">
        <v>493333.33333333337</v>
      </c>
      <c r="K88" s="574">
        <v>8</v>
      </c>
      <c r="L88" s="575"/>
      <c r="M88" s="177">
        <f>J88/K88</f>
        <v>61666.666666666672</v>
      </c>
      <c r="N88" s="61"/>
    </row>
    <row r="89" spans="1:14">
      <c r="A89" s="178" t="s">
        <v>83</v>
      </c>
      <c r="B89" s="511" t="s">
        <v>181</v>
      </c>
      <c r="C89" s="512"/>
      <c r="D89" s="512"/>
      <c r="E89" s="512"/>
      <c r="F89" s="512"/>
      <c r="G89" s="513"/>
      <c r="H89" s="170">
        <f>J89/I89*100</f>
        <v>56666.666666666672</v>
      </c>
      <c r="I89" s="179">
        <v>185</v>
      </c>
      <c r="J89" s="180">
        <v>104833.33333333334</v>
      </c>
      <c r="K89" s="574">
        <v>8</v>
      </c>
      <c r="L89" s="575"/>
      <c r="M89" s="177">
        <f>J89/K89</f>
        <v>13104.166666666668</v>
      </c>
      <c r="N89" s="61"/>
    </row>
    <row r="90" spans="1:14">
      <c r="A90" s="178"/>
      <c r="B90" s="511"/>
      <c r="C90" s="512"/>
      <c r="D90" s="512"/>
      <c r="E90" s="512"/>
      <c r="F90" s="512"/>
      <c r="G90" s="513"/>
      <c r="H90" s="170"/>
      <c r="I90" s="179"/>
      <c r="J90" s="180"/>
      <c r="K90" s="730"/>
      <c r="L90" s="731"/>
      <c r="M90" s="181"/>
      <c r="N90" s="61"/>
    </row>
    <row r="91" spans="1:14">
      <c r="A91" s="178"/>
      <c r="B91" s="511"/>
      <c r="C91" s="512"/>
      <c r="D91" s="512"/>
      <c r="E91" s="512"/>
      <c r="F91" s="512"/>
      <c r="G91" s="513"/>
      <c r="H91" s="170"/>
      <c r="I91" s="179"/>
      <c r="J91" s="180"/>
      <c r="K91" s="730"/>
      <c r="L91" s="731"/>
      <c r="M91" s="181"/>
      <c r="N91" s="61"/>
    </row>
    <row r="92" spans="1:14">
      <c r="A92" s="178"/>
      <c r="B92" s="511"/>
      <c r="C92" s="512"/>
      <c r="D92" s="512"/>
      <c r="E92" s="512"/>
      <c r="F92" s="512"/>
      <c r="G92" s="513"/>
      <c r="H92" s="170"/>
      <c r="I92" s="179"/>
      <c r="J92" s="180"/>
      <c r="K92" s="730"/>
      <c r="L92" s="731"/>
      <c r="M92" s="181"/>
      <c r="N92" s="61"/>
    </row>
    <row r="93" spans="1:14">
      <c r="A93" s="178"/>
      <c r="B93" s="511"/>
      <c r="C93" s="512"/>
      <c r="D93" s="512"/>
      <c r="E93" s="512"/>
      <c r="F93" s="512"/>
      <c r="G93" s="513"/>
      <c r="H93" s="170"/>
      <c r="I93" s="179"/>
      <c r="J93" s="180"/>
      <c r="K93" s="730"/>
      <c r="L93" s="731"/>
      <c r="M93" s="181"/>
      <c r="N93" s="61"/>
    </row>
    <row r="94" spans="1:14">
      <c r="A94" s="178"/>
      <c r="B94" s="511"/>
      <c r="C94" s="512"/>
      <c r="D94" s="512"/>
      <c r="E94" s="512"/>
      <c r="F94" s="512"/>
      <c r="G94" s="513"/>
      <c r="H94" s="170"/>
      <c r="I94" s="179"/>
      <c r="J94" s="180"/>
      <c r="K94" s="730"/>
      <c r="L94" s="731"/>
      <c r="M94" s="181"/>
      <c r="N94" s="61"/>
    </row>
    <row r="95" spans="1:14">
      <c r="A95" s="178"/>
      <c r="B95" s="511"/>
      <c r="C95" s="512"/>
      <c r="D95" s="512"/>
      <c r="E95" s="512"/>
      <c r="F95" s="512"/>
      <c r="G95" s="513"/>
      <c r="H95" s="170"/>
      <c r="I95" s="179"/>
      <c r="J95" s="182"/>
      <c r="K95" s="514"/>
      <c r="L95" s="515"/>
      <c r="M95" s="181"/>
      <c r="N95" s="61"/>
    </row>
    <row r="96" spans="1:14">
      <c r="A96" s="178"/>
      <c r="B96" s="511"/>
      <c r="C96" s="512"/>
      <c r="D96" s="512"/>
      <c r="E96" s="512"/>
      <c r="F96" s="512"/>
      <c r="G96" s="513"/>
      <c r="H96" s="170"/>
      <c r="I96" s="179"/>
      <c r="J96" s="182"/>
      <c r="K96" s="514"/>
      <c r="L96" s="515"/>
      <c r="M96" s="181"/>
      <c r="N96" s="61"/>
    </row>
    <row r="97" spans="1:14" ht="15.75" thickBot="1">
      <c r="A97" s="183"/>
      <c r="B97" s="516"/>
      <c r="C97" s="517"/>
      <c r="D97" s="517"/>
      <c r="E97" s="517"/>
      <c r="F97" s="517"/>
      <c r="G97" s="518"/>
      <c r="H97" s="184"/>
      <c r="I97" s="185"/>
      <c r="J97" s="184"/>
      <c r="K97" s="519"/>
      <c r="L97" s="520"/>
      <c r="M97" s="186"/>
      <c r="N97" s="61"/>
    </row>
    <row r="98" spans="1:14" ht="15.75" thickBot="1">
      <c r="A98" s="521" t="s">
        <v>71</v>
      </c>
      <c r="B98" s="522"/>
      <c r="C98" s="522"/>
      <c r="D98" s="522"/>
      <c r="E98" s="522"/>
      <c r="F98" s="522"/>
      <c r="G98" s="522"/>
      <c r="H98" s="522"/>
      <c r="I98" s="522"/>
      <c r="J98" s="522"/>
      <c r="K98" s="522"/>
      <c r="L98" s="523"/>
      <c r="M98" s="187">
        <f>SUM(M88:M97)</f>
        <v>74770.833333333343</v>
      </c>
      <c r="N98" s="61"/>
    </row>
    <row r="99" spans="1:14" ht="15.75" thickBot="1">
      <c r="A99" s="124"/>
      <c r="B99" s="125"/>
      <c r="C99" s="125"/>
      <c r="D99" s="125"/>
      <c r="E99" s="125"/>
      <c r="F99" s="125"/>
      <c r="G99" s="125"/>
      <c r="H99" s="125"/>
      <c r="I99" s="125"/>
      <c r="J99" s="125"/>
      <c r="K99" s="125"/>
      <c r="L99" s="125"/>
      <c r="M99" s="126"/>
      <c r="N99" s="61"/>
    </row>
    <row r="100" spans="1:14" ht="15.75" thickBot="1">
      <c r="A100" s="497" t="s">
        <v>84</v>
      </c>
      <c r="B100" s="498"/>
      <c r="C100" s="498"/>
      <c r="D100" s="498"/>
      <c r="E100" s="498"/>
      <c r="F100" s="498"/>
      <c r="G100" s="498"/>
      <c r="H100" s="498"/>
      <c r="I100" s="498"/>
      <c r="J100" s="498"/>
      <c r="K100" s="498"/>
      <c r="L100" s="499"/>
      <c r="M100" s="187">
        <f>M53+M73+M83+M98</f>
        <v>700671.5070922731</v>
      </c>
      <c r="N100" s="61"/>
    </row>
    <row r="101" spans="1:14">
      <c r="A101" s="124"/>
      <c r="B101" s="125"/>
      <c r="C101" s="125"/>
      <c r="D101" s="125"/>
      <c r="E101" s="125"/>
      <c r="F101" s="125"/>
      <c r="G101" s="125"/>
      <c r="H101" s="125"/>
      <c r="I101" s="125"/>
      <c r="J101" s="125"/>
      <c r="K101" s="125"/>
      <c r="L101" s="125"/>
      <c r="M101" s="126"/>
      <c r="N101" s="61"/>
    </row>
    <row r="102" spans="1:14">
      <c r="A102" s="500" t="s">
        <v>85</v>
      </c>
      <c r="B102" s="501"/>
      <c r="C102" s="501"/>
      <c r="D102" s="501"/>
      <c r="E102" s="501"/>
      <c r="F102" s="501"/>
      <c r="G102" s="501"/>
      <c r="H102" s="501"/>
      <c r="I102" s="501"/>
      <c r="J102" s="501"/>
      <c r="K102" s="501"/>
      <c r="L102" s="501"/>
      <c r="M102" s="502"/>
      <c r="N102" s="61"/>
    </row>
    <row r="103" spans="1:14" ht="15.75" thickBot="1">
      <c r="A103" s="379"/>
      <c r="B103" s="380"/>
      <c r="C103" s="380"/>
      <c r="D103" s="380"/>
      <c r="E103" s="380"/>
      <c r="F103" s="380"/>
      <c r="G103" s="380"/>
      <c r="H103" s="380"/>
      <c r="I103" s="380"/>
      <c r="J103" s="380"/>
      <c r="K103" s="380"/>
      <c r="L103" s="380"/>
      <c r="M103" s="381"/>
      <c r="N103" s="61"/>
    </row>
    <row r="104" spans="1:14">
      <c r="A104" s="506" t="s">
        <v>58</v>
      </c>
      <c r="B104" s="507"/>
      <c r="C104" s="507"/>
      <c r="D104" s="507"/>
      <c r="E104" s="507"/>
      <c r="F104" s="507"/>
      <c r="G104" s="507"/>
      <c r="H104" s="188"/>
      <c r="I104" s="189"/>
      <c r="J104" s="128" t="s">
        <v>86</v>
      </c>
      <c r="K104" s="508" t="s">
        <v>87</v>
      </c>
      <c r="L104" s="509"/>
      <c r="M104" s="510"/>
      <c r="N104" s="61"/>
    </row>
    <row r="105" spans="1:14">
      <c r="A105" s="486" t="s">
        <v>88</v>
      </c>
      <c r="B105" s="487"/>
      <c r="C105" s="487"/>
      <c r="D105" s="487"/>
      <c r="E105" s="487"/>
      <c r="F105" s="487"/>
      <c r="G105" s="487"/>
      <c r="H105" s="190"/>
      <c r="I105" s="191"/>
      <c r="J105" s="192">
        <v>0.2</v>
      </c>
      <c r="K105" s="488">
        <f>J105*M100</f>
        <v>140134.30141845462</v>
      </c>
      <c r="L105" s="489"/>
      <c r="M105" s="490"/>
      <c r="N105" s="61"/>
    </row>
    <row r="106" spans="1:14" ht="15" customHeight="1">
      <c r="A106" s="193" t="s">
        <v>89</v>
      </c>
      <c r="B106" s="194"/>
      <c r="C106" s="194"/>
      <c r="D106" s="194"/>
      <c r="E106" s="194"/>
      <c r="F106" s="194"/>
      <c r="G106" s="194"/>
      <c r="H106" s="190"/>
      <c r="I106" s="191"/>
      <c r="J106" s="192">
        <v>0.05</v>
      </c>
      <c r="K106" s="488">
        <f>J106*M100</f>
        <v>35033.575354613655</v>
      </c>
      <c r="L106" s="489"/>
      <c r="M106" s="490"/>
      <c r="N106" s="61"/>
    </row>
    <row r="107" spans="1:14" ht="15" customHeight="1" thickBot="1">
      <c r="A107" s="195" t="s">
        <v>90</v>
      </c>
      <c r="B107" s="196"/>
      <c r="C107" s="196"/>
      <c r="D107" s="196"/>
      <c r="E107" s="196"/>
      <c r="F107" s="196"/>
      <c r="G107" s="196"/>
      <c r="H107" s="197"/>
      <c r="I107" s="198"/>
      <c r="J107" s="199">
        <v>0.05</v>
      </c>
      <c r="K107" s="491">
        <f>J107*M100</f>
        <v>35033.575354613655</v>
      </c>
      <c r="L107" s="492"/>
      <c r="M107" s="493"/>
      <c r="N107" s="61"/>
    </row>
    <row r="108" spans="1:14" ht="30" customHeight="1" thickBot="1">
      <c r="A108" s="494" t="s">
        <v>71</v>
      </c>
      <c r="B108" s="495"/>
      <c r="C108" s="495"/>
      <c r="D108" s="495"/>
      <c r="E108" s="495"/>
      <c r="F108" s="495"/>
      <c r="G108" s="495"/>
      <c r="H108" s="495"/>
      <c r="I108" s="495"/>
      <c r="J108" s="495"/>
      <c r="K108" s="495"/>
      <c r="L108" s="496"/>
      <c r="M108" s="158">
        <f>K105+K106+K107</f>
        <v>210201.45212768193</v>
      </c>
      <c r="N108" s="103"/>
    </row>
    <row r="109" spans="1:14" ht="15.75" thickBot="1">
      <c r="A109" s="124"/>
      <c r="B109" s="125"/>
      <c r="C109" s="125"/>
      <c r="D109" s="125"/>
      <c r="E109" s="125"/>
      <c r="F109" s="125"/>
      <c r="G109" s="125"/>
      <c r="H109" s="125"/>
      <c r="I109" s="125"/>
      <c r="J109" s="125"/>
      <c r="K109" s="125"/>
      <c r="L109" s="125"/>
      <c r="M109" s="126"/>
      <c r="N109" s="61"/>
    </row>
    <row r="110" spans="1:14" ht="16.5" thickBot="1">
      <c r="A110" s="477" t="s">
        <v>91</v>
      </c>
      <c r="B110" s="478"/>
      <c r="C110" s="478"/>
      <c r="D110" s="478"/>
      <c r="E110" s="478"/>
      <c r="F110" s="478"/>
      <c r="G110" s="478"/>
      <c r="H110" s="478"/>
      <c r="I110" s="478"/>
      <c r="J110" s="478"/>
      <c r="K110" s="478"/>
      <c r="L110" s="479"/>
      <c r="M110" s="200">
        <f>M100+M108</f>
        <v>910872.95921995502</v>
      </c>
      <c r="N110" s="61"/>
    </row>
    <row r="111" spans="1:14">
      <c r="A111" s="96"/>
      <c r="B111" s="97"/>
      <c r="C111" s="97"/>
      <c r="D111" s="97"/>
      <c r="E111" s="97"/>
      <c r="F111" s="97"/>
      <c r="G111" s="97"/>
      <c r="H111" s="97"/>
      <c r="I111" s="97"/>
      <c r="J111" s="97"/>
      <c r="K111" s="97"/>
      <c r="L111" s="97"/>
      <c r="M111" s="98"/>
      <c r="N111" s="61"/>
    </row>
    <row r="112" spans="1:14">
      <c r="A112" s="121"/>
      <c r="B112" s="122"/>
      <c r="C112" s="122"/>
      <c r="D112" s="122"/>
      <c r="E112" s="122"/>
      <c r="F112" s="122"/>
      <c r="G112" s="122"/>
      <c r="H112" s="122"/>
      <c r="I112" s="122"/>
      <c r="J112" s="122"/>
      <c r="K112" s="122"/>
      <c r="L112" s="122"/>
      <c r="M112" s="123"/>
      <c r="N112" s="61"/>
    </row>
    <row r="113" spans="1:14">
      <c r="A113" s="121"/>
      <c r="B113" s="122"/>
      <c r="C113" s="122"/>
      <c r="D113" s="122"/>
      <c r="E113" s="122"/>
      <c r="F113" s="122"/>
      <c r="G113" s="122"/>
      <c r="H113" s="122"/>
      <c r="I113" s="122"/>
      <c r="J113" s="122"/>
      <c r="K113" s="122"/>
      <c r="L113" s="122"/>
      <c r="M113" s="123"/>
      <c r="N113" s="61"/>
    </row>
    <row r="114" spans="1:14">
      <c r="A114" s="121"/>
      <c r="B114" s="122"/>
      <c r="C114" s="122"/>
      <c r="D114" s="122"/>
      <c r="E114" s="122"/>
      <c r="F114" s="122"/>
      <c r="G114" s="122"/>
      <c r="H114" s="122"/>
      <c r="I114" s="122"/>
      <c r="J114" s="122"/>
      <c r="K114" s="122"/>
      <c r="L114" s="122"/>
      <c r="M114" s="123"/>
      <c r="N114" s="61"/>
    </row>
    <row r="115" spans="1:14">
      <c r="A115" s="121"/>
      <c r="B115" s="122"/>
      <c r="C115" s="122"/>
      <c r="D115" s="201" t="s">
        <v>92</v>
      </c>
      <c r="E115" s="201"/>
      <c r="F115" s="201"/>
      <c r="G115" s="201"/>
      <c r="H115" s="201"/>
      <c r="I115" s="201"/>
      <c r="J115" s="122"/>
      <c r="K115" s="122"/>
      <c r="L115" s="122"/>
      <c r="M115" s="123"/>
      <c r="N115" s="61"/>
    </row>
    <row r="116" spans="1:14">
      <c r="A116" s="121"/>
      <c r="B116" s="122"/>
      <c r="C116" s="122"/>
      <c r="D116" s="122" t="s">
        <v>93</v>
      </c>
      <c r="E116" s="122"/>
      <c r="F116" s="122"/>
      <c r="G116" s="122"/>
      <c r="H116" s="122"/>
      <c r="I116" s="122"/>
      <c r="J116" s="122"/>
      <c r="K116" s="122"/>
      <c r="L116" s="122"/>
      <c r="M116" s="123"/>
      <c r="N116" s="61"/>
    </row>
    <row r="117" spans="1:14">
      <c r="A117" s="121"/>
      <c r="B117" s="122"/>
      <c r="C117" s="122"/>
      <c r="D117" s="122" t="s">
        <v>94</v>
      </c>
      <c r="E117" s="122"/>
      <c r="F117" s="122"/>
      <c r="G117" s="122"/>
      <c r="H117" s="122"/>
      <c r="I117" s="122"/>
      <c r="J117" s="122"/>
      <c r="K117" s="122"/>
      <c r="L117" s="122"/>
      <c r="M117" s="123"/>
      <c r="N117" s="61"/>
    </row>
    <row r="118" spans="1:14">
      <c r="A118" s="121"/>
      <c r="B118" s="122"/>
      <c r="C118" s="122"/>
      <c r="D118" s="122" t="s">
        <v>95</v>
      </c>
      <c r="E118" s="122"/>
      <c r="F118" s="122"/>
      <c r="G118" s="122"/>
      <c r="H118" s="122"/>
      <c r="I118" s="122"/>
      <c r="J118" s="122"/>
      <c r="K118" s="122"/>
      <c r="L118" s="122"/>
      <c r="M118" s="123"/>
      <c r="N118" s="61"/>
    </row>
    <row r="119" spans="1:14" ht="15.75" thickBot="1">
      <c r="A119" s="121"/>
      <c r="B119" s="122"/>
      <c r="C119" s="122"/>
      <c r="D119" s="122"/>
      <c r="E119" s="122" t="s">
        <v>96</v>
      </c>
      <c r="F119" s="122"/>
      <c r="G119" s="122"/>
      <c r="H119" s="122"/>
      <c r="I119" s="122"/>
      <c r="J119" s="122"/>
      <c r="K119" s="122"/>
      <c r="L119" s="122"/>
      <c r="M119" s="123"/>
      <c r="N119" s="61"/>
    </row>
    <row r="120" spans="1:14">
      <c r="A120" s="202" t="s">
        <v>97</v>
      </c>
      <c r="B120" s="203"/>
      <c r="C120" s="203"/>
      <c r="D120" s="203"/>
      <c r="E120" s="203"/>
      <c r="F120" s="203"/>
      <c r="G120" s="203"/>
      <c r="H120" s="203"/>
      <c r="I120" s="203"/>
      <c r="J120" s="203"/>
      <c r="K120" s="203"/>
      <c r="L120" s="203"/>
      <c r="M120" s="204"/>
      <c r="N120" s="61"/>
    </row>
    <row r="121" spans="1:14">
      <c r="A121" s="205"/>
      <c r="B121" s="206"/>
      <c r="C121" s="206"/>
      <c r="D121" s="206"/>
      <c r="E121" s="206"/>
      <c r="F121" s="206"/>
      <c r="G121" s="206"/>
      <c r="H121" s="206"/>
      <c r="I121" s="206"/>
      <c r="J121" s="206"/>
      <c r="K121" s="206"/>
      <c r="L121" s="206"/>
      <c r="M121" s="207"/>
      <c r="N121" s="61"/>
    </row>
    <row r="122" spans="1:14">
      <c r="A122" s="205"/>
      <c r="B122" s="206"/>
      <c r="C122" s="206"/>
      <c r="D122" s="206"/>
      <c r="E122" s="206"/>
      <c r="F122" s="206"/>
      <c r="G122" s="206"/>
      <c r="H122" s="206"/>
      <c r="I122" s="206"/>
      <c r="J122" s="206"/>
      <c r="K122" s="206"/>
      <c r="L122" s="206"/>
      <c r="M122" s="207"/>
      <c r="N122" s="61"/>
    </row>
    <row r="123" spans="1:14" ht="15.75" thickBot="1">
      <c r="A123" s="208"/>
      <c r="B123" s="209"/>
      <c r="C123" s="209"/>
      <c r="D123" s="209"/>
      <c r="E123" s="209"/>
      <c r="F123" s="209"/>
      <c r="G123" s="209"/>
      <c r="H123" s="209"/>
      <c r="I123" s="209"/>
      <c r="J123" s="209"/>
      <c r="K123" s="209"/>
      <c r="L123" s="209"/>
      <c r="M123" s="210"/>
      <c r="N123" s="61"/>
    </row>
    <row r="124" spans="1:14">
      <c r="A124" s="211"/>
      <c r="B124" s="212"/>
      <c r="C124" s="212"/>
      <c r="D124" s="212"/>
      <c r="E124" s="212"/>
      <c r="F124" s="212"/>
      <c r="G124" s="212"/>
      <c r="H124" s="212"/>
      <c r="I124" s="212"/>
      <c r="J124" s="212"/>
      <c r="K124" s="212"/>
      <c r="L124" s="212"/>
      <c r="M124" s="213"/>
      <c r="N124" s="61"/>
    </row>
    <row r="125" spans="1:14">
      <c r="A125" s="9" t="s">
        <v>98</v>
      </c>
      <c r="B125" s="214"/>
      <c r="C125" s="214"/>
      <c r="D125" s="214"/>
      <c r="E125" s="214"/>
      <c r="F125" s="214"/>
      <c r="G125" s="214"/>
      <c r="H125" s="214"/>
      <c r="I125" s="214"/>
      <c r="J125" s="214"/>
      <c r="K125" s="214"/>
      <c r="L125" s="214"/>
      <c r="M125" s="215"/>
      <c r="N125" s="61"/>
    </row>
    <row r="126" spans="1:14">
      <c r="A126" s="480" t="s">
        <v>99</v>
      </c>
      <c r="B126" s="481"/>
      <c r="C126" s="481"/>
      <c r="D126" s="481"/>
      <c r="E126" s="481"/>
      <c r="F126" s="481"/>
      <c r="G126" s="481"/>
      <c r="H126" s="481"/>
      <c r="I126" s="481"/>
      <c r="J126" s="481"/>
      <c r="K126" s="481"/>
      <c r="L126" s="481"/>
      <c r="M126" s="482"/>
      <c r="N126" s="61"/>
    </row>
    <row r="127" spans="1:14">
      <c r="A127" s="480"/>
      <c r="B127" s="481"/>
      <c r="C127" s="481"/>
      <c r="D127" s="481"/>
      <c r="E127" s="481"/>
      <c r="F127" s="481"/>
      <c r="G127" s="481"/>
      <c r="H127" s="481"/>
      <c r="I127" s="481"/>
      <c r="J127" s="481"/>
      <c r="K127" s="481"/>
      <c r="L127" s="481"/>
      <c r="M127" s="482"/>
      <c r="N127" s="61"/>
    </row>
    <row r="128" spans="1:14">
      <c r="A128" s="480" t="s">
        <v>100</v>
      </c>
      <c r="B128" s="481"/>
      <c r="C128" s="481"/>
      <c r="D128" s="481"/>
      <c r="E128" s="481"/>
      <c r="F128" s="481"/>
      <c r="G128" s="481"/>
      <c r="H128" s="481"/>
      <c r="I128" s="481"/>
      <c r="J128" s="481"/>
      <c r="K128" s="481"/>
      <c r="L128" s="481"/>
      <c r="M128" s="482"/>
      <c r="N128" s="61"/>
    </row>
    <row r="129" spans="1:14">
      <c r="A129" s="480"/>
      <c r="B129" s="481"/>
      <c r="C129" s="481"/>
      <c r="D129" s="481"/>
      <c r="E129" s="481"/>
      <c r="F129" s="481"/>
      <c r="G129" s="481"/>
      <c r="H129" s="481"/>
      <c r="I129" s="481"/>
      <c r="J129" s="481"/>
      <c r="K129" s="481"/>
      <c r="L129" s="481"/>
      <c r="M129" s="482"/>
      <c r="N129" s="61"/>
    </row>
    <row r="130" spans="1:14">
      <c r="A130" s="55"/>
      <c r="B130" s="56"/>
      <c r="C130" s="56"/>
      <c r="D130" s="56"/>
      <c r="E130" s="56"/>
      <c r="F130" s="56"/>
      <c r="G130" s="56"/>
      <c r="H130" s="56"/>
      <c r="I130" s="56"/>
      <c r="J130" s="56"/>
      <c r="K130" s="56"/>
      <c r="L130" s="56"/>
      <c r="M130" s="57"/>
      <c r="N130" s="61"/>
    </row>
    <row r="131" spans="1:14">
      <c r="A131" s="216"/>
      <c r="B131" s="217"/>
      <c r="C131" s="217"/>
      <c r="D131" s="217"/>
      <c r="E131" s="217"/>
      <c r="F131" s="217"/>
      <c r="G131" s="217"/>
      <c r="H131" s="217"/>
      <c r="I131" s="217"/>
      <c r="J131" s="217"/>
      <c r="K131" s="217"/>
      <c r="L131" s="217"/>
      <c r="M131" s="218"/>
      <c r="N131" s="61"/>
    </row>
    <row r="132" spans="1:14">
      <c r="A132" s="216"/>
      <c r="B132" s="217"/>
      <c r="C132" s="217"/>
      <c r="D132" s="217"/>
      <c r="E132" s="217"/>
      <c r="F132" s="217"/>
      <c r="G132" s="217"/>
      <c r="H132" s="217"/>
      <c r="I132" s="217"/>
      <c r="J132" s="217"/>
      <c r="K132" s="217"/>
      <c r="L132" s="217"/>
      <c r="M132" s="218"/>
      <c r="N132" s="61"/>
    </row>
    <row r="133" spans="1:14">
      <c r="A133" s="219"/>
      <c r="B133" s="220"/>
      <c r="C133" s="220"/>
      <c r="D133" s="220"/>
      <c r="E133" s="220"/>
      <c r="F133" s="220"/>
      <c r="G133" s="220"/>
      <c r="H133" s="220"/>
      <c r="I133" s="220"/>
      <c r="J133" s="220"/>
      <c r="K133" s="220"/>
      <c r="L133" s="220"/>
      <c r="M133" s="221"/>
      <c r="N133" s="61"/>
    </row>
    <row r="134" spans="1:14">
      <c r="A134" s="121"/>
      <c r="B134" s="122"/>
      <c r="C134" s="122"/>
      <c r="D134" s="122" t="s">
        <v>92</v>
      </c>
      <c r="E134" s="201"/>
      <c r="F134" s="201"/>
      <c r="G134" s="122"/>
      <c r="H134" s="122"/>
      <c r="I134" s="122"/>
      <c r="J134" s="122"/>
      <c r="K134" s="122"/>
      <c r="L134" s="122"/>
      <c r="M134" s="123"/>
      <c r="N134" s="61"/>
    </row>
    <row r="135" spans="1:14">
      <c r="A135" s="121"/>
      <c r="B135" s="122"/>
      <c r="C135" s="122"/>
      <c r="D135" s="222" t="s">
        <v>93</v>
      </c>
      <c r="E135" s="122"/>
      <c r="F135" s="122"/>
      <c r="G135" s="222"/>
      <c r="H135" s="222"/>
      <c r="I135" s="222"/>
      <c r="J135" s="122"/>
      <c r="K135" s="122"/>
      <c r="L135" s="122"/>
      <c r="M135" s="123"/>
      <c r="N135" s="61"/>
    </row>
    <row r="136" spans="1:14">
      <c r="A136" s="121"/>
      <c r="B136" s="122"/>
      <c r="C136" s="122"/>
      <c r="D136" s="223" t="s">
        <v>101</v>
      </c>
      <c r="E136" s="122"/>
      <c r="F136" s="122"/>
      <c r="G136" s="223"/>
      <c r="H136" s="223"/>
      <c r="I136" s="223"/>
      <c r="J136" s="122"/>
      <c r="K136" s="122"/>
      <c r="L136" s="122"/>
      <c r="M136" s="123"/>
      <c r="N136" s="61"/>
    </row>
    <row r="137" spans="1:14">
      <c r="A137" s="224"/>
      <c r="B137" s="220"/>
      <c r="C137" s="220"/>
      <c r="D137" s="122" t="s">
        <v>95</v>
      </c>
      <c r="E137" s="122"/>
      <c r="F137" s="122"/>
      <c r="G137" s="122"/>
      <c r="H137" s="122"/>
      <c r="I137" s="122"/>
      <c r="J137" s="220"/>
      <c r="K137" s="220"/>
      <c r="L137" s="220"/>
      <c r="M137" s="221"/>
      <c r="N137" s="61"/>
    </row>
    <row r="138" spans="1:14">
      <c r="A138" s="224"/>
      <c r="B138" s="220"/>
      <c r="C138" s="220"/>
      <c r="D138" s="220"/>
      <c r="E138" s="122"/>
      <c r="F138" s="122"/>
      <c r="G138" s="122"/>
      <c r="H138" s="122"/>
      <c r="I138" s="122"/>
      <c r="J138" s="220"/>
      <c r="K138" s="220"/>
      <c r="L138" s="220"/>
      <c r="M138" s="221"/>
      <c r="N138" s="61"/>
    </row>
    <row r="139" spans="1:14">
      <c r="A139" s="483" t="s">
        <v>217</v>
      </c>
      <c r="B139" s="484"/>
      <c r="C139" s="484"/>
      <c r="D139" s="484"/>
      <c r="E139" s="484"/>
      <c r="F139" s="484"/>
      <c r="G139" s="484"/>
      <c r="H139" s="484"/>
      <c r="I139" s="484"/>
      <c r="J139" s="484"/>
      <c r="K139" s="484"/>
      <c r="L139" s="484"/>
      <c r="M139" s="485"/>
      <c r="N139" s="61"/>
    </row>
    <row r="140" spans="1:14" ht="15.75" thickBot="1">
      <c r="A140" s="225"/>
      <c r="B140" s="226"/>
      <c r="C140" s="226"/>
      <c r="D140" s="227"/>
      <c r="E140" s="227"/>
      <c r="F140" s="227"/>
      <c r="G140" s="227"/>
      <c r="H140" s="227"/>
      <c r="I140" s="227"/>
      <c r="J140" s="227"/>
      <c r="K140" s="227"/>
      <c r="L140" s="227"/>
      <c r="M140" s="228"/>
      <c r="N140" s="61"/>
    </row>
  </sheetData>
  <mergeCells count="146">
    <mergeCell ref="B62:H62"/>
    <mergeCell ref="K62:L62"/>
    <mergeCell ref="B63:H63"/>
    <mergeCell ref="K63:L63"/>
    <mergeCell ref="B64:H64"/>
    <mergeCell ref="B87:G87"/>
    <mergeCell ref="K87:L87"/>
    <mergeCell ref="B88:G88"/>
    <mergeCell ref="K88:L88"/>
    <mergeCell ref="B67:H67"/>
    <mergeCell ref="K67:L67"/>
    <mergeCell ref="B68:H68"/>
    <mergeCell ref="K68:L68"/>
    <mergeCell ref="B69:H69"/>
    <mergeCell ref="K69:L69"/>
    <mergeCell ref="K64:L64"/>
    <mergeCell ref="B65:H65"/>
    <mergeCell ref="K65:L65"/>
    <mergeCell ref="B66:H66"/>
    <mergeCell ref="K66:L66"/>
    <mergeCell ref="A73:L73"/>
    <mergeCell ref="A75:M75"/>
    <mergeCell ref="B77:G77"/>
    <mergeCell ref="B78:G78"/>
    <mergeCell ref="E8:H9"/>
    <mergeCell ref="A10:C10"/>
    <mergeCell ref="E10:F10"/>
    <mergeCell ref="B37:H37"/>
    <mergeCell ref="B38:H38"/>
    <mergeCell ref="B39:H39"/>
    <mergeCell ref="B42:H42"/>
    <mergeCell ref="K37:L37"/>
    <mergeCell ref="K38:L38"/>
    <mergeCell ref="C14:D14"/>
    <mergeCell ref="K15:M15"/>
    <mergeCell ref="A30:M30"/>
    <mergeCell ref="B32:H32"/>
    <mergeCell ref="I32:J32"/>
    <mergeCell ref="K32:L32"/>
    <mergeCell ref="G10:H10"/>
    <mergeCell ref="A12:D12"/>
    <mergeCell ref="A13:C13"/>
    <mergeCell ref="G13:H13"/>
    <mergeCell ref="J13:K13"/>
    <mergeCell ref="K39:L39"/>
    <mergeCell ref="B40:H40"/>
    <mergeCell ref="K40:L40"/>
    <mergeCell ref="B41:H41"/>
    <mergeCell ref="A1:A6"/>
    <mergeCell ref="B1:I1"/>
    <mergeCell ref="J1:J2"/>
    <mergeCell ref="K1:L2"/>
    <mergeCell ref="M1:M6"/>
    <mergeCell ref="B2:I2"/>
    <mergeCell ref="B3:I4"/>
    <mergeCell ref="J3:J4"/>
    <mergeCell ref="K3:L4"/>
    <mergeCell ref="B5:I5"/>
    <mergeCell ref="J5:J6"/>
    <mergeCell ref="B6:I6"/>
    <mergeCell ref="K5:K6"/>
    <mergeCell ref="L5:L6"/>
    <mergeCell ref="K41:L41"/>
    <mergeCell ref="B33:H33"/>
    <mergeCell ref="I33:J33"/>
    <mergeCell ref="K33:L33"/>
    <mergeCell ref="A35:M35"/>
    <mergeCell ref="A36:M36"/>
    <mergeCell ref="B45:H45"/>
    <mergeCell ref="K45:L45"/>
    <mergeCell ref="B46:H46"/>
    <mergeCell ref="K46:L46"/>
    <mergeCell ref="B47:H47"/>
    <mergeCell ref="K47:L47"/>
    <mergeCell ref="K42:L42"/>
    <mergeCell ref="B43:H43"/>
    <mergeCell ref="K43:L43"/>
    <mergeCell ref="B44:H44"/>
    <mergeCell ref="K44:L44"/>
    <mergeCell ref="B51:H51"/>
    <mergeCell ref="K51:L51"/>
    <mergeCell ref="B52:H52"/>
    <mergeCell ref="K52:L52"/>
    <mergeCell ref="A53:L53"/>
    <mergeCell ref="B48:H48"/>
    <mergeCell ref="K48:L48"/>
    <mergeCell ref="B49:H49"/>
    <mergeCell ref="K49:L49"/>
    <mergeCell ref="B50:H50"/>
    <mergeCell ref="K50:L50"/>
    <mergeCell ref="B59:H59"/>
    <mergeCell ref="K59:L59"/>
    <mergeCell ref="B60:H60"/>
    <mergeCell ref="K60:L60"/>
    <mergeCell ref="B61:H61"/>
    <mergeCell ref="K61:L61"/>
    <mergeCell ref="A55:M55"/>
    <mergeCell ref="A56:M56"/>
    <mergeCell ref="B57:H57"/>
    <mergeCell ref="K57:L57"/>
    <mergeCell ref="B58:H58"/>
    <mergeCell ref="K58:L58"/>
    <mergeCell ref="B79:G79"/>
    <mergeCell ref="K70:L70"/>
    <mergeCell ref="B71:H71"/>
    <mergeCell ref="K71:L71"/>
    <mergeCell ref="B72:H72"/>
    <mergeCell ref="K72:L72"/>
    <mergeCell ref="B70:H70"/>
    <mergeCell ref="B90:G90"/>
    <mergeCell ref="K90:L90"/>
    <mergeCell ref="B91:G91"/>
    <mergeCell ref="K91:L91"/>
    <mergeCell ref="B92:G92"/>
    <mergeCell ref="K92:L92"/>
    <mergeCell ref="B80:G80"/>
    <mergeCell ref="B81:G81"/>
    <mergeCell ref="B82:G82"/>
    <mergeCell ref="A83:L83"/>
    <mergeCell ref="A85:M85"/>
    <mergeCell ref="B89:G89"/>
    <mergeCell ref="K89:L89"/>
    <mergeCell ref="B96:G96"/>
    <mergeCell ref="K96:L96"/>
    <mergeCell ref="B97:G97"/>
    <mergeCell ref="K97:L97"/>
    <mergeCell ref="A98:L98"/>
    <mergeCell ref="B93:G93"/>
    <mergeCell ref="K93:L93"/>
    <mergeCell ref="B94:G94"/>
    <mergeCell ref="K94:L94"/>
    <mergeCell ref="B95:G95"/>
    <mergeCell ref="K95:L95"/>
    <mergeCell ref="A128:M129"/>
    <mergeCell ref="A139:M139"/>
    <mergeCell ref="K106:M106"/>
    <mergeCell ref="K107:M107"/>
    <mergeCell ref="A108:L108"/>
    <mergeCell ref="A110:L110"/>
    <mergeCell ref="A126:M127"/>
    <mergeCell ref="A100:L100"/>
    <mergeCell ref="A102:M102"/>
    <mergeCell ref="A104:G104"/>
    <mergeCell ref="K104:M104"/>
    <mergeCell ref="A105:G105"/>
    <mergeCell ref="K105:M10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265" r:id="rId4">
          <objectPr defaultSize="0" autoPict="0" r:id="rId5">
            <anchor moveWithCells="1" sizeWithCells="1">
              <from>
                <xdr:col>0</xdr:col>
                <xdr:colOff>238125</xdr:colOff>
                <xdr:row>0</xdr:row>
                <xdr:rowOff>219075</xdr:rowOff>
              </from>
              <to>
                <xdr:col>1</xdr:col>
                <xdr:colOff>723900</xdr:colOff>
                <xdr:row>5</xdr:row>
                <xdr:rowOff>190500</xdr:rowOff>
              </to>
            </anchor>
          </objectPr>
        </oleObject>
      </mc:Choice>
      <mc:Fallback>
        <oleObject progId="PBrush" shapeId="11265" r:id="rId4"/>
      </mc:Fallback>
    </mc:AlternateContent>
  </oleObjec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9" tint="-0.249977111117893"/>
  </sheetPr>
  <dimension ref="A1:O140"/>
  <sheetViews>
    <sheetView topLeftCell="A72" zoomScale="75" zoomScaleNormal="75" workbookViewId="0">
      <selection activeCell="J68" sqref="J68"/>
    </sheetView>
  </sheetViews>
  <sheetFormatPr baseColWidth="10" defaultColWidth="11" defaultRowHeight="15"/>
  <cols>
    <col min="1" max="1" width="10.28515625" bestFit="1" customWidth="1"/>
    <col min="2" max="2" width="17" customWidth="1"/>
    <col min="6" max="6" width="14.28515625" customWidth="1"/>
    <col min="9" max="9" width="13.85546875" bestFit="1" customWidth="1"/>
    <col min="10" max="10" width="15.7109375" customWidth="1"/>
    <col min="11" max="11" width="17.7109375" bestFit="1" customWidth="1"/>
    <col min="12" max="12" width="14.85546875" customWidth="1"/>
    <col min="13" max="13" width="18.42578125" customWidth="1"/>
    <col min="14" max="14" width="17.28515625" customWidth="1"/>
    <col min="15" max="15" width="12" bestFit="1" customWidth="1"/>
  </cols>
  <sheetData>
    <row r="1" spans="1:14" ht="24" customHeight="1">
      <c r="A1" s="576"/>
      <c r="B1" s="579"/>
      <c r="C1" s="579"/>
      <c r="D1" s="579"/>
      <c r="E1" s="579"/>
      <c r="F1" s="579"/>
      <c r="G1" s="579"/>
      <c r="H1" s="579"/>
      <c r="I1" s="580"/>
      <c r="J1" s="581" t="s">
        <v>40</v>
      </c>
      <c r="K1" s="583" t="s">
        <v>193</v>
      </c>
      <c r="L1" s="584"/>
      <c r="M1" s="587"/>
      <c r="N1" s="61"/>
    </row>
    <row r="2" spans="1:14" ht="15.75">
      <c r="A2" s="577"/>
      <c r="B2" s="590" t="s">
        <v>0</v>
      </c>
      <c r="C2" s="590"/>
      <c r="D2" s="590"/>
      <c r="E2" s="590"/>
      <c r="F2" s="590"/>
      <c r="G2" s="590"/>
      <c r="H2" s="590"/>
      <c r="I2" s="591"/>
      <c r="J2" s="582"/>
      <c r="K2" s="585"/>
      <c r="L2" s="586"/>
      <c r="M2" s="588"/>
      <c r="N2" s="61"/>
    </row>
    <row r="3" spans="1:14">
      <c r="A3" s="577"/>
      <c r="B3" s="592" t="s">
        <v>194</v>
      </c>
      <c r="C3" s="592"/>
      <c r="D3" s="592"/>
      <c r="E3" s="592"/>
      <c r="F3" s="592"/>
      <c r="G3" s="592"/>
      <c r="H3" s="592"/>
      <c r="I3" s="593"/>
      <c r="J3" s="594" t="s">
        <v>41</v>
      </c>
      <c r="K3" s="596">
        <v>2021</v>
      </c>
      <c r="L3" s="597"/>
      <c r="M3" s="588"/>
      <c r="N3" s="61"/>
    </row>
    <row r="4" spans="1:14">
      <c r="A4" s="577"/>
      <c r="B4" s="592"/>
      <c r="C4" s="592"/>
      <c r="D4" s="592"/>
      <c r="E4" s="592"/>
      <c r="F4" s="592"/>
      <c r="G4" s="592"/>
      <c r="H4" s="592"/>
      <c r="I4" s="593"/>
      <c r="J4" s="595"/>
      <c r="K4" s="585"/>
      <c r="L4" s="586"/>
      <c r="M4" s="588"/>
      <c r="N4" s="61"/>
    </row>
    <row r="5" spans="1:14">
      <c r="A5" s="577"/>
      <c r="B5" s="592" t="s">
        <v>195</v>
      </c>
      <c r="C5" s="592"/>
      <c r="D5" s="592"/>
      <c r="E5" s="592"/>
      <c r="F5" s="592"/>
      <c r="G5" s="592"/>
      <c r="H5" s="592"/>
      <c r="I5" s="593"/>
      <c r="J5" s="594" t="s">
        <v>42</v>
      </c>
      <c r="K5" s="601"/>
      <c r="L5" s="601"/>
      <c r="M5" s="588"/>
      <c r="N5" s="61"/>
    </row>
    <row r="6" spans="1:14" ht="15.75" thickBot="1">
      <c r="A6" s="578"/>
      <c r="B6" s="599"/>
      <c r="C6" s="599"/>
      <c r="D6" s="599"/>
      <c r="E6" s="599"/>
      <c r="F6" s="599"/>
      <c r="G6" s="599"/>
      <c r="H6" s="599"/>
      <c r="I6" s="600"/>
      <c r="J6" s="598"/>
      <c r="K6" s="602"/>
      <c r="L6" s="602"/>
      <c r="M6" s="589"/>
      <c r="N6" s="61"/>
    </row>
    <row r="7" spans="1:14" ht="15.75" thickBot="1">
      <c r="A7" s="62"/>
      <c r="B7" s="63"/>
      <c r="C7" s="63"/>
      <c r="D7" s="63"/>
      <c r="E7" s="63"/>
      <c r="F7" s="63"/>
      <c r="G7" s="63"/>
      <c r="H7" s="63"/>
      <c r="I7" s="63"/>
      <c r="J7" s="63"/>
      <c r="K7" s="64"/>
      <c r="L7" s="64"/>
      <c r="M7" s="65"/>
      <c r="N7" s="61"/>
    </row>
    <row r="8" spans="1:14" ht="18" customHeight="1">
      <c r="A8" s="66"/>
      <c r="B8" s="67"/>
      <c r="C8" s="67"/>
      <c r="D8" s="67"/>
      <c r="E8" s="605"/>
      <c r="F8" s="605"/>
      <c r="G8" s="605"/>
      <c r="H8" s="605"/>
      <c r="I8" s="67"/>
      <c r="J8" s="68" t="s">
        <v>43</v>
      </c>
      <c r="K8" s="69"/>
      <c r="L8" s="69"/>
      <c r="M8" s="70"/>
      <c r="N8" s="61"/>
    </row>
    <row r="9" spans="1:14">
      <c r="A9" s="71"/>
      <c r="B9" s="72"/>
      <c r="C9" s="72"/>
      <c r="D9" s="72"/>
      <c r="E9" s="606"/>
      <c r="F9" s="606"/>
      <c r="G9" s="606"/>
      <c r="H9" s="606"/>
      <c r="I9" s="72"/>
      <c r="J9" s="73"/>
      <c r="K9" s="74" t="s">
        <v>44</v>
      </c>
      <c r="L9" s="74" t="s">
        <v>45</v>
      </c>
      <c r="M9" s="75" t="s">
        <v>46</v>
      </c>
      <c r="N9" s="61"/>
    </row>
    <row r="10" spans="1:14" ht="20.25">
      <c r="A10" s="565" t="s">
        <v>196</v>
      </c>
      <c r="B10" s="566"/>
      <c r="C10" s="566"/>
      <c r="D10" s="78" t="s">
        <v>197</v>
      </c>
      <c r="E10" s="561" t="s">
        <v>198</v>
      </c>
      <c r="F10" s="561"/>
      <c r="G10" s="562" t="s">
        <v>199</v>
      </c>
      <c r="H10" s="562"/>
      <c r="I10" s="72"/>
      <c r="J10" s="79"/>
      <c r="K10" s="74"/>
      <c r="L10" s="74"/>
      <c r="M10" s="75"/>
      <c r="N10" s="61"/>
    </row>
    <row r="11" spans="1:14" ht="35.25">
      <c r="A11" s="76"/>
      <c r="B11" s="77"/>
      <c r="C11" s="77"/>
      <c r="D11" s="80"/>
      <c r="E11" s="72"/>
      <c r="F11" s="72"/>
      <c r="G11" s="81"/>
      <c r="H11" s="72"/>
      <c r="I11" s="72"/>
      <c r="J11" s="79"/>
      <c r="K11" s="74"/>
      <c r="L11" s="74"/>
      <c r="M11" s="75"/>
      <c r="N11" s="61"/>
    </row>
    <row r="12" spans="1:14">
      <c r="A12" s="563" t="s">
        <v>200</v>
      </c>
      <c r="B12" s="564"/>
      <c r="C12" s="564"/>
      <c r="D12" s="564"/>
      <c r="E12" s="72"/>
      <c r="F12" s="72"/>
      <c r="G12" s="72"/>
      <c r="H12" s="72"/>
      <c r="I12" s="72"/>
      <c r="J12" s="73"/>
      <c r="K12" s="74"/>
      <c r="L12" s="74"/>
      <c r="M12" s="75"/>
      <c r="N12" s="61"/>
    </row>
    <row r="13" spans="1:14" ht="35.25">
      <c r="A13" s="565" t="s">
        <v>201</v>
      </c>
      <c r="B13" s="566"/>
      <c r="C13" s="566"/>
      <c r="D13" s="82" t="s">
        <v>47</v>
      </c>
      <c r="E13" s="82"/>
      <c r="F13" s="83"/>
      <c r="G13" s="567" t="s">
        <v>202</v>
      </c>
      <c r="H13" s="567"/>
      <c r="I13" s="84" t="s">
        <v>47</v>
      </c>
      <c r="J13" s="567" t="s">
        <v>203</v>
      </c>
      <c r="K13" s="567"/>
      <c r="L13" s="84" t="s">
        <v>47</v>
      </c>
      <c r="M13" s="85"/>
      <c r="N13" s="61"/>
    </row>
    <row r="14" spans="1:14">
      <c r="A14" s="86" t="s">
        <v>48</v>
      </c>
      <c r="B14" s="87"/>
      <c r="C14" s="568"/>
      <c r="D14" s="568"/>
      <c r="E14" s="88"/>
      <c r="F14" s="88"/>
      <c r="G14" s="87"/>
      <c r="H14" s="89"/>
      <c r="I14" s="90" t="s">
        <v>49</v>
      </c>
      <c r="J14" s="91"/>
      <c r="K14" s="88"/>
      <c r="L14" s="88"/>
      <c r="M14" s="92"/>
      <c r="N14" s="61"/>
    </row>
    <row r="15" spans="1:14" ht="19.5" customHeight="1" thickBot="1">
      <c r="A15" s="93"/>
      <c r="B15" s="94"/>
      <c r="C15" s="95"/>
      <c r="D15" s="95"/>
      <c r="E15" s="95"/>
      <c r="F15" s="95"/>
      <c r="G15" s="94"/>
      <c r="H15" s="95"/>
      <c r="I15" s="94"/>
      <c r="J15" s="95"/>
      <c r="K15" s="569"/>
      <c r="L15" s="569"/>
      <c r="M15" s="570"/>
      <c r="N15" s="61"/>
    </row>
    <row r="16" spans="1:14">
      <c r="A16" s="96"/>
      <c r="B16" s="97"/>
      <c r="C16" s="97"/>
      <c r="D16" s="97"/>
      <c r="E16" s="97"/>
      <c r="F16" s="97"/>
      <c r="G16" s="97"/>
      <c r="H16" s="97"/>
      <c r="I16" s="97"/>
      <c r="J16" s="97"/>
      <c r="K16" s="97"/>
      <c r="L16" s="97"/>
      <c r="M16" s="98"/>
      <c r="N16" s="61"/>
    </row>
    <row r="17" spans="1:14">
      <c r="A17" s="9" t="s">
        <v>50</v>
      </c>
      <c r="B17" s="10"/>
      <c r="C17" s="99" t="s">
        <v>204</v>
      </c>
      <c r="D17" s="100"/>
      <c r="E17" s="101"/>
      <c r="F17" s="101"/>
      <c r="G17" s="101"/>
      <c r="H17" s="101"/>
      <c r="I17" s="101"/>
      <c r="J17" s="101"/>
      <c r="K17" s="101"/>
      <c r="L17" s="101"/>
      <c r="M17" s="102"/>
      <c r="N17" s="103"/>
    </row>
    <row r="18" spans="1:14">
      <c r="A18" s="104" t="s">
        <v>51</v>
      </c>
      <c r="B18" s="105"/>
      <c r="C18" s="106"/>
      <c r="D18" s="106"/>
      <c r="E18" s="106"/>
      <c r="F18" s="106"/>
      <c r="G18" s="106"/>
      <c r="H18" s="106"/>
      <c r="I18" s="106"/>
      <c r="J18" s="106"/>
      <c r="K18" s="106"/>
      <c r="L18" s="106"/>
      <c r="M18" s="102"/>
      <c r="N18" s="103"/>
    </row>
    <row r="19" spans="1:14">
      <c r="A19" s="107"/>
      <c r="B19" s="105"/>
      <c r="C19" s="108"/>
      <c r="D19" s="106"/>
      <c r="E19" s="106"/>
      <c r="F19" s="106"/>
      <c r="G19" s="106"/>
      <c r="H19" s="106"/>
      <c r="I19" s="106"/>
      <c r="J19" s="106"/>
      <c r="K19" s="106"/>
      <c r="L19" s="106"/>
      <c r="M19" s="102"/>
      <c r="N19" s="103"/>
    </row>
    <row r="20" spans="1:14">
      <c r="A20" s="107"/>
      <c r="B20" s="105"/>
      <c r="C20" s="109"/>
      <c r="D20" s="109"/>
      <c r="E20" s="109"/>
      <c r="F20" s="109"/>
      <c r="G20" s="109"/>
      <c r="H20" s="109"/>
      <c r="I20" s="109"/>
      <c r="J20" s="109"/>
      <c r="K20" s="109"/>
      <c r="L20" s="109"/>
      <c r="M20" s="110"/>
      <c r="N20" s="103"/>
    </row>
    <row r="21" spans="1:14">
      <c r="A21" s="107" t="s">
        <v>52</v>
      </c>
      <c r="B21" s="111"/>
      <c r="C21" s="106"/>
      <c r="D21" s="106"/>
      <c r="E21" s="106"/>
      <c r="F21" s="106"/>
      <c r="G21" s="106"/>
      <c r="H21" s="100"/>
      <c r="I21" s="11" t="s">
        <v>53</v>
      </c>
      <c r="J21" s="106"/>
      <c r="K21" s="106"/>
      <c r="L21" s="106"/>
      <c r="M21" s="110"/>
      <c r="N21" s="103"/>
    </row>
    <row r="22" spans="1:14">
      <c r="A22" s="107"/>
      <c r="B22" s="105"/>
      <c r="C22" s="109"/>
      <c r="D22" s="109"/>
      <c r="E22" s="109"/>
      <c r="F22" s="109"/>
      <c r="G22" s="109"/>
      <c r="H22" s="109"/>
      <c r="I22" s="109"/>
      <c r="J22" s="109"/>
      <c r="K22" s="109"/>
      <c r="L22" s="109"/>
      <c r="M22" s="110"/>
      <c r="N22" s="103"/>
    </row>
    <row r="23" spans="1:14">
      <c r="A23" s="107" t="s">
        <v>54</v>
      </c>
      <c r="B23" s="111"/>
      <c r="C23" s="106"/>
      <c r="D23" s="106"/>
      <c r="E23" s="106"/>
      <c r="F23" s="106"/>
      <c r="G23" s="106"/>
      <c r="H23" s="106"/>
      <c r="I23" s="106"/>
      <c r="J23" s="106"/>
      <c r="K23" s="106"/>
      <c r="L23" s="106"/>
      <c r="M23" s="112"/>
      <c r="N23" s="103"/>
    </row>
    <row r="24" spans="1:14">
      <c r="A24" s="107"/>
      <c r="B24" s="105"/>
      <c r="C24" s="109"/>
      <c r="D24" s="109"/>
      <c r="E24" s="109"/>
      <c r="F24" s="109"/>
      <c r="G24" s="109"/>
      <c r="H24" s="109"/>
      <c r="I24" s="109"/>
      <c r="J24" s="109"/>
      <c r="K24" s="109"/>
      <c r="L24" s="109"/>
      <c r="M24" s="110"/>
      <c r="N24" s="103"/>
    </row>
    <row r="25" spans="1:14">
      <c r="A25" s="107" t="s">
        <v>55</v>
      </c>
      <c r="B25" s="111"/>
      <c r="C25" s="106"/>
      <c r="D25" s="106"/>
      <c r="E25" s="106"/>
      <c r="F25" s="106"/>
      <c r="G25" s="106"/>
      <c r="H25" s="106"/>
      <c r="I25" s="106"/>
      <c r="J25" s="113" t="s">
        <v>50</v>
      </c>
      <c r="K25" s="114"/>
      <c r="L25" s="115" t="s">
        <v>204</v>
      </c>
      <c r="M25" s="116" t="s">
        <v>205</v>
      </c>
      <c r="N25" s="103"/>
    </row>
    <row r="26" spans="1:14">
      <c r="A26" s="107"/>
      <c r="B26" s="105"/>
      <c r="C26" s="109"/>
      <c r="D26" s="109"/>
      <c r="E26" s="109"/>
      <c r="F26" s="109"/>
      <c r="G26" s="109"/>
      <c r="H26" s="109"/>
      <c r="I26" s="109"/>
      <c r="J26" s="109"/>
      <c r="K26" s="109"/>
      <c r="L26" s="109"/>
      <c r="M26" s="110"/>
      <c r="N26" s="103"/>
    </row>
    <row r="27" spans="1:14">
      <c r="A27" s="107" t="s">
        <v>206</v>
      </c>
      <c r="B27" s="105"/>
      <c r="C27" s="109"/>
      <c r="D27" s="109"/>
      <c r="E27" s="109"/>
      <c r="F27" s="109"/>
      <c r="G27" s="100"/>
      <c r="H27" s="117" t="s">
        <v>207</v>
      </c>
      <c r="I27" s="117" t="s">
        <v>207</v>
      </c>
      <c r="J27" s="101"/>
      <c r="K27" s="109"/>
      <c r="L27" s="109"/>
      <c r="M27" s="110"/>
      <c r="N27" s="103"/>
    </row>
    <row r="28" spans="1:14">
      <c r="A28" s="107"/>
      <c r="B28" s="105"/>
      <c r="C28" s="109"/>
      <c r="D28" s="109"/>
      <c r="E28" s="101" t="s">
        <v>56</v>
      </c>
      <c r="F28" s="118"/>
      <c r="G28" s="119" t="s">
        <v>44</v>
      </c>
      <c r="H28" s="119" t="s">
        <v>45</v>
      </c>
      <c r="I28" s="120" t="s">
        <v>46</v>
      </c>
      <c r="J28" s="101"/>
      <c r="K28" s="109"/>
      <c r="L28" s="109"/>
      <c r="M28" s="110"/>
      <c r="N28" s="103"/>
    </row>
    <row r="29" spans="1:14">
      <c r="A29" s="121"/>
      <c r="B29" s="122"/>
      <c r="C29" s="122"/>
      <c r="D29" s="122"/>
      <c r="E29" s="122"/>
      <c r="F29" s="122"/>
      <c r="G29" s="122"/>
      <c r="H29" s="122"/>
      <c r="I29" s="122"/>
      <c r="J29" s="122"/>
      <c r="K29" s="122"/>
      <c r="L29" s="122"/>
      <c r="M29" s="123"/>
      <c r="N29" s="61"/>
    </row>
    <row r="30" spans="1:14" ht="17.25" hidden="1" customHeight="1" thickBot="1">
      <c r="A30" s="571" t="s">
        <v>57</v>
      </c>
      <c r="B30" s="572"/>
      <c r="C30" s="572"/>
      <c r="D30" s="572"/>
      <c r="E30" s="572"/>
      <c r="F30" s="572"/>
      <c r="G30" s="572"/>
      <c r="H30" s="572"/>
      <c r="I30" s="572"/>
      <c r="J30" s="572"/>
      <c r="K30" s="572"/>
      <c r="L30" s="572"/>
      <c r="M30" s="573"/>
      <c r="N30" s="103"/>
    </row>
    <row r="31" spans="1:14" ht="15.75" customHeight="1" thickBot="1">
      <c r="A31" s="124"/>
      <c r="B31" s="125"/>
      <c r="C31" s="125"/>
      <c r="D31" s="125"/>
      <c r="E31" s="125"/>
      <c r="F31" s="125"/>
      <c r="G31" s="125"/>
      <c r="H31" s="125"/>
      <c r="I31" s="125"/>
      <c r="J31" s="125"/>
      <c r="K31" s="125"/>
      <c r="L31" s="125"/>
      <c r="M31" s="126"/>
      <c r="N31" s="61"/>
    </row>
    <row r="32" spans="1:14" ht="11.25" customHeight="1">
      <c r="A32" s="127" t="s">
        <v>208</v>
      </c>
      <c r="B32" s="549" t="s">
        <v>58</v>
      </c>
      <c r="C32" s="549"/>
      <c r="D32" s="549"/>
      <c r="E32" s="549"/>
      <c r="F32" s="549"/>
      <c r="G32" s="549"/>
      <c r="H32" s="549"/>
      <c r="I32" s="556" t="s">
        <v>59</v>
      </c>
      <c r="J32" s="556"/>
      <c r="K32" s="603" t="s">
        <v>60</v>
      </c>
      <c r="L32" s="603"/>
      <c r="M32" s="129" t="s">
        <v>7</v>
      </c>
      <c r="N32" s="61"/>
    </row>
    <row r="33" spans="1:14" ht="15.75" thickBot="1">
      <c r="A33" s="130" t="s">
        <v>26</v>
      </c>
      <c r="B33" s="604" t="s">
        <v>266</v>
      </c>
      <c r="C33" s="604"/>
      <c r="D33" s="604"/>
      <c r="E33" s="604"/>
      <c r="F33" s="604"/>
      <c r="G33" s="604"/>
      <c r="H33" s="604"/>
      <c r="I33" s="604"/>
      <c r="J33" s="604"/>
      <c r="K33" s="604" t="s">
        <v>103</v>
      </c>
      <c r="L33" s="604"/>
      <c r="M33" s="131"/>
      <c r="N33" s="61"/>
    </row>
    <row r="34" spans="1:14">
      <c r="A34" s="132"/>
      <c r="B34" s="133"/>
      <c r="C34" s="133"/>
      <c r="D34" s="133"/>
      <c r="E34" s="133"/>
      <c r="F34" s="133"/>
      <c r="G34" s="133"/>
      <c r="H34" s="133"/>
      <c r="I34" s="133"/>
      <c r="J34" s="133"/>
      <c r="K34" s="133"/>
      <c r="L34" s="133"/>
      <c r="M34" s="134"/>
      <c r="N34" s="61"/>
    </row>
    <row r="35" spans="1:14">
      <c r="A35" s="500" t="s">
        <v>62</v>
      </c>
      <c r="B35" s="501"/>
      <c r="C35" s="501"/>
      <c r="D35" s="501"/>
      <c r="E35" s="501"/>
      <c r="F35" s="501"/>
      <c r="G35" s="501"/>
      <c r="H35" s="501"/>
      <c r="I35" s="501"/>
      <c r="J35" s="501"/>
      <c r="K35" s="501"/>
      <c r="L35" s="501"/>
      <c r="M35" s="502"/>
      <c r="N35" s="61"/>
    </row>
    <row r="36" spans="1:14" ht="15.75" thickBot="1">
      <c r="A36" s="367"/>
      <c r="B36" s="368"/>
      <c r="C36" s="368"/>
      <c r="D36" s="368"/>
      <c r="E36" s="368"/>
      <c r="F36" s="368"/>
      <c r="G36" s="368"/>
      <c r="H36" s="368"/>
      <c r="I36" s="368"/>
      <c r="J36" s="368"/>
      <c r="K36" s="368"/>
      <c r="L36" s="368"/>
      <c r="M36" s="369"/>
      <c r="N36" s="61"/>
    </row>
    <row r="37" spans="1:14">
      <c r="A37" s="135" t="s">
        <v>40</v>
      </c>
      <c r="B37" s="549" t="s">
        <v>58</v>
      </c>
      <c r="C37" s="549"/>
      <c r="D37" s="549"/>
      <c r="E37" s="549"/>
      <c r="F37" s="549"/>
      <c r="G37" s="549"/>
      <c r="H37" s="549"/>
      <c r="I37" s="128" t="s">
        <v>63</v>
      </c>
      <c r="J37" s="128" t="s">
        <v>64</v>
      </c>
      <c r="K37" s="549" t="s">
        <v>65</v>
      </c>
      <c r="L37" s="549"/>
      <c r="M37" s="136" t="s">
        <v>66</v>
      </c>
      <c r="N37" s="61"/>
    </row>
    <row r="38" spans="1:14">
      <c r="A38" s="137" t="s">
        <v>127</v>
      </c>
      <c r="B38" s="550" t="s">
        <v>267</v>
      </c>
      <c r="C38" s="550"/>
      <c r="D38" s="550"/>
      <c r="E38" s="550"/>
      <c r="F38" s="550"/>
      <c r="G38" s="550"/>
      <c r="H38" s="550"/>
      <c r="I38" s="138"/>
      <c r="J38" s="139">
        <v>5133.9919140468801</v>
      </c>
      <c r="K38" s="560">
        <f>1/1</f>
        <v>1</v>
      </c>
      <c r="L38" s="560"/>
      <c r="M38" s="141">
        <f>J38*K38</f>
        <v>5133.9919140468801</v>
      </c>
      <c r="N38" s="61"/>
    </row>
    <row r="39" spans="1:14">
      <c r="A39" s="142"/>
      <c r="B39" s="537"/>
      <c r="C39" s="537"/>
      <c r="D39" s="537"/>
      <c r="E39" s="537"/>
      <c r="F39" s="537"/>
      <c r="G39" s="537"/>
      <c r="H39" s="537"/>
      <c r="I39" s="143"/>
      <c r="J39" s="144"/>
      <c r="K39" s="560"/>
      <c r="L39" s="560"/>
      <c r="M39" s="141">
        <f t="shared" ref="M39:M51" si="0">J39*K39</f>
        <v>0</v>
      </c>
      <c r="N39" s="61"/>
    </row>
    <row r="40" spans="1:14">
      <c r="A40" s="142"/>
      <c r="B40" s="537"/>
      <c r="C40" s="537"/>
      <c r="D40" s="537"/>
      <c r="E40" s="537"/>
      <c r="F40" s="537"/>
      <c r="G40" s="537"/>
      <c r="H40" s="537"/>
      <c r="I40" s="143"/>
      <c r="J40" s="144"/>
      <c r="K40" s="554"/>
      <c r="L40" s="554"/>
      <c r="M40" s="141">
        <f t="shared" si="0"/>
        <v>0</v>
      </c>
      <c r="N40" s="61"/>
    </row>
    <row r="41" spans="1:14">
      <c r="A41" s="273"/>
      <c r="B41" s="537"/>
      <c r="C41" s="537"/>
      <c r="D41" s="537"/>
      <c r="E41" s="537"/>
      <c r="F41" s="537"/>
      <c r="G41" s="537"/>
      <c r="H41" s="537"/>
      <c r="I41" s="143"/>
      <c r="J41" s="144"/>
      <c r="K41" s="554"/>
      <c r="L41" s="554"/>
      <c r="M41" s="141">
        <f t="shared" si="0"/>
        <v>0</v>
      </c>
      <c r="N41" s="61"/>
    </row>
    <row r="42" spans="1:14">
      <c r="A42" s="146"/>
      <c r="B42" s="537"/>
      <c r="C42" s="537"/>
      <c r="D42" s="537"/>
      <c r="E42" s="537"/>
      <c r="F42" s="537"/>
      <c r="G42" s="537"/>
      <c r="H42" s="537"/>
      <c r="I42" s="143"/>
      <c r="J42" s="144"/>
      <c r="K42" s="554"/>
      <c r="L42" s="554"/>
      <c r="M42" s="141">
        <f t="shared" si="0"/>
        <v>0</v>
      </c>
      <c r="N42" s="61"/>
    </row>
    <row r="43" spans="1:14">
      <c r="A43" s="146"/>
      <c r="B43" s="537"/>
      <c r="C43" s="537"/>
      <c r="D43" s="537"/>
      <c r="E43" s="537"/>
      <c r="F43" s="537"/>
      <c r="G43" s="537"/>
      <c r="H43" s="537"/>
      <c r="I43" s="143"/>
      <c r="J43" s="144"/>
      <c r="K43" s="554"/>
      <c r="L43" s="554"/>
      <c r="M43" s="141">
        <f t="shared" si="0"/>
        <v>0</v>
      </c>
      <c r="N43" s="61"/>
    </row>
    <row r="44" spans="1:14">
      <c r="A44" s="146"/>
      <c r="B44" s="537"/>
      <c r="C44" s="537"/>
      <c r="D44" s="537"/>
      <c r="E44" s="537"/>
      <c r="F44" s="537"/>
      <c r="G44" s="537"/>
      <c r="H44" s="537"/>
      <c r="I44" s="143"/>
      <c r="J44" s="144"/>
      <c r="K44" s="554"/>
      <c r="L44" s="554"/>
      <c r="M44" s="141">
        <f t="shared" si="0"/>
        <v>0</v>
      </c>
      <c r="N44" s="61"/>
    </row>
    <row r="45" spans="1:14">
      <c r="A45" s="146"/>
      <c r="B45" s="537"/>
      <c r="C45" s="537"/>
      <c r="D45" s="537"/>
      <c r="E45" s="537"/>
      <c r="F45" s="537"/>
      <c r="G45" s="537"/>
      <c r="H45" s="537"/>
      <c r="I45" s="143"/>
      <c r="J45" s="144"/>
      <c r="K45" s="554"/>
      <c r="L45" s="554"/>
      <c r="M45" s="141">
        <f t="shared" si="0"/>
        <v>0</v>
      </c>
      <c r="N45" s="61"/>
    </row>
    <row r="46" spans="1:14">
      <c r="A46" s="146"/>
      <c r="B46" s="537"/>
      <c r="C46" s="537"/>
      <c r="D46" s="537"/>
      <c r="E46" s="537"/>
      <c r="F46" s="537"/>
      <c r="G46" s="537"/>
      <c r="H46" s="537"/>
      <c r="I46" s="143"/>
      <c r="J46" s="144"/>
      <c r="K46" s="554"/>
      <c r="L46" s="554"/>
      <c r="M46" s="141">
        <f t="shared" si="0"/>
        <v>0</v>
      </c>
      <c r="N46" s="61"/>
    </row>
    <row r="47" spans="1:14">
      <c r="A47" s="146"/>
      <c r="B47" s="537"/>
      <c r="C47" s="537"/>
      <c r="D47" s="537"/>
      <c r="E47" s="537"/>
      <c r="F47" s="537"/>
      <c r="G47" s="537"/>
      <c r="H47" s="537"/>
      <c r="I47" s="143"/>
      <c r="J47" s="144"/>
      <c r="K47" s="554"/>
      <c r="L47" s="554"/>
      <c r="M47" s="141">
        <f t="shared" si="0"/>
        <v>0</v>
      </c>
      <c r="N47" s="61"/>
    </row>
    <row r="48" spans="1:14">
      <c r="A48" s="146"/>
      <c r="B48" s="537"/>
      <c r="C48" s="537"/>
      <c r="D48" s="537"/>
      <c r="E48" s="537"/>
      <c r="F48" s="537"/>
      <c r="G48" s="537"/>
      <c r="H48" s="537"/>
      <c r="I48" s="143"/>
      <c r="J48" s="144"/>
      <c r="K48" s="554"/>
      <c r="L48" s="554"/>
      <c r="M48" s="141">
        <f t="shared" si="0"/>
        <v>0</v>
      </c>
      <c r="N48" s="61"/>
    </row>
    <row r="49" spans="1:14">
      <c r="A49" s="146"/>
      <c r="B49" s="537"/>
      <c r="C49" s="537"/>
      <c r="D49" s="537"/>
      <c r="E49" s="537"/>
      <c r="F49" s="537"/>
      <c r="G49" s="537"/>
      <c r="H49" s="537"/>
      <c r="I49" s="143"/>
      <c r="J49" s="144"/>
      <c r="K49" s="554"/>
      <c r="L49" s="554"/>
      <c r="M49" s="141">
        <f t="shared" si="0"/>
        <v>0</v>
      </c>
      <c r="N49" s="61"/>
    </row>
    <row r="50" spans="1:14">
      <c r="A50" s="146"/>
      <c r="B50" s="537"/>
      <c r="C50" s="537"/>
      <c r="D50" s="537"/>
      <c r="E50" s="537"/>
      <c r="F50" s="537"/>
      <c r="G50" s="537"/>
      <c r="H50" s="537"/>
      <c r="I50" s="143"/>
      <c r="J50" s="144"/>
      <c r="K50" s="554"/>
      <c r="L50" s="554"/>
      <c r="M50" s="141">
        <f t="shared" si="0"/>
        <v>0</v>
      </c>
      <c r="N50" s="61"/>
    </row>
    <row r="51" spans="1:14">
      <c r="A51" s="146"/>
      <c r="B51" s="537"/>
      <c r="C51" s="537"/>
      <c r="D51" s="537"/>
      <c r="E51" s="537"/>
      <c r="F51" s="537"/>
      <c r="G51" s="537"/>
      <c r="H51" s="537"/>
      <c r="I51" s="143"/>
      <c r="J51" s="144"/>
      <c r="K51" s="554"/>
      <c r="L51" s="554"/>
      <c r="M51" s="141">
        <f t="shared" si="0"/>
        <v>0</v>
      </c>
      <c r="N51" s="61"/>
    </row>
    <row r="52" spans="1:14" ht="15.75" thickBot="1">
      <c r="A52" s="147"/>
      <c r="B52" s="715" t="s">
        <v>70</v>
      </c>
      <c r="C52" s="715"/>
      <c r="D52" s="715"/>
      <c r="E52" s="715"/>
      <c r="F52" s="715"/>
      <c r="G52" s="715"/>
      <c r="H52" s="715"/>
      <c r="I52" s="148"/>
      <c r="J52" s="149"/>
      <c r="K52" s="555">
        <v>0.05</v>
      </c>
      <c r="L52" s="555"/>
      <c r="M52" s="385">
        <f>K52*M98</f>
        <v>3738.5416666666674</v>
      </c>
      <c r="N52" s="61"/>
    </row>
    <row r="53" spans="1:14" ht="15.75" thickBot="1">
      <c r="A53" s="543" t="s">
        <v>71</v>
      </c>
      <c r="B53" s="544"/>
      <c r="C53" s="544"/>
      <c r="D53" s="544"/>
      <c r="E53" s="544"/>
      <c r="F53" s="544"/>
      <c r="G53" s="544"/>
      <c r="H53" s="544"/>
      <c r="I53" s="544"/>
      <c r="J53" s="544"/>
      <c r="K53" s="544"/>
      <c r="L53" s="545"/>
      <c r="M53" s="151">
        <f>SUM(M38:M52)</f>
        <v>8872.5335807135471</v>
      </c>
      <c r="N53" s="61"/>
    </row>
    <row r="54" spans="1:14">
      <c r="A54" s="152"/>
      <c r="B54" s="125"/>
      <c r="C54" s="125"/>
      <c r="D54" s="125"/>
      <c r="E54" s="125"/>
      <c r="F54" s="125"/>
      <c r="G54" s="125"/>
      <c r="H54" s="125"/>
      <c r="I54" s="125"/>
      <c r="J54" s="125"/>
      <c r="K54" s="125"/>
      <c r="L54" s="125"/>
      <c r="M54" s="126"/>
      <c r="N54" s="61"/>
    </row>
    <row r="55" spans="1:14">
      <c r="A55" s="524" t="s">
        <v>72</v>
      </c>
      <c r="B55" s="525"/>
      <c r="C55" s="525"/>
      <c r="D55" s="525"/>
      <c r="E55" s="525"/>
      <c r="F55" s="525"/>
      <c r="G55" s="525"/>
      <c r="H55" s="525"/>
      <c r="I55" s="525"/>
      <c r="J55" s="525"/>
      <c r="K55" s="525"/>
      <c r="L55" s="525"/>
      <c r="M55" s="526"/>
      <c r="N55" s="61"/>
    </row>
    <row r="56" spans="1:14" ht="15.75" thickBot="1">
      <c r="A56" s="370"/>
      <c r="B56" s="371"/>
      <c r="C56" s="371"/>
      <c r="D56" s="371"/>
      <c r="E56" s="371"/>
      <c r="F56" s="371"/>
      <c r="G56" s="371"/>
      <c r="H56" s="371"/>
      <c r="I56" s="371"/>
      <c r="J56" s="371"/>
      <c r="K56" s="371"/>
      <c r="L56" s="371"/>
      <c r="M56" s="372"/>
      <c r="N56" s="61"/>
    </row>
    <row r="57" spans="1:14">
      <c r="A57" s="135" t="s">
        <v>40</v>
      </c>
      <c r="B57" s="549" t="s">
        <v>58</v>
      </c>
      <c r="C57" s="549"/>
      <c r="D57" s="549"/>
      <c r="E57" s="549"/>
      <c r="F57" s="549"/>
      <c r="G57" s="549"/>
      <c r="H57" s="549"/>
      <c r="I57" s="128" t="s">
        <v>60</v>
      </c>
      <c r="J57" s="128" t="s">
        <v>7</v>
      </c>
      <c r="K57" s="549" t="s">
        <v>73</v>
      </c>
      <c r="L57" s="549"/>
      <c r="M57" s="136" t="s">
        <v>66</v>
      </c>
      <c r="N57" s="61"/>
    </row>
    <row r="58" spans="1:14">
      <c r="A58" s="137" t="s">
        <v>246</v>
      </c>
      <c r="B58" s="550" t="s">
        <v>247</v>
      </c>
      <c r="C58" s="550"/>
      <c r="D58" s="550"/>
      <c r="E58" s="550"/>
      <c r="F58" s="550"/>
      <c r="G58" s="550"/>
      <c r="H58" s="550"/>
      <c r="I58" s="153" t="s">
        <v>103</v>
      </c>
      <c r="J58" s="140">
        <v>0.84</v>
      </c>
      <c r="K58" s="725">
        <v>63226.762215655057</v>
      </c>
      <c r="L58" s="726"/>
      <c r="M58" s="141">
        <f>J58*K58</f>
        <v>53110.480261150245</v>
      </c>
      <c r="N58" s="61"/>
    </row>
    <row r="59" spans="1:14">
      <c r="A59" s="142" t="s">
        <v>116</v>
      </c>
      <c r="B59" s="537" t="s">
        <v>176</v>
      </c>
      <c r="C59" s="537"/>
      <c r="D59" s="537"/>
      <c r="E59" s="537"/>
      <c r="F59" s="537"/>
      <c r="G59" s="537"/>
      <c r="H59" s="537"/>
      <c r="I59" s="154" t="s">
        <v>227</v>
      </c>
      <c r="J59" s="399">
        <v>185</v>
      </c>
      <c r="K59" s="721">
        <v>117.85147442697317</v>
      </c>
      <c r="L59" s="722"/>
      <c r="M59" s="141">
        <f t="shared" ref="M59:M72" si="1">J59*K59</f>
        <v>21802.522768990035</v>
      </c>
      <c r="N59" s="61"/>
    </row>
    <row r="60" spans="1:14" ht="24.75" customHeight="1">
      <c r="A60" s="142" t="s">
        <v>248</v>
      </c>
      <c r="B60" s="537" t="s">
        <v>249</v>
      </c>
      <c r="C60" s="537"/>
      <c r="D60" s="537"/>
      <c r="E60" s="537"/>
      <c r="F60" s="537"/>
      <c r="G60" s="537"/>
      <c r="H60" s="537"/>
      <c r="I60" s="154" t="s">
        <v>103</v>
      </c>
      <c r="J60" s="145">
        <v>0.63</v>
      </c>
      <c r="K60" s="721">
        <v>63991.161758849514</v>
      </c>
      <c r="L60" s="722"/>
      <c r="M60" s="141">
        <f t="shared" si="1"/>
        <v>40314.431908075196</v>
      </c>
      <c r="N60" s="61"/>
    </row>
    <row r="61" spans="1:14">
      <c r="A61" s="142" t="s">
        <v>250</v>
      </c>
      <c r="B61" s="537" t="s">
        <v>251</v>
      </c>
      <c r="C61" s="537"/>
      <c r="D61" s="537"/>
      <c r="E61" s="537"/>
      <c r="F61" s="537"/>
      <c r="G61" s="537"/>
      <c r="H61" s="537"/>
      <c r="I61" s="154" t="s">
        <v>131</v>
      </c>
      <c r="J61" s="145">
        <v>260</v>
      </c>
      <c r="K61" s="721">
        <v>553.70345322324056</v>
      </c>
      <c r="L61" s="722"/>
      <c r="M61" s="141">
        <f t="shared" si="1"/>
        <v>143962.89783804255</v>
      </c>
      <c r="N61" s="61"/>
    </row>
    <row r="62" spans="1:14">
      <c r="A62" s="142"/>
      <c r="B62" s="537"/>
      <c r="C62" s="537"/>
      <c r="D62" s="537"/>
      <c r="E62" s="537"/>
      <c r="F62" s="537"/>
      <c r="G62" s="537"/>
      <c r="H62" s="537"/>
      <c r="I62" s="154"/>
      <c r="J62" s="145"/>
      <c r="K62" s="721"/>
      <c r="L62" s="722"/>
      <c r="M62" s="141">
        <f t="shared" si="1"/>
        <v>0</v>
      </c>
      <c r="N62" s="61"/>
    </row>
    <row r="63" spans="1:14">
      <c r="A63" s="142"/>
      <c r="B63" s="537"/>
      <c r="C63" s="537"/>
      <c r="D63" s="537"/>
      <c r="E63" s="537"/>
      <c r="F63" s="537"/>
      <c r="G63" s="537"/>
      <c r="H63" s="537"/>
      <c r="I63" s="154"/>
      <c r="J63" s="145"/>
      <c r="K63" s="721"/>
      <c r="L63" s="722"/>
      <c r="M63" s="141">
        <f t="shared" si="1"/>
        <v>0</v>
      </c>
      <c r="N63" s="61"/>
    </row>
    <row r="64" spans="1:14">
      <c r="A64" s="142"/>
      <c r="B64" s="537"/>
      <c r="C64" s="537"/>
      <c r="D64" s="537"/>
      <c r="E64" s="537"/>
      <c r="F64" s="537"/>
      <c r="G64" s="537"/>
      <c r="H64" s="537"/>
      <c r="I64" s="154"/>
      <c r="J64" s="145"/>
      <c r="K64" s="721"/>
      <c r="L64" s="722"/>
      <c r="M64" s="141">
        <f t="shared" si="1"/>
        <v>0</v>
      </c>
      <c r="N64" s="61"/>
    </row>
    <row r="65" spans="1:15">
      <c r="A65" s="142"/>
      <c r="B65" s="537"/>
      <c r="C65" s="537"/>
      <c r="D65" s="537"/>
      <c r="E65" s="537"/>
      <c r="F65" s="537"/>
      <c r="G65" s="537"/>
      <c r="H65" s="537"/>
      <c r="I65" s="154"/>
      <c r="J65" s="145"/>
      <c r="K65" s="721"/>
      <c r="L65" s="722"/>
      <c r="M65" s="141">
        <f t="shared" si="1"/>
        <v>0</v>
      </c>
      <c r="N65" s="61"/>
    </row>
    <row r="66" spans="1:15">
      <c r="A66" s="142"/>
      <c r="B66" s="537"/>
      <c r="C66" s="537"/>
      <c r="D66" s="537"/>
      <c r="E66" s="537"/>
      <c r="F66" s="537"/>
      <c r="G66" s="537"/>
      <c r="H66" s="537"/>
      <c r="I66" s="154"/>
      <c r="J66" s="145"/>
      <c r="K66" s="721"/>
      <c r="L66" s="722"/>
      <c r="M66" s="141">
        <f t="shared" si="1"/>
        <v>0</v>
      </c>
      <c r="N66" s="61"/>
    </row>
    <row r="67" spans="1:15">
      <c r="A67" s="142"/>
      <c r="B67" s="537"/>
      <c r="C67" s="537"/>
      <c r="D67" s="537"/>
      <c r="E67" s="537"/>
      <c r="F67" s="537"/>
      <c r="G67" s="537"/>
      <c r="H67" s="537"/>
      <c r="I67" s="154"/>
      <c r="J67" s="145"/>
      <c r="K67" s="721"/>
      <c r="L67" s="722"/>
      <c r="M67" s="141">
        <f t="shared" si="1"/>
        <v>0</v>
      </c>
      <c r="N67" s="61"/>
    </row>
    <row r="68" spans="1:15">
      <c r="A68" s="142"/>
      <c r="B68" s="537"/>
      <c r="C68" s="537"/>
      <c r="D68" s="537"/>
      <c r="E68" s="537"/>
      <c r="F68" s="537"/>
      <c r="G68" s="537"/>
      <c r="H68" s="537"/>
      <c r="I68" s="154"/>
      <c r="J68" s="145"/>
      <c r="K68" s="721"/>
      <c r="L68" s="722"/>
      <c r="M68" s="141">
        <f t="shared" si="1"/>
        <v>0</v>
      </c>
      <c r="N68" s="61"/>
    </row>
    <row r="69" spans="1:15">
      <c r="A69" s="142"/>
      <c r="B69" s="537"/>
      <c r="C69" s="537"/>
      <c r="D69" s="537"/>
      <c r="E69" s="537"/>
      <c r="F69" s="537"/>
      <c r="G69" s="537"/>
      <c r="H69" s="537"/>
      <c r="I69" s="154"/>
      <c r="J69" s="145"/>
      <c r="K69" s="721"/>
      <c r="L69" s="722"/>
      <c r="M69" s="141">
        <f t="shared" si="1"/>
        <v>0</v>
      </c>
      <c r="N69" s="61"/>
    </row>
    <row r="70" spans="1:15">
      <c r="A70" s="142"/>
      <c r="B70" s="537"/>
      <c r="C70" s="537"/>
      <c r="D70" s="537"/>
      <c r="E70" s="537"/>
      <c r="F70" s="537"/>
      <c r="G70" s="537"/>
      <c r="H70" s="537"/>
      <c r="I70" s="154"/>
      <c r="J70" s="145"/>
      <c r="K70" s="721"/>
      <c r="L70" s="722"/>
      <c r="M70" s="141">
        <f t="shared" si="1"/>
        <v>0</v>
      </c>
      <c r="N70" s="61"/>
    </row>
    <row r="71" spans="1:15">
      <c r="A71" s="142"/>
      <c r="B71" s="537"/>
      <c r="C71" s="537"/>
      <c r="D71" s="537"/>
      <c r="E71" s="537"/>
      <c r="F71" s="537"/>
      <c r="G71" s="537"/>
      <c r="H71" s="537"/>
      <c r="I71" s="154"/>
      <c r="J71" s="145"/>
      <c r="K71" s="721"/>
      <c r="L71" s="722"/>
      <c r="M71" s="141">
        <f t="shared" si="1"/>
        <v>0</v>
      </c>
      <c r="N71" s="61"/>
    </row>
    <row r="72" spans="1:15" ht="15.75" thickBot="1">
      <c r="A72" s="155"/>
      <c r="B72" s="540"/>
      <c r="C72" s="540"/>
      <c r="D72" s="540"/>
      <c r="E72" s="540"/>
      <c r="F72" s="540"/>
      <c r="G72" s="540"/>
      <c r="H72" s="540"/>
      <c r="I72" s="148"/>
      <c r="J72" s="156"/>
      <c r="K72" s="723"/>
      <c r="L72" s="724"/>
      <c r="M72" s="157">
        <f t="shared" si="1"/>
        <v>0</v>
      </c>
      <c r="N72" s="61"/>
    </row>
    <row r="73" spans="1:15" ht="15.75" thickBot="1">
      <c r="A73" s="543" t="s">
        <v>71</v>
      </c>
      <c r="B73" s="544"/>
      <c r="C73" s="544"/>
      <c r="D73" s="544"/>
      <c r="E73" s="544"/>
      <c r="F73" s="544"/>
      <c r="G73" s="544"/>
      <c r="H73" s="544"/>
      <c r="I73" s="544"/>
      <c r="J73" s="544"/>
      <c r="K73" s="544"/>
      <c r="L73" s="545"/>
      <c r="M73" s="158">
        <f>SUM(M58:M72)</f>
        <v>259190.33277625803</v>
      </c>
      <c r="N73" s="61"/>
    </row>
    <row r="74" spans="1:15">
      <c r="A74" s="124"/>
      <c r="B74" s="125"/>
      <c r="C74" s="125"/>
      <c r="D74" s="125"/>
      <c r="E74" s="125"/>
      <c r="F74" s="125"/>
      <c r="G74" s="125"/>
      <c r="H74" s="125"/>
      <c r="I74" s="125"/>
      <c r="J74" s="125"/>
      <c r="K74" s="125"/>
      <c r="L74" s="125"/>
      <c r="M74" s="126"/>
      <c r="N74" s="61"/>
    </row>
    <row r="75" spans="1:15">
      <c r="A75" s="524" t="s">
        <v>74</v>
      </c>
      <c r="B75" s="525"/>
      <c r="C75" s="525"/>
      <c r="D75" s="525"/>
      <c r="E75" s="525"/>
      <c r="F75" s="525"/>
      <c r="G75" s="525"/>
      <c r="H75" s="525"/>
      <c r="I75" s="525"/>
      <c r="J75" s="525"/>
      <c r="K75" s="525"/>
      <c r="L75" s="525"/>
      <c r="M75" s="526"/>
      <c r="N75" s="103"/>
      <c r="O75" s="16"/>
    </row>
    <row r="76" spans="1:15" ht="15.75" thickBot="1">
      <c r="A76" s="373"/>
      <c r="B76" s="374"/>
      <c r="C76" s="374"/>
      <c r="D76" s="374"/>
      <c r="E76" s="374"/>
      <c r="F76" s="374"/>
      <c r="G76" s="374"/>
      <c r="H76" s="374"/>
      <c r="I76" s="374"/>
      <c r="J76" s="374"/>
      <c r="K76" s="374"/>
      <c r="L76" s="374"/>
      <c r="M76" s="375"/>
      <c r="N76" s="61"/>
    </row>
    <row r="77" spans="1:15" ht="30">
      <c r="A77" s="159" t="s">
        <v>40</v>
      </c>
      <c r="B77" s="530" t="s">
        <v>58</v>
      </c>
      <c r="C77" s="530"/>
      <c r="D77" s="530"/>
      <c r="E77" s="530"/>
      <c r="F77" s="530"/>
      <c r="G77" s="530"/>
      <c r="H77" s="160" t="s">
        <v>60</v>
      </c>
      <c r="I77" s="160" t="s">
        <v>214</v>
      </c>
      <c r="J77" s="160" t="s">
        <v>75</v>
      </c>
      <c r="K77" s="160" t="s">
        <v>76</v>
      </c>
      <c r="L77" s="160" t="s">
        <v>77</v>
      </c>
      <c r="M77" s="161" t="s">
        <v>66</v>
      </c>
      <c r="N77" s="61"/>
    </row>
    <row r="78" spans="1:15">
      <c r="A78" s="299" t="s">
        <v>252</v>
      </c>
      <c r="B78" s="661" t="s">
        <v>253</v>
      </c>
      <c r="C78" s="662"/>
      <c r="D78" s="662"/>
      <c r="E78" s="662"/>
      <c r="F78" s="662"/>
      <c r="G78" s="663"/>
      <c r="H78" s="163" t="s">
        <v>215</v>
      </c>
      <c r="I78" s="398">
        <f>J58+J60</f>
        <v>1.47</v>
      </c>
      <c r="J78" s="164">
        <v>1</v>
      </c>
      <c r="K78" s="164">
        <f>I78*J78</f>
        <v>1.47</v>
      </c>
      <c r="L78" s="165">
        <v>1284.8491593100182</v>
      </c>
      <c r="M78" s="166">
        <f>K78*L78</f>
        <v>1888.7282641857266</v>
      </c>
      <c r="N78" s="61"/>
    </row>
    <row r="79" spans="1:15">
      <c r="A79" s="167"/>
      <c r="B79" s="534"/>
      <c r="C79" s="535"/>
      <c r="D79" s="535"/>
      <c r="E79" s="535"/>
      <c r="F79" s="535"/>
      <c r="G79" s="536"/>
      <c r="H79" s="168"/>
      <c r="I79" s="169"/>
      <c r="J79" s="169"/>
      <c r="K79" s="169"/>
      <c r="L79" s="170"/>
      <c r="M79" s="166">
        <f t="shared" ref="M79:M82" si="2">K79*L79</f>
        <v>0</v>
      </c>
      <c r="N79" s="61"/>
    </row>
    <row r="80" spans="1:15">
      <c r="A80" s="167"/>
      <c r="B80" s="534"/>
      <c r="C80" s="535"/>
      <c r="D80" s="535"/>
      <c r="E80" s="535"/>
      <c r="F80" s="535"/>
      <c r="G80" s="536"/>
      <c r="H80" s="168"/>
      <c r="I80" s="169"/>
      <c r="J80" s="169"/>
      <c r="K80" s="169"/>
      <c r="L80" s="170"/>
      <c r="M80" s="166">
        <f t="shared" si="2"/>
        <v>0</v>
      </c>
      <c r="N80" s="61"/>
    </row>
    <row r="81" spans="1:14">
      <c r="A81" s="167"/>
      <c r="B81" s="534"/>
      <c r="C81" s="535"/>
      <c r="D81" s="535"/>
      <c r="E81" s="535"/>
      <c r="F81" s="535"/>
      <c r="G81" s="536"/>
      <c r="H81" s="168"/>
      <c r="I81" s="169"/>
      <c r="J81" s="169"/>
      <c r="K81" s="169"/>
      <c r="L81" s="170"/>
      <c r="M81" s="166">
        <f t="shared" si="2"/>
        <v>0</v>
      </c>
      <c r="N81" s="61"/>
    </row>
    <row r="82" spans="1:14" ht="15.75" thickBot="1">
      <c r="A82" s="147"/>
      <c r="B82" s="607"/>
      <c r="C82" s="608"/>
      <c r="D82" s="608"/>
      <c r="E82" s="608"/>
      <c r="F82" s="608"/>
      <c r="G82" s="609"/>
      <c r="H82" s="171"/>
      <c r="I82" s="172"/>
      <c r="J82" s="172"/>
      <c r="K82" s="172"/>
      <c r="L82" s="173"/>
      <c r="M82" s="174">
        <f t="shared" si="2"/>
        <v>0</v>
      </c>
      <c r="N82" s="61"/>
    </row>
    <row r="83" spans="1:14" ht="15.75" thickBot="1">
      <c r="A83" s="543" t="s">
        <v>71</v>
      </c>
      <c r="B83" s="544"/>
      <c r="C83" s="544"/>
      <c r="D83" s="544"/>
      <c r="E83" s="544"/>
      <c r="F83" s="544"/>
      <c r="G83" s="544"/>
      <c r="H83" s="544"/>
      <c r="I83" s="544"/>
      <c r="J83" s="544"/>
      <c r="K83" s="544"/>
      <c r="L83" s="545"/>
      <c r="M83" s="158">
        <f>SUM(M78:M82)</f>
        <v>1888.7282641857266</v>
      </c>
      <c r="N83" s="61"/>
    </row>
    <row r="84" spans="1:14">
      <c r="A84" s="124"/>
      <c r="B84" s="125"/>
      <c r="C84" s="125"/>
      <c r="D84" s="125"/>
      <c r="E84" s="125"/>
      <c r="F84" s="125"/>
      <c r="G84" s="125"/>
      <c r="H84" s="125"/>
      <c r="I84" s="125"/>
      <c r="J84" s="125"/>
      <c r="K84" s="125"/>
      <c r="L84" s="125"/>
      <c r="M84" s="126"/>
      <c r="N84" s="61"/>
    </row>
    <row r="85" spans="1:14">
      <c r="A85" s="500" t="s">
        <v>79</v>
      </c>
      <c r="B85" s="501"/>
      <c r="C85" s="501"/>
      <c r="D85" s="501"/>
      <c r="E85" s="501"/>
      <c r="F85" s="501"/>
      <c r="G85" s="501"/>
      <c r="H85" s="501"/>
      <c r="I85" s="501"/>
      <c r="J85" s="501"/>
      <c r="K85" s="501"/>
      <c r="L85" s="501"/>
      <c r="M85" s="502"/>
      <c r="N85" s="61"/>
    </row>
    <row r="86" spans="1:14" ht="15.75" thickBot="1">
      <c r="A86" s="376"/>
      <c r="B86" s="377"/>
      <c r="C86" s="377"/>
      <c r="D86" s="377"/>
      <c r="E86" s="377"/>
      <c r="F86" s="377"/>
      <c r="G86" s="377"/>
      <c r="H86" s="377"/>
      <c r="I86" s="377"/>
      <c r="J86" s="377"/>
      <c r="K86" s="377"/>
      <c r="L86" s="377"/>
      <c r="M86" s="378"/>
      <c r="N86" s="61"/>
    </row>
    <row r="87" spans="1:14" ht="30">
      <c r="A87" s="135" t="s">
        <v>40</v>
      </c>
      <c r="B87" s="549" t="s">
        <v>58</v>
      </c>
      <c r="C87" s="549"/>
      <c r="D87" s="549"/>
      <c r="E87" s="549"/>
      <c r="F87" s="549"/>
      <c r="G87" s="549"/>
      <c r="H87" s="128" t="s">
        <v>80</v>
      </c>
      <c r="I87" s="128" t="s">
        <v>81</v>
      </c>
      <c r="J87" s="128" t="s">
        <v>216</v>
      </c>
      <c r="K87" s="549" t="s">
        <v>65</v>
      </c>
      <c r="L87" s="549"/>
      <c r="M87" s="136" t="s">
        <v>66</v>
      </c>
      <c r="N87" s="61"/>
    </row>
    <row r="88" spans="1:14">
      <c r="A88" s="162" t="s">
        <v>128</v>
      </c>
      <c r="B88" s="531" t="s">
        <v>180</v>
      </c>
      <c r="C88" s="532"/>
      <c r="D88" s="532"/>
      <c r="E88" s="532"/>
      <c r="F88" s="532"/>
      <c r="G88" s="532"/>
      <c r="H88" s="165">
        <f>J88/I88*100</f>
        <v>266666.66666666669</v>
      </c>
      <c r="I88" s="175">
        <v>185</v>
      </c>
      <c r="J88" s="176">
        <v>493333.33333333337</v>
      </c>
      <c r="K88" s="700">
        <v>8</v>
      </c>
      <c r="L88" s="701"/>
      <c r="M88" s="177">
        <f>J88/K88</f>
        <v>61666.666666666672</v>
      </c>
      <c r="N88" s="61"/>
    </row>
    <row r="89" spans="1:14">
      <c r="A89" s="178" t="s">
        <v>83</v>
      </c>
      <c r="B89" s="511" t="s">
        <v>181</v>
      </c>
      <c r="C89" s="512"/>
      <c r="D89" s="512"/>
      <c r="E89" s="512"/>
      <c r="F89" s="512"/>
      <c r="G89" s="513"/>
      <c r="H89" s="170">
        <f>J89/I89*100</f>
        <v>56666.666666666672</v>
      </c>
      <c r="I89" s="179">
        <v>185</v>
      </c>
      <c r="J89" s="180">
        <v>104833.33333333334</v>
      </c>
      <c r="K89" s="700">
        <v>8</v>
      </c>
      <c r="L89" s="701"/>
      <c r="M89" s="177">
        <f>J89/K89</f>
        <v>13104.166666666668</v>
      </c>
      <c r="N89" s="61"/>
    </row>
    <row r="90" spans="1:14">
      <c r="A90" s="178"/>
      <c r="B90" s="511"/>
      <c r="C90" s="512"/>
      <c r="D90" s="512"/>
      <c r="E90" s="512"/>
      <c r="F90" s="512"/>
      <c r="G90" s="513"/>
      <c r="H90" s="170"/>
      <c r="I90" s="179"/>
      <c r="J90" s="180"/>
      <c r="K90" s="514"/>
      <c r="L90" s="515"/>
      <c r="M90" s="181"/>
      <c r="N90" s="61"/>
    </row>
    <row r="91" spans="1:14">
      <c r="A91" s="178"/>
      <c r="B91" s="511"/>
      <c r="C91" s="512"/>
      <c r="D91" s="512"/>
      <c r="E91" s="512"/>
      <c r="F91" s="512"/>
      <c r="G91" s="513"/>
      <c r="H91" s="170"/>
      <c r="I91" s="179"/>
      <c r="J91" s="180"/>
      <c r="K91" s="514"/>
      <c r="L91" s="515"/>
      <c r="M91" s="181"/>
      <c r="N91" s="61"/>
    </row>
    <row r="92" spans="1:14">
      <c r="A92" s="178"/>
      <c r="B92" s="511"/>
      <c r="C92" s="512"/>
      <c r="D92" s="512"/>
      <c r="E92" s="512"/>
      <c r="F92" s="512"/>
      <c r="G92" s="513"/>
      <c r="H92" s="170"/>
      <c r="I92" s="179"/>
      <c r="J92" s="180"/>
      <c r="K92" s="514"/>
      <c r="L92" s="515"/>
      <c r="M92" s="181"/>
      <c r="N92" s="61"/>
    </row>
    <row r="93" spans="1:14">
      <c r="A93" s="178"/>
      <c r="B93" s="511"/>
      <c r="C93" s="512"/>
      <c r="D93" s="512"/>
      <c r="E93" s="512"/>
      <c r="F93" s="512"/>
      <c r="G93" s="513"/>
      <c r="H93" s="170"/>
      <c r="I93" s="179"/>
      <c r="J93" s="180"/>
      <c r="K93" s="514"/>
      <c r="L93" s="515"/>
      <c r="M93" s="181"/>
      <c r="N93" s="61"/>
    </row>
    <row r="94" spans="1:14">
      <c r="A94" s="178"/>
      <c r="B94" s="511"/>
      <c r="C94" s="512"/>
      <c r="D94" s="512"/>
      <c r="E94" s="512"/>
      <c r="F94" s="512"/>
      <c r="G94" s="513"/>
      <c r="H94" s="170"/>
      <c r="I94" s="179"/>
      <c r="J94" s="180"/>
      <c r="K94" s="514"/>
      <c r="L94" s="515"/>
      <c r="M94" s="181"/>
      <c r="N94" s="61"/>
    </row>
    <row r="95" spans="1:14">
      <c r="A95" s="178"/>
      <c r="B95" s="511"/>
      <c r="C95" s="512"/>
      <c r="D95" s="512"/>
      <c r="E95" s="512"/>
      <c r="F95" s="512"/>
      <c r="G95" s="513"/>
      <c r="H95" s="170"/>
      <c r="I95" s="179"/>
      <c r="J95" s="180"/>
      <c r="K95" s="514"/>
      <c r="L95" s="515"/>
      <c r="M95" s="181"/>
      <c r="N95" s="61"/>
    </row>
    <row r="96" spans="1:14">
      <c r="A96" s="178"/>
      <c r="B96" s="511"/>
      <c r="C96" s="512"/>
      <c r="D96" s="512"/>
      <c r="E96" s="512"/>
      <c r="F96" s="512"/>
      <c r="G96" s="513"/>
      <c r="H96" s="170"/>
      <c r="I96" s="179"/>
      <c r="J96" s="182"/>
      <c r="K96" s="514"/>
      <c r="L96" s="515"/>
      <c r="M96" s="181"/>
      <c r="N96" s="61"/>
    </row>
    <row r="97" spans="1:14" ht="15.75" thickBot="1">
      <c r="A97" s="183"/>
      <c r="B97" s="516"/>
      <c r="C97" s="517"/>
      <c r="D97" s="517"/>
      <c r="E97" s="517"/>
      <c r="F97" s="517"/>
      <c r="G97" s="518"/>
      <c r="H97" s="184"/>
      <c r="I97" s="185"/>
      <c r="J97" s="184"/>
      <c r="K97" s="519"/>
      <c r="L97" s="520"/>
      <c r="M97" s="186"/>
      <c r="N97" s="61"/>
    </row>
    <row r="98" spans="1:14" ht="15.75" thickBot="1">
      <c r="A98" s="521" t="s">
        <v>71</v>
      </c>
      <c r="B98" s="522"/>
      <c r="C98" s="522"/>
      <c r="D98" s="522"/>
      <c r="E98" s="522"/>
      <c r="F98" s="522"/>
      <c r="G98" s="522"/>
      <c r="H98" s="522"/>
      <c r="I98" s="522"/>
      <c r="J98" s="522"/>
      <c r="K98" s="522"/>
      <c r="L98" s="523"/>
      <c r="M98" s="187">
        <f>SUM(M88:M97)</f>
        <v>74770.833333333343</v>
      </c>
      <c r="N98" s="61"/>
    </row>
    <row r="99" spans="1:14" ht="15.75" thickBot="1">
      <c r="A99" s="124"/>
      <c r="B99" s="125"/>
      <c r="C99" s="125"/>
      <c r="D99" s="125"/>
      <c r="E99" s="125"/>
      <c r="F99" s="125"/>
      <c r="G99" s="125"/>
      <c r="H99" s="125"/>
      <c r="I99" s="125"/>
      <c r="J99" s="125"/>
      <c r="K99" s="125"/>
      <c r="L99" s="125"/>
      <c r="M99" s="126"/>
      <c r="N99" s="61"/>
    </row>
    <row r="100" spans="1:14" ht="15.75" thickBot="1">
      <c r="A100" s="497" t="s">
        <v>84</v>
      </c>
      <c r="B100" s="498"/>
      <c r="C100" s="498"/>
      <c r="D100" s="498"/>
      <c r="E100" s="498"/>
      <c r="F100" s="498"/>
      <c r="G100" s="498"/>
      <c r="H100" s="498"/>
      <c r="I100" s="498"/>
      <c r="J100" s="498"/>
      <c r="K100" s="498"/>
      <c r="L100" s="499"/>
      <c r="M100" s="187">
        <f>M53+M73+M83+M98</f>
        <v>344722.42795449065</v>
      </c>
      <c r="N100" s="61"/>
    </row>
    <row r="101" spans="1:14">
      <c r="A101" s="124"/>
      <c r="B101" s="125"/>
      <c r="C101" s="125"/>
      <c r="D101" s="125"/>
      <c r="E101" s="125"/>
      <c r="F101" s="125"/>
      <c r="G101" s="125"/>
      <c r="H101" s="125"/>
      <c r="I101" s="125"/>
      <c r="J101" s="125"/>
      <c r="K101" s="125"/>
      <c r="L101" s="125"/>
      <c r="M101" s="126"/>
      <c r="N101" s="61"/>
    </row>
    <row r="102" spans="1:14">
      <c r="A102" s="500" t="s">
        <v>85</v>
      </c>
      <c r="B102" s="501"/>
      <c r="C102" s="501"/>
      <c r="D102" s="501"/>
      <c r="E102" s="501"/>
      <c r="F102" s="501"/>
      <c r="G102" s="501"/>
      <c r="H102" s="501"/>
      <c r="I102" s="501"/>
      <c r="J102" s="501"/>
      <c r="K102" s="501"/>
      <c r="L102" s="501"/>
      <c r="M102" s="502"/>
      <c r="N102" s="61"/>
    </row>
    <row r="103" spans="1:14" ht="15.75" thickBot="1">
      <c r="A103" s="379"/>
      <c r="B103" s="380"/>
      <c r="C103" s="380"/>
      <c r="D103" s="380"/>
      <c r="E103" s="380"/>
      <c r="F103" s="380"/>
      <c r="G103" s="380"/>
      <c r="H103" s="380"/>
      <c r="I103" s="380"/>
      <c r="J103" s="380"/>
      <c r="K103" s="380"/>
      <c r="L103" s="380"/>
      <c r="M103" s="381"/>
      <c r="N103" s="61"/>
    </row>
    <row r="104" spans="1:14">
      <c r="A104" s="506" t="s">
        <v>58</v>
      </c>
      <c r="B104" s="507"/>
      <c r="C104" s="507"/>
      <c r="D104" s="507"/>
      <c r="E104" s="507"/>
      <c r="F104" s="507"/>
      <c r="G104" s="507"/>
      <c r="H104" s="188"/>
      <c r="I104" s="189"/>
      <c r="J104" s="128" t="s">
        <v>86</v>
      </c>
      <c r="K104" s="508" t="s">
        <v>87</v>
      </c>
      <c r="L104" s="509"/>
      <c r="M104" s="510"/>
      <c r="N104" s="61"/>
    </row>
    <row r="105" spans="1:14">
      <c r="A105" s="486" t="s">
        <v>88</v>
      </c>
      <c r="B105" s="487"/>
      <c r="C105" s="487"/>
      <c r="D105" s="487"/>
      <c r="E105" s="487"/>
      <c r="F105" s="487"/>
      <c r="G105" s="487"/>
      <c r="H105" s="190"/>
      <c r="I105" s="191"/>
      <c r="J105" s="192">
        <v>0.2</v>
      </c>
      <c r="K105" s="488">
        <f>J105*M100</f>
        <v>68944.485590898126</v>
      </c>
      <c r="L105" s="489"/>
      <c r="M105" s="490"/>
      <c r="N105" s="61"/>
    </row>
    <row r="106" spans="1:14">
      <c r="A106" s="193" t="s">
        <v>89</v>
      </c>
      <c r="B106" s="194"/>
      <c r="C106" s="194"/>
      <c r="D106" s="194"/>
      <c r="E106" s="194"/>
      <c r="F106" s="194"/>
      <c r="G106" s="194"/>
      <c r="H106" s="190"/>
      <c r="I106" s="191"/>
      <c r="J106" s="192">
        <v>0.05</v>
      </c>
      <c r="K106" s="488">
        <f>J106*M100</f>
        <v>17236.121397724532</v>
      </c>
      <c r="L106" s="489"/>
      <c r="M106" s="490"/>
      <c r="N106" s="61"/>
    </row>
    <row r="107" spans="1:14" ht="15.75" thickBot="1">
      <c r="A107" s="195" t="s">
        <v>90</v>
      </c>
      <c r="B107" s="196"/>
      <c r="C107" s="196"/>
      <c r="D107" s="196"/>
      <c r="E107" s="196"/>
      <c r="F107" s="196"/>
      <c r="G107" s="196"/>
      <c r="H107" s="197"/>
      <c r="I107" s="198"/>
      <c r="J107" s="199">
        <v>0.05</v>
      </c>
      <c r="K107" s="491">
        <f>J107*M100</f>
        <v>17236.121397724532</v>
      </c>
      <c r="L107" s="492"/>
      <c r="M107" s="493"/>
      <c r="N107" s="61"/>
    </row>
    <row r="108" spans="1:14" ht="15.75" thickBot="1">
      <c r="A108" s="494" t="s">
        <v>71</v>
      </c>
      <c r="B108" s="495"/>
      <c r="C108" s="495"/>
      <c r="D108" s="495"/>
      <c r="E108" s="495"/>
      <c r="F108" s="495"/>
      <c r="G108" s="495"/>
      <c r="H108" s="495"/>
      <c r="I108" s="495"/>
      <c r="J108" s="495"/>
      <c r="K108" s="495"/>
      <c r="L108" s="496"/>
      <c r="M108" s="158">
        <f>K105+K106+K107</f>
        <v>103416.7283863472</v>
      </c>
      <c r="N108" s="103"/>
    </row>
    <row r="109" spans="1:14" ht="15.75" thickBot="1">
      <c r="A109" s="124"/>
      <c r="B109" s="125"/>
      <c r="C109" s="125"/>
      <c r="D109" s="125"/>
      <c r="E109" s="125"/>
      <c r="F109" s="125"/>
      <c r="G109" s="125"/>
      <c r="H109" s="125"/>
      <c r="I109" s="125"/>
      <c r="J109" s="125"/>
      <c r="K109" s="125"/>
      <c r="L109" s="125"/>
      <c r="M109" s="126"/>
      <c r="N109" s="61"/>
    </row>
    <row r="110" spans="1:14" ht="15" customHeight="1" thickBot="1">
      <c r="A110" s="477" t="s">
        <v>91</v>
      </c>
      <c r="B110" s="478"/>
      <c r="C110" s="478"/>
      <c r="D110" s="478"/>
      <c r="E110" s="478"/>
      <c r="F110" s="478"/>
      <c r="G110" s="478"/>
      <c r="H110" s="478"/>
      <c r="I110" s="478"/>
      <c r="J110" s="478"/>
      <c r="K110" s="478"/>
      <c r="L110" s="479"/>
      <c r="M110" s="200">
        <f>M100+M108</f>
        <v>448139.15634083783</v>
      </c>
      <c r="N110" s="61"/>
    </row>
    <row r="111" spans="1:14" ht="15" customHeight="1">
      <c r="A111" s="96"/>
      <c r="B111" s="97"/>
      <c r="C111" s="97"/>
      <c r="D111" s="97"/>
      <c r="E111" s="97"/>
      <c r="F111" s="97"/>
      <c r="G111" s="97"/>
      <c r="H111" s="97"/>
      <c r="I111" s="97"/>
      <c r="J111" s="97"/>
      <c r="K111" s="97"/>
      <c r="L111" s="97"/>
      <c r="M111" s="98"/>
      <c r="N111" s="61"/>
    </row>
    <row r="112" spans="1:14" ht="30" customHeight="1">
      <c r="A112" s="121"/>
      <c r="B112" s="122"/>
      <c r="C112" s="122"/>
      <c r="D112" s="122"/>
      <c r="E112" s="122"/>
      <c r="F112" s="122"/>
      <c r="G112" s="122"/>
      <c r="H112" s="122"/>
      <c r="I112" s="122"/>
      <c r="J112" s="122"/>
      <c r="K112" s="122"/>
      <c r="L112" s="122"/>
      <c r="M112" s="123"/>
      <c r="N112" s="61"/>
    </row>
    <row r="113" spans="1:14">
      <c r="A113" s="121"/>
      <c r="B113" s="122"/>
      <c r="C113" s="122"/>
      <c r="D113" s="122"/>
      <c r="E113" s="122"/>
      <c r="F113" s="122"/>
      <c r="G113" s="122"/>
      <c r="H113" s="122"/>
      <c r="I113" s="122"/>
      <c r="J113" s="122"/>
      <c r="K113" s="122"/>
      <c r="L113" s="122"/>
      <c r="M113" s="123"/>
      <c r="N113" s="61"/>
    </row>
    <row r="114" spans="1:14">
      <c r="A114" s="121"/>
      <c r="B114" s="122"/>
      <c r="C114" s="122"/>
      <c r="D114" s="122"/>
      <c r="E114" s="122"/>
      <c r="F114" s="122"/>
      <c r="G114" s="122"/>
      <c r="H114" s="122"/>
      <c r="I114" s="122"/>
      <c r="J114" s="122"/>
      <c r="K114" s="122"/>
      <c r="L114" s="122"/>
      <c r="M114" s="123"/>
      <c r="N114" s="61"/>
    </row>
    <row r="115" spans="1:14">
      <c r="A115" s="121"/>
      <c r="B115" s="122"/>
      <c r="C115" s="122"/>
      <c r="D115" s="201" t="s">
        <v>92</v>
      </c>
      <c r="E115" s="201"/>
      <c r="F115" s="201"/>
      <c r="G115" s="201"/>
      <c r="H115" s="201"/>
      <c r="I115" s="201"/>
      <c r="J115" s="122"/>
      <c r="K115" s="122"/>
      <c r="L115" s="122"/>
      <c r="M115" s="123"/>
      <c r="N115" s="61"/>
    </row>
    <row r="116" spans="1:14">
      <c r="A116" s="121"/>
      <c r="B116" s="122"/>
      <c r="C116" s="122"/>
      <c r="D116" s="122" t="s">
        <v>93</v>
      </c>
      <c r="E116" s="122"/>
      <c r="F116" s="122"/>
      <c r="G116" s="122"/>
      <c r="H116" s="122"/>
      <c r="I116" s="122"/>
      <c r="J116" s="122"/>
      <c r="K116" s="122"/>
      <c r="L116" s="122"/>
      <c r="M116" s="123"/>
      <c r="N116" s="61"/>
    </row>
    <row r="117" spans="1:14">
      <c r="A117" s="121"/>
      <c r="B117" s="122"/>
      <c r="C117" s="122"/>
      <c r="D117" s="122" t="s">
        <v>94</v>
      </c>
      <c r="E117" s="122"/>
      <c r="F117" s="122"/>
      <c r="G117" s="122"/>
      <c r="H117" s="122"/>
      <c r="I117" s="122"/>
      <c r="J117" s="122"/>
      <c r="K117" s="122"/>
      <c r="L117" s="122"/>
      <c r="M117" s="123"/>
      <c r="N117" s="61"/>
    </row>
    <row r="118" spans="1:14">
      <c r="A118" s="121"/>
      <c r="B118" s="122"/>
      <c r="C118" s="122"/>
      <c r="D118" s="122" t="s">
        <v>95</v>
      </c>
      <c r="E118" s="122"/>
      <c r="F118" s="122"/>
      <c r="G118" s="122"/>
      <c r="H118" s="122"/>
      <c r="I118" s="122"/>
      <c r="J118" s="122"/>
      <c r="K118" s="122"/>
      <c r="L118" s="122"/>
      <c r="M118" s="123"/>
      <c r="N118" s="61"/>
    </row>
    <row r="119" spans="1:14" ht="15.75" thickBot="1">
      <c r="A119" s="121"/>
      <c r="B119" s="122"/>
      <c r="C119" s="122"/>
      <c r="D119" s="122"/>
      <c r="E119" s="122" t="s">
        <v>96</v>
      </c>
      <c r="F119" s="122"/>
      <c r="G119" s="122"/>
      <c r="H119" s="122"/>
      <c r="I119" s="122"/>
      <c r="J119" s="122"/>
      <c r="K119" s="122"/>
      <c r="L119" s="122"/>
      <c r="M119" s="123"/>
      <c r="N119" s="61"/>
    </row>
    <row r="120" spans="1:14">
      <c r="A120" s="202" t="s">
        <v>97</v>
      </c>
      <c r="B120" s="203"/>
      <c r="C120" s="203"/>
      <c r="D120" s="203"/>
      <c r="E120" s="203"/>
      <c r="F120" s="203"/>
      <c r="G120" s="203"/>
      <c r="H120" s="203"/>
      <c r="I120" s="203"/>
      <c r="J120" s="203"/>
      <c r="K120" s="203"/>
      <c r="L120" s="203"/>
      <c r="M120" s="204"/>
      <c r="N120" s="61"/>
    </row>
    <row r="121" spans="1:14">
      <c r="A121" s="205"/>
      <c r="B121" s="206"/>
      <c r="C121" s="206"/>
      <c r="D121" s="206"/>
      <c r="E121" s="206"/>
      <c r="F121" s="206"/>
      <c r="G121" s="206"/>
      <c r="H121" s="206"/>
      <c r="I121" s="206"/>
      <c r="J121" s="206"/>
      <c r="K121" s="206"/>
      <c r="L121" s="206"/>
      <c r="M121" s="207"/>
      <c r="N121" s="61"/>
    </row>
    <row r="122" spans="1:14">
      <c r="A122" s="205"/>
      <c r="B122" s="206"/>
      <c r="C122" s="206"/>
      <c r="D122" s="206"/>
      <c r="E122" s="206"/>
      <c r="F122" s="206"/>
      <c r="G122" s="206"/>
      <c r="H122" s="206"/>
      <c r="I122" s="206"/>
      <c r="J122" s="206"/>
      <c r="K122" s="206"/>
      <c r="L122" s="206"/>
      <c r="M122" s="207"/>
      <c r="N122" s="61"/>
    </row>
    <row r="123" spans="1:14" ht="15.75" thickBot="1">
      <c r="A123" s="208"/>
      <c r="B123" s="209"/>
      <c r="C123" s="209"/>
      <c r="D123" s="209"/>
      <c r="E123" s="209"/>
      <c r="F123" s="209"/>
      <c r="G123" s="209"/>
      <c r="H123" s="209"/>
      <c r="I123" s="209"/>
      <c r="J123" s="209"/>
      <c r="K123" s="209"/>
      <c r="L123" s="209"/>
      <c r="M123" s="210"/>
      <c r="N123" s="61"/>
    </row>
    <row r="124" spans="1:14">
      <c r="A124" s="211"/>
      <c r="B124" s="212"/>
      <c r="C124" s="212"/>
      <c r="D124" s="212"/>
      <c r="E124" s="212"/>
      <c r="F124" s="212"/>
      <c r="G124" s="212"/>
      <c r="H124" s="212"/>
      <c r="I124" s="212"/>
      <c r="J124" s="212"/>
      <c r="K124" s="212"/>
      <c r="L124" s="212"/>
      <c r="M124" s="213"/>
      <c r="N124" s="61"/>
    </row>
    <row r="125" spans="1:14">
      <c r="A125" s="9" t="s">
        <v>98</v>
      </c>
      <c r="B125" s="214"/>
      <c r="C125" s="214"/>
      <c r="D125" s="214"/>
      <c r="E125" s="214"/>
      <c r="F125" s="214"/>
      <c r="G125" s="214"/>
      <c r="H125" s="214"/>
      <c r="I125" s="214"/>
      <c r="J125" s="214"/>
      <c r="K125" s="214"/>
      <c r="L125" s="214"/>
      <c r="M125" s="215"/>
      <c r="N125" s="61"/>
    </row>
    <row r="126" spans="1:14">
      <c r="A126" s="480" t="s">
        <v>99</v>
      </c>
      <c r="B126" s="481"/>
      <c r="C126" s="481"/>
      <c r="D126" s="481"/>
      <c r="E126" s="481"/>
      <c r="F126" s="481"/>
      <c r="G126" s="481"/>
      <c r="H126" s="481"/>
      <c r="I126" s="481"/>
      <c r="J126" s="481"/>
      <c r="K126" s="481"/>
      <c r="L126" s="481"/>
      <c r="M126" s="482"/>
      <c r="N126" s="61"/>
    </row>
    <row r="127" spans="1:14">
      <c r="A127" s="480"/>
      <c r="B127" s="481"/>
      <c r="C127" s="481"/>
      <c r="D127" s="481"/>
      <c r="E127" s="481"/>
      <c r="F127" s="481"/>
      <c r="G127" s="481"/>
      <c r="H127" s="481"/>
      <c r="I127" s="481"/>
      <c r="J127" s="481"/>
      <c r="K127" s="481"/>
      <c r="L127" s="481"/>
      <c r="M127" s="482"/>
      <c r="N127" s="61"/>
    </row>
    <row r="128" spans="1:14">
      <c r="A128" s="480" t="s">
        <v>100</v>
      </c>
      <c r="B128" s="481"/>
      <c r="C128" s="481"/>
      <c r="D128" s="481"/>
      <c r="E128" s="481"/>
      <c r="F128" s="481"/>
      <c r="G128" s="481"/>
      <c r="H128" s="481"/>
      <c r="I128" s="481"/>
      <c r="J128" s="481"/>
      <c r="K128" s="481"/>
      <c r="L128" s="481"/>
      <c r="M128" s="482"/>
      <c r="N128" s="61"/>
    </row>
    <row r="129" spans="1:14">
      <c r="A129" s="480"/>
      <c r="B129" s="481"/>
      <c r="C129" s="481"/>
      <c r="D129" s="481"/>
      <c r="E129" s="481"/>
      <c r="F129" s="481"/>
      <c r="G129" s="481"/>
      <c r="H129" s="481"/>
      <c r="I129" s="481"/>
      <c r="J129" s="481"/>
      <c r="K129" s="481"/>
      <c r="L129" s="481"/>
      <c r="M129" s="482"/>
      <c r="N129" s="61"/>
    </row>
    <row r="130" spans="1:14">
      <c r="A130" s="55"/>
      <c r="B130" s="56"/>
      <c r="C130" s="56"/>
      <c r="D130" s="56"/>
      <c r="E130" s="56"/>
      <c r="F130" s="56"/>
      <c r="G130" s="56"/>
      <c r="H130" s="56"/>
      <c r="I130" s="56"/>
      <c r="J130" s="56"/>
      <c r="K130" s="56"/>
      <c r="L130" s="56"/>
      <c r="M130" s="57"/>
      <c r="N130" s="61"/>
    </row>
    <row r="131" spans="1:14">
      <c r="A131" s="216"/>
      <c r="B131" s="217"/>
      <c r="C131" s="217"/>
      <c r="D131" s="217"/>
      <c r="E131" s="217"/>
      <c r="F131" s="217"/>
      <c r="G131" s="217"/>
      <c r="H131" s="217"/>
      <c r="I131" s="217"/>
      <c r="J131" s="217"/>
      <c r="K131" s="217"/>
      <c r="L131" s="217"/>
      <c r="M131" s="218"/>
      <c r="N131" s="61"/>
    </row>
    <row r="132" spans="1:14">
      <c r="A132" s="216"/>
      <c r="B132" s="217"/>
      <c r="C132" s="217"/>
      <c r="D132" s="217"/>
      <c r="E132" s="217"/>
      <c r="F132" s="217"/>
      <c r="G132" s="217"/>
      <c r="H132" s="217"/>
      <c r="I132" s="217"/>
      <c r="J132" s="217"/>
      <c r="K132" s="217"/>
      <c r="L132" s="217"/>
      <c r="M132" s="218"/>
      <c r="N132" s="61"/>
    </row>
    <row r="133" spans="1:14">
      <c r="A133" s="219"/>
      <c r="B133" s="220"/>
      <c r="C133" s="220"/>
      <c r="D133" s="220"/>
      <c r="E133" s="220"/>
      <c r="F133" s="220"/>
      <c r="G133" s="220"/>
      <c r="H133" s="220"/>
      <c r="I133" s="220"/>
      <c r="J133" s="220"/>
      <c r="K133" s="220"/>
      <c r="L133" s="220"/>
      <c r="M133" s="221"/>
      <c r="N133" s="61"/>
    </row>
    <row r="134" spans="1:14">
      <c r="A134" s="121"/>
      <c r="B134" s="122"/>
      <c r="C134" s="122"/>
      <c r="D134" s="122" t="s">
        <v>92</v>
      </c>
      <c r="E134" s="201"/>
      <c r="F134" s="201"/>
      <c r="G134" s="122"/>
      <c r="H134" s="122"/>
      <c r="I134" s="122"/>
      <c r="J134" s="122"/>
      <c r="K134" s="122"/>
      <c r="L134" s="122"/>
      <c r="M134" s="123"/>
      <c r="N134" s="61"/>
    </row>
    <row r="135" spans="1:14">
      <c r="A135" s="121"/>
      <c r="B135" s="122"/>
      <c r="C135" s="122"/>
      <c r="D135" s="222" t="s">
        <v>93</v>
      </c>
      <c r="E135" s="122"/>
      <c r="F135" s="122"/>
      <c r="G135" s="222"/>
      <c r="H135" s="222"/>
      <c r="I135" s="222"/>
      <c r="J135" s="122"/>
      <c r="K135" s="122"/>
      <c r="L135" s="122"/>
      <c r="M135" s="123"/>
      <c r="N135" s="61"/>
    </row>
    <row r="136" spans="1:14">
      <c r="A136" s="121"/>
      <c r="B136" s="122"/>
      <c r="C136" s="122"/>
      <c r="D136" s="223" t="s">
        <v>101</v>
      </c>
      <c r="E136" s="122"/>
      <c r="F136" s="122"/>
      <c r="G136" s="223"/>
      <c r="H136" s="223"/>
      <c r="I136" s="223"/>
      <c r="J136" s="122"/>
      <c r="K136" s="122"/>
      <c r="L136" s="122"/>
      <c r="M136" s="123"/>
      <c r="N136" s="61"/>
    </row>
    <row r="137" spans="1:14">
      <c r="A137" s="224"/>
      <c r="B137" s="220"/>
      <c r="C137" s="220"/>
      <c r="D137" s="122" t="s">
        <v>95</v>
      </c>
      <c r="E137" s="122"/>
      <c r="F137" s="122"/>
      <c r="G137" s="122"/>
      <c r="H137" s="122"/>
      <c r="I137" s="122"/>
      <c r="J137" s="220"/>
      <c r="K137" s="220"/>
      <c r="L137" s="220"/>
      <c r="M137" s="221"/>
      <c r="N137" s="61"/>
    </row>
    <row r="138" spans="1:14">
      <c r="A138" s="224"/>
      <c r="B138" s="220"/>
      <c r="C138" s="220"/>
      <c r="D138" s="220"/>
      <c r="E138" s="122"/>
      <c r="F138" s="122"/>
      <c r="G138" s="122"/>
      <c r="H138" s="122"/>
      <c r="I138" s="122"/>
      <c r="J138" s="220"/>
      <c r="K138" s="220"/>
      <c r="L138" s="220"/>
      <c r="M138" s="221"/>
      <c r="N138" s="61"/>
    </row>
    <row r="139" spans="1:14">
      <c r="A139" s="483" t="s">
        <v>217</v>
      </c>
      <c r="B139" s="484"/>
      <c r="C139" s="484"/>
      <c r="D139" s="484"/>
      <c r="E139" s="484"/>
      <c r="F139" s="484"/>
      <c r="G139" s="484"/>
      <c r="H139" s="484"/>
      <c r="I139" s="484"/>
      <c r="J139" s="484"/>
      <c r="K139" s="484"/>
      <c r="L139" s="484"/>
      <c r="M139" s="485"/>
      <c r="N139" s="61"/>
    </row>
    <row r="140" spans="1:14" ht="15.75" thickBot="1">
      <c r="A140" s="225"/>
      <c r="B140" s="226"/>
      <c r="C140" s="226"/>
      <c r="D140" s="227"/>
      <c r="E140" s="227"/>
      <c r="F140" s="227"/>
      <c r="G140" s="227"/>
      <c r="H140" s="227"/>
      <c r="I140" s="227"/>
      <c r="J140" s="227"/>
      <c r="K140" s="227"/>
      <c r="L140" s="227"/>
      <c r="M140" s="228"/>
      <c r="N140" s="61"/>
    </row>
  </sheetData>
  <mergeCells count="144">
    <mergeCell ref="E8:H9"/>
    <mergeCell ref="A10:C10"/>
    <mergeCell ref="E10:F10"/>
    <mergeCell ref="B37:H37"/>
    <mergeCell ref="B38:H38"/>
    <mergeCell ref="B39:H39"/>
    <mergeCell ref="B42:H42"/>
    <mergeCell ref="K38:L38"/>
    <mergeCell ref="K39:L39"/>
    <mergeCell ref="C14:D14"/>
    <mergeCell ref="K15:M15"/>
    <mergeCell ref="A30:M30"/>
    <mergeCell ref="B32:H32"/>
    <mergeCell ref="I32:J32"/>
    <mergeCell ref="K32:L32"/>
    <mergeCell ref="G10:H10"/>
    <mergeCell ref="A12:D12"/>
    <mergeCell ref="A13:C13"/>
    <mergeCell ref="G13:H13"/>
    <mergeCell ref="J13:K13"/>
    <mergeCell ref="B40:H40"/>
    <mergeCell ref="K40:L40"/>
    <mergeCell ref="B41:H41"/>
    <mergeCell ref="K41:L41"/>
    <mergeCell ref="A1:A6"/>
    <mergeCell ref="B1:I1"/>
    <mergeCell ref="J1:J2"/>
    <mergeCell ref="K1:L2"/>
    <mergeCell ref="M1:M6"/>
    <mergeCell ref="B2:I2"/>
    <mergeCell ref="B3:I4"/>
    <mergeCell ref="J3:J4"/>
    <mergeCell ref="K3:L4"/>
    <mergeCell ref="B5:I5"/>
    <mergeCell ref="J5:J6"/>
    <mergeCell ref="B6:I6"/>
    <mergeCell ref="K5:K6"/>
    <mergeCell ref="L5:L6"/>
    <mergeCell ref="K42:L42"/>
    <mergeCell ref="B33:H33"/>
    <mergeCell ref="I33:J33"/>
    <mergeCell ref="K33:L33"/>
    <mergeCell ref="A35:M35"/>
    <mergeCell ref="K37:L37"/>
    <mergeCell ref="B46:H46"/>
    <mergeCell ref="K46:L46"/>
    <mergeCell ref="B47:H47"/>
    <mergeCell ref="K47:L47"/>
    <mergeCell ref="B48:H48"/>
    <mergeCell ref="K48:L48"/>
    <mergeCell ref="B43:H43"/>
    <mergeCell ref="K43:L43"/>
    <mergeCell ref="B44:H44"/>
    <mergeCell ref="K44:L44"/>
    <mergeCell ref="B45:H45"/>
    <mergeCell ref="K45:L45"/>
    <mergeCell ref="B52:H52"/>
    <mergeCell ref="K52:L52"/>
    <mergeCell ref="A53:L53"/>
    <mergeCell ref="A55:M55"/>
    <mergeCell ref="B57:H57"/>
    <mergeCell ref="K57:L57"/>
    <mergeCell ref="B49:H49"/>
    <mergeCell ref="K49:L49"/>
    <mergeCell ref="B50:H50"/>
    <mergeCell ref="K50:L50"/>
    <mergeCell ref="B51:H51"/>
    <mergeCell ref="K51:L51"/>
    <mergeCell ref="B61:H61"/>
    <mergeCell ref="K61:L61"/>
    <mergeCell ref="B62:H62"/>
    <mergeCell ref="K62:L62"/>
    <mergeCell ref="B63:H63"/>
    <mergeCell ref="K63:L63"/>
    <mergeCell ref="B58:H58"/>
    <mergeCell ref="K58:L58"/>
    <mergeCell ref="B59:H59"/>
    <mergeCell ref="K59:L59"/>
    <mergeCell ref="B60:H60"/>
    <mergeCell ref="K60:L60"/>
    <mergeCell ref="K69:L69"/>
    <mergeCell ref="B70:H70"/>
    <mergeCell ref="K70:L70"/>
    <mergeCell ref="B71:H71"/>
    <mergeCell ref="K71:L71"/>
    <mergeCell ref="B64:H64"/>
    <mergeCell ref="K64:L64"/>
    <mergeCell ref="B65:H65"/>
    <mergeCell ref="K65:L65"/>
    <mergeCell ref="B66:H66"/>
    <mergeCell ref="K66:L66"/>
    <mergeCell ref="B67:H67"/>
    <mergeCell ref="K67:L67"/>
    <mergeCell ref="B68:H68"/>
    <mergeCell ref="K68:L68"/>
    <mergeCell ref="B69:H69"/>
    <mergeCell ref="B78:G78"/>
    <mergeCell ref="B79:G79"/>
    <mergeCell ref="B80:G80"/>
    <mergeCell ref="B81:G81"/>
    <mergeCell ref="B82:G82"/>
    <mergeCell ref="B72:H72"/>
    <mergeCell ref="K72:L72"/>
    <mergeCell ref="A73:L73"/>
    <mergeCell ref="A75:M75"/>
    <mergeCell ref="B77:G77"/>
    <mergeCell ref="B92:G92"/>
    <mergeCell ref="K92:L92"/>
    <mergeCell ref="B93:G93"/>
    <mergeCell ref="K93:L93"/>
    <mergeCell ref="B94:G94"/>
    <mergeCell ref="K94:L94"/>
    <mergeCell ref="A83:L83"/>
    <mergeCell ref="A85:M85"/>
    <mergeCell ref="B87:G87"/>
    <mergeCell ref="K87:L87"/>
    <mergeCell ref="B88:G88"/>
    <mergeCell ref="K88:L88"/>
    <mergeCell ref="B89:G89"/>
    <mergeCell ref="K89:L89"/>
    <mergeCell ref="B90:G90"/>
    <mergeCell ref="K90:L90"/>
    <mergeCell ref="B91:G91"/>
    <mergeCell ref="K91:L91"/>
    <mergeCell ref="A98:L98"/>
    <mergeCell ref="A100:L100"/>
    <mergeCell ref="A102:M102"/>
    <mergeCell ref="A104:G104"/>
    <mergeCell ref="K104:M104"/>
    <mergeCell ref="B95:G95"/>
    <mergeCell ref="K95:L95"/>
    <mergeCell ref="B96:G96"/>
    <mergeCell ref="K96:L96"/>
    <mergeCell ref="B97:G97"/>
    <mergeCell ref="K97:L97"/>
    <mergeCell ref="A110:L110"/>
    <mergeCell ref="A126:M127"/>
    <mergeCell ref="A128:M129"/>
    <mergeCell ref="A139:M139"/>
    <mergeCell ref="A105:G105"/>
    <mergeCell ref="K105:M105"/>
    <mergeCell ref="K106:M106"/>
    <mergeCell ref="K107:M107"/>
    <mergeCell ref="A108:L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289" r:id="rId4">
          <objectPr defaultSize="0" autoPict="0" r:id="rId5">
            <anchor moveWithCells="1" sizeWithCells="1">
              <from>
                <xdr:col>0</xdr:col>
                <xdr:colOff>276225</xdr:colOff>
                <xdr:row>0</xdr:row>
                <xdr:rowOff>180975</xdr:rowOff>
              </from>
              <to>
                <xdr:col>1</xdr:col>
                <xdr:colOff>676275</xdr:colOff>
                <xdr:row>5</xdr:row>
                <xdr:rowOff>76200</xdr:rowOff>
              </to>
            </anchor>
          </objectPr>
        </oleObject>
      </mc:Choice>
      <mc:Fallback>
        <oleObject progId="PBrush" shapeId="12289" r:id="rId4"/>
      </mc:Fallback>
    </mc:AlternateContent>
  </oleObjec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9" tint="-0.249977111117893"/>
  </sheetPr>
  <dimension ref="A1:O140"/>
  <sheetViews>
    <sheetView topLeftCell="A73" zoomScale="75" zoomScaleNormal="75" workbookViewId="0">
      <selection activeCell="I16" sqref="I16"/>
    </sheetView>
  </sheetViews>
  <sheetFormatPr baseColWidth="10" defaultColWidth="11.28515625" defaultRowHeight="15"/>
  <cols>
    <col min="1" max="1" width="10.28515625" style="7" bestFit="1" customWidth="1"/>
    <col min="2" max="2" width="17" style="7" customWidth="1"/>
    <col min="3" max="5" width="11.28515625" style="7"/>
    <col min="6" max="6" width="14.28515625" style="7" customWidth="1"/>
    <col min="7" max="8" width="11.28515625" style="7"/>
    <col min="9" max="9" width="13.85546875" style="7" bestFit="1" customWidth="1"/>
    <col min="10" max="10" width="15.7109375" style="7" customWidth="1"/>
    <col min="11" max="11" width="17.7109375" style="7" bestFit="1" customWidth="1"/>
    <col min="12" max="12" width="11.28515625" style="7"/>
    <col min="13" max="13" width="19.28515625" style="7" customWidth="1"/>
    <col min="14" max="14" width="17.28515625" style="7" customWidth="1"/>
    <col min="15" max="15" width="12" style="7" bestFit="1" customWidth="1"/>
    <col min="16" max="16384" width="11.28515625" style="7"/>
  </cols>
  <sheetData>
    <row r="1" spans="1:14" ht="27.75" customHeight="1">
      <c r="A1" s="576"/>
      <c r="B1" s="579"/>
      <c r="C1" s="579"/>
      <c r="D1" s="579"/>
      <c r="E1" s="579"/>
      <c r="F1" s="579"/>
      <c r="G1" s="579"/>
      <c r="H1" s="579"/>
      <c r="I1" s="580"/>
      <c r="J1" s="581" t="s">
        <v>40</v>
      </c>
      <c r="K1" s="583" t="s">
        <v>193</v>
      </c>
      <c r="L1" s="584"/>
      <c r="M1" s="587"/>
      <c r="N1" s="61"/>
    </row>
    <row r="2" spans="1:14" ht="15.75">
      <c r="A2" s="577"/>
      <c r="B2" s="590" t="s">
        <v>0</v>
      </c>
      <c r="C2" s="590"/>
      <c r="D2" s="590"/>
      <c r="E2" s="590"/>
      <c r="F2" s="590"/>
      <c r="G2" s="590"/>
      <c r="H2" s="590"/>
      <c r="I2" s="591"/>
      <c r="J2" s="582"/>
      <c r="K2" s="585"/>
      <c r="L2" s="586"/>
      <c r="M2" s="588"/>
      <c r="N2" s="61"/>
    </row>
    <row r="3" spans="1:14">
      <c r="A3" s="577"/>
      <c r="B3" s="592" t="s">
        <v>194</v>
      </c>
      <c r="C3" s="592"/>
      <c r="D3" s="592"/>
      <c r="E3" s="592"/>
      <c r="F3" s="592"/>
      <c r="G3" s="592"/>
      <c r="H3" s="592"/>
      <c r="I3" s="593"/>
      <c r="J3" s="594" t="s">
        <v>41</v>
      </c>
      <c r="K3" s="596">
        <v>2021</v>
      </c>
      <c r="L3" s="597"/>
      <c r="M3" s="588"/>
      <c r="N3" s="61"/>
    </row>
    <row r="4" spans="1:14">
      <c r="A4" s="577"/>
      <c r="B4" s="592"/>
      <c r="C4" s="592"/>
      <c r="D4" s="592"/>
      <c r="E4" s="592"/>
      <c r="F4" s="592"/>
      <c r="G4" s="592"/>
      <c r="H4" s="592"/>
      <c r="I4" s="593"/>
      <c r="J4" s="595"/>
      <c r="K4" s="585"/>
      <c r="L4" s="586"/>
      <c r="M4" s="588"/>
      <c r="N4" s="61"/>
    </row>
    <row r="5" spans="1:14">
      <c r="A5" s="577"/>
      <c r="B5" s="592" t="s">
        <v>195</v>
      </c>
      <c r="C5" s="592"/>
      <c r="D5" s="592"/>
      <c r="E5" s="592"/>
      <c r="F5" s="592"/>
      <c r="G5" s="592"/>
      <c r="H5" s="592"/>
      <c r="I5" s="593"/>
      <c r="J5" s="594" t="s">
        <v>42</v>
      </c>
      <c r="K5" s="601"/>
      <c r="L5" s="601"/>
      <c r="M5" s="588"/>
      <c r="N5" s="61"/>
    </row>
    <row r="6" spans="1:14" ht="15.75" thickBot="1">
      <c r="A6" s="578"/>
      <c r="B6" s="599"/>
      <c r="C6" s="599"/>
      <c r="D6" s="599"/>
      <c r="E6" s="599"/>
      <c r="F6" s="599"/>
      <c r="G6" s="599"/>
      <c r="H6" s="599"/>
      <c r="I6" s="600"/>
      <c r="J6" s="598"/>
      <c r="K6" s="602"/>
      <c r="L6" s="602"/>
      <c r="M6" s="589"/>
      <c r="N6" s="61"/>
    </row>
    <row r="7" spans="1:14" ht="15.75" thickBot="1">
      <c r="A7" s="62"/>
      <c r="B7" s="63"/>
      <c r="C7" s="63"/>
      <c r="D7" s="63"/>
      <c r="E7" s="63"/>
      <c r="F7" s="63"/>
      <c r="G7" s="63"/>
      <c r="H7" s="63"/>
      <c r="I7" s="63"/>
      <c r="J7" s="63"/>
      <c r="K7" s="64"/>
      <c r="L7" s="64"/>
      <c r="M7" s="65"/>
      <c r="N7" s="61"/>
    </row>
    <row r="8" spans="1:14" ht="18" customHeight="1">
      <c r="A8" s="66"/>
      <c r="B8" s="67"/>
      <c r="C8" s="67"/>
      <c r="D8" s="67"/>
      <c r="E8" s="605"/>
      <c r="F8" s="605"/>
      <c r="G8" s="605"/>
      <c r="H8" s="605"/>
      <c r="I8" s="67"/>
      <c r="J8" s="68" t="s">
        <v>43</v>
      </c>
      <c r="K8" s="69"/>
      <c r="L8" s="69"/>
      <c r="M8" s="70"/>
      <c r="N8" s="61"/>
    </row>
    <row r="9" spans="1:14">
      <c r="A9" s="71"/>
      <c r="B9" s="72"/>
      <c r="C9" s="72"/>
      <c r="D9" s="72"/>
      <c r="E9" s="606"/>
      <c r="F9" s="606"/>
      <c r="G9" s="606"/>
      <c r="H9" s="606"/>
      <c r="I9" s="72"/>
      <c r="J9" s="73"/>
      <c r="K9" s="74" t="s">
        <v>44</v>
      </c>
      <c r="L9" s="74" t="s">
        <v>45</v>
      </c>
      <c r="M9" s="75" t="s">
        <v>46</v>
      </c>
      <c r="N9" s="61"/>
    </row>
    <row r="10" spans="1:14" ht="20.25">
      <c r="A10" s="565" t="s">
        <v>196</v>
      </c>
      <c r="B10" s="566"/>
      <c r="C10" s="566"/>
      <c r="D10" s="78" t="s">
        <v>197</v>
      </c>
      <c r="E10" s="561" t="s">
        <v>198</v>
      </c>
      <c r="F10" s="561"/>
      <c r="G10" s="562" t="s">
        <v>199</v>
      </c>
      <c r="H10" s="562"/>
      <c r="I10" s="72"/>
      <c r="J10" s="79"/>
      <c r="K10" s="74"/>
      <c r="L10" s="74"/>
      <c r="M10" s="75"/>
      <c r="N10" s="61"/>
    </row>
    <row r="11" spans="1:14" ht="35.25">
      <c r="A11" s="76"/>
      <c r="B11" s="77"/>
      <c r="C11" s="77"/>
      <c r="D11" s="80"/>
      <c r="E11" s="72"/>
      <c r="F11" s="72"/>
      <c r="G11" s="81"/>
      <c r="H11" s="72"/>
      <c r="I11" s="72"/>
      <c r="J11" s="79"/>
      <c r="K11" s="74"/>
      <c r="L11" s="74"/>
      <c r="M11" s="75"/>
      <c r="N11" s="61"/>
    </row>
    <row r="12" spans="1:14">
      <c r="A12" s="563" t="s">
        <v>200</v>
      </c>
      <c r="B12" s="564"/>
      <c r="C12" s="564"/>
      <c r="D12" s="564"/>
      <c r="E12" s="72"/>
      <c r="F12" s="72"/>
      <c r="G12" s="72"/>
      <c r="H12" s="72"/>
      <c r="I12" s="72"/>
      <c r="J12" s="73"/>
      <c r="K12" s="74"/>
      <c r="L12" s="74"/>
      <c r="M12" s="75"/>
      <c r="N12" s="61"/>
    </row>
    <row r="13" spans="1:14" ht="35.25">
      <c r="A13" s="565" t="s">
        <v>201</v>
      </c>
      <c r="B13" s="566"/>
      <c r="C13" s="566"/>
      <c r="D13" s="82" t="s">
        <v>47</v>
      </c>
      <c r="E13" s="82"/>
      <c r="F13" s="83"/>
      <c r="G13" s="567" t="s">
        <v>202</v>
      </c>
      <c r="H13" s="567"/>
      <c r="I13" s="84" t="s">
        <v>47</v>
      </c>
      <c r="J13" s="567" t="s">
        <v>203</v>
      </c>
      <c r="K13" s="567"/>
      <c r="L13" s="84" t="s">
        <v>47</v>
      </c>
      <c r="M13" s="85"/>
      <c r="N13" s="61"/>
    </row>
    <row r="14" spans="1:14">
      <c r="A14" s="86" t="s">
        <v>48</v>
      </c>
      <c r="B14" s="87"/>
      <c r="C14" s="568"/>
      <c r="D14" s="568"/>
      <c r="E14" s="88"/>
      <c r="F14" s="88"/>
      <c r="G14" s="87"/>
      <c r="H14" s="89"/>
      <c r="I14" s="90" t="s">
        <v>49</v>
      </c>
      <c r="J14" s="91"/>
      <c r="K14" s="88"/>
      <c r="L14" s="88"/>
      <c r="M14" s="92"/>
      <c r="N14" s="61"/>
    </row>
    <row r="15" spans="1:14" ht="19.5" customHeight="1" thickBot="1">
      <c r="A15" s="93"/>
      <c r="B15" s="94"/>
      <c r="C15" s="95"/>
      <c r="D15" s="95"/>
      <c r="E15" s="95"/>
      <c r="F15" s="95"/>
      <c r="G15" s="94"/>
      <c r="H15" s="95"/>
      <c r="I15" s="94"/>
      <c r="J15" s="95"/>
      <c r="K15" s="569"/>
      <c r="L15" s="569"/>
      <c r="M15" s="570"/>
      <c r="N15" s="61"/>
    </row>
    <row r="16" spans="1:14">
      <c r="A16" s="96"/>
      <c r="B16" s="97"/>
      <c r="C16" s="97"/>
      <c r="D16" s="97"/>
      <c r="E16" s="97"/>
      <c r="F16" s="97"/>
      <c r="G16" s="97"/>
      <c r="H16" s="97"/>
      <c r="I16" s="97"/>
      <c r="J16" s="97"/>
      <c r="K16" s="97"/>
      <c r="L16" s="97"/>
      <c r="M16" s="98"/>
      <c r="N16" s="61"/>
    </row>
    <row r="17" spans="1:14">
      <c r="A17" s="9" t="s">
        <v>50</v>
      </c>
      <c r="B17" s="10"/>
      <c r="C17" s="99" t="s">
        <v>204</v>
      </c>
      <c r="D17" s="100"/>
      <c r="E17" s="101"/>
      <c r="F17" s="101"/>
      <c r="G17" s="101"/>
      <c r="H17" s="101"/>
      <c r="I17" s="101"/>
      <c r="J17" s="101"/>
      <c r="K17" s="101"/>
      <c r="L17" s="101"/>
      <c r="M17" s="102"/>
      <c r="N17" s="103"/>
    </row>
    <row r="18" spans="1:14">
      <c r="A18" s="104" t="s">
        <v>51</v>
      </c>
      <c r="B18" s="105"/>
      <c r="C18" s="106"/>
      <c r="D18" s="106"/>
      <c r="E18" s="106"/>
      <c r="F18" s="106"/>
      <c r="G18" s="106"/>
      <c r="H18" s="106"/>
      <c r="I18" s="106"/>
      <c r="J18" s="106"/>
      <c r="K18" s="106"/>
      <c r="L18" s="106"/>
      <c r="M18" s="102"/>
      <c r="N18" s="103"/>
    </row>
    <row r="19" spans="1:14">
      <c r="A19" s="107"/>
      <c r="B19" s="105"/>
      <c r="C19" s="108"/>
      <c r="D19" s="106"/>
      <c r="E19" s="106"/>
      <c r="F19" s="106"/>
      <c r="G19" s="106"/>
      <c r="H19" s="106"/>
      <c r="I19" s="106"/>
      <c r="J19" s="106"/>
      <c r="K19" s="106"/>
      <c r="L19" s="106"/>
      <c r="M19" s="102"/>
      <c r="N19" s="103"/>
    </row>
    <row r="20" spans="1:14">
      <c r="A20" s="107"/>
      <c r="B20" s="105"/>
      <c r="C20" s="109"/>
      <c r="D20" s="109"/>
      <c r="E20" s="109"/>
      <c r="F20" s="109"/>
      <c r="G20" s="109"/>
      <c r="H20" s="109"/>
      <c r="I20" s="109"/>
      <c r="J20" s="109"/>
      <c r="K20" s="109"/>
      <c r="L20" s="109"/>
      <c r="M20" s="110"/>
      <c r="N20" s="103"/>
    </row>
    <row r="21" spans="1:14">
      <c r="A21" s="107" t="s">
        <v>52</v>
      </c>
      <c r="B21" s="111"/>
      <c r="C21" s="106"/>
      <c r="D21" s="106"/>
      <c r="E21" s="106"/>
      <c r="F21" s="106"/>
      <c r="G21" s="106"/>
      <c r="H21" s="100"/>
      <c r="I21" s="11" t="s">
        <v>53</v>
      </c>
      <c r="J21" s="106"/>
      <c r="K21" s="106"/>
      <c r="L21" s="106"/>
      <c r="M21" s="110"/>
      <c r="N21" s="103"/>
    </row>
    <row r="22" spans="1:14">
      <c r="A22" s="107"/>
      <c r="B22" s="105"/>
      <c r="C22" s="109"/>
      <c r="D22" s="109"/>
      <c r="E22" s="109"/>
      <c r="F22" s="109"/>
      <c r="G22" s="109"/>
      <c r="H22" s="109"/>
      <c r="I22" s="109"/>
      <c r="J22" s="109"/>
      <c r="K22" s="109"/>
      <c r="L22" s="109"/>
      <c r="M22" s="110"/>
      <c r="N22" s="103"/>
    </row>
    <row r="23" spans="1:14">
      <c r="A23" s="107" t="s">
        <v>54</v>
      </c>
      <c r="B23" s="111"/>
      <c r="C23" s="106"/>
      <c r="D23" s="106"/>
      <c r="E23" s="106"/>
      <c r="F23" s="106"/>
      <c r="G23" s="106"/>
      <c r="H23" s="106"/>
      <c r="I23" s="106"/>
      <c r="J23" s="106"/>
      <c r="K23" s="106"/>
      <c r="L23" s="106"/>
      <c r="M23" s="112"/>
      <c r="N23" s="103"/>
    </row>
    <row r="24" spans="1:14">
      <c r="A24" s="107"/>
      <c r="B24" s="105"/>
      <c r="C24" s="109"/>
      <c r="D24" s="109"/>
      <c r="E24" s="109"/>
      <c r="F24" s="109"/>
      <c r="G24" s="109"/>
      <c r="H24" s="109"/>
      <c r="I24" s="109"/>
      <c r="J24" s="109"/>
      <c r="K24" s="109"/>
      <c r="L24" s="109"/>
      <c r="M24" s="110"/>
      <c r="N24" s="103"/>
    </row>
    <row r="25" spans="1:14">
      <c r="A25" s="107" t="s">
        <v>55</v>
      </c>
      <c r="B25" s="111"/>
      <c r="C25" s="106"/>
      <c r="D25" s="106"/>
      <c r="E25" s="106"/>
      <c r="F25" s="106"/>
      <c r="G25" s="106"/>
      <c r="H25" s="106"/>
      <c r="I25" s="106"/>
      <c r="J25" s="113" t="s">
        <v>50</v>
      </c>
      <c r="K25" s="114"/>
      <c r="L25" s="115" t="s">
        <v>204</v>
      </c>
      <c r="M25" s="116" t="s">
        <v>205</v>
      </c>
      <c r="N25" s="103"/>
    </row>
    <row r="26" spans="1:14">
      <c r="A26" s="107"/>
      <c r="B26" s="105"/>
      <c r="C26" s="109"/>
      <c r="D26" s="109"/>
      <c r="E26" s="109"/>
      <c r="F26" s="109"/>
      <c r="G26" s="109"/>
      <c r="H26" s="109"/>
      <c r="I26" s="109"/>
      <c r="J26" s="109"/>
      <c r="K26" s="109"/>
      <c r="L26" s="109"/>
      <c r="M26" s="110"/>
      <c r="N26" s="103"/>
    </row>
    <row r="27" spans="1:14">
      <c r="A27" s="107" t="s">
        <v>206</v>
      </c>
      <c r="B27" s="105"/>
      <c r="C27" s="109"/>
      <c r="D27" s="109"/>
      <c r="E27" s="109"/>
      <c r="F27" s="109"/>
      <c r="G27" s="100"/>
      <c r="H27" s="117" t="s">
        <v>207</v>
      </c>
      <c r="I27" s="117" t="s">
        <v>207</v>
      </c>
      <c r="J27" s="101"/>
      <c r="K27" s="109"/>
      <c r="L27" s="109"/>
      <c r="M27" s="110"/>
      <c r="N27" s="103"/>
    </row>
    <row r="28" spans="1:14">
      <c r="A28" s="107"/>
      <c r="B28" s="105"/>
      <c r="C28" s="109"/>
      <c r="D28" s="109"/>
      <c r="E28" s="101" t="s">
        <v>56</v>
      </c>
      <c r="F28" s="118"/>
      <c r="G28" s="119" t="s">
        <v>44</v>
      </c>
      <c r="H28" s="119" t="s">
        <v>45</v>
      </c>
      <c r="I28" s="120" t="s">
        <v>46</v>
      </c>
      <c r="J28" s="101"/>
      <c r="K28" s="109"/>
      <c r="L28" s="109"/>
      <c r="M28" s="110"/>
      <c r="N28" s="103"/>
    </row>
    <row r="29" spans="1:14">
      <c r="A29" s="121"/>
      <c r="B29" s="122"/>
      <c r="C29" s="122"/>
      <c r="D29" s="122"/>
      <c r="E29" s="122"/>
      <c r="F29" s="122"/>
      <c r="G29" s="122"/>
      <c r="H29" s="122"/>
      <c r="I29" s="122"/>
      <c r="J29" s="122"/>
      <c r="K29" s="122"/>
      <c r="L29" s="122"/>
      <c r="M29" s="123"/>
      <c r="N29" s="61"/>
    </row>
    <row r="30" spans="1:14" ht="17.25" hidden="1" customHeight="1">
      <c r="A30" s="571" t="s">
        <v>57</v>
      </c>
      <c r="B30" s="572"/>
      <c r="C30" s="572"/>
      <c r="D30" s="572"/>
      <c r="E30" s="572"/>
      <c r="F30" s="572"/>
      <c r="G30" s="572"/>
      <c r="H30" s="572"/>
      <c r="I30" s="572"/>
      <c r="J30" s="572"/>
      <c r="K30" s="572"/>
      <c r="L30" s="572"/>
      <c r="M30" s="573"/>
      <c r="N30" s="103"/>
    </row>
    <row r="31" spans="1:14" ht="15.75" customHeight="1" thickBot="1">
      <c r="A31" s="124"/>
      <c r="B31" s="125"/>
      <c r="C31" s="125"/>
      <c r="D31" s="125"/>
      <c r="E31" s="125"/>
      <c r="F31" s="125"/>
      <c r="G31" s="125"/>
      <c r="H31" s="125"/>
      <c r="I31" s="125"/>
      <c r="J31" s="125"/>
      <c r="K31" s="125"/>
      <c r="L31" s="125"/>
      <c r="M31" s="126"/>
      <c r="N31" s="61"/>
    </row>
    <row r="32" spans="1:14" ht="6" customHeight="1">
      <c r="A32" s="127" t="s">
        <v>208</v>
      </c>
      <c r="B32" s="549" t="s">
        <v>58</v>
      </c>
      <c r="C32" s="549"/>
      <c r="D32" s="549"/>
      <c r="E32" s="549"/>
      <c r="F32" s="549"/>
      <c r="G32" s="549"/>
      <c r="H32" s="549"/>
      <c r="I32" s="556" t="s">
        <v>59</v>
      </c>
      <c r="J32" s="556"/>
      <c r="K32" s="603" t="s">
        <v>60</v>
      </c>
      <c r="L32" s="603"/>
      <c r="M32" s="129" t="s">
        <v>7</v>
      </c>
      <c r="N32" s="61"/>
    </row>
    <row r="33" spans="1:14" ht="15.75" thickBot="1">
      <c r="A33" s="130" t="s">
        <v>27</v>
      </c>
      <c r="B33" s="604" t="s">
        <v>268</v>
      </c>
      <c r="C33" s="604"/>
      <c r="D33" s="604"/>
      <c r="E33" s="604"/>
      <c r="F33" s="604"/>
      <c r="G33" s="604"/>
      <c r="H33" s="604"/>
      <c r="I33" s="604"/>
      <c r="J33" s="604"/>
      <c r="K33" s="604" t="s">
        <v>103</v>
      </c>
      <c r="L33" s="604"/>
      <c r="M33" s="131"/>
      <c r="N33" s="61"/>
    </row>
    <row r="34" spans="1:14">
      <c r="A34" s="132"/>
      <c r="B34" s="133"/>
      <c r="C34" s="133"/>
      <c r="D34" s="133"/>
      <c r="E34" s="133"/>
      <c r="F34" s="133"/>
      <c r="G34" s="133"/>
      <c r="H34" s="133"/>
      <c r="I34" s="133"/>
      <c r="J34" s="133"/>
      <c r="K34" s="133"/>
      <c r="L34" s="133"/>
      <c r="M34" s="134"/>
      <c r="N34" s="61"/>
    </row>
    <row r="35" spans="1:14">
      <c r="A35" s="732" t="s">
        <v>62</v>
      </c>
      <c r="B35" s="733"/>
      <c r="C35" s="733"/>
      <c r="D35" s="733"/>
      <c r="E35" s="733"/>
      <c r="F35" s="733"/>
      <c r="G35" s="733"/>
      <c r="H35" s="733"/>
      <c r="I35" s="733"/>
      <c r="J35" s="733"/>
      <c r="K35" s="733"/>
      <c r="L35" s="733"/>
      <c r="M35" s="734"/>
      <c r="N35" s="61"/>
    </row>
    <row r="36" spans="1:14" ht="15.75" thickBot="1">
      <c r="A36" s="367"/>
      <c r="B36" s="368"/>
      <c r="C36" s="368"/>
      <c r="D36" s="368"/>
      <c r="E36" s="368"/>
      <c r="F36" s="368"/>
      <c r="G36" s="368"/>
      <c r="H36" s="368"/>
      <c r="I36" s="368"/>
      <c r="J36" s="368"/>
      <c r="K36" s="368"/>
      <c r="L36" s="368"/>
      <c r="M36" s="369"/>
      <c r="N36" s="61"/>
    </row>
    <row r="37" spans="1:14">
      <c r="A37" s="135" t="s">
        <v>40</v>
      </c>
      <c r="B37" s="549" t="s">
        <v>58</v>
      </c>
      <c r="C37" s="549"/>
      <c r="D37" s="549"/>
      <c r="E37" s="549"/>
      <c r="F37" s="549"/>
      <c r="G37" s="549"/>
      <c r="H37" s="549"/>
      <c r="I37" s="128" t="s">
        <v>63</v>
      </c>
      <c r="J37" s="128" t="s">
        <v>64</v>
      </c>
      <c r="K37" s="549" t="s">
        <v>65</v>
      </c>
      <c r="L37" s="549"/>
      <c r="M37" s="136" t="s">
        <v>66</v>
      </c>
      <c r="N37" s="61"/>
    </row>
    <row r="38" spans="1:14">
      <c r="A38" s="137" t="s">
        <v>127</v>
      </c>
      <c r="B38" s="550" t="s">
        <v>267</v>
      </c>
      <c r="C38" s="550"/>
      <c r="D38" s="550"/>
      <c r="E38" s="550"/>
      <c r="F38" s="550"/>
      <c r="G38" s="550"/>
      <c r="H38" s="550"/>
      <c r="I38" s="138"/>
      <c r="J38" s="139">
        <f>VLOOKUP(A38,[1]EQUIPOS!$C$6:$G$137,5,0)</f>
        <v>5133.9919140468801</v>
      </c>
      <c r="K38" s="560">
        <f>1/1</f>
        <v>1</v>
      </c>
      <c r="L38" s="560"/>
      <c r="M38" s="141">
        <f>J38*K38</f>
        <v>5133.9919140468801</v>
      </c>
      <c r="N38" s="61"/>
    </row>
    <row r="39" spans="1:14">
      <c r="A39" s="142"/>
      <c r="B39" s="537"/>
      <c r="C39" s="537"/>
      <c r="D39" s="537"/>
      <c r="E39" s="537"/>
      <c r="F39" s="537"/>
      <c r="G39" s="537"/>
      <c r="H39" s="537"/>
      <c r="I39" s="143"/>
      <c r="J39" s="144"/>
      <c r="K39" s="560"/>
      <c r="L39" s="560"/>
      <c r="M39" s="141">
        <f t="shared" ref="M39:M51" si="0">J39*K39</f>
        <v>0</v>
      </c>
      <c r="N39" s="61"/>
    </row>
    <row r="40" spans="1:14">
      <c r="A40" s="142"/>
      <c r="B40" s="537"/>
      <c r="C40" s="537"/>
      <c r="D40" s="537"/>
      <c r="E40" s="537"/>
      <c r="F40" s="537"/>
      <c r="G40" s="537"/>
      <c r="H40" s="537"/>
      <c r="I40" s="143"/>
      <c r="J40" s="144"/>
      <c r="K40" s="554"/>
      <c r="L40" s="554"/>
      <c r="M40" s="141">
        <f t="shared" si="0"/>
        <v>0</v>
      </c>
      <c r="N40" s="61"/>
    </row>
    <row r="41" spans="1:14">
      <c r="A41" s="273"/>
      <c r="B41" s="537"/>
      <c r="C41" s="537"/>
      <c r="D41" s="537"/>
      <c r="E41" s="537"/>
      <c r="F41" s="537"/>
      <c r="G41" s="537"/>
      <c r="H41" s="537"/>
      <c r="I41" s="143"/>
      <c r="J41" s="144"/>
      <c r="K41" s="554"/>
      <c r="L41" s="554"/>
      <c r="M41" s="141">
        <f t="shared" si="0"/>
        <v>0</v>
      </c>
      <c r="N41" s="61"/>
    </row>
    <row r="42" spans="1:14">
      <c r="A42" s="146"/>
      <c r="B42" s="537"/>
      <c r="C42" s="537"/>
      <c r="D42" s="537"/>
      <c r="E42" s="537"/>
      <c r="F42" s="537"/>
      <c r="G42" s="537"/>
      <c r="H42" s="537"/>
      <c r="I42" s="143"/>
      <c r="J42" s="144"/>
      <c r="K42" s="554"/>
      <c r="L42" s="554"/>
      <c r="M42" s="141">
        <f t="shared" si="0"/>
        <v>0</v>
      </c>
      <c r="N42" s="61"/>
    </row>
    <row r="43" spans="1:14">
      <c r="A43" s="146"/>
      <c r="B43" s="537"/>
      <c r="C43" s="537"/>
      <c r="D43" s="537"/>
      <c r="E43" s="537"/>
      <c r="F43" s="537"/>
      <c r="G43" s="537"/>
      <c r="H43" s="537"/>
      <c r="I43" s="143"/>
      <c r="J43" s="144"/>
      <c r="K43" s="554"/>
      <c r="L43" s="554"/>
      <c r="M43" s="141">
        <f t="shared" si="0"/>
        <v>0</v>
      </c>
      <c r="N43" s="61"/>
    </row>
    <row r="44" spans="1:14">
      <c r="A44" s="146"/>
      <c r="B44" s="537"/>
      <c r="C44" s="537"/>
      <c r="D44" s="537"/>
      <c r="E44" s="537"/>
      <c r="F44" s="537"/>
      <c r="G44" s="537"/>
      <c r="H44" s="537"/>
      <c r="I44" s="143"/>
      <c r="J44" s="144"/>
      <c r="K44" s="554"/>
      <c r="L44" s="554"/>
      <c r="M44" s="141">
        <f t="shared" si="0"/>
        <v>0</v>
      </c>
      <c r="N44" s="61"/>
    </row>
    <row r="45" spans="1:14">
      <c r="A45" s="146"/>
      <c r="B45" s="537"/>
      <c r="C45" s="537"/>
      <c r="D45" s="537"/>
      <c r="E45" s="537"/>
      <c r="F45" s="537"/>
      <c r="G45" s="537"/>
      <c r="H45" s="537"/>
      <c r="I45" s="143"/>
      <c r="J45" s="144"/>
      <c r="K45" s="554"/>
      <c r="L45" s="554"/>
      <c r="M45" s="141">
        <f t="shared" si="0"/>
        <v>0</v>
      </c>
      <c r="N45" s="61"/>
    </row>
    <row r="46" spans="1:14">
      <c r="A46" s="146"/>
      <c r="B46" s="537"/>
      <c r="C46" s="537"/>
      <c r="D46" s="537"/>
      <c r="E46" s="537"/>
      <c r="F46" s="537"/>
      <c r="G46" s="537"/>
      <c r="H46" s="537"/>
      <c r="I46" s="143"/>
      <c r="J46" s="144"/>
      <c r="K46" s="554"/>
      <c r="L46" s="554"/>
      <c r="M46" s="141">
        <f t="shared" si="0"/>
        <v>0</v>
      </c>
      <c r="N46" s="61"/>
    </row>
    <row r="47" spans="1:14">
      <c r="A47" s="146"/>
      <c r="B47" s="537"/>
      <c r="C47" s="537"/>
      <c r="D47" s="537"/>
      <c r="E47" s="537"/>
      <c r="F47" s="537"/>
      <c r="G47" s="537"/>
      <c r="H47" s="537"/>
      <c r="I47" s="143"/>
      <c r="J47" s="144"/>
      <c r="K47" s="554"/>
      <c r="L47" s="554"/>
      <c r="M47" s="141">
        <f t="shared" si="0"/>
        <v>0</v>
      </c>
      <c r="N47" s="61"/>
    </row>
    <row r="48" spans="1:14">
      <c r="A48" s="146"/>
      <c r="B48" s="537"/>
      <c r="C48" s="537"/>
      <c r="D48" s="537"/>
      <c r="E48" s="537"/>
      <c r="F48" s="537"/>
      <c r="G48" s="537"/>
      <c r="H48" s="537"/>
      <c r="I48" s="143"/>
      <c r="J48" s="144"/>
      <c r="K48" s="554"/>
      <c r="L48" s="554"/>
      <c r="M48" s="141">
        <f t="shared" si="0"/>
        <v>0</v>
      </c>
      <c r="N48" s="61"/>
    </row>
    <row r="49" spans="1:14">
      <c r="A49" s="146"/>
      <c r="B49" s="537"/>
      <c r="C49" s="537"/>
      <c r="D49" s="537"/>
      <c r="E49" s="537"/>
      <c r="F49" s="537"/>
      <c r="G49" s="537"/>
      <c r="H49" s="537"/>
      <c r="I49" s="143"/>
      <c r="J49" s="144"/>
      <c r="K49" s="554"/>
      <c r="L49" s="554"/>
      <c r="M49" s="141">
        <f t="shared" si="0"/>
        <v>0</v>
      </c>
      <c r="N49" s="61"/>
    </row>
    <row r="50" spans="1:14">
      <c r="A50" s="146"/>
      <c r="B50" s="537"/>
      <c r="C50" s="537"/>
      <c r="D50" s="537"/>
      <c r="E50" s="537"/>
      <c r="F50" s="537"/>
      <c r="G50" s="537"/>
      <c r="H50" s="537"/>
      <c r="I50" s="143"/>
      <c r="J50" s="144"/>
      <c r="K50" s="554"/>
      <c r="L50" s="554"/>
      <c r="M50" s="141">
        <f t="shared" si="0"/>
        <v>0</v>
      </c>
      <c r="N50" s="61"/>
    </row>
    <row r="51" spans="1:14">
      <c r="A51" s="146"/>
      <c r="B51" s="537"/>
      <c r="C51" s="537"/>
      <c r="D51" s="537"/>
      <c r="E51" s="537"/>
      <c r="F51" s="537"/>
      <c r="G51" s="537"/>
      <c r="H51" s="537"/>
      <c r="I51" s="143"/>
      <c r="J51" s="144"/>
      <c r="K51" s="554"/>
      <c r="L51" s="554"/>
      <c r="M51" s="141">
        <f t="shared" si="0"/>
        <v>0</v>
      </c>
      <c r="N51" s="61"/>
    </row>
    <row r="52" spans="1:14" ht="15.75" thickBot="1">
      <c r="A52" s="147"/>
      <c r="B52" s="715" t="s">
        <v>70</v>
      </c>
      <c r="C52" s="715"/>
      <c r="D52" s="715"/>
      <c r="E52" s="715"/>
      <c r="F52" s="715"/>
      <c r="G52" s="715"/>
      <c r="H52" s="715"/>
      <c r="I52" s="148"/>
      <c r="J52" s="149"/>
      <c r="K52" s="555">
        <v>0.05</v>
      </c>
      <c r="L52" s="555"/>
      <c r="M52" s="385">
        <f>K52*M98</f>
        <v>2990.8333333333339</v>
      </c>
      <c r="N52" s="61"/>
    </row>
    <row r="53" spans="1:14" ht="15.75" thickBot="1">
      <c r="A53" s="543" t="s">
        <v>71</v>
      </c>
      <c r="B53" s="544"/>
      <c r="C53" s="544"/>
      <c r="D53" s="544"/>
      <c r="E53" s="544"/>
      <c r="F53" s="544"/>
      <c r="G53" s="544"/>
      <c r="H53" s="544"/>
      <c r="I53" s="544"/>
      <c r="J53" s="544"/>
      <c r="K53" s="544"/>
      <c r="L53" s="545"/>
      <c r="M53" s="151">
        <f>SUM(M38:M52)</f>
        <v>8124.825247380214</v>
      </c>
      <c r="N53" s="61"/>
    </row>
    <row r="54" spans="1:14">
      <c r="A54" s="152"/>
      <c r="B54" s="125"/>
      <c r="C54" s="125"/>
      <c r="D54" s="125"/>
      <c r="E54" s="125"/>
      <c r="F54" s="125"/>
      <c r="G54" s="125"/>
      <c r="H54" s="125"/>
      <c r="I54" s="125"/>
      <c r="J54" s="125"/>
      <c r="K54" s="125"/>
      <c r="L54" s="125"/>
      <c r="M54" s="126"/>
      <c r="N54" s="61"/>
    </row>
    <row r="55" spans="1:14">
      <c r="A55" s="524" t="s">
        <v>72</v>
      </c>
      <c r="B55" s="525"/>
      <c r="C55" s="525"/>
      <c r="D55" s="525"/>
      <c r="E55" s="525"/>
      <c r="F55" s="525"/>
      <c r="G55" s="525"/>
      <c r="H55" s="525"/>
      <c r="I55" s="525"/>
      <c r="J55" s="525"/>
      <c r="K55" s="525"/>
      <c r="L55" s="525"/>
      <c r="M55" s="526"/>
      <c r="N55" s="61"/>
    </row>
    <row r="56" spans="1:14" ht="15.75" thickBot="1">
      <c r="A56" s="370"/>
      <c r="B56" s="371"/>
      <c r="C56" s="371"/>
      <c r="D56" s="371"/>
      <c r="E56" s="371"/>
      <c r="F56" s="371"/>
      <c r="G56" s="371"/>
      <c r="H56" s="371"/>
      <c r="I56" s="371"/>
      <c r="J56" s="371"/>
      <c r="K56" s="371"/>
      <c r="L56" s="371"/>
      <c r="M56" s="372"/>
      <c r="N56" s="61"/>
    </row>
    <row r="57" spans="1:14">
      <c r="A57" s="135" t="s">
        <v>40</v>
      </c>
      <c r="B57" s="549" t="s">
        <v>58</v>
      </c>
      <c r="C57" s="549"/>
      <c r="D57" s="549"/>
      <c r="E57" s="549"/>
      <c r="F57" s="549"/>
      <c r="G57" s="549"/>
      <c r="H57" s="549"/>
      <c r="I57" s="128" t="s">
        <v>60</v>
      </c>
      <c r="J57" s="128" t="s">
        <v>7</v>
      </c>
      <c r="K57" s="549" t="s">
        <v>73</v>
      </c>
      <c r="L57" s="549"/>
      <c r="M57" s="136" t="s">
        <v>66</v>
      </c>
      <c r="N57" s="61"/>
    </row>
    <row r="58" spans="1:14">
      <c r="A58" s="137" t="s">
        <v>246</v>
      </c>
      <c r="B58" s="550" t="s">
        <v>247</v>
      </c>
      <c r="C58" s="550"/>
      <c r="D58" s="550"/>
      <c r="E58" s="550"/>
      <c r="F58" s="550"/>
      <c r="G58" s="550"/>
      <c r="H58" s="550"/>
      <c r="I58" s="153" t="s">
        <v>103</v>
      </c>
      <c r="J58" s="140">
        <v>0.504</v>
      </c>
      <c r="K58" s="725">
        <f>VLOOKUP(A58,[1]MATERIALES!$C$6:$F$373,4,0)</f>
        <v>63226.762215655057</v>
      </c>
      <c r="L58" s="726"/>
      <c r="M58" s="141">
        <f>J58*K58</f>
        <v>31866.288156690149</v>
      </c>
      <c r="N58" s="61"/>
    </row>
    <row r="59" spans="1:14">
      <c r="A59" s="142" t="s">
        <v>116</v>
      </c>
      <c r="B59" s="537" t="s">
        <v>176</v>
      </c>
      <c r="C59" s="537"/>
      <c r="D59" s="537"/>
      <c r="E59" s="537"/>
      <c r="F59" s="537"/>
      <c r="G59" s="537"/>
      <c r="H59" s="537"/>
      <c r="I59" s="154" t="s">
        <v>227</v>
      </c>
      <c r="J59" s="397">
        <v>111</v>
      </c>
      <c r="K59" s="721">
        <f>VLOOKUP(A59,[1]MATERIALES!$C$6:$F$373,4,0)</f>
        <v>117.85147442697317</v>
      </c>
      <c r="L59" s="722"/>
      <c r="M59" s="141">
        <f t="shared" ref="M59:M72" si="1">J59*K59</f>
        <v>13081.513661394021</v>
      </c>
      <c r="N59" s="61"/>
    </row>
    <row r="60" spans="1:14">
      <c r="A60" s="142" t="s">
        <v>129</v>
      </c>
      <c r="B60" s="537" t="s">
        <v>177</v>
      </c>
      <c r="C60" s="537"/>
      <c r="D60" s="537"/>
      <c r="E60" s="537"/>
      <c r="F60" s="537"/>
      <c r="G60" s="537"/>
      <c r="H60" s="537"/>
      <c r="I60" s="154" t="s">
        <v>103</v>
      </c>
      <c r="J60" s="145">
        <v>0.4</v>
      </c>
      <c r="K60" s="721">
        <f>VLOOKUP(A60,[1]MATERIALES!$C$6:$F$373,4,0)</f>
        <v>50122.770046607373</v>
      </c>
      <c r="L60" s="722"/>
      <c r="M60" s="141">
        <f t="shared" si="1"/>
        <v>20049.10801864295</v>
      </c>
      <c r="N60" s="61"/>
    </row>
    <row r="61" spans="1:14">
      <c r="A61" s="273" t="s">
        <v>248</v>
      </c>
      <c r="B61" s="664" t="s">
        <v>249</v>
      </c>
      <c r="C61" s="664"/>
      <c r="D61" s="664"/>
      <c r="E61" s="664"/>
      <c r="F61" s="664"/>
      <c r="G61" s="664"/>
      <c r="H61" s="664"/>
      <c r="I61" s="154" t="s">
        <v>103</v>
      </c>
      <c r="J61" s="145">
        <v>0.378</v>
      </c>
      <c r="K61" s="721">
        <f>VLOOKUP(A61,[1]MATERIALES!$C$6:$F$373,4,0)</f>
        <v>63991.161758849514</v>
      </c>
      <c r="L61" s="722"/>
      <c r="M61" s="141">
        <f t="shared" si="1"/>
        <v>24188.659144845118</v>
      </c>
      <c r="N61" s="61"/>
    </row>
    <row r="62" spans="1:14">
      <c r="A62" s="142" t="s">
        <v>250</v>
      </c>
      <c r="B62" s="537" t="s">
        <v>251</v>
      </c>
      <c r="C62" s="537"/>
      <c r="D62" s="537"/>
      <c r="E62" s="537"/>
      <c r="F62" s="537"/>
      <c r="G62" s="537"/>
      <c r="H62" s="537"/>
      <c r="I62" s="154" t="s">
        <v>131</v>
      </c>
      <c r="J62" s="145">
        <v>156</v>
      </c>
      <c r="K62" s="721">
        <f>VLOOKUP(A62,[1]MATERIALES!$C$6:$F$373,4,0)</f>
        <v>553.70345322324056</v>
      </c>
      <c r="L62" s="722"/>
      <c r="M62" s="141">
        <f t="shared" si="1"/>
        <v>86377.738702825533</v>
      </c>
      <c r="N62" s="61"/>
    </row>
    <row r="63" spans="1:14">
      <c r="A63" s="142"/>
      <c r="B63" s="537"/>
      <c r="C63" s="537"/>
      <c r="D63" s="537"/>
      <c r="E63" s="537"/>
      <c r="F63" s="537"/>
      <c r="G63" s="537"/>
      <c r="H63" s="537"/>
      <c r="I63" s="154"/>
      <c r="J63" s="145"/>
      <c r="K63" s="721"/>
      <c r="L63" s="722"/>
      <c r="M63" s="141">
        <f t="shared" si="1"/>
        <v>0</v>
      </c>
      <c r="N63" s="61"/>
    </row>
    <row r="64" spans="1:14">
      <c r="A64" s="142"/>
      <c r="B64" s="537"/>
      <c r="C64" s="537"/>
      <c r="D64" s="537"/>
      <c r="E64" s="537"/>
      <c r="F64" s="537"/>
      <c r="G64" s="537"/>
      <c r="H64" s="537"/>
      <c r="I64" s="154"/>
      <c r="J64" s="145"/>
      <c r="K64" s="721"/>
      <c r="L64" s="722"/>
      <c r="M64" s="141">
        <f t="shared" si="1"/>
        <v>0</v>
      </c>
      <c r="N64" s="61"/>
    </row>
    <row r="65" spans="1:15">
      <c r="A65" s="142"/>
      <c r="B65" s="537"/>
      <c r="C65" s="537"/>
      <c r="D65" s="537"/>
      <c r="E65" s="537"/>
      <c r="F65" s="537"/>
      <c r="G65" s="537"/>
      <c r="H65" s="537"/>
      <c r="I65" s="154"/>
      <c r="J65" s="145"/>
      <c r="K65" s="721"/>
      <c r="L65" s="722"/>
      <c r="M65" s="141">
        <f t="shared" si="1"/>
        <v>0</v>
      </c>
      <c r="N65" s="61"/>
    </row>
    <row r="66" spans="1:15">
      <c r="A66" s="142"/>
      <c r="B66" s="537"/>
      <c r="C66" s="537"/>
      <c r="D66" s="537"/>
      <c r="E66" s="537"/>
      <c r="F66" s="537"/>
      <c r="G66" s="537"/>
      <c r="H66" s="537"/>
      <c r="I66" s="154"/>
      <c r="J66" s="145"/>
      <c r="K66" s="721"/>
      <c r="L66" s="722"/>
      <c r="M66" s="141">
        <f t="shared" si="1"/>
        <v>0</v>
      </c>
      <c r="N66" s="61"/>
    </row>
    <row r="67" spans="1:15">
      <c r="A67" s="142"/>
      <c r="B67" s="537"/>
      <c r="C67" s="537"/>
      <c r="D67" s="537"/>
      <c r="E67" s="537"/>
      <c r="F67" s="537"/>
      <c r="G67" s="537"/>
      <c r="H67" s="537"/>
      <c r="I67" s="154"/>
      <c r="J67" s="145"/>
      <c r="K67" s="721"/>
      <c r="L67" s="722"/>
      <c r="M67" s="141">
        <f t="shared" si="1"/>
        <v>0</v>
      </c>
      <c r="N67" s="61"/>
    </row>
    <row r="68" spans="1:15">
      <c r="A68" s="142"/>
      <c r="B68" s="537"/>
      <c r="C68" s="537"/>
      <c r="D68" s="537"/>
      <c r="E68" s="537"/>
      <c r="F68" s="537"/>
      <c r="G68" s="537"/>
      <c r="H68" s="537"/>
      <c r="I68" s="154"/>
      <c r="J68" s="145"/>
      <c r="K68" s="721"/>
      <c r="L68" s="722"/>
      <c r="M68" s="141">
        <f t="shared" si="1"/>
        <v>0</v>
      </c>
      <c r="N68" s="61"/>
    </row>
    <row r="69" spans="1:15">
      <c r="A69" s="142"/>
      <c r="B69" s="537"/>
      <c r="C69" s="537"/>
      <c r="D69" s="537"/>
      <c r="E69" s="537"/>
      <c r="F69" s="537"/>
      <c r="G69" s="537"/>
      <c r="H69" s="537"/>
      <c r="I69" s="154"/>
      <c r="J69" s="145"/>
      <c r="K69" s="721"/>
      <c r="L69" s="722"/>
      <c r="M69" s="141">
        <f t="shared" si="1"/>
        <v>0</v>
      </c>
      <c r="N69" s="61"/>
    </row>
    <row r="70" spans="1:15">
      <c r="A70" s="142"/>
      <c r="B70" s="537"/>
      <c r="C70" s="537"/>
      <c r="D70" s="537"/>
      <c r="E70" s="537"/>
      <c r="F70" s="537"/>
      <c r="G70" s="537"/>
      <c r="H70" s="537"/>
      <c r="I70" s="154"/>
      <c r="J70" s="145"/>
      <c r="K70" s="721"/>
      <c r="L70" s="722"/>
      <c r="M70" s="141">
        <f t="shared" si="1"/>
        <v>0</v>
      </c>
      <c r="N70" s="61"/>
    </row>
    <row r="71" spans="1:15">
      <c r="A71" s="142"/>
      <c r="B71" s="537"/>
      <c r="C71" s="537"/>
      <c r="D71" s="537"/>
      <c r="E71" s="537"/>
      <c r="F71" s="537"/>
      <c r="G71" s="537"/>
      <c r="H71" s="537"/>
      <c r="I71" s="154"/>
      <c r="J71" s="145"/>
      <c r="K71" s="721"/>
      <c r="L71" s="722"/>
      <c r="M71" s="141">
        <f t="shared" si="1"/>
        <v>0</v>
      </c>
      <c r="N71" s="61"/>
    </row>
    <row r="72" spans="1:15" ht="15.75" thickBot="1">
      <c r="A72" s="155"/>
      <c r="B72" s="540"/>
      <c r="C72" s="540"/>
      <c r="D72" s="540"/>
      <c r="E72" s="540"/>
      <c r="F72" s="540"/>
      <c r="G72" s="540"/>
      <c r="H72" s="540"/>
      <c r="I72" s="148"/>
      <c r="J72" s="156"/>
      <c r="K72" s="723"/>
      <c r="L72" s="724"/>
      <c r="M72" s="157">
        <f t="shared" si="1"/>
        <v>0</v>
      </c>
      <c r="N72" s="61"/>
    </row>
    <row r="73" spans="1:15" ht="15.75" thickBot="1">
      <c r="A73" s="543" t="s">
        <v>71</v>
      </c>
      <c r="B73" s="544"/>
      <c r="C73" s="544"/>
      <c r="D73" s="544"/>
      <c r="E73" s="544"/>
      <c r="F73" s="544"/>
      <c r="G73" s="544"/>
      <c r="H73" s="544"/>
      <c r="I73" s="544"/>
      <c r="J73" s="544"/>
      <c r="K73" s="544"/>
      <c r="L73" s="545"/>
      <c r="M73" s="158">
        <f>SUM(M58:M72)</f>
        <v>175563.30768439779</v>
      </c>
      <c r="N73" s="61"/>
    </row>
    <row r="74" spans="1:15">
      <c r="A74" s="124"/>
      <c r="B74" s="125"/>
      <c r="C74" s="125"/>
      <c r="D74" s="125"/>
      <c r="E74" s="125"/>
      <c r="F74" s="125"/>
      <c r="G74" s="125"/>
      <c r="H74" s="125"/>
      <c r="I74" s="125"/>
      <c r="J74" s="125"/>
      <c r="K74" s="125"/>
      <c r="L74" s="125"/>
      <c r="M74" s="126"/>
      <c r="N74" s="61"/>
    </row>
    <row r="75" spans="1:15">
      <c r="A75" s="524" t="s">
        <v>74</v>
      </c>
      <c r="B75" s="525"/>
      <c r="C75" s="525"/>
      <c r="D75" s="525"/>
      <c r="E75" s="525"/>
      <c r="F75" s="525"/>
      <c r="G75" s="525"/>
      <c r="H75" s="525"/>
      <c r="I75" s="525"/>
      <c r="J75" s="525"/>
      <c r="K75" s="525"/>
      <c r="L75" s="525"/>
      <c r="M75" s="526"/>
      <c r="N75" s="103"/>
      <c r="O75" s="8"/>
    </row>
    <row r="76" spans="1:15" ht="15.75" thickBot="1">
      <c r="A76" s="373"/>
      <c r="B76" s="374"/>
      <c r="C76" s="374"/>
      <c r="D76" s="374"/>
      <c r="E76" s="374"/>
      <c r="F76" s="374"/>
      <c r="G76" s="374"/>
      <c r="H76" s="374"/>
      <c r="I76" s="374"/>
      <c r="J76" s="374"/>
      <c r="K76" s="374"/>
      <c r="L76" s="374"/>
      <c r="M76" s="375"/>
      <c r="N76" s="61"/>
    </row>
    <row r="77" spans="1:15" ht="30">
      <c r="A77" s="159" t="s">
        <v>40</v>
      </c>
      <c r="B77" s="530" t="s">
        <v>58</v>
      </c>
      <c r="C77" s="530"/>
      <c r="D77" s="530"/>
      <c r="E77" s="530"/>
      <c r="F77" s="530"/>
      <c r="G77" s="530"/>
      <c r="H77" s="160" t="s">
        <v>60</v>
      </c>
      <c r="I77" s="160" t="s">
        <v>214</v>
      </c>
      <c r="J77" s="160" t="s">
        <v>75</v>
      </c>
      <c r="K77" s="160" t="s">
        <v>76</v>
      </c>
      <c r="L77" s="160" t="s">
        <v>77</v>
      </c>
      <c r="M77" s="161" t="s">
        <v>66</v>
      </c>
      <c r="N77" s="61"/>
    </row>
    <row r="78" spans="1:15">
      <c r="A78" s="299" t="s">
        <v>130</v>
      </c>
      <c r="B78" s="661" t="s">
        <v>269</v>
      </c>
      <c r="C78" s="662"/>
      <c r="D78" s="662"/>
      <c r="E78" s="662"/>
      <c r="F78" s="662"/>
      <c r="G78" s="663"/>
      <c r="H78" s="163" t="s">
        <v>215</v>
      </c>
      <c r="I78" s="164">
        <v>0.378</v>
      </c>
      <c r="J78" s="164">
        <v>1</v>
      </c>
      <c r="K78" s="164">
        <f>I78*J78</f>
        <v>0.378</v>
      </c>
      <c r="L78" s="165">
        <f>VLOOKUP(A78,[1]TRANSPORTE!$C$6:$F$40,4,0)</f>
        <v>1284.8491593100182</v>
      </c>
      <c r="M78" s="166">
        <f>K78*L78</f>
        <v>485.67298221918691</v>
      </c>
      <c r="N78" s="61"/>
    </row>
    <row r="79" spans="1:15">
      <c r="A79" s="167" t="s">
        <v>252</v>
      </c>
      <c r="B79" s="534" t="s">
        <v>253</v>
      </c>
      <c r="C79" s="535"/>
      <c r="D79" s="535"/>
      <c r="E79" s="535"/>
      <c r="F79" s="535"/>
      <c r="G79" s="536"/>
      <c r="H79" s="168" t="s">
        <v>215</v>
      </c>
      <c r="I79" s="169">
        <f>J58+J61</f>
        <v>0.88200000000000001</v>
      </c>
      <c r="J79" s="169">
        <v>1</v>
      </c>
      <c r="K79" s="169">
        <f>I79*J79</f>
        <v>0.88200000000000001</v>
      </c>
      <c r="L79" s="170">
        <f>VLOOKUP(A79,[1]TRANSPORTE!$C$6:$F$40,4,0)</f>
        <v>1284.8491593100182</v>
      </c>
      <c r="M79" s="166">
        <f t="shared" ref="M79:M82" si="2">K79*L79</f>
        <v>1133.2369585114361</v>
      </c>
      <c r="N79" s="61"/>
    </row>
    <row r="80" spans="1:15">
      <c r="A80" s="167"/>
      <c r="B80" s="534"/>
      <c r="C80" s="535"/>
      <c r="D80" s="535"/>
      <c r="E80" s="535"/>
      <c r="F80" s="535"/>
      <c r="G80" s="536"/>
      <c r="H80" s="168"/>
      <c r="I80" s="169"/>
      <c r="J80" s="169"/>
      <c r="K80" s="169"/>
      <c r="L80" s="170"/>
      <c r="M80" s="166">
        <f t="shared" si="2"/>
        <v>0</v>
      </c>
      <c r="N80" s="61"/>
    </row>
    <row r="81" spans="1:14">
      <c r="A81" s="167"/>
      <c r="B81" s="534"/>
      <c r="C81" s="535"/>
      <c r="D81" s="535"/>
      <c r="E81" s="535"/>
      <c r="F81" s="535"/>
      <c r="G81" s="536"/>
      <c r="H81" s="168"/>
      <c r="I81" s="169"/>
      <c r="J81" s="169"/>
      <c r="K81" s="169"/>
      <c r="L81" s="170"/>
      <c r="M81" s="166">
        <f t="shared" si="2"/>
        <v>0</v>
      </c>
      <c r="N81" s="61"/>
    </row>
    <row r="82" spans="1:14" ht="15.75" thickBot="1">
      <c r="A82" s="147"/>
      <c r="B82" s="607"/>
      <c r="C82" s="608"/>
      <c r="D82" s="608"/>
      <c r="E82" s="608"/>
      <c r="F82" s="608"/>
      <c r="G82" s="609"/>
      <c r="H82" s="171"/>
      <c r="I82" s="172"/>
      <c r="J82" s="172"/>
      <c r="K82" s="172"/>
      <c r="L82" s="173"/>
      <c r="M82" s="174">
        <f t="shared" si="2"/>
        <v>0</v>
      </c>
      <c r="N82" s="61"/>
    </row>
    <row r="83" spans="1:14" ht="15.75" thickBot="1">
      <c r="A83" s="543" t="s">
        <v>71</v>
      </c>
      <c r="B83" s="544"/>
      <c r="C83" s="544"/>
      <c r="D83" s="544"/>
      <c r="E83" s="544"/>
      <c r="F83" s="544"/>
      <c r="G83" s="544"/>
      <c r="H83" s="544"/>
      <c r="I83" s="544"/>
      <c r="J83" s="544"/>
      <c r="K83" s="544"/>
      <c r="L83" s="545"/>
      <c r="M83" s="158">
        <f>SUM(M78:M82)</f>
        <v>1618.909940730623</v>
      </c>
      <c r="N83" s="61"/>
    </row>
    <row r="84" spans="1:14">
      <c r="A84" s="124"/>
      <c r="B84" s="125"/>
      <c r="C84" s="125"/>
      <c r="D84" s="125"/>
      <c r="E84" s="125"/>
      <c r="F84" s="125"/>
      <c r="G84" s="125"/>
      <c r="H84" s="125"/>
      <c r="I84" s="125"/>
      <c r="J84" s="125"/>
      <c r="K84" s="125"/>
      <c r="L84" s="125"/>
      <c r="M84" s="126"/>
      <c r="N84" s="61"/>
    </row>
    <row r="85" spans="1:14">
      <c r="A85" s="500" t="s">
        <v>79</v>
      </c>
      <c r="B85" s="501"/>
      <c r="C85" s="501"/>
      <c r="D85" s="501"/>
      <c r="E85" s="501"/>
      <c r="F85" s="501"/>
      <c r="G85" s="501"/>
      <c r="H85" s="501"/>
      <c r="I85" s="501"/>
      <c r="J85" s="501"/>
      <c r="K85" s="501"/>
      <c r="L85" s="501"/>
      <c r="M85" s="502"/>
      <c r="N85" s="61"/>
    </row>
    <row r="86" spans="1:14" ht="15.75" thickBot="1">
      <c r="A86" s="376"/>
      <c r="B86" s="377"/>
      <c r="C86" s="377"/>
      <c r="D86" s="377"/>
      <c r="E86" s="377"/>
      <c r="F86" s="377"/>
      <c r="G86" s="377"/>
      <c r="H86" s="377"/>
      <c r="I86" s="377"/>
      <c r="J86" s="377"/>
      <c r="K86" s="377"/>
      <c r="L86" s="377"/>
      <c r="M86" s="378"/>
      <c r="N86" s="61"/>
    </row>
    <row r="87" spans="1:14" ht="30">
      <c r="A87" s="135" t="s">
        <v>40</v>
      </c>
      <c r="B87" s="549" t="s">
        <v>58</v>
      </c>
      <c r="C87" s="549"/>
      <c r="D87" s="549"/>
      <c r="E87" s="549"/>
      <c r="F87" s="549"/>
      <c r="G87" s="549"/>
      <c r="H87" s="128" t="s">
        <v>80</v>
      </c>
      <c r="I87" s="128" t="s">
        <v>81</v>
      </c>
      <c r="J87" s="128" t="s">
        <v>216</v>
      </c>
      <c r="K87" s="549" t="s">
        <v>65</v>
      </c>
      <c r="L87" s="549"/>
      <c r="M87" s="136" t="s">
        <v>66</v>
      </c>
      <c r="N87" s="61"/>
    </row>
    <row r="88" spans="1:14">
      <c r="A88" s="162" t="s">
        <v>128</v>
      </c>
      <c r="B88" s="531" t="s">
        <v>180</v>
      </c>
      <c r="C88" s="532"/>
      <c r="D88" s="532"/>
      <c r="E88" s="532"/>
      <c r="F88" s="532"/>
      <c r="G88" s="532"/>
      <c r="H88" s="165">
        <f>J88/I88*100</f>
        <v>266666.66666666669</v>
      </c>
      <c r="I88" s="175">
        <v>185</v>
      </c>
      <c r="J88" s="176">
        <f>VLOOKUP(A88,'[1]MANO DE OBRA'!$C$15:$F$79,4,0)</f>
        <v>493333.33333333337</v>
      </c>
      <c r="K88" s="700">
        <v>10</v>
      </c>
      <c r="L88" s="701"/>
      <c r="M88" s="177">
        <f>J88/K88</f>
        <v>49333.333333333336</v>
      </c>
      <c r="N88" s="61"/>
    </row>
    <row r="89" spans="1:14">
      <c r="A89" s="178" t="s">
        <v>83</v>
      </c>
      <c r="B89" s="511" t="s">
        <v>181</v>
      </c>
      <c r="C89" s="512"/>
      <c r="D89" s="512"/>
      <c r="E89" s="512"/>
      <c r="F89" s="512"/>
      <c r="G89" s="513"/>
      <c r="H89" s="170">
        <f>J89/I89*100</f>
        <v>56666.666666666672</v>
      </c>
      <c r="I89" s="179">
        <v>185</v>
      </c>
      <c r="J89" s="180">
        <f>VLOOKUP(A89,'[1]MANO DE OBRA'!$C$15:$F$79,4,0)</f>
        <v>104833.33333333334</v>
      </c>
      <c r="K89" s="700">
        <v>10</v>
      </c>
      <c r="L89" s="701"/>
      <c r="M89" s="177">
        <f>J89/K89</f>
        <v>10483.333333333334</v>
      </c>
      <c r="N89" s="61"/>
    </row>
    <row r="90" spans="1:14">
      <c r="A90" s="178"/>
      <c r="B90" s="511"/>
      <c r="C90" s="512"/>
      <c r="D90" s="512"/>
      <c r="E90" s="512"/>
      <c r="F90" s="512"/>
      <c r="G90" s="513"/>
      <c r="H90" s="170"/>
      <c r="I90" s="179"/>
      <c r="J90" s="180"/>
      <c r="K90" s="514"/>
      <c r="L90" s="515"/>
      <c r="M90" s="181"/>
      <c r="N90" s="61"/>
    </row>
    <row r="91" spans="1:14">
      <c r="A91" s="178"/>
      <c r="B91" s="511"/>
      <c r="C91" s="512"/>
      <c r="D91" s="512"/>
      <c r="E91" s="512"/>
      <c r="F91" s="512"/>
      <c r="G91" s="513"/>
      <c r="H91" s="170"/>
      <c r="I91" s="179"/>
      <c r="J91" s="180"/>
      <c r="K91" s="514"/>
      <c r="L91" s="515"/>
      <c r="M91" s="181"/>
      <c r="N91" s="61"/>
    </row>
    <row r="92" spans="1:14">
      <c r="A92" s="178"/>
      <c r="B92" s="511"/>
      <c r="C92" s="512"/>
      <c r="D92" s="512"/>
      <c r="E92" s="512"/>
      <c r="F92" s="512"/>
      <c r="G92" s="513"/>
      <c r="H92" s="170"/>
      <c r="I92" s="179"/>
      <c r="J92" s="180"/>
      <c r="K92" s="514"/>
      <c r="L92" s="515"/>
      <c r="M92" s="181"/>
      <c r="N92" s="61"/>
    </row>
    <row r="93" spans="1:14">
      <c r="A93" s="178"/>
      <c r="B93" s="511"/>
      <c r="C93" s="512"/>
      <c r="D93" s="512"/>
      <c r="E93" s="512"/>
      <c r="F93" s="512"/>
      <c r="G93" s="513"/>
      <c r="H93" s="170"/>
      <c r="I93" s="179"/>
      <c r="J93" s="180"/>
      <c r="K93" s="514"/>
      <c r="L93" s="515"/>
      <c r="M93" s="181"/>
      <c r="N93" s="61"/>
    </row>
    <row r="94" spans="1:14">
      <c r="A94" s="178"/>
      <c r="B94" s="511"/>
      <c r="C94" s="512"/>
      <c r="D94" s="512"/>
      <c r="E94" s="512"/>
      <c r="F94" s="512"/>
      <c r="G94" s="513"/>
      <c r="H94" s="170"/>
      <c r="I94" s="179"/>
      <c r="J94" s="180"/>
      <c r="K94" s="514"/>
      <c r="L94" s="515"/>
      <c r="M94" s="181"/>
      <c r="N94" s="61"/>
    </row>
    <row r="95" spans="1:14">
      <c r="A95" s="178"/>
      <c r="B95" s="511"/>
      <c r="C95" s="512"/>
      <c r="D95" s="512"/>
      <c r="E95" s="512"/>
      <c r="F95" s="512"/>
      <c r="G95" s="513"/>
      <c r="H95" s="170"/>
      <c r="I95" s="179"/>
      <c r="J95" s="182"/>
      <c r="K95" s="514"/>
      <c r="L95" s="515"/>
      <c r="M95" s="181"/>
      <c r="N95" s="61"/>
    </row>
    <row r="96" spans="1:14">
      <c r="A96" s="178"/>
      <c r="B96" s="511"/>
      <c r="C96" s="512"/>
      <c r="D96" s="512"/>
      <c r="E96" s="512"/>
      <c r="F96" s="512"/>
      <c r="G96" s="513"/>
      <c r="H96" s="170"/>
      <c r="I96" s="179"/>
      <c r="J96" s="182"/>
      <c r="K96" s="514"/>
      <c r="L96" s="515"/>
      <c r="M96" s="181"/>
      <c r="N96" s="61"/>
    </row>
    <row r="97" spans="1:14" ht="15.75" thickBot="1">
      <c r="A97" s="183"/>
      <c r="B97" s="516"/>
      <c r="C97" s="517"/>
      <c r="D97" s="517"/>
      <c r="E97" s="517"/>
      <c r="F97" s="517"/>
      <c r="G97" s="518"/>
      <c r="H97" s="184"/>
      <c r="I97" s="185"/>
      <c r="J97" s="184"/>
      <c r="K97" s="519"/>
      <c r="L97" s="520"/>
      <c r="M97" s="186"/>
      <c r="N97" s="61"/>
    </row>
    <row r="98" spans="1:14" ht="15.75" thickBot="1">
      <c r="A98" s="521" t="s">
        <v>71</v>
      </c>
      <c r="B98" s="522"/>
      <c r="C98" s="522"/>
      <c r="D98" s="522"/>
      <c r="E98" s="522"/>
      <c r="F98" s="522"/>
      <c r="G98" s="522"/>
      <c r="H98" s="522"/>
      <c r="I98" s="522"/>
      <c r="J98" s="522"/>
      <c r="K98" s="522"/>
      <c r="L98" s="523"/>
      <c r="M98" s="187">
        <f>SUM(M88:M97)</f>
        <v>59816.666666666672</v>
      </c>
      <c r="N98" s="61"/>
    </row>
    <row r="99" spans="1:14" ht="15.75" thickBot="1">
      <c r="A99" s="124"/>
      <c r="B99" s="125"/>
      <c r="C99" s="125"/>
      <c r="D99" s="125"/>
      <c r="E99" s="125"/>
      <c r="F99" s="125"/>
      <c r="G99" s="125"/>
      <c r="H99" s="125"/>
      <c r="I99" s="125"/>
      <c r="J99" s="125"/>
      <c r="K99" s="125"/>
      <c r="L99" s="125"/>
      <c r="M99" s="126"/>
      <c r="N99" s="61"/>
    </row>
    <row r="100" spans="1:14" ht="15.75" thickBot="1">
      <c r="A100" s="497" t="s">
        <v>84</v>
      </c>
      <c r="B100" s="498"/>
      <c r="C100" s="498"/>
      <c r="D100" s="498"/>
      <c r="E100" s="498"/>
      <c r="F100" s="498"/>
      <c r="G100" s="498"/>
      <c r="H100" s="498"/>
      <c r="I100" s="498"/>
      <c r="J100" s="498"/>
      <c r="K100" s="498"/>
      <c r="L100" s="499"/>
      <c r="M100" s="187">
        <f>M53+M73+M83+M98</f>
        <v>245123.70953917532</v>
      </c>
      <c r="N100" s="61"/>
    </row>
    <row r="101" spans="1:14">
      <c r="A101" s="124"/>
      <c r="B101" s="125"/>
      <c r="C101" s="125"/>
      <c r="D101" s="125"/>
      <c r="E101" s="125"/>
      <c r="F101" s="125"/>
      <c r="G101" s="125"/>
      <c r="H101" s="125"/>
      <c r="I101" s="125"/>
      <c r="J101" s="125"/>
      <c r="K101" s="125"/>
      <c r="L101" s="125"/>
      <c r="M101" s="126"/>
      <c r="N101" s="61"/>
    </row>
    <row r="102" spans="1:14">
      <c r="A102" s="500" t="s">
        <v>85</v>
      </c>
      <c r="B102" s="501"/>
      <c r="C102" s="501"/>
      <c r="D102" s="501"/>
      <c r="E102" s="501"/>
      <c r="F102" s="501"/>
      <c r="G102" s="501"/>
      <c r="H102" s="501"/>
      <c r="I102" s="501"/>
      <c r="J102" s="501"/>
      <c r="K102" s="501"/>
      <c r="L102" s="501"/>
      <c r="M102" s="502"/>
      <c r="N102" s="61"/>
    </row>
    <row r="103" spans="1:14" ht="15.75" thickBot="1">
      <c r="A103" s="379"/>
      <c r="B103" s="380"/>
      <c r="C103" s="380"/>
      <c r="D103" s="380"/>
      <c r="E103" s="380"/>
      <c r="F103" s="380"/>
      <c r="G103" s="380"/>
      <c r="H103" s="380"/>
      <c r="I103" s="380"/>
      <c r="J103" s="380"/>
      <c r="K103" s="380"/>
      <c r="L103" s="380"/>
      <c r="M103" s="381"/>
      <c r="N103" s="61"/>
    </row>
    <row r="104" spans="1:14">
      <c r="A104" s="506" t="s">
        <v>58</v>
      </c>
      <c r="B104" s="507"/>
      <c r="C104" s="507"/>
      <c r="D104" s="507"/>
      <c r="E104" s="507"/>
      <c r="F104" s="507"/>
      <c r="G104" s="507"/>
      <c r="H104" s="188"/>
      <c r="I104" s="189"/>
      <c r="J104" s="128" t="s">
        <v>86</v>
      </c>
      <c r="K104" s="508" t="s">
        <v>87</v>
      </c>
      <c r="L104" s="509"/>
      <c r="M104" s="510"/>
      <c r="N104" s="61"/>
    </row>
    <row r="105" spans="1:14">
      <c r="A105" s="486" t="s">
        <v>88</v>
      </c>
      <c r="B105" s="487"/>
      <c r="C105" s="487"/>
      <c r="D105" s="487"/>
      <c r="E105" s="487"/>
      <c r="F105" s="487"/>
      <c r="G105" s="487"/>
      <c r="H105" s="190"/>
      <c r="I105" s="191"/>
      <c r="J105" s="192">
        <v>0.2</v>
      </c>
      <c r="K105" s="488">
        <f>J105*M100</f>
        <v>49024.741907835065</v>
      </c>
      <c r="L105" s="489"/>
      <c r="M105" s="490"/>
      <c r="N105" s="61"/>
    </row>
    <row r="106" spans="1:14">
      <c r="A106" s="193" t="s">
        <v>89</v>
      </c>
      <c r="B106" s="194"/>
      <c r="C106" s="194"/>
      <c r="D106" s="194"/>
      <c r="E106" s="194"/>
      <c r="F106" s="194"/>
      <c r="G106" s="194"/>
      <c r="H106" s="190"/>
      <c r="I106" s="191"/>
      <c r="J106" s="192">
        <v>0.05</v>
      </c>
      <c r="K106" s="488">
        <f>J106*M100</f>
        <v>12256.185476958766</v>
      </c>
      <c r="L106" s="489"/>
      <c r="M106" s="490"/>
      <c r="N106" s="61"/>
    </row>
    <row r="107" spans="1:14" ht="15.75" thickBot="1">
      <c r="A107" s="195" t="s">
        <v>90</v>
      </c>
      <c r="B107" s="196"/>
      <c r="C107" s="196"/>
      <c r="D107" s="196"/>
      <c r="E107" s="196"/>
      <c r="F107" s="196"/>
      <c r="G107" s="196"/>
      <c r="H107" s="197"/>
      <c r="I107" s="198"/>
      <c r="J107" s="199">
        <v>0.05</v>
      </c>
      <c r="K107" s="491">
        <f>J107*M100</f>
        <v>12256.185476958766</v>
      </c>
      <c r="L107" s="492"/>
      <c r="M107" s="493"/>
      <c r="N107" s="61"/>
    </row>
    <row r="108" spans="1:14" ht="15.75" thickBot="1">
      <c r="A108" s="494" t="s">
        <v>71</v>
      </c>
      <c r="B108" s="495"/>
      <c r="C108" s="495"/>
      <c r="D108" s="495"/>
      <c r="E108" s="495"/>
      <c r="F108" s="495"/>
      <c r="G108" s="495"/>
      <c r="H108" s="495"/>
      <c r="I108" s="495"/>
      <c r="J108" s="495"/>
      <c r="K108" s="495"/>
      <c r="L108" s="496"/>
      <c r="M108" s="158">
        <f>K105+K106+K107</f>
        <v>73537.112861752597</v>
      </c>
      <c r="N108" s="103"/>
    </row>
    <row r="109" spans="1:14" ht="15.75" thickBot="1">
      <c r="A109" s="124"/>
      <c r="B109" s="125"/>
      <c r="C109" s="125"/>
      <c r="D109" s="125"/>
      <c r="E109" s="125"/>
      <c r="F109" s="125"/>
      <c r="G109" s="125"/>
      <c r="H109" s="125"/>
      <c r="I109" s="125"/>
      <c r="J109" s="125"/>
      <c r="K109" s="125"/>
      <c r="L109" s="125"/>
      <c r="M109" s="126"/>
      <c r="N109" s="61"/>
    </row>
    <row r="110" spans="1:14" ht="15" customHeight="1" thickBot="1">
      <c r="A110" s="477" t="s">
        <v>91</v>
      </c>
      <c r="B110" s="478"/>
      <c r="C110" s="478"/>
      <c r="D110" s="478"/>
      <c r="E110" s="478"/>
      <c r="F110" s="478"/>
      <c r="G110" s="478"/>
      <c r="H110" s="478"/>
      <c r="I110" s="478"/>
      <c r="J110" s="478"/>
      <c r="K110" s="478"/>
      <c r="L110" s="479"/>
      <c r="M110" s="200">
        <f>M100+M108</f>
        <v>318660.82240092789</v>
      </c>
      <c r="N110" s="61"/>
    </row>
    <row r="111" spans="1:14" ht="15" customHeight="1">
      <c r="A111" s="96"/>
      <c r="B111" s="97"/>
      <c r="C111" s="97"/>
      <c r="D111" s="97"/>
      <c r="E111" s="97"/>
      <c r="F111" s="97"/>
      <c r="G111" s="97"/>
      <c r="H111" s="97"/>
      <c r="I111" s="97"/>
      <c r="J111" s="97"/>
      <c r="K111" s="97"/>
      <c r="L111" s="97"/>
      <c r="M111" s="98"/>
      <c r="N111" s="61"/>
    </row>
    <row r="112" spans="1:14" ht="30" customHeight="1">
      <c r="A112" s="121"/>
      <c r="B112" s="122"/>
      <c r="C112" s="122"/>
      <c r="D112" s="122"/>
      <c r="E112" s="122"/>
      <c r="F112" s="122"/>
      <c r="G112" s="122"/>
      <c r="H112" s="122"/>
      <c r="I112" s="122"/>
      <c r="J112" s="122"/>
      <c r="K112" s="122"/>
      <c r="L112" s="122"/>
      <c r="M112" s="123"/>
      <c r="N112" s="61"/>
    </row>
    <row r="113" spans="1:14">
      <c r="A113" s="121"/>
      <c r="B113" s="122"/>
      <c r="C113" s="122"/>
      <c r="D113" s="122"/>
      <c r="E113" s="122"/>
      <c r="F113" s="122"/>
      <c r="G113" s="122"/>
      <c r="H113" s="122"/>
      <c r="I113" s="122"/>
      <c r="J113" s="122"/>
      <c r="K113" s="122"/>
      <c r="L113" s="122"/>
      <c r="M113" s="123"/>
      <c r="N113" s="61"/>
    </row>
    <row r="114" spans="1:14">
      <c r="A114" s="121"/>
      <c r="B114" s="122"/>
      <c r="C114" s="122"/>
      <c r="D114" s="122"/>
      <c r="E114" s="122"/>
      <c r="F114" s="122"/>
      <c r="G114" s="122"/>
      <c r="H114" s="122"/>
      <c r="I114" s="122"/>
      <c r="J114" s="122"/>
      <c r="K114" s="122"/>
      <c r="L114" s="122"/>
      <c r="M114" s="123"/>
      <c r="N114" s="61"/>
    </row>
    <row r="115" spans="1:14">
      <c r="A115" s="121"/>
      <c r="B115" s="122"/>
      <c r="C115" s="122"/>
      <c r="D115" s="201" t="s">
        <v>92</v>
      </c>
      <c r="E115" s="201"/>
      <c r="F115" s="201"/>
      <c r="G115" s="201"/>
      <c r="H115" s="201"/>
      <c r="I115" s="201"/>
      <c r="J115" s="122"/>
      <c r="K115" s="122"/>
      <c r="L115" s="122"/>
      <c r="M115" s="123"/>
      <c r="N115" s="61"/>
    </row>
    <row r="116" spans="1:14">
      <c r="A116" s="121"/>
      <c r="B116" s="122"/>
      <c r="C116" s="122"/>
      <c r="D116" s="122" t="s">
        <v>93</v>
      </c>
      <c r="E116" s="122"/>
      <c r="F116" s="122"/>
      <c r="G116" s="122"/>
      <c r="H116" s="122"/>
      <c r="I116" s="122"/>
      <c r="J116" s="122"/>
      <c r="K116" s="122"/>
      <c r="L116" s="122"/>
      <c r="M116" s="123"/>
      <c r="N116" s="61"/>
    </row>
    <row r="117" spans="1:14">
      <c r="A117" s="121"/>
      <c r="B117" s="122"/>
      <c r="C117" s="122"/>
      <c r="D117" s="122" t="s">
        <v>94</v>
      </c>
      <c r="E117" s="122"/>
      <c r="F117" s="122"/>
      <c r="G117" s="122"/>
      <c r="H117" s="122"/>
      <c r="I117" s="122"/>
      <c r="J117" s="122"/>
      <c r="K117" s="122"/>
      <c r="L117" s="122"/>
      <c r="M117" s="123"/>
      <c r="N117" s="61"/>
    </row>
    <row r="118" spans="1:14">
      <c r="A118" s="121"/>
      <c r="B118" s="122"/>
      <c r="C118" s="122"/>
      <c r="D118" s="122" t="s">
        <v>95</v>
      </c>
      <c r="E118" s="122"/>
      <c r="F118" s="122"/>
      <c r="G118" s="122"/>
      <c r="H118" s="122"/>
      <c r="I118" s="122"/>
      <c r="J118" s="122"/>
      <c r="K118" s="122"/>
      <c r="L118" s="122"/>
      <c r="M118" s="123"/>
      <c r="N118" s="61"/>
    </row>
    <row r="119" spans="1:14" ht="15.75" thickBot="1">
      <c r="A119" s="121"/>
      <c r="B119" s="122"/>
      <c r="C119" s="122"/>
      <c r="D119" s="122"/>
      <c r="E119" s="122" t="s">
        <v>96</v>
      </c>
      <c r="F119" s="122"/>
      <c r="G119" s="122"/>
      <c r="H119" s="122"/>
      <c r="I119" s="122"/>
      <c r="J119" s="122"/>
      <c r="K119" s="122"/>
      <c r="L119" s="122"/>
      <c r="M119" s="123"/>
      <c r="N119" s="61"/>
    </row>
    <row r="120" spans="1:14">
      <c r="A120" s="202" t="s">
        <v>97</v>
      </c>
      <c r="B120" s="203"/>
      <c r="C120" s="203"/>
      <c r="D120" s="203"/>
      <c r="E120" s="203"/>
      <c r="F120" s="203"/>
      <c r="G120" s="203"/>
      <c r="H120" s="203"/>
      <c r="I120" s="203"/>
      <c r="J120" s="203"/>
      <c r="K120" s="203"/>
      <c r="L120" s="203"/>
      <c r="M120" s="204"/>
      <c r="N120" s="61"/>
    </row>
    <row r="121" spans="1:14">
      <c r="A121" s="205"/>
      <c r="B121" s="206"/>
      <c r="C121" s="206"/>
      <c r="D121" s="206"/>
      <c r="E121" s="206"/>
      <c r="F121" s="206"/>
      <c r="G121" s="206"/>
      <c r="H121" s="206"/>
      <c r="I121" s="206"/>
      <c r="J121" s="206"/>
      <c r="K121" s="206"/>
      <c r="L121" s="206"/>
      <c r="M121" s="207"/>
      <c r="N121" s="61"/>
    </row>
    <row r="122" spans="1:14">
      <c r="A122" s="205"/>
      <c r="B122" s="206"/>
      <c r="C122" s="206"/>
      <c r="D122" s="206"/>
      <c r="E122" s="206"/>
      <c r="F122" s="206"/>
      <c r="G122" s="206"/>
      <c r="H122" s="206"/>
      <c r="I122" s="206"/>
      <c r="J122" s="206"/>
      <c r="K122" s="206"/>
      <c r="L122" s="206"/>
      <c r="M122" s="207"/>
      <c r="N122" s="61"/>
    </row>
    <row r="123" spans="1:14" ht="15.75" thickBot="1">
      <c r="A123" s="208"/>
      <c r="B123" s="209"/>
      <c r="C123" s="209"/>
      <c r="D123" s="209"/>
      <c r="E123" s="209"/>
      <c r="F123" s="209"/>
      <c r="G123" s="209"/>
      <c r="H123" s="209"/>
      <c r="I123" s="209"/>
      <c r="J123" s="209"/>
      <c r="K123" s="209"/>
      <c r="L123" s="209"/>
      <c r="M123" s="210"/>
      <c r="N123" s="61"/>
    </row>
    <row r="124" spans="1:14">
      <c r="A124" s="211"/>
      <c r="B124" s="212"/>
      <c r="C124" s="212"/>
      <c r="D124" s="212"/>
      <c r="E124" s="212"/>
      <c r="F124" s="212"/>
      <c r="G124" s="212"/>
      <c r="H124" s="212"/>
      <c r="I124" s="212"/>
      <c r="J124" s="212"/>
      <c r="K124" s="212"/>
      <c r="L124" s="212"/>
      <c r="M124" s="213"/>
      <c r="N124" s="61"/>
    </row>
    <row r="125" spans="1:14">
      <c r="A125" s="9" t="s">
        <v>98</v>
      </c>
      <c r="B125" s="214"/>
      <c r="C125" s="214"/>
      <c r="D125" s="214"/>
      <c r="E125" s="214"/>
      <c r="F125" s="214"/>
      <c r="G125" s="214"/>
      <c r="H125" s="214"/>
      <c r="I125" s="214"/>
      <c r="J125" s="214"/>
      <c r="K125" s="214"/>
      <c r="L125" s="214"/>
      <c r="M125" s="215"/>
      <c r="N125" s="61"/>
    </row>
    <row r="126" spans="1:14">
      <c r="A126" s="480" t="s">
        <v>99</v>
      </c>
      <c r="B126" s="481"/>
      <c r="C126" s="481"/>
      <c r="D126" s="481"/>
      <c r="E126" s="481"/>
      <c r="F126" s="481"/>
      <c r="G126" s="481"/>
      <c r="H126" s="481"/>
      <c r="I126" s="481"/>
      <c r="J126" s="481"/>
      <c r="K126" s="481"/>
      <c r="L126" s="481"/>
      <c r="M126" s="482"/>
      <c r="N126" s="61"/>
    </row>
    <row r="127" spans="1:14">
      <c r="A127" s="480"/>
      <c r="B127" s="481"/>
      <c r="C127" s="481"/>
      <c r="D127" s="481"/>
      <c r="E127" s="481"/>
      <c r="F127" s="481"/>
      <c r="G127" s="481"/>
      <c r="H127" s="481"/>
      <c r="I127" s="481"/>
      <c r="J127" s="481"/>
      <c r="K127" s="481"/>
      <c r="L127" s="481"/>
      <c r="M127" s="482"/>
      <c r="N127" s="61"/>
    </row>
    <row r="128" spans="1:14">
      <c r="A128" s="480" t="s">
        <v>100</v>
      </c>
      <c r="B128" s="481"/>
      <c r="C128" s="481"/>
      <c r="D128" s="481"/>
      <c r="E128" s="481"/>
      <c r="F128" s="481"/>
      <c r="G128" s="481"/>
      <c r="H128" s="481"/>
      <c r="I128" s="481"/>
      <c r="J128" s="481"/>
      <c r="K128" s="481"/>
      <c r="L128" s="481"/>
      <c r="M128" s="482"/>
      <c r="N128" s="61"/>
    </row>
    <row r="129" spans="1:14">
      <c r="A129" s="480"/>
      <c r="B129" s="481"/>
      <c r="C129" s="481"/>
      <c r="D129" s="481"/>
      <c r="E129" s="481"/>
      <c r="F129" s="481"/>
      <c r="G129" s="481"/>
      <c r="H129" s="481"/>
      <c r="I129" s="481"/>
      <c r="J129" s="481"/>
      <c r="K129" s="481"/>
      <c r="L129" s="481"/>
      <c r="M129" s="482"/>
      <c r="N129" s="61"/>
    </row>
    <row r="130" spans="1:14">
      <c r="A130" s="55"/>
      <c r="B130" s="56"/>
      <c r="C130" s="56"/>
      <c r="D130" s="56"/>
      <c r="E130" s="56"/>
      <c r="F130" s="56"/>
      <c r="G130" s="56"/>
      <c r="H130" s="56"/>
      <c r="I130" s="56"/>
      <c r="J130" s="56"/>
      <c r="K130" s="56"/>
      <c r="L130" s="56"/>
      <c r="M130" s="57"/>
      <c r="N130" s="61"/>
    </row>
    <row r="131" spans="1:14">
      <c r="A131" s="216"/>
      <c r="B131" s="217"/>
      <c r="C131" s="217"/>
      <c r="D131" s="217"/>
      <c r="E131" s="217"/>
      <c r="F131" s="217"/>
      <c r="G131" s="217"/>
      <c r="H131" s="217"/>
      <c r="I131" s="217"/>
      <c r="J131" s="217"/>
      <c r="K131" s="217"/>
      <c r="L131" s="217"/>
      <c r="M131" s="218"/>
      <c r="N131" s="61"/>
    </row>
    <row r="132" spans="1:14">
      <c r="A132" s="216"/>
      <c r="B132" s="217"/>
      <c r="C132" s="217"/>
      <c r="D132" s="217"/>
      <c r="E132" s="217"/>
      <c r="F132" s="217"/>
      <c r="G132" s="217"/>
      <c r="H132" s="217"/>
      <c r="I132" s="217"/>
      <c r="J132" s="217"/>
      <c r="K132" s="217"/>
      <c r="L132" s="217"/>
      <c r="M132" s="218"/>
      <c r="N132" s="61"/>
    </row>
    <row r="133" spans="1:14">
      <c r="A133" s="219"/>
      <c r="B133" s="220"/>
      <c r="C133" s="220"/>
      <c r="D133" s="220"/>
      <c r="E133" s="220"/>
      <c r="F133" s="220"/>
      <c r="G133" s="220"/>
      <c r="H133" s="220"/>
      <c r="I133" s="220"/>
      <c r="J133" s="220"/>
      <c r="K133" s="220"/>
      <c r="L133" s="220"/>
      <c r="M133" s="221"/>
      <c r="N133" s="61"/>
    </row>
    <row r="134" spans="1:14">
      <c r="A134" s="121"/>
      <c r="B134" s="122"/>
      <c r="C134" s="122"/>
      <c r="D134" s="122" t="s">
        <v>92</v>
      </c>
      <c r="E134" s="201"/>
      <c r="F134" s="201"/>
      <c r="G134" s="122"/>
      <c r="H134" s="122"/>
      <c r="I134" s="122"/>
      <c r="J134" s="122"/>
      <c r="K134" s="122"/>
      <c r="L134" s="122"/>
      <c r="M134" s="123"/>
      <c r="N134" s="61"/>
    </row>
    <row r="135" spans="1:14">
      <c r="A135" s="121"/>
      <c r="B135" s="122"/>
      <c r="C135" s="122"/>
      <c r="D135" s="222" t="s">
        <v>93</v>
      </c>
      <c r="E135" s="122"/>
      <c r="F135" s="122"/>
      <c r="G135" s="222"/>
      <c r="H135" s="222"/>
      <c r="I135" s="222"/>
      <c r="J135" s="122"/>
      <c r="K135" s="122"/>
      <c r="L135" s="122"/>
      <c r="M135" s="123"/>
      <c r="N135" s="61"/>
    </row>
    <row r="136" spans="1:14">
      <c r="A136" s="121"/>
      <c r="B136" s="122"/>
      <c r="C136" s="122"/>
      <c r="D136" s="223" t="s">
        <v>101</v>
      </c>
      <c r="E136" s="122"/>
      <c r="F136" s="122"/>
      <c r="G136" s="223"/>
      <c r="H136" s="223"/>
      <c r="I136" s="223"/>
      <c r="J136" s="122"/>
      <c r="K136" s="122"/>
      <c r="L136" s="122"/>
      <c r="M136" s="123"/>
      <c r="N136" s="61"/>
    </row>
    <row r="137" spans="1:14">
      <c r="A137" s="224"/>
      <c r="B137" s="220"/>
      <c r="C137" s="220"/>
      <c r="D137" s="122" t="s">
        <v>95</v>
      </c>
      <c r="E137" s="122"/>
      <c r="F137" s="122"/>
      <c r="G137" s="122"/>
      <c r="H137" s="122"/>
      <c r="I137" s="122"/>
      <c r="J137" s="220"/>
      <c r="K137" s="220"/>
      <c r="L137" s="220"/>
      <c r="M137" s="221"/>
      <c r="N137" s="61"/>
    </row>
    <row r="138" spans="1:14">
      <c r="A138" s="224"/>
      <c r="B138" s="220"/>
      <c r="C138" s="220"/>
      <c r="D138" s="220"/>
      <c r="E138" s="122"/>
      <c r="F138" s="122"/>
      <c r="G138" s="122"/>
      <c r="H138" s="122"/>
      <c r="I138" s="122"/>
      <c r="J138" s="220"/>
      <c r="K138" s="220"/>
      <c r="L138" s="220"/>
      <c r="M138" s="221"/>
      <c r="N138" s="61"/>
    </row>
    <row r="139" spans="1:14">
      <c r="A139" s="483" t="s">
        <v>217</v>
      </c>
      <c r="B139" s="484"/>
      <c r="C139" s="484"/>
      <c r="D139" s="484"/>
      <c r="E139" s="484"/>
      <c r="F139" s="484"/>
      <c r="G139" s="484"/>
      <c r="H139" s="484"/>
      <c r="I139" s="484"/>
      <c r="J139" s="484"/>
      <c r="K139" s="484"/>
      <c r="L139" s="484"/>
      <c r="M139" s="485"/>
      <c r="N139" s="61"/>
    </row>
    <row r="140" spans="1:14" ht="15.75" thickBot="1">
      <c r="A140" s="225"/>
      <c r="B140" s="226"/>
      <c r="C140" s="226"/>
      <c r="D140" s="227"/>
      <c r="E140" s="227"/>
      <c r="F140" s="227"/>
      <c r="G140" s="227"/>
      <c r="H140" s="227"/>
      <c r="I140" s="227"/>
      <c r="J140" s="227"/>
      <c r="K140" s="227"/>
      <c r="L140" s="227"/>
      <c r="M140" s="228"/>
      <c r="N140" s="61"/>
    </row>
  </sheetData>
  <mergeCells count="144">
    <mergeCell ref="E8:H9"/>
    <mergeCell ref="A10:C10"/>
    <mergeCell ref="E10:F10"/>
    <mergeCell ref="B37:H37"/>
    <mergeCell ref="B38:H38"/>
    <mergeCell ref="B39:H39"/>
    <mergeCell ref="B42:H42"/>
    <mergeCell ref="K38:L38"/>
    <mergeCell ref="K39:L39"/>
    <mergeCell ref="C14:D14"/>
    <mergeCell ref="K15:M15"/>
    <mergeCell ref="A30:M30"/>
    <mergeCell ref="B32:H32"/>
    <mergeCell ref="I32:J32"/>
    <mergeCell ref="K32:L32"/>
    <mergeCell ref="G10:H10"/>
    <mergeCell ref="A12:D12"/>
    <mergeCell ref="A13:C13"/>
    <mergeCell ref="G13:H13"/>
    <mergeCell ref="J13:K13"/>
    <mergeCell ref="B40:H40"/>
    <mergeCell ref="K40:L40"/>
    <mergeCell ref="B41:H41"/>
    <mergeCell ref="K41:L41"/>
    <mergeCell ref="A1:A6"/>
    <mergeCell ref="B1:I1"/>
    <mergeCell ref="J1:J2"/>
    <mergeCell ref="K1:L2"/>
    <mergeCell ref="M1:M6"/>
    <mergeCell ref="B2:I2"/>
    <mergeCell ref="B3:I4"/>
    <mergeCell ref="J3:J4"/>
    <mergeCell ref="K3:L4"/>
    <mergeCell ref="B5:I5"/>
    <mergeCell ref="J5:J6"/>
    <mergeCell ref="B6:I6"/>
    <mergeCell ref="K5:K6"/>
    <mergeCell ref="L5:L6"/>
    <mergeCell ref="K42:L42"/>
    <mergeCell ref="B33:H33"/>
    <mergeCell ref="I33:J33"/>
    <mergeCell ref="K33:L33"/>
    <mergeCell ref="A35:M35"/>
    <mergeCell ref="K37:L37"/>
    <mergeCell ref="B46:H46"/>
    <mergeCell ref="K46:L46"/>
    <mergeCell ref="B47:H47"/>
    <mergeCell ref="K47:L47"/>
    <mergeCell ref="B48:H48"/>
    <mergeCell ref="K48:L48"/>
    <mergeCell ref="B43:H43"/>
    <mergeCell ref="K43:L43"/>
    <mergeCell ref="B44:H44"/>
    <mergeCell ref="K44:L44"/>
    <mergeCell ref="B45:H45"/>
    <mergeCell ref="K45:L45"/>
    <mergeCell ref="B52:H52"/>
    <mergeCell ref="K52:L52"/>
    <mergeCell ref="A53:L53"/>
    <mergeCell ref="A55:M55"/>
    <mergeCell ref="B57:H57"/>
    <mergeCell ref="K57:L57"/>
    <mergeCell ref="B49:H49"/>
    <mergeCell ref="K49:L49"/>
    <mergeCell ref="B50:H50"/>
    <mergeCell ref="K50:L50"/>
    <mergeCell ref="B51:H51"/>
    <mergeCell ref="K51:L51"/>
    <mergeCell ref="B61:H61"/>
    <mergeCell ref="K61:L61"/>
    <mergeCell ref="B62:H62"/>
    <mergeCell ref="K62:L62"/>
    <mergeCell ref="B63:H63"/>
    <mergeCell ref="K63:L63"/>
    <mergeCell ref="B58:H58"/>
    <mergeCell ref="K58:L58"/>
    <mergeCell ref="B59:H59"/>
    <mergeCell ref="K59:L59"/>
    <mergeCell ref="B60:H60"/>
    <mergeCell ref="K60:L60"/>
    <mergeCell ref="K69:L69"/>
    <mergeCell ref="B70:H70"/>
    <mergeCell ref="K70:L70"/>
    <mergeCell ref="B71:H71"/>
    <mergeCell ref="K71:L71"/>
    <mergeCell ref="B64:H64"/>
    <mergeCell ref="K64:L64"/>
    <mergeCell ref="B65:H65"/>
    <mergeCell ref="K65:L65"/>
    <mergeCell ref="B66:H66"/>
    <mergeCell ref="K66:L66"/>
    <mergeCell ref="B67:H67"/>
    <mergeCell ref="K67:L67"/>
    <mergeCell ref="B68:H68"/>
    <mergeCell ref="K68:L68"/>
    <mergeCell ref="B69:H69"/>
    <mergeCell ref="B78:G78"/>
    <mergeCell ref="B79:G79"/>
    <mergeCell ref="B80:G80"/>
    <mergeCell ref="B81:G81"/>
    <mergeCell ref="B82:G82"/>
    <mergeCell ref="B72:H72"/>
    <mergeCell ref="K72:L72"/>
    <mergeCell ref="A73:L73"/>
    <mergeCell ref="A75:M75"/>
    <mergeCell ref="B77:G77"/>
    <mergeCell ref="B92:G92"/>
    <mergeCell ref="K92:L92"/>
    <mergeCell ref="B93:G93"/>
    <mergeCell ref="K93:L93"/>
    <mergeCell ref="B94:G94"/>
    <mergeCell ref="K94:L94"/>
    <mergeCell ref="A83:L83"/>
    <mergeCell ref="A85:M85"/>
    <mergeCell ref="B87:G87"/>
    <mergeCell ref="K87:L87"/>
    <mergeCell ref="B88:G88"/>
    <mergeCell ref="K88:L88"/>
    <mergeCell ref="B89:G89"/>
    <mergeCell ref="K89:L89"/>
    <mergeCell ref="B90:G90"/>
    <mergeCell ref="K90:L90"/>
    <mergeCell ref="B91:G91"/>
    <mergeCell ref="K91:L91"/>
    <mergeCell ref="A98:L98"/>
    <mergeCell ref="A100:L100"/>
    <mergeCell ref="A102:M102"/>
    <mergeCell ref="A104:G104"/>
    <mergeCell ref="K104:M104"/>
    <mergeCell ref="B95:G95"/>
    <mergeCell ref="K95:L95"/>
    <mergeCell ref="B96:G96"/>
    <mergeCell ref="K96:L96"/>
    <mergeCell ref="B97:G97"/>
    <mergeCell ref="K97:L97"/>
    <mergeCell ref="A110:L110"/>
    <mergeCell ref="A126:M127"/>
    <mergeCell ref="A128:M129"/>
    <mergeCell ref="A139:M139"/>
    <mergeCell ref="A105:G105"/>
    <mergeCell ref="K105:M105"/>
    <mergeCell ref="K106:M106"/>
    <mergeCell ref="K107:M107"/>
    <mergeCell ref="A108:L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313" r:id="rId4">
          <objectPr defaultSize="0" autoPict="0" r:id="rId5">
            <anchor moveWithCells="1" sizeWithCells="1">
              <from>
                <xdr:col>0</xdr:col>
                <xdr:colOff>257175</xdr:colOff>
                <xdr:row>0</xdr:row>
                <xdr:rowOff>152400</xdr:rowOff>
              </from>
              <to>
                <xdr:col>1</xdr:col>
                <xdr:colOff>476250</xdr:colOff>
                <xdr:row>4</xdr:row>
                <xdr:rowOff>38100</xdr:rowOff>
              </to>
            </anchor>
          </objectPr>
        </oleObject>
      </mc:Choice>
      <mc:Fallback>
        <oleObject progId="PBrush" shapeId="13313" r:id="rId4"/>
      </mc:Fallback>
    </mc:AlternateContent>
  </oleObjec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9" tint="-0.249977111117893"/>
  </sheetPr>
  <dimension ref="A1:O140"/>
  <sheetViews>
    <sheetView topLeftCell="A81" zoomScale="75" zoomScaleNormal="75" workbookViewId="0">
      <selection activeCell="P11" sqref="P11"/>
    </sheetView>
  </sheetViews>
  <sheetFormatPr baseColWidth="10" defaultColWidth="11" defaultRowHeight="15"/>
  <cols>
    <col min="1" max="1" width="10.28515625" bestFit="1" customWidth="1"/>
    <col min="2" max="2" width="17" customWidth="1"/>
    <col min="6" max="6" width="14.28515625" customWidth="1"/>
    <col min="9" max="9" width="13.140625" bestFit="1" customWidth="1"/>
    <col min="10" max="10" width="15.7109375" customWidth="1"/>
    <col min="11" max="11" width="17.7109375" bestFit="1" customWidth="1"/>
    <col min="13" max="13" width="19" customWidth="1"/>
    <col min="14" max="14" width="17.28515625" customWidth="1"/>
    <col min="15" max="15" width="12" bestFit="1" customWidth="1"/>
  </cols>
  <sheetData>
    <row r="1" spans="1:14" ht="19.5" customHeight="1">
      <c r="A1" s="576"/>
      <c r="B1" s="579"/>
      <c r="C1" s="579"/>
      <c r="D1" s="579"/>
      <c r="E1" s="579"/>
      <c r="F1" s="579"/>
      <c r="G1" s="579"/>
      <c r="H1" s="579"/>
      <c r="I1" s="580"/>
      <c r="J1" s="581" t="s">
        <v>40</v>
      </c>
      <c r="K1" s="583" t="s">
        <v>193</v>
      </c>
      <c r="L1" s="584"/>
      <c r="M1" s="587"/>
      <c r="N1" s="61"/>
    </row>
    <row r="2" spans="1:14" ht="22.5" customHeight="1">
      <c r="A2" s="577"/>
      <c r="B2" s="590" t="s">
        <v>0</v>
      </c>
      <c r="C2" s="590"/>
      <c r="D2" s="590"/>
      <c r="E2" s="590"/>
      <c r="F2" s="590"/>
      <c r="G2" s="590"/>
      <c r="H2" s="590"/>
      <c r="I2" s="591"/>
      <c r="J2" s="582"/>
      <c r="K2" s="585"/>
      <c r="L2" s="586"/>
      <c r="M2" s="588"/>
      <c r="N2" s="61"/>
    </row>
    <row r="3" spans="1:14">
      <c r="A3" s="577"/>
      <c r="B3" s="592" t="s">
        <v>194</v>
      </c>
      <c r="C3" s="592"/>
      <c r="D3" s="592"/>
      <c r="E3" s="592"/>
      <c r="F3" s="592"/>
      <c r="G3" s="592"/>
      <c r="H3" s="592"/>
      <c r="I3" s="593"/>
      <c r="J3" s="594" t="s">
        <v>41</v>
      </c>
      <c r="K3" s="596">
        <v>2021</v>
      </c>
      <c r="L3" s="597"/>
      <c r="M3" s="588"/>
      <c r="N3" s="61"/>
    </row>
    <row r="4" spans="1:14">
      <c r="A4" s="577"/>
      <c r="B4" s="592"/>
      <c r="C4" s="592"/>
      <c r="D4" s="592"/>
      <c r="E4" s="592"/>
      <c r="F4" s="592"/>
      <c r="G4" s="592"/>
      <c r="H4" s="592"/>
      <c r="I4" s="593"/>
      <c r="J4" s="595"/>
      <c r="K4" s="585"/>
      <c r="L4" s="586"/>
      <c r="M4" s="588"/>
      <c r="N4" s="61"/>
    </row>
    <row r="5" spans="1:14">
      <c r="A5" s="577"/>
      <c r="B5" s="592" t="s">
        <v>195</v>
      </c>
      <c r="C5" s="592"/>
      <c r="D5" s="592"/>
      <c r="E5" s="592"/>
      <c r="F5" s="592"/>
      <c r="G5" s="592"/>
      <c r="H5" s="592"/>
      <c r="I5" s="593"/>
      <c r="J5" s="594" t="s">
        <v>42</v>
      </c>
      <c r="K5" s="601"/>
      <c r="L5" s="601"/>
      <c r="M5" s="588"/>
      <c r="N5" s="61"/>
    </row>
    <row r="6" spans="1:14" ht="15.75" thickBot="1">
      <c r="A6" s="578"/>
      <c r="B6" s="599"/>
      <c r="C6" s="599"/>
      <c r="D6" s="599"/>
      <c r="E6" s="599"/>
      <c r="F6" s="599"/>
      <c r="G6" s="599"/>
      <c r="H6" s="599"/>
      <c r="I6" s="600"/>
      <c r="J6" s="598"/>
      <c r="K6" s="602"/>
      <c r="L6" s="602"/>
      <c r="M6" s="589"/>
      <c r="N6" s="61"/>
    </row>
    <row r="7" spans="1:14" ht="15.75" thickBot="1">
      <c r="A7" s="62"/>
      <c r="B7" s="63"/>
      <c r="C7" s="63"/>
      <c r="D7" s="63"/>
      <c r="E7" s="63"/>
      <c r="F7" s="63"/>
      <c r="G7" s="63"/>
      <c r="H7" s="63"/>
      <c r="I7" s="63"/>
      <c r="J7" s="63"/>
      <c r="K7" s="64"/>
      <c r="L7" s="64"/>
      <c r="M7" s="65"/>
      <c r="N7" s="61"/>
    </row>
    <row r="8" spans="1:14" ht="18" customHeight="1">
      <c r="A8" s="66"/>
      <c r="B8" s="67"/>
      <c r="C8" s="67"/>
      <c r="D8" s="67"/>
      <c r="E8" s="605"/>
      <c r="F8" s="605"/>
      <c r="G8" s="605"/>
      <c r="H8" s="605"/>
      <c r="I8" s="67"/>
      <c r="J8" s="68" t="s">
        <v>43</v>
      </c>
      <c r="K8" s="69"/>
      <c r="L8" s="69"/>
      <c r="M8" s="70"/>
      <c r="N8" s="61"/>
    </row>
    <row r="9" spans="1:14">
      <c r="A9" s="71"/>
      <c r="B9" s="72"/>
      <c r="C9" s="72"/>
      <c r="D9" s="72"/>
      <c r="E9" s="606"/>
      <c r="F9" s="606"/>
      <c r="G9" s="606"/>
      <c r="H9" s="606"/>
      <c r="I9" s="72"/>
      <c r="J9" s="73"/>
      <c r="K9" s="74" t="s">
        <v>44</v>
      </c>
      <c r="L9" s="74" t="s">
        <v>45</v>
      </c>
      <c r="M9" s="75" t="s">
        <v>46</v>
      </c>
      <c r="N9" s="61"/>
    </row>
    <row r="10" spans="1:14" ht="20.25">
      <c r="A10" s="565" t="s">
        <v>196</v>
      </c>
      <c r="B10" s="566"/>
      <c r="C10" s="566"/>
      <c r="D10" s="78" t="s">
        <v>197</v>
      </c>
      <c r="E10" s="561" t="s">
        <v>198</v>
      </c>
      <c r="F10" s="561"/>
      <c r="G10" s="562" t="s">
        <v>199</v>
      </c>
      <c r="H10" s="562"/>
      <c r="I10" s="72"/>
      <c r="J10" s="79"/>
      <c r="K10" s="74"/>
      <c r="L10" s="74"/>
      <c r="M10" s="75"/>
      <c r="N10" s="61"/>
    </row>
    <row r="11" spans="1:14" ht="35.25">
      <c r="A11" s="76"/>
      <c r="B11" s="77"/>
      <c r="C11" s="77"/>
      <c r="D11" s="80"/>
      <c r="E11" s="72"/>
      <c r="F11" s="72"/>
      <c r="G11" s="81"/>
      <c r="H11" s="72"/>
      <c r="I11" s="72"/>
      <c r="J11" s="79"/>
      <c r="K11" s="74"/>
      <c r="L11" s="74"/>
      <c r="M11" s="75"/>
      <c r="N11" s="61"/>
    </row>
    <row r="12" spans="1:14">
      <c r="A12" s="563" t="s">
        <v>200</v>
      </c>
      <c r="B12" s="564"/>
      <c r="C12" s="564"/>
      <c r="D12" s="564"/>
      <c r="E12" s="72"/>
      <c r="F12" s="72"/>
      <c r="G12" s="72"/>
      <c r="H12" s="72"/>
      <c r="I12" s="72"/>
      <c r="J12" s="73"/>
      <c r="K12" s="74"/>
      <c r="L12" s="74"/>
      <c r="M12" s="75"/>
      <c r="N12" s="61"/>
    </row>
    <row r="13" spans="1:14" ht="35.25">
      <c r="A13" s="565" t="s">
        <v>201</v>
      </c>
      <c r="B13" s="566"/>
      <c r="C13" s="566"/>
      <c r="D13" s="82" t="s">
        <v>47</v>
      </c>
      <c r="E13" s="82"/>
      <c r="F13" s="83"/>
      <c r="G13" s="567" t="s">
        <v>202</v>
      </c>
      <c r="H13" s="567"/>
      <c r="I13" s="84" t="s">
        <v>47</v>
      </c>
      <c r="J13" s="567" t="s">
        <v>203</v>
      </c>
      <c r="K13" s="567"/>
      <c r="L13" s="84" t="s">
        <v>47</v>
      </c>
      <c r="M13" s="85"/>
      <c r="N13" s="61"/>
    </row>
    <row r="14" spans="1:14">
      <c r="A14" s="86" t="s">
        <v>48</v>
      </c>
      <c r="B14" s="87"/>
      <c r="C14" s="568"/>
      <c r="D14" s="568"/>
      <c r="E14" s="88"/>
      <c r="F14" s="88"/>
      <c r="G14" s="87"/>
      <c r="H14" s="89"/>
      <c r="I14" s="90" t="s">
        <v>49</v>
      </c>
      <c r="J14" s="91"/>
      <c r="K14" s="88"/>
      <c r="L14" s="88"/>
      <c r="M14" s="92"/>
      <c r="N14" s="61"/>
    </row>
    <row r="15" spans="1:14" ht="19.5" customHeight="1" thickBot="1">
      <c r="A15" s="93"/>
      <c r="B15" s="94"/>
      <c r="C15" s="95"/>
      <c r="D15" s="95"/>
      <c r="E15" s="95"/>
      <c r="F15" s="95"/>
      <c r="G15" s="94"/>
      <c r="H15" s="95"/>
      <c r="I15" s="94"/>
      <c r="J15" s="95"/>
      <c r="K15" s="569"/>
      <c r="L15" s="569"/>
      <c r="M15" s="570"/>
      <c r="N15" s="61"/>
    </row>
    <row r="16" spans="1:14">
      <c r="A16" s="96"/>
      <c r="B16" s="97"/>
      <c r="C16" s="97"/>
      <c r="D16" s="97"/>
      <c r="E16" s="97"/>
      <c r="F16" s="97"/>
      <c r="G16" s="97"/>
      <c r="H16" s="97"/>
      <c r="I16" s="97"/>
      <c r="J16" s="97"/>
      <c r="K16" s="97"/>
      <c r="L16" s="97"/>
      <c r="M16" s="98"/>
      <c r="N16" s="61"/>
    </row>
    <row r="17" spans="1:14">
      <c r="A17" s="9" t="s">
        <v>50</v>
      </c>
      <c r="B17" s="10"/>
      <c r="C17" s="99" t="s">
        <v>204</v>
      </c>
      <c r="D17" s="100"/>
      <c r="E17" s="101"/>
      <c r="F17" s="101"/>
      <c r="G17" s="101"/>
      <c r="H17" s="101"/>
      <c r="I17" s="101"/>
      <c r="J17" s="101"/>
      <c r="K17" s="101"/>
      <c r="L17" s="101"/>
      <c r="M17" s="102"/>
      <c r="N17" s="103"/>
    </row>
    <row r="18" spans="1:14">
      <c r="A18" s="104" t="s">
        <v>51</v>
      </c>
      <c r="B18" s="105"/>
      <c r="C18" s="106"/>
      <c r="D18" s="106"/>
      <c r="E18" s="106"/>
      <c r="F18" s="106"/>
      <c r="G18" s="106"/>
      <c r="H18" s="106"/>
      <c r="I18" s="106"/>
      <c r="J18" s="106"/>
      <c r="K18" s="106"/>
      <c r="L18" s="106"/>
      <c r="M18" s="102"/>
      <c r="N18" s="103"/>
    </row>
    <row r="19" spans="1:14">
      <c r="A19" s="107"/>
      <c r="B19" s="105"/>
      <c r="C19" s="108"/>
      <c r="D19" s="106"/>
      <c r="E19" s="106"/>
      <c r="F19" s="106"/>
      <c r="G19" s="106"/>
      <c r="H19" s="106"/>
      <c r="I19" s="106"/>
      <c r="J19" s="106"/>
      <c r="K19" s="106"/>
      <c r="L19" s="106"/>
      <c r="M19" s="102"/>
      <c r="N19" s="103"/>
    </row>
    <row r="20" spans="1:14">
      <c r="A20" s="107"/>
      <c r="B20" s="105"/>
      <c r="C20" s="109"/>
      <c r="D20" s="109"/>
      <c r="E20" s="109"/>
      <c r="F20" s="109"/>
      <c r="G20" s="109"/>
      <c r="H20" s="109"/>
      <c r="I20" s="109"/>
      <c r="J20" s="109"/>
      <c r="K20" s="109"/>
      <c r="L20" s="109"/>
      <c r="M20" s="110"/>
      <c r="N20" s="103"/>
    </row>
    <row r="21" spans="1:14">
      <c r="A21" s="107" t="s">
        <v>52</v>
      </c>
      <c r="B21" s="111"/>
      <c r="C21" s="106"/>
      <c r="D21" s="106"/>
      <c r="E21" s="106"/>
      <c r="F21" s="106"/>
      <c r="G21" s="106"/>
      <c r="H21" s="100"/>
      <c r="I21" s="11" t="s">
        <v>53</v>
      </c>
      <c r="J21" s="106"/>
      <c r="K21" s="106"/>
      <c r="L21" s="106"/>
      <c r="M21" s="110"/>
      <c r="N21" s="103"/>
    </row>
    <row r="22" spans="1:14">
      <c r="A22" s="107"/>
      <c r="B22" s="105"/>
      <c r="C22" s="109"/>
      <c r="D22" s="109"/>
      <c r="E22" s="109"/>
      <c r="F22" s="109"/>
      <c r="G22" s="109"/>
      <c r="H22" s="109"/>
      <c r="I22" s="109"/>
      <c r="J22" s="109"/>
      <c r="K22" s="109"/>
      <c r="L22" s="109"/>
      <c r="M22" s="110"/>
      <c r="N22" s="103"/>
    </row>
    <row r="23" spans="1:14">
      <c r="A23" s="107" t="s">
        <v>54</v>
      </c>
      <c r="B23" s="111"/>
      <c r="C23" s="106"/>
      <c r="D23" s="106"/>
      <c r="E23" s="106"/>
      <c r="F23" s="106"/>
      <c r="G23" s="106"/>
      <c r="H23" s="106"/>
      <c r="I23" s="106"/>
      <c r="J23" s="106"/>
      <c r="K23" s="106"/>
      <c r="L23" s="106"/>
      <c r="M23" s="112"/>
      <c r="N23" s="103"/>
    </row>
    <row r="24" spans="1:14">
      <c r="A24" s="107"/>
      <c r="B24" s="105"/>
      <c r="C24" s="109"/>
      <c r="D24" s="109"/>
      <c r="E24" s="109"/>
      <c r="F24" s="109"/>
      <c r="G24" s="109"/>
      <c r="H24" s="109"/>
      <c r="I24" s="109"/>
      <c r="J24" s="109"/>
      <c r="K24" s="109"/>
      <c r="L24" s="109"/>
      <c r="M24" s="110"/>
      <c r="N24" s="103"/>
    </row>
    <row r="25" spans="1:14">
      <c r="A25" s="107" t="s">
        <v>55</v>
      </c>
      <c r="B25" s="111"/>
      <c r="C25" s="106"/>
      <c r="D25" s="106"/>
      <c r="E25" s="106"/>
      <c r="F25" s="106"/>
      <c r="G25" s="106"/>
      <c r="H25" s="106"/>
      <c r="I25" s="106"/>
      <c r="J25" s="113" t="s">
        <v>50</v>
      </c>
      <c r="K25" s="114"/>
      <c r="L25" s="115" t="s">
        <v>204</v>
      </c>
      <c r="M25" s="116" t="s">
        <v>205</v>
      </c>
      <c r="N25" s="103"/>
    </row>
    <row r="26" spans="1:14">
      <c r="A26" s="107"/>
      <c r="B26" s="105"/>
      <c r="C26" s="109"/>
      <c r="D26" s="109"/>
      <c r="E26" s="109"/>
      <c r="F26" s="109"/>
      <c r="G26" s="109"/>
      <c r="H26" s="109"/>
      <c r="I26" s="109"/>
      <c r="J26" s="109"/>
      <c r="K26" s="109"/>
      <c r="L26" s="109"/>
      <c r="M26" s="110"/>
      <c r="N26" s="103"/>
    </row>
    <row r="27" spans="1:14">
      <c r="A27" s="107" t="s">
        <v>206</v>
      </c>
      <c r="B27" s="105"/>
      <c r="C27" s="109"/>
      <c r="D27" s="109"/>
      <c r="E27" s="109"/>
      <c r="F27" s="109"/>
      <c r="G27" s="100"/>
      <c r="H27" s="117" t="s">
        <v>207</v>
      </c>
      <c r="I27" s="117" t="s">
        <v>207</v>
      </c>
      <c r="J27" s="101"/>
      <c r="K27" s="109"/>
      <c r="L27" s="109"/>
      <c r="M27" s="110"/>
      <c r="N27" s="103"/>
    </row>
    <row r="28" spans="1:14">
      <c r="A28" s="107"/>
      <c r="B28" s="105"/>
      <c r="C28" s="109"/>
      <c r="D28" s="109"/>
      <c r="E28" s="101" t="s">
        <v>56</v>
      </c>
      <c r="F28" s="118"/>
      <c r="G28" s="119" t="s">
        <v>44</v>
      </c>
      <c r="H28" s="119" t="s">
        <v>45</v>
      </c>
      <c r="I28" s="120" t="s">
        <v>46</v>
      </c>
      <c r="J28" s="101"/>
      <c r="K28" s="109"/>
      <c r="L28" s="109"/>
      <c r="M28" s="110"/>
      <c r="N28" s="103"/>
    </row>
    <row r="29" spans="1:14">
      <c r="A29" s="121"/>
      <c r="B29" s="122"/>
      <c r="C29" s="122"/>
      <c r="D29" s="122"/>
      <c r="E29" s="122"/>
      <c r="F29" s="122"/>
      <c r="G29" s="122"/>
      <c r="H29" s="122"/>
      <c r="I29" s="122"/>
      <c r="J29" s="122"/>
      <c r="K29" s="122"/>
      <c r="L29" s="122"/>
      <c r="M29" s="123"/>
      <c r="N29" s="61"/>
    </row>
    <row r="30" spans="1:14" ht="17.25" hidden="1" customHeight="1">
      <c r="A30" s="571" t="s">
        <v>57</v>
      </c>
      <c r="B30" s="572"/>
      <c r="C30" s="572"/>
      <c r="D30" s="572"/>
      <c r="E30" s="572"/>
      <c r="F30" s="572"/>
      <c r="G30" s="572"/>
      <c r="H30" s="572"/>
      <c r="I30" s="572"/>
      <c r="J30" s="572"/>
      <c r="K30" s="572"/>
      <c r="L30" s="572"/>
      <c r="M30" s="573"/>
      <c r="N30" s="103"/>
    </row>
    <row r="31" spans="1:14" ht="15.75" customHeight="1" thickBot="1">
      <c r="A31" s="124"/>
      <c r="B31" s="125"/>
      <c r="C31" s="125"/>
      <c r="D31" s="125"/>
      <c r="E31" s="125"/>
      <c r="F31" s="125"/>
      <c r="G31" s="125"/>
      <c r="H31" s="125"/>
      <c r="I31" s="125"/>
      <c r="J31" s="125"/>
      <c r="K31" s="125"/>
      <c r="L31" s="125"/>
      <c r="M31" s="126"/>
      <c r="N31" s="61"/>
    </row>
    <row r="32" spans="1:14" ht="6" customHeight="1">
      <c r="A32" s="127" t="s">
        <v>208</v>
      </c>
      <c r="B32" s="549" t="s">
        <v>58</v>
      </c>
      <c r="C32" s="549"/>
      <c r="D32" s="549"/>
      <c r="E32" s="549"/>
      <c r="F32" s="549"/>
      <c r="G32" s="549"/>
      <c r="H32" s="549"/>
      <c r="I32" s="556" t="s">
        <v>59</v>
      </c>
      <c r="J32" s="556"/>
      <c r="K32" s="603" t="s">
        <v>60</v>
      </c>
      <c r="L32" s="603"/>
      <c r="M32" s="129" t="s">
        <v>7</v>
      </c>
      <c r="N32" s="61"/>
    </row>
    <row r="33" spans="1:14" ht="15.75" thickBot="1">
      <c r="A33" s="130" t="s">
        <v>28</v>
      </c>
      <c r="B33" s="604" t="s">
        <v>270</v>
      </c>
      <c r="C33" s="604"/>
      <c r="D33" s="604"/>
      <c r="E33" s="604"/>
      <c r="F33" s="604"/>
      <c r="G33" s="604"/>
      <c r="H33" s="604"/>
      <c r="I33" s="604"/>
      <c r="J33" s="604"/>
      <c r="K33" s="604" t="s">
        <v>131</v>
      </c>
      <c r="L33" s="604"/>
      <c r="M33" s="131"/>
      <c r="N33" s="61"/>
    </row>
    <row r="34" spans="1:14">
      <c r="A34" s="132"/>
      <c r="B34" s="133"/>
      <c r="C34" s="133"/>
      <c r="D34" s="133"/>
      <c r="E34" s="133"/>
      <c r="F34" s="133"/>
      <c r="G34" s="133"/>
      <c r="H34" s="133"/>
      <c r="I34" s="133"/>
      <c r="J34" s="133"/>
      <c r="K34" s="133"/>
      <c r="L34" s="133"/>
      <c r="M34" s="134"/>
      <c r="N34" s="61"/>
    </row>
    <row r="35" spans="1:14">
      <c r="A35" s="500" t="s">
        <v>62</v>
      </c>
      <c r="B35" s="501"/>
      <c r="C35" s="501"/>
      <c r="D35" s="501"/>
      <c r="E35" s="501"/>
      <c r="F35" s="501"/>
      <c r="G35" s="501"/>
      <c r="H35" s="501"/>
      <c r="I35" s="501"/>
      <c r="J35" s="501"/>
      <c r="K35" s="501"/>
      <c r="L35" s="501"/>
      <c r="M35" s="502"/>
      <c r="N35" s="61"/>
    </row>
    <row r="36" spans="1:14" ht="15.75" thickBot="1">
      <c r="A36" s="557"/>
      <c r="B36" s="558"/>
      <c r="C36" s="558"/>
      <c r="D36" s="558"/>
      <c r="E36" s="558"/>
      <c r="F36" s="558"/>
      <c r="G36" s="558"/>
      <c r="H36" s="558"/>
      <c r="I36" s="558"/>
      <c r="J36" s="558"/>
      <c r="K36" s="558"/>
      <c r="L36" s="558"/>
      <c r="M36" s="559"/>
      <c r="N36" s="61"/>
    </row>
    <row r="37" spans="1:14">
      <c r="A37" s="135" t="s">
        <v>40</v>
      </c>
      <c r="B37" s="549" t="s">
        <v>58</v>
      </c>
      <c r="C37" s="549"/>
      <c r="D37" s="549"/>
      <c r="E37" s="549"/>
      <c r="F37" s="549"/>
      <c r="G37" s="549"/>
      <c r="H37" s="549"/>
      <c r="I37" s="128" t="s">
        <v>63</v>
      </c>
      <c r="J37" s="128" t="s">
        <v>64</v>
      </c>
      <c r="K37" s="549" t="s">
        <v>65</v>
      </c>
      <c r="L37" s="549"/>
      <c r="M37" s="136" t="s">
        <v>66</v>
      </c>
      <c r="N37" s="61"/>
    </row>
    <row r="38" spans="1:14">
      <c r="A38" s="137" t="s">
        <v>132</v>
      </c>
      <c r="B38" s="550" t="s">
        <v>271</v>
      </c>
      <c r="C38" s="550"/>
      <c r="D38" s="550"/>
      <c r="E38" s="550"/>
      <c r="F38" s="550"/>
      <c r="G38" s="550"/>
      <c r="H38" s="550"/>
      <c r="I38" s="138"/>
      <c r="J38" s="139">
        <f>VLOOKUP(A38,[1]EQUIPOS!$C$6:$G$137,5,0)</f>
        <v>1689.1604076650233</v>
      </c>
      <c r="K38" s="560">
        <f>1/38.125</f>
        <v>2.6229508196721311E-2</v>
      </c>
      <c r="L38" s="560"/>
      <c r="M38" s="141">
        <f>J38*K38</f>
        <v>44.305846758426839</v>
      </c>
      <c r="N38" s="61"/>
    </row>
    <row r="39" spans="1:14">
      <c r="A39" s="142"/>
      <c r="B39" s="537"/>
      <c r="C39" s="537"/>
      <c r="D39" s="537"/>
      <c r="E39" s="537"/>
      <c r="F39" s="537"/>
      <c r="G39" s="537"/>
      <c r="H39" s="537"/>
      <c r="I39" s="143"/>
      <c r="J39" s="144"/>
      <c r="K39" s="560"/>
      <c r="L39" s="560"/>
      <c r="M39" s="141">
        <f t="shared" ref="M39:M51" si="0">J39*K39</f>
        <v>0</v>
      </c>
      <c r="N39" s="61"/>
    </row>
    <row r="40" spans="1:14">
      <c r="A40" s="142"/>
      <c r="B40" s="537"/>
      <c r="C40" s="537"/>
      <c r="D40" s="537"/>
      <c r="E40" s="537"/>
      <c r="F40" s="537"/>
      <c r="G40" s="537"/>
      <c r="H40" s="537"/>
      <c r="I40" s="143"/>
      <c r="J40" s="144"/>
      <c r="K40" s="554"/>
      <c r="L40" s="554"/>
      <c r="M40" s="141">
        <f t="shared" si="0"/>
        <v>0</v>
      </c>
      <c r="N40" s="61"/>
    </row>
    <row r="41" spans="1:14">
      <c r="A41" s="142"/>
      <c r="B41" s="537"/>
      <c r="C41" s="537"/>
      <c r="D41" s="537"/>
      <c r="E41" s="537"/>
      <c r="F41" s="537"/>
      <c r="G41" s="537"/>
      <c r="H41" s="537"/>
      <c r="I41" s="143"/>
      <c r="J41" s="144"/>
      <c r="K41" s="554"/>
      <c r="L41" s="554"/>
      <c r="M41" s="141">
        <f t="shared" si="0"/>
        <v>0</v>
      </c>
      <c r="N41" s="61"/>
    </row>
    <row r="42" spans="1:14">
      <c r="A42" s="142"/>
      <c r="B42" s="537"/>
      <c r="C42" s="537"/>
      <c r="D42" s="537"/>
      <c r="E42" s="537"/>
      <c r="F42" s="537"/>
      <c r="G42" s="537"/>
      <c r="H42" s="537"/>
      <c r="I42" s="143"/>
      <c r="J42" s="144"/>
      <c r="K42" s="554"/>
      <c r="L42" s="554"/>
      <c r="M42" s="141">
        <f t="shared" si="0"/>
        <v>0</v>
      </c>
      <c r="N42" s="61"/>
    </row>
    <row r="43" spans="1:14">
      <c r="A43" s="142"/>
      <c r="B43" s="537"/>
      <c r="C43" s="537"/>
      <c r="D43" s="537"/>
      <c r="E43" s="537"/>
      <c r="F43" s="537"/>
      <c r="G43" s="537"/>
      <c r="H43" s="537"/>
      <c r="I43" s="143"/>
      <c r="J43" s="144"/>
      <c r="K43" s="554"/>
      <c r="L43" s="554"/>
      <c r="M43" s="141">
        <f t="shared" si="0"/>
        <v>0</v>
      </c>
      <c r="N43" s="61"/>
    </row>
    <row r="44" spans="1:14">
      <c r="A44" s="142"/>
      <c r="B44" s="537"/>
      <c r="C44" s="537"/>
      <c r="D44" s="537"/>
      <c r="E44" s="537"/>
      <c r="F44" s="537"/>
      <c r="G44" s="537"/>
      <c r="H44" s="537"/>
      <c r="I44" s="143"/>
      <c r="J44" s="144"/>
      <c r="K44" s="554"/>
      <c r="L44" s="554"/>
      <c r="M44" s="141">
        <f t="shared" si="0"/>
        <v>0</v>
      </c>
      <c r="N44" s="61"/>
    </row>
    <row r="45" spans="1:14">
      <c r="A45" s="142"/>
      <c r="B45" s="537"/>
      <c r="C45" s="537"/>
      <c r="D45" s="537"/>
      <c r="E45" s="537"/>
      <c r="F45" s="537"/>
      <c r="G45" s="537"/>
      <c r="H45" s="537"/>
      <c r="I45" s="143"/>
      <c r="J45" s="144"/>
      <c r="K45" s="554"/>
      <c r="L45" s="554"/>
      <c r="M45" s="141">
        <f t="shared" si="0"/>
        <v>0</v>
      </c>
      <c r="N45" s="61"/>
    </row>
    <row r="46" spans="1:14">
      <c r="A46" s="142"/>
      <c r="B46" s="537"/>
      <c r="C46" s="537"/>
      <c r="D46" s="537"/>
      <c r="E46" s="537"/>
      <c r="F46" s="537"/>
      <c r="G46" s="537"/>
      <c r="H46" s="537"/>
      <c r="I46" s="143"/>
      <c r="J46" s="144"/>
      <c r="K46" s="554"/>
      <c r="L46" s="554"/>
      <c r="M46" s="141">
        <f t="shared" si="0"/>
        <v>0</v>
      </c>
      <c r="N46" s="61"/>
    </row>
    <row r="47" spans="1:14">
      <c r="A47" s="142"/>
      <c r="B47" s="537"/>
      <c r="C47" s="537"/>
      <c r="D47" s="537"/>
      <c r="E47" s="537"/>
      <c r="F47" s="537"/>
      <c r="G47" s="537"/>
      <c r="H47" s="537"/>
      <c r="I47" s="143"/>
      <c r="J47" s="144"/>
      <c r="K47" s="554"/>
      <c r="L47" s="554"/>
      <c r="M47" s="141">
        <f t="shared" si="0"/>
        <v>0</v>
      </c>
      <c r="N47" s="61"/>
    </row>
    <row r="48" spans="1:14">
      <c r="A48" s="142"/>
      <c r="B48" s="537"/>
      <c r="C48" s="537"/>
      <c r="D48" s="537"/>
      <c r="E48" s="537"/>
      <c r="F48" s="537"/>
      <c r="G48" s="537"/>
      <c r="H48" s="537"/>
      <c r="I48" s="143"/>
      <c r="J48" s="144"/>
      <c r="K48" s="554"/>
      <c r="L48" s="554"/>
      <c r="M48" s="141">
        <f t="shared" si="0"/>
        <v>0</v>
      </c>
      <c r="N48" s="61"/>
    </row>
    <row r="49" spans="1:14">
      <c r="A49" s="142"/>
      <c r="B49" s="537"/>
      <c r="C49" s="537"/>
      <c r="D49" s="537"/>
      <c r="E49" s="537"/>
      <c r="F49" s="537"/>
      <c r="G49" s="537"/>
      <c r="H49" s="537"/>
      <c r="I49" s="143"/>
      <c r="J49" s="144"/>
      <c r="K49" s="554"/>
      <c r="L49" s="554"/>
      <c r="M49" s="141">
        <f t="shared" si="0"/>
        <v>0</v>
      </c>
      <c r="N49" s="61"/>
    </row>
    <row r="50" spans="1:14">
      <c r="A50" s="142"/>
      <c r="B50" s="537"/>
      <c r="C50" s="537"/>
      <c r="D50" s="537"/>
      <c r="E50" s="537"/>
      <c r="F50" s="537"/>
      <c r="G50" s="537"/>
      <c r="H50" s="537"/>
      <c r="I50" s="143"/>
      <c r="J50" s="144"/>
      <c r="K50" s="554"/>
      <c r="L50" s="554"/>
      <c r="M50" s="141">
        <f t="shared" si="0"/>
        <v>0</v>
      </c>
      <c r="N50" s="61"/>
    </row>
    <row r="51" spans="1:14">
      <c r="A51" s="146"/>
      <c r="B51" s="537"/>
      <c r="C51" s="537"/>
      <c r="D51" s="537"/>
      <c r="E51" s="537"/>
      <c r="F51" s="537"/>
      <c r="G51" s="537"/>
      <c r="H51" s="537"/>
      <c r="I51" s="143"/>
      <c r="J51" s="144"/>
      <c r="K51" s="554"/>
      <c r="L51" s="554"/>
      <c r="M51" s="141">
        <f t="shared" si="0"/>
        <v>0</v>
      </c>
      <c r="N51" s="61"/>
    </row>
    <row r="52" spans="1:14" ht="15.75" thickBot="1">
      <c r="A52" s="147"/>
      <c r="B52" s="715" t="s">
        <v>70</v>
      </c>
      <c r="C52" s="715"/>
      <c r="D52" s="715"/>
      <c r="E52" s="715"/>
      <c r="F52" s="715"/>
      <c r="G52" s="715"/>
      <c r="H52" s="715"/>
      <c r="I52" s="148"/>
      <c r="J52" s="149"/>
      <c r="K52" s="555">
        <v>0.02</v>
      </c>
      <c r="L52" s="555"/>
      <c r="M52" s="385">
        <f>K52*M98</f>
        <v>10.918032786885247</v>
      </c>
      <c r="N52" s="61"/>
    </row>
    <row r="53" spans="1:14" ht="15.75" thickBot="1">
      <c r="A53" s="543" t="s">
        <v>71</v>
      </c>
      <c r="B53" s="544"/>
      <c r="C53" s="544"/>
      <c r="D53" s="544"/>
      <c r="E53" s="544"/>
      <c r="F53" s="544"/>
      <c r="G53" s="544"/>
      <c r="H53" s="544"/>
      <c r="I53" s="544"/>
      <c r="J53" s="544"/>
      <c r="K53" s="544"/>
      <c r="L53" s="545"/>
      <c r="M53" s="151">
        <f>SUM(M38:M52)</f>
        <v>55.223879545312087</v>
      </c>
      <c r="N53" s="61"/>
    </row>
    <row r="54" spans="1:14">
      <c r="A54" s="152"/>
      <c r="B54" s="125"/>
      <c r="C54" s="125"/>
      <c r="D54" s="125"/>
      <c r="E54" s="125"/>
      <c r="F54" s="125"/>
      <c r="G54" s="125"/>
      <c r="H54" s="125"/>
      <c r="I54" s="125"/>
      <c r="J54" s="125"/>
      <c r="K54" s="125"/>
      <c r="L54" s="125"/>
      <c r="M54" s="126"/>
      <c r="N54" s="61"/>
    </row>
    <row r="55" spans="1:14">
      <c r="A55" s="524" t="s">
        <v>72</v>
      </c>
      <c r="B55" s="525"/>
      <c r="C55" s="525"/>
      <c r="D55" s="525"/>
      <c r="E55" s="525"/>
      <c r="F55" s="525"/>
      <c r="G55" s="525"/>
      <c r="H55" s="525"/>
      <c r="I55" s="525"/>
      <c r="J55" s="525"/>
      <c r="K55" s="525"/>
      <c r="L55" s="525"/>
      <c r="M55" s="526"/>
      <c r="N55" s="61"/>
    </row>
    <row r="56" spans="1:14" ht="15.75" thickBot="1">
      <c r="A56" s="546"/>
      <c r="B56" s="547"/>
      <c r="C56" s="547"/>
      <c r="D56" s="547"/>
      <c r="E56" s="547"/>
      <c r="F56" s="547"/>
      <c r="G56" s="547"/>
      <c r="H56" s="547"/>
      <c r="I56" s="547"/>
      <c r="J56" s="547"/>
      <c r="K56" s="547"/>
      <c r="L56" s="547"/>
      <c r="M56" s="548"/>
      <c r="N56" s="61"/>
    </row>
    <row r="57" spans="1:14">
      <c r="A57" s="135" t="s">
        <v>40</v>
      </c>
      <c r="B57" s="549" t="s">
        <v>58</v>
      </c>
      <c r="C57" s="549"/>
      <c r="D57" s="549"/>
      <c r="E57" s="549"/>
      <c r="F57" s="549"/>
      <c r="G57" s="549"/>
      <c r="H57" s="549"/>
      <c r="I57" s="128" t="s">
        <v>60</v>
      </c>
      <c r="J57" s="128" t="s">
        <v>7</v>
      </c>
      <c r="K57" s="549" t="s">
        <v>73</v>
      </c>
      <c r="L57" s="549"/>
      <c r="M57" s="136" t="s">
        <v>66</v>
      </c>
      <c r="N57" s="61"/>
    </row>
    <row r="58" spans="1:14">
      <c r="A58" s="137" t="s">
        <v>133</v>
      </c>
      <c r="B58" s="550" t="s">
        <v>272</v>
      </c>
      <c r="C58" s="550"/>
      <c r="D58" s="550"/>
      <c r="E58" s="550"/>
      <c r="F58" s="550"/>
      <c r="G58" s="550"/>
      <c r="H58" s="550"/>
      <c r="I58" s="153" t="s">
        <v>131</v>
      </c>
      <c r="J58" s="400">
        <v>1.0509999999999999</v>
      </c>
      <c r="K58" s="725">
        <f>VLOOKUP(A58,[1]MATERIALES!$C$6:$F$373,4,0)</f>
        <v>4927.6831810756075</v>
      </c>
      <c r="L58" s="726"/>
      <c r="M58" s="141">
        <f>J58*K58</f>
        <v>5178.9950233104628</v>
      </c>
      <c r="N58" s="61"/>
    </row>
    <row r="59" spans="1:14">
      <c r="A59" s="142" t="s">
        <v>273</v>
      </c>
      <c r="B59" s="537" t="s">
        <v>274</v>
      </c>
      <c r="C59" s="537"/>
      <c r="D59" s="537"/>
      <c r="E59" s="537"/>
      <c r="F59" s="537"/>
      <c r="G59" s="537"/>
      <c r="H59" s="537"/>
      <c r="I59" s="154" t="s">
        <v>131</v>
      </c>
      <c r="J59" s="145">
        <v>3.7600000000000001E-2</v>
      </c>
      <c r="K59" s="721">
        <f>VLOOKUP(A59,[1]MATERIALES!$C$6:$F$373,4,0)</f>
        <v>8427.4633922298308</v>
      </c>
      <c r="L59" s="722"/>
      <c r="M59" s="141">
        <f t="shared" ref="M59:M72" si="1">J59*K59</f>
        <v>316.87262354784167</v>
      </c>
      <c r="N59" s="61"/>
    </row>
    <row r="60" spans="1:14">
      <c r="A60" s="142"/>
      <c r="B60" s="537"/>
      <c r="C60" s="537"/>
      <c r="D60" s="537"/>
      <c r="E60" s="537"/>
      <c r="F60" s="537"/>
      <c r="G60" s="537"/>
      <c r="H60" s="537"/>
      <c r="I60" s="154"/>
      <c r="J60" s="145"/>
      <c r="K60" s="721"/>
      <c r="L60" s="722"/>
      <c r="M60" s="141">
        <f t="shared" si="1"/>
        <v>0</v>
      </c>
      <c r="N60" s="61"/>
    </row>
    <row r="61" spans="1:14">
      <c r="A61" s="142"/>
      <c r="B61" s="537"/>
      <c r="C61" s="537"/>
      <c r="D61" s="537"/>
      <c r="E61" s="537"/>
      <c r="F61" s="537"/>
      <c r="G61" s="537"/>
      <c r="H61" s="537"/>
      <c r="I61" s="154"/>
      <c r="J61" s="145"/>
      <c r="K61" s="721"/>
      <c r="L61" s="722"/>
      <c r="M61" s="141">
        <f t="shared" si="1"/>
        <v>0</v>
      </c>
      <c r="N61" s="61"/>
    </row>
    <row r="62" spans="1:14">
      <c r="A62" s="142"/>
      <c r="B62" s="537"/>
      <c r="C62" s="537"/>
      <c r="D62" s="537"/>
      <c r="E62" s="537"/>
      <c r="F62" s="537"/>
      <c r="G62" s="537"/>
      <c r="H62" s="537"/>
      <c r="I62" s="154"/>
      <c r="J62" s="145"/>
      <c r="K62" s="721"/>
      <c r="L62" s="722"/>
      <c r="M62" s="141">
        <f t="shared" si="1"/>
        <v>0</v>
      </c>
      <c r="N62" s="61"/>
    </row>
    <row r="63" spans="1:14">
      <c r="A63" s="142"/>
      <c r="B63" s="537"/>
      <c r="C63" s="537"/>
      <c r="D63" s="537"/>
      <c r="E63" s="537"/>
      <c r="F63" s="537"/>
      <c r="G63" s="537"/>
      <c r="H63" s="537"/>
      <c r="I63" s="154"/>
      <c r="J63" s="145"/>
      <c r="K63" s="721"/>
      <c r="L63" s="722"/>
      <c r="M63" s="141">
        <f t="shared" si="1"/>
        <v>0</v>
      </c>
      <c r="N63" s="61"/>
    </row>
    <row r="64" spans="1:14">
      <c r="A64" s="142"/>
      <c r="B64" s="537"/>
      <c r="C64" s="537"/>
      <c r="D64" s="537"/>
      <c r="E64" s="537"/>
      <c r="F64" s="537"/>
      <c r="G64" s="537"/>
      <c r="H64" s="537"/>
      <c r="I64" s="154"/>
      <c r="J64" s="145"/>
      <c r="K64" s="721"/>
      <c r="L64" s="722"/>
      <c r="M64" s="141">
        <f t="shared" si="1"/>
        <v>0</v>
      </c>
      <c r="N64" s="61"/>
    </row>
    <row r="65" spans="1:15">
      <c r="A65" s="142"/>
      <c r="B65" s="537"/>
      <c r="C65" s="537"/>
      <c r="D65" s="537"/>
      <c r="E65" s="537"/>
      <c r="F65" s="537"/>
      <c r="G65" s="537"/>
      <c r="H65" s="537"/>
      <c r="I65" s="154"/>
      <c r="J65" s="145"/>
      <c r="K65" s="721"/>
      <c r="L65" s="722"/>
      <c r="M65" s="141">
        <f t="shared" si="1"/>
        <v>0</v>
      </c>
      <c r="N65" s="61"/>
    </row>
    <row r="66" spans="1:15">
      <c r="A66" s="142"/>
      <c r="B66" s="537"/>
      <c r="C66" s="537"/>
      <c r="D66" s="537"/>
      <c r="E66" s="537"/>
      <c r="F66" s="537"/>
      <c r="G66" s="537"/>
      <c r="H66" s="537"/>
      <c r="I66" s="154"/>
      <c r="J66" s="145"/>
      <c r="K66" s="721"/>
      <c r="L66" s="722"/>
      <c r="M66" s="141">
        <f t="shared" si="1"/>
        <v>0</v>
      </c>
      <c r="N66" s="61"/>
    </row>
    <row r="67" spans="1:15">
      <c r="A67" s="142"/>
      <c r="B67" s="537"/>
      <c r="C67" s="537"/>
      <c r="D67" s="537"/>
      <c r="E67" s="537"/>
      <c r="F67" s="537"/>
      <c r="G67" s="537"/>
      <c r="H67" s="537"/>
      <c r="I67" s="154"/>
      <c r="J67" s="145"/>
      <c r="K67" s="721"/>
      <c r="L67" s="722"/>
      <c r="M67" s="141">
        <f t="shared" si="1"/>
        <v>0</v>
      </c>
      <c r="N67" s="61"/>
    </row>
    <row r="68" spans="1:15">
      <c r="A68" s="142"/>
      <c r="B68" s="537"/>
      <c r="C68" s="537"/>
      <c r="D68" s="537"/>
      <c r="E68" s="537"/>
      <c r="F68" s="537"/>
      <c r="G68" s="537"/>
      <c r="H68" s="537"/>
      <c r="I68" s="154"/>
      <c r="J68" s="145"/>
      <c r="K68" s="721"/>
      <c r="L68" s="722"/>
      <c r="M68" s="141">
        <f t="shared" si="1"/>
        <v>0</v>
      </c>
      <c r="N68" s="61"/>
    </row>
    <row r="69" spans="1:15">
      <c r="A69" s="142"/>
      <c r="B69" s="537"/>
      <c r="C69" s="537"/>
      <c r="D69" s="537"/>
      <c r="E69" s="537"/>
      <c r="F69" s="537"/>
      <c r="G69" s="537"/>
      <c r="H69" s="537"/>
      <c r="I69" s="154"/>
      <c r="J69" s="145"/>
      <c r="K69" s="721"/>
      <c r="L69" s="722"/>
      <c r="M69" s="141">
        <f t="shared" si="1"/>
        <v>0</v>
      </c>
      <c r="N69" s="61"/>
    </row>
    <row r="70" spans="1:15">
      <c r="A70" s="142"/>
      <c r="B70" s="537"/>
      <c r="C70" s="537"/>
      <c r="D70" s="537"/>
      <c r="E70" s="537"/>
      <c r="F70" s="537"/>
      <c r="G70" s="537"/>
      <c r="H70" s="537"/>
      <c r="I70" s="154"/>
      <c r="J70" s="145"/>
      <c r="K70" s="721"/>
      <c r="L70" s="722"/>
      <c r="M70" s="141">
        <f t="shared" si="1"/>
        <v>0</v>
      </c>
      <c r="N70" s="61"/>
    </row>
    <row r="71" spans="1:15">
      <c r="A71" s="142"/>
      <c r="B71" s="537"/>
      <c r="C71" s="537"/>
      <c r="D71" s="537"/>
      <c r="E71" s="537"/>
      <c r="F71" s="537"/>
      <c r="G71" s="537"/>
      <c r="H71" s="537"/>
      <c r="I71" s="154"/>
      <c r="J71" s="145"/>
      <c r="K71" s="721"/>
      <c r="L71" s="722"/>
      <c r="M71" s="141">
        <f t="shared" si="1"/>
        <v>0</v>
      </c>
      <c r="N71" s="61"/>
    </row>
    <row r="72" spans="1:15" ht="15.75" thickBot="1">
      <c r="A72" s="155"/>
      <c r="B72" s="540"/>
      <c r="C72" s="540"/>
      <c r="D72" s="540"/>
      <c r="E72" s="540"/>
      <c r="F72" s="540"/>
      <c r="G72" s="540"/>
      <c r="H72" s="540"/>
      <c r="I72" s="148"/>
      <c r="J72" s="156"/>
      <c r="K72" s="723"/>
      <c r="L72" s="724"/>
      <c r="M72" s="157">
        <f t="shared" si="1"/>
        <v>0</v>
      </c>
      <c r="N72" s="61"/>
      <c r="O72" s="16"/>
    </row>
    <row r="73" spans="1:15" ht="15.75" thickBot="1">
      <c r="A73" s="543" t="s">
        <v>71</v>
      </c>
      <c r="B73" s="544"/>
      <c r="C73" s="544"/>
      <c r="D73" s="544"/>
      <c r="E73" s="544"/>
      <c r="F73" s="544"/>
      <c r="G73" s="544"/>
      <c r="H73" s="544"/>
      <c r="I73" s="544"/>
      <c r="J73" s="544"/>
      <c r="K73" s="544"/>
      <c r="L73" s="545"/>
      <c r="M73" s="158">
        <f>SUM(M58:M72)</f>
        <v>5495.8676468583044</v>
      </c>
      <c r="N73" s="61"/>
    </row>
    <row r="74" spans="1:15">
      <c r="A74" s="124"/>
      <c r="B74" s="125"/>
      <c r="C74" s="125"/>
      <c r="D74" s="125"/>
      <c r="E74" s="125"/>
      <c r="F74" s="125"/>
      <c r="G74" s="125"/>
      <c r="H74" s="125"/>
      <c r="I74" s="125"/>
      <c r="J74" s="125"/>
      <c r="K74" s="125"/>
      <c r="L74" s="125"/>
      <c r="M74" s="126"/>
      <c r="N74" s="61"/>
    </row>
    <row r="75" spans="1:15">
      <c r="A75" s="524" t="s">
        <v>74</v>
      </c>
      <c r="B75" s="525"/>
      <c r="C75" s="525"/>
      <c r="D75" s="525"/>
      <c r="E75" s="525"/>
      <c r="F75" s="525"/>
      <c r="G75" s="525"/>
      <c r="H75" s="525"/>
      <c r="I75" s="525"/>
      <c r="J75" s="525"/>
      <c r="K75" s="525"/>
      <c r="L75" s="525"/>
      <c r="M75" s="526"/>
      <c r="N75" s="103"/>
    </row>
    <row r="76" spans="1:15" ht="15.75" thickBot="1">
      <c r="A76" s="527"/>
      <c r="B76" s="528"/>
      <c r="C76" s="528"/>
      <c r="D76" s="528"/>
      <c r="E76" s="528"/>
      <c r="F76" s="528"/>
      <c r="G76" s="528"/>
      <c r="H76" s="528"/>
      <c r="I76" s="528"/>
      <c r="J76" s="528"/>
      <c r="K76" s="528"/>
      <c r="L76" s="528"/>
      <c r="M76" s="529"/>
      <c r="N76" s="61"/>
    </row>
    <row r="77" spans="1:15" ht="30">
      <c r="A77" s="159" t="s">
        <v>40</v>
      </c>
      <c r="B77" s="530" t="s">
        <v>58</v>
      </c>
      <c r="C77" s="530"/>
      <c r="D77" s="530"/>
      <c r="E77" s="530"/>
      <c r="F77" s="530"/>
      <c r="G77" s="530"/>
      <c r="H77" s="160" t="s">
        <v>60</v>
      </c>
      <c r="I77" s="160" t="s">
        <v>214</v>
      </c>
      <c r="J77" s="160" t="s">
        <v>75</v>
      </c>
      <c r="K77" s="160" t="s">
        <v>76</v>
      </c>
      <c r="L77" s="160" t="s">
        <v>77</v>
      </c>
      <c r="M77" s="161" t="s">
        <v>66</v>
      </c>
      <c r="N77" s="61"/>
    </row>
    <row r="78" spans="1:15">
      <c r="A78" s="299" t="s">
        <v>275</v>
      </c>
      <c r="B78" s="661" t="s">
        <v>185</v>
      </c>
      <c r="C78" s="662"/>
      <c r="D78" s="662"/>
      <c r="E78" s="662"/>
      <c r="F78" s="662"/>
      <c r="G78" s="663"/>
      <c r="H78" s="163" t="s">
        <v>276</v>
      </c>
      <c r="I78" s="164">
        <v>1.0509999999999999</v>
      </c>
      <c r="J78" s="164">
        <v>1</v>
      </c>
      <c r="K78" s="164">
        <f>I78*J78</f>
        <v>1.0509999999999999</v>
      </c>
      <c r="L78" s="165">
        <f>VLOOKUP(A78,[1]TRANSPORTE!$C$6:$F$40,4,0)</f>
        <v>0.7174513379732903</v>
      </c>
      <c r="M78" s="166">
        <f>K78*L78</f>
        <v>0.75404135620992807</v>
      </c>
      <c r="N78" s="61"/>
    </row>
    <row r="79" spans="1:15">
      <c r="A79" s="167"/>
      <c r="B79" s="534"/>
      <c r="C79" s="535"/>
      <c r="D79" s="535"/>
      <c r="E79" s="535"/>
      <c r="F79" s="535"/>
      <c r="G79" s="536"/>
      <c r="H79" s="168"/>
      <c r="I79" s="169"/>
      <c r="J79" s="169"/>
      <c r="K79" s="169"/>
      <c r="L79" s="170"/>
      <c r="M79" s="166">
        <f t="shared" ref="M79:M82" si="2">K79*L79</f>
        <v>0</v>
      </c>
      <c r="N79" s="61"/>
    </row>
    <row r="80" spans="1:15">
      <c r="A80" s="167"/>
      <c r="B80" s="534"/>
      <c r="C80" s="535"/>
      <c r="D80" s="535"/>
      <c r="E80" s="535"/>
      <c r="F80" s="535"/>
      <c r="G80" s="536"/>
      <c r="H80" s="168"/>
      <c r="I80" s="169"/>
      <c r="J80" s="169"/>
      <c r="K80" s="169"/>
      <c r="L80" s="170"/>
      <c r="M80" s="166">
        <f t="shared" si="2"/>
        <v>0</v>
      </c>
      <c r="N80" s="61"/>
    </row>
    <row r="81" spans="1:14">
      <c r="A81" s="167"/>
      <c r="B81" s="534"/>
      <c r="C81" s="535"/>
      <c r="D81" s="535"/>
      <c r="E81" s="535"/>
      <c r="F81" s="535"/>
      <c r="G81" s="536"/>
      <c r="H81" s="168"/>
      <c r="I81" s="169"/>
      <c r="J81" s="169"/>
      <c r="K81" s="169"/>
      <c r="L81" s="170"/>
      <c r="M81" s="166">
        <f t="shared" si="2"/>
        <v>0</v>
      </c>
      <c r="N81" s="61"/>
    </row>
    <row r="82" spans="1:14" ht="15.75" thickBot="1">
      <c r="A82" s="147"/>
      <c r="B82" s="607"/>
      <c r="C82" s="608"/>
      <c r="D82" s="608"/>
      <c r="E82" s="608"/>
      <c r="F82" s="608"/>
      <c r="G82" s="609"/>
      <c r="H82" s="171"/>
      <c r="I82" s="172"/>
      <c r="J82" s="172"/>
      <c r="K82" s="172"/>
      <c r="L82" s="173"/>
      <c r="M82" s="174">
        <f t="shared" si="2"/>
        <v>0</v>
      </c>
      <c r="N82" s="61"/>
    </row>
    <row r="83" spans="1:14" ht="15.75" thickBot="1">
      <c r="A83" s="543" t="s">
        <v>71</v>
      </c>
      <c r="B83" s="544"/>
      <c r="C83" s="544"/>
      <c r="D83" s="544"/>
      <c r="E83" s="544"/>
      <c r="F83" s="544"/>
      <c r="G83" s="544"/>
      <c r="H83" s="544"/>
      <c r="I83" s="544"/>
      <c r="J83" s="544"/>
      <c r="K83" s="544"/>
      <c r="L83" s="545"/>
      <c r="M83" s="158">
        <f>SUM(M78:M82)</f>
        <v>0.75404135620992807</v>
      </c>
      <c r="N83" s="61"/>
    </row>
    <row r="84" spans="1:14">
      <c r="A84" s="124"/>
      <c r="B84" s="125"/>
      <c r="C84" s="125"/>
      <c r="D84" s="125"/>
      <c r="E84" s="125"/>
      <c r="F84" s="125"/>
      <c r="G84" s="125"/>
      <c r="H84" s="125"/>
      <c r="I84" s="125"/>
      <c r="J84" s="125"/>
      <c r="K84" s="125"/>
      <c r="L84" s="125"/>
      <c r="M84" s="126"/>
      <c r="N84" s="61"/>
    </row>
    <row r="85" spans="1:14">
      <c r="A85" s="500" t="s">
        <v>79</v>
      </c>
      <c r="B85" s="501"/>
      <c r="C85" s="501"/>
      <c r="D85" s="501"/>
      <c r="E85" s="501"/>
      <c r="F85" s="501"/>
      <c r="G85" s="501"/>
      <c r="H85" s="501"/>
      <c r="I85" s="501"/>
      <c r="J85" s="501"/>
      <c r="K85" s="501"/>
      <c r="L85" s="501"/>
      <c r="M85" s="502"/>
      <c r="N85" s="61"/>
    </row>
    <row r="86" spans="1:14" ht="15.75" thickBot="1">
      <c r="A86" s="610"/>
      <c r="B86" s="611"/>
      <c r="C86" s="611"/>
      <c r="D86" s="611"/>
      <c r="E86" s="611"/>
      <c r="F86" s="611"/>
      <c r="G86" s="611"/>
      <c r="H86" s="611"/>
      <c r="I86" s="611"/>
      <c r="J86" s="611"/>
      <c r="K86" s="611"/>
      <c r="L86" s="611"/>
      <c r="M86" s="612"/>
      <c r="N86" s="61"/>
    </row>
    <row r="87" spans="1:14" ht="30">
      <c r="A87" s="135" t="s">
        <v>40</v>
      </c>
      <c r="B87" s="549" t="s">
        <v>58</v>
      </c>
      <c r="C87" s="549"/>
      <c r="D87" s="549"/>
      <c r="E87" s="549"/>
      <c r="F87" s="549"/>
      <c r="G87" s="549"/>
      <c r="H87" s="128" t="s">
        <v>80</v>
      </c>
      <c r="I87" s="128" t="s">
        <v>81</v>
      </c>
      <c r="J87" s="128" t="s">
        <v>216</v>
      </c>
      <c r="K87" s="549" t="s">
        <v>65</v>
      </c>
      <c r="L87" s="549"/>
      <c r="M87" s="136" t="s">
        <v>66</v>
      </c>
      <c r="N87" s="61"/>
    </row>
    <row r="88" spans="1:14">
      <c r="A88" s="162" t="s">
        <v>106</v>
      </c>
      <c r="B88" s="531" t="s">
        <v>226</v>
      </c>
      <c r="C88" s="532"/>
      <c r="D88" s="532"/>
      <c r="E88" s="532"/>
      <c r="F88" s="532"/>
      <c r="G88" s="532"/>
      <c r="H88" s="165">
        <f>J88/I88*100</f>
        <v>33333.333333333336</v>
      </c>
      <c r="I88" s="175">
        <v>185</v>
      </c>
      <c r="J88" s="176">
        <f>VLOOKUP(A88,'[1]MANO DE OBRA'!$C$15:$F$79,4,0)</f>
        <v>61666.666666666672</v>
      </c>
      <c r="K88" s="574">
        <v>305</v>
      </c>
      <c r="L88" s="575"/>
      <c r="M88" s="177">
        <f>J88/K88</f>
        <v>202.1857923497268</v>
      </c>
      <c r="N88" s="61"/>
    </row>
    <row r="89" spans="1:14">
      <c r="A89" s="178" t="s">
        <v>83</v>
      </c>
      <c r="B89" s="511" t="s">
        <v>181</v>
      </c>
      <c r="C89" s="512"/>
      <c r="D89" s="512"/>
      <c r="E89" s="512"/>
      <c r="F89" s="512"/>
      <c r="G89" s="513"/>
      <c r="H89" s="170">
        <f>J89/I89*100</f>
        <v>56666.666666666672</v>
      </c>
      <c r="I89" s="179">
        <v>185</v>
      </c>
      <c r="J89" s="180">
        <f>VLOOKUP(A89,'[1]MANO DE OBRA'!$C$15:$F$79,4,0)</f>
        <v>104833.33333333334</v>
      </c>
      <c r="K89" s="730">
        <v>305</v>
      </c>
      <c r="L89" s="731"/>
      <c r="M89" s="177">
        <f>J89/K89</f>
        <v>343.71584699453553</v>
      </c>
      <c r="N89" s="61"/>
    </row>
    <row r="90" spans="1:14">
      <c r="A90" s="178"/>
      <c r="B90" s="511"/>
      <c r="C90" s="512"/>
      <c r="D90" s="512"/>
      <c r="E90" s="512"/>
      <c r="F90" s="512"/>
      <c r="G90" s="513"/>
      <c r="H90" s="170"/>
      <c r="I90" s="179"/>
      <c r="J90" s="180"/>
      <c r="K90" s="514"/>
      <c r="L90" s="515"/>
      <c r="M90" s="181"/>
      <c r="N90" s="61"/>
    </row>
    <row r="91" spans="1:14">
      <c r="A91" s="178"/>
      <c r="B91" s="511"/>
      <c r="C91" s="512"/>
      <c r="D91" s="512"/>
      <c r="E91" s="512"/>
      <c r="F91" s="512"/>
      <c r="G91" s="513"/>
      <c r="H91" s="170"/>
      <c r="I91" s="179"/>
      <c r="J91" s="180"/>
      <c r="K91" s="514"/>
      <c r="L91" s="515"/>
      <c r="M91" s="181"/>
      <c r="N91" s="61"/>
    </row>
    <row r="92" spans="1:14">
      <c r="A92" s="178"/>
      <c r="B92" s="511"/>
      <c r="C92" s="512"/>
      <c r="D92" s="512"/>
      <c r="E92" s="512"/>
      <c r="F92" s="512"/>
      <c r="G92" s="513"/>
      <c r="H92" s="170"/>
      <c r="I92" s="179"/>
      <c r="J92" s="180"/>
      <c r="K92" s="514"/>
      <c r="L92" s="515"/>
      <c r="M92" s="181"/>
      <c r="N92" s="61"/>
    </row>
    <row r="93" spans="1:14">
      <c r="A93" s="178"/>
      <c r="B93" s="511"/>
      <c r="C93" s="512"/>
      <c r="D93" s="512"/>
      <c r="E93" s="512"/>
      <c r="F93" s="512"/>
      <c r="G93" s="513"/>
      <c r="H93" s="170"/>
      <c r="I93" s="179"/>
      <c r="J93" s="180"/>
      <c r="K93" s="514"/>
      <c r="L93" s="515"/>
      <c r="M93" s="181"/>
      <c r="N93" s="61"/>
    </row>
    <row r="94" spans="1:14">
      <c r="A94" s="178"/>
      <c r="B94" s="511"/>
      <c r="C94" s="512"/>
      <c r="D94" s="512"/>
      <c r="E94" s="512"/>
      <c r="F94" s="512"/>
      <c r="G94" s="513"/>
      <c r="H94" s="170"/>
      <c r="I94" s="179"/>
      <c r="J94" s="180"/>
      <c r="K94" s="514"/>
      <c r="L94" s="515"/>
      <c r="M94" s="181"/>
      <c r="N94" s="61"/>
    </row>
    <row r="95" spans="1:14">
      <c r="A95" s="178"/>
      <c r="B95" s="511"/>
      <c r="C95" s="512"/>
      <c r="D95" s="512"/>
      <c r="E95" s="512"/>
      <c r="F95" s="512"/>
      <c r="G95" s="513"/>
      <c r="H95" s="170"/>
      <c r="I95" s="179"/>
      <c r="J95" s="182"/>
      <c r="K95" s="514"/>
      <c r="L95" s="515"/>
      <c r="M95" s="181"/>
      <c r="N95" s="61"/>
    </row>
    <row r="96" spans="1:14">
      <c r="A96" s="178"/>
      <c r="B96" s="511"/>
      <c r="C96" s="512"/>
      <c r="D96" s="512"/>
      <c r="E96" s="512"/>
      <c r="F96" s="512"/>
      <c r="G96" s="513"/>
      <c r="H96" s="170"/>
      <c r="I96" s="179"/>
      <c r="J96" s="182"/>
      <c r="K96" s="514"/>
      <c r="L96" s="515"/>
      <c r="M96" s="181"/>
      <c r="N96" s="61"/>
    </row>
    <row r="97" spans="1:14" ht="15.75" thickBot="1">
      <c r="A97" s="183"/>
      <c r="B97" s="516"/>
      <c r="C97" s="517"/>
      <c r="D97" s="517"/>
      <c r="E97" s="517"/>
      <c r="F97" s="517"/>
      <c r="G97" s="518"/>
      <c r="H97" s="184"/>
      <c r="I97" s="185"/>
      <c r="J97" s="184"/>
      <c r="K97" s="519"/>
      <c r="L97" s="520"/>
      <c r="M97" s="186"/>
      <c r="N97" s="61"/>
    </row>
    <row r="98" spans="1:14" ht="15.75" thickBot="1">
      <c r="A98" s="521" t="s">
        <v>71</v>
      </c>
      <c r="B98" s="522"/>
      <c r="C98" s="522"/>
      <c r="D98" s="522"/>
      <c r="E98" s="522"/>
      <c r="F98" s="522"/>
      <c r="G98" s="522"/>
      <c r="H98" s="522"/>
      <c r="I98" s="522"/>
      <c r="J98" s="522"/>
      <c r="K98" s="522"/>
      <c r="L98" s="523"/>
      <c r="M98" s="187">
        <f>SUM(M88:M97)</f>
        <v>545.90163934426232</v>
      </c>
      <c r="N98" s="61"/>
    </row>
    <row r="99" spans="1:14" ht="15.75" thickBot="1">
      <c r="A99" s="124"/>
      <c r="B99" s="125"/>
      <c r="C99" s="125"/>
      <c r="D99" s="125"/>
      <c r="E99" s="125"/>
      <c r="F99" s="125"/>
      <c r="G99" s="125"/>
      <c r="H99" s="125"/>
      <c r="I99" s="125"/>
      <c r="J99" s="125"/>
      <c r="K99" s="125"/>
      <c r="L99" s="125"/>
      <c r="M99" s="126"/>
      <c r="N99" s="61"/>
    </row>
    <row r="100" spans="1:14" ht="15.75" thickBot="1">
      <c r="A100" s="497" t="s">
        <v>84</v>
      </c>
      <c r="B100" s="498"/>
      <c r="C100" s="498"/>
      <c r="D100" s="498"/>
      <c r="E100" s="498"/>
      <c r="F100" s="498"/>
      <c r="G100" s="498"/>
      <c r="H100" s="498"/>
      <c r="I100" s="498"/>
      <c r="J100" s="498"/>
      <c r="K100" s="498"/>
      <c r="L100" s="499"/>
      <c r="M100" s="187">
        <f>M53+M73+M83+M98</f>
        <v>6097.7472071040893</v>
      </c>
      <c r="N100" s="61"/>
    </row>
    <row r="101" spans="1:14">
      <c r="A101" s="124"/>
      <c r="B101" s="125"/>
      <c r="C101" s="125"/>
      <c r="D101" s="125"/>
      <c r="E101" s="125"/>
      <c r="F101" s="125"/>
      <c r="G101" s="125"/>
      <c r="H101" s="125"/>
      <c r="I101" s="125"/>
      <c r="J101" s="125"/>
      <c r="K101" s="125"/>
      <c r="L101" s="125"/>
      <c r="M101" s="126"/>
      <c r="N101" s="61"/>
    </row>
    <row r="102" spans="1:14">
      <c r="A102" s="500" t="s">
        <v>85</v>
      </c>
      <c r="B102" s="501"/>
      <c r="C102" s="501"/>
      <c r="D102" s="501"/>
      <c r="E102" s="501"/>
      <c r="F102" s="501"/>
      <c r="G102" s="501"/>
      <c r="H102" s="501"/>
      <c r="I102" s="501"/>
      <c r="J102" s="501"/>
      <c r="K102" s="501"/>
      <c r="L102" s="501"/>
      <c r="M102" s="502"/>
      <c r="N102" s="61"/>
    </row>
    <row r="103" spans="1:14" ht="15.75" thickBot="1">
      <c r="A103" s="503"/>
      <c r="B103" s="504"/>
      <c r="C103" s="504"/>
      <c r="D103" s="504"/>
      <c r="E103" s="504"/>
      <c r="F103" s="504"/>
      <c r="G103" s="504"/>
      <c r="H103" s="504"/>
      <c r="I103" s="504"/>
      <c r="J103" s="504"/>
      <c r="K103" s="504"/>
      <c r="L103" s="504"/>
      <c r="M103" s="505"/>
      <c r="N103" s="61"/>
    </row>
    <row r="104" spans="1:14">
      <c r="A104" s="506" t="s">
        <v>58</v>
      </c>
      <c r="B104" s="507"/>
      <c r="C104" s="507"/>
      <c r="D104" s="507"/>
      <c r="E104" s="507"/>
      <c r="F104" s="507"/>
      <c r="G104" s="507"/>
      <c r="H104" s="188"/>
      <c r="I104" s="189"/>
      <c r="J104" s="128" t="s">
        <v>86</v>
      </c>
      <c r="K104" s="508" t="s">
        <v>87</v>
      </c>
      <c r="L104" s="509"/>
      <c r="M104" s="510"/>
      <c r="N104" s="61"/>
    </row>
    <row r="105" spans="1:14">
      <c r="A105" s="486" t="s">
        <v>88</v>
      </c>
      <c r="B105" s="487"/>
      <c r="C105" s="487"/>
      <c r="D105" s="487"/>
      <c r="E105" s="487"/>
      <c r="F105" s="487"/>
      <c r="G105" s="487"/>
      <c r="H105" s="190"/>
      <c r="I105" s="191"/>
      <c r="J105" s="192">
        <v>0.2</v>
      </c>
      <c r="K105" s="488">
        <f>J105*M100</f>
        <v>1219.5494414208179</v>
      </c>
      <c r="L105" s="489"/>
      <c r="M105" s="490"/>
      <c r="N105" s="61"/>
    </row>
    <row r="106" spans="1:14">
      <c r="A106" s="193" t="s">
        <v>89</v>
      </c>
      <c r="B106" s="194"/>
      <c r="C106" s="194"/>
      <c r="D106" s="194"/>
      <c r="E106" s="194"/>
      <c r="F106" s="194"/>
      <c r="G106" s="194"/>
      <c r="H106" s="190"/>
      <c r="I106" s="191"/>
      <c r="J106" s="192">
        <v>0.05</v>
      </c>
      <c r="K106" s="488">
        <f>J106*M100</f>
        <v>304.88736035520446</v>
      </c>
      <c r="L106" s="489"/>
      <c r="M106" s="490"/>
      <c r="N106" s="61"/>
    </row>
    <row r="107" spans="1:14" ht="15" customHeight="1" thickBot="1">
      <c r="A107" s="195" t="s">
        <v>90</v>
      </c>
      <c r="B107" s="196"/>
      <c r="C107" s="196"/>
      <c r="D107" s="196"/>
      <c r="E107" s="196"/>
      <c r="F107" s="196"/>
      <c r="G107" s="196"/>
      <c r="H107" s="197"/>
      <c r="I107" s="198"/>
      <c r="J107" s="199">
        <v>0.05</v>
      </c>
      <c r="K107" s="491">
        <f>J107*M100</f>
        <v>304.88736035520446</v>
      </c>
      <c r="L107" s="492"/>
      <c r="M107" s="493"/>
      <c r="N107" s="61"/>
    </row>
    <row r="108" spans="1:14" ht="15" customHeight="1" thickBot="1">
      <c r="A108" s="494" t="s">
        <v>71</v>
      </c>
      <c r="B108" s="495"/>
      <c r="C108" s="495"/>
      <c r="D108" s="495"/>
      <c r="E108" s="495"/>
      <c r="F108" s="495"/>
      <c r="G108" s="495"/>
      <c r="H108" s="495"/>
      <c r="I108" s="495"/>
      <c r="J108" s="495"/>
      <c r="K108" s="495"/>
      <c r="L108" s="496"/>
      <c r="M108" s="158">
        <f>K105+K106+K107</f>
        <v>1829.3241621312268</v>
      </c>
      <c r="N108" s="103"/>
    </row>
    <row r="109" spans="1:14" ht="30" customHeight="1" thickBot="1">
      <c r="A109" s="124"/>
      <c r="B109" s="125"/>
      <c r="C109" s="125"/>
      <c r="D109" s="125"/>
      <c r="E109" s="125"/>
      <c r="F109" s="125"/>
      <c r="G109" s="125"/>
      <c r="H109" s="125"/>
      <c r="I109" s="125"/>
      <c r="J109" s="125"/>
      <c r="K109" s="125"/>
      <c r="L109" s="125"/>
      <c r="M109" s="126"/>
      <c r="N109" s="61"/>
    </row>
    <row r="110" spans="1:14" ht="16.5" thickBot="1">
      <c r="A110" s="477" t="s">
        <v>91</v>
      </c>
      <c r="B110" s="478"/>
      <c r="C110" s="478"/>
      <c r="D110" s="478"/>
      <c r="E110" s="478"/>
      <c r="F110" s="478"/>
      <c r="G110" s="478"/>
      <c r="H110" s="478"/>
      <c r="I110" s="478"/>
      <c r="J110" s="478"/>
      <c r="K110" s="478"/>
      <c r="L110" s="479"/>
      <c r="M110" s="200">
        <f>M100+M108</f>
        <v>7927.0713692353165</v>
      </c>
      <c r="N110" s="61"/>
    </row>
    <row r="111" spans="1:14">
      <c r="A111" s="96"/>
      <c r="B111" s="97"/>
      <c r="C111" s="97"/>
      <c r="D111" s="97"/>
      <c r="E111" s="97"/>
      <c r="F111" s="97"/>
      <c r="G111" s="97"/>
      <c r="H111" s="97"/>
      <c r="I111" s="97"/>
      <c r="J111" s="97"/>
      <c r="K111" s="97"/>
      <c r="L111" s="97"/>
      <c r="M111" s="98"/>
      <c r="N111" s="61"/>
    </row>
    <row r="112" spans="1:14">
      <c r="A112" s="121"/>
      <c r="B112" s="122"/>
      <c r="C112" s="122"/>
      <c r="D112" s="122"/>
      <c r="E112" s="122"/>
      <c r="F112" s="122"/>
      <c r="G112" s="122"/>
      <c r="H112" s="122"/>
      <c r="I112" s="122"/>
      <c r="J112" s="122"/>
      <c r="K112" s="122"/>
      <c r="L112" s="122"/>
      <c r="M112" s="123"/>
      <c r="N112" s="61"/>
    </row>
    <row r="113" spans="1:14">
      <c r="A113" s="121"/>
      <c r="B113" s="122"/>
      <c r="C113" s="122"/>
      <c r="D113" s="122"/>
      <c r="E113" s="122"/>
      <c r="F113" s="122"/>
      <c r="G113" s="122"/>
      <c r="H113" s="122"/>
      <c r="I113" s="122"/>
      <c r="J113" s="122"/>
      <c r="K113" s="122"/>
      <c r="L113" s="122"/>
      <c r="M113" s="123"/>
      <c r="N113" s="61"/>
    </row>
    <row r="114" spans="1:14">
      <c r="A114" s="121"/>
      <c r="B114" s="122"/>
      <c r="C114" s="122"/>
      <c r="D114" s="122"/>
      <c r="E114" s="122"/>
      <c r="F114" s="122"/>
      <c r="G114" s="122"/>
      <c r="H114" s="122"/>
      <c r="I114" s="122"/>
      <c r="J114" s="122"/>
      <c r="K114" s="122"/>
      <c r="L114" s="122"/>
      <c r="M114" s="123"/>
      <c r="N114" s="61"/>
    </row>
    <row r="115" spans="1:14">
      <c r="A115" s="121"/>
      <c r="B115" s="122"/>
      <c r="C115" s="122"/>
      <c r="D115" s="201" t="s">
        <v>92</v>
      </c>
      <c r="E115" s="201"/>
      <c r="F115" s="201"/>
      <c r="G115" s="201"/>
      <c r="H115" s="201"/>
      <c r="I115" s="201"/>
      <c r="J115" s="122"/>
      <c r="K115" s="122"/>
      <c r="L115" s="122"/>
      <c r="M115" s="123"/>
      <c r="N115" s="61"/>
    </row>
    <row r="116" spans="1:14">
      <c r="A116" s="121"/>
      <c r="B116" s="122"/>
      <c r="C116" s="122"/>
      <c r="D116" s="122" t="s">
        <v>93</v>
      </c>
      <c r="E116" s="122"/>
      <c r="F116" s="122"/>
      <c r="G116" s="122"/>
      <c r="H116" s="122"/>
      <c r="I116" s="122"/>
      <c r="J116" s="122"/>
      <c r="K116" s="122"/>
      <c r="L116" s="122"/>
      <c r="M116" s="123"/>
      <c r="N116" s="61"/>
    </row>
    <row r="117" spans="1:14">
      <c r="A117" s="121"/>
      <c r="B117" s="122"/>
      <c r="C117" s="122"/>
      <c r="D117" s="122" t="s">
        <v>94</v>
      </c>
      <c r="E117" s="122"/>
      <c r="F117" s="122"/>
      <c r="G117" s="122"/>
      <c r="H117" s="122"/>
      <c r="I117" s="122"/>
      <c r="J117" s="122"/>
      <c r="K117" s="122"/>
      <c r="L117" s="122"/>
      <c r="M117" s="123"/>
      <c r="N117" s="61"/>
    </row>
    <row r="118" spans="1:14">
      <c r="A118" s="121"/>
      <c r="B118" s="122"/>
      <c r="C118" s="122"/>
      <c r="D118" s="122" t="s">
        <v>95</v>
      </c>
      <c r="E118" s="122"/>
      <c r="F118" s="122"/>
      <c r="G118" s="122"/>
      <c r="H118" s="122"/>
      <c r="I118" s="122"/>
      <c r="J118" s="122"/>
      <c r="K118" s="122"/>
      <c r="L118" s="122"/>
      <c r="M118" s="123"/>
      <c r="N118" s="61"/>
    </row>
    <row r="119" spans="1:14" ht="15.75" thickBot="1">
      <c r="A119" s="121"/>
      <c r="B119" s="122"/>
      <c r="C119" s="122"/>
      <c r="D119" s="122"/>
      <c r="E119" s="122" t="s">
        <v>96</v>
      </c>
      <c r="F119" s="122"/>
      <c r="G119" s="122"/>
      <c r="H119" s="122"/>
      <c r="I119" s="122"/>
      <c r="J119" s="122"/>
      <c r="K119" s="122"/>
      <c r="L119" s="122"/>
      <c r="M119" s="123"/>
      <c r="N119" s="61"/>
    </row>
    <row r="120" spans="1:14">
      <c r="A120" s="202" t="s">
        <v>97</v>
      </c>
      <c r="B120" s="203"/>
      <c r="C120" s="203"/>
      <c r="D120" s="203"/>
      <c r="E120" s="203"/>
      <c r="F120" s="203"/>
      <c r="G120" s="203"/>
      <c r="H120" s="203"/>
      <c r="I120" s="203"/>
      <c r="J120" s="203"/>
      <c r="K120" s="203"/>
      <c r="L120" s="203"/>
      <c r="M120" s="204"/>
      <c r="N120" s="61"/>
    </row>
    <row r="121" spans="1:14">
      <c r="A121" s="205"/>
      <c r="B121" s="206"/>
      <c r="C121" s="206"/>
      <c r="D121" s="206"/>
      <c r="E121" s="206"/>
      <c r="F121" s="206"/>
      <c r="G121" s="206"/>
      <c r="H121" s="206"/>
      <c r="I121" s="206"/>
      <c r="J121" s="206"/>
      <c r="K121" s="206"/>
      <c r="L121" s="206"/>
      <c r="M121" s="207"/>
      <c r="N121" s="61"/>
    </row>
    <row r="122" spans="1:14">
      <c r="A122" s="205"/>
      <c r="B122" s="206"/>
      <c r="C122" s="206"/>
      <c r="D122" s="206"/>
      <c r="E122" s="206"/>
      <c r="F122" s="206"/>
      <c r="G122" s="206"/>
      <c r="H122" s="206"/>
      <c r="I122" s="206"/>
      <c r="J122" s="206"/>
      <c r="K122" s="206"/>
      <c r="L122" s="206"/>
      <c r="M122" s="207"/>
      <c r="N122" s="61"/>
    </row>
    <row r="123" spans="1:14" ht="15.75" thickBot="1">
      <c r="A123" s="208"/>
      <c r="B123" s="209"/>
      <c r="C123" s="209"/>
      <c r="D123" s="209"/>
      <c r="E123" s="209"/>
      <c r="F123" s="209"/>
      <c r="G123" s="209"/>
      <c r="H123" s="209"/>
      <c r="I123" s="209"/>
      <c r="J123" s="209"/>
      <c r="K123" s="209"/>
      <c r="L123" s="209"/>
      <c r="M123" s="210"/>
      <c r="N123" s="61"/>
    </row>
    <row r="124" spans="1:14">
      <c r="A124" s="211"/>
      <c r="B124" s="212"/>
      <c r="C124" s="212"/>
      <c r="D124" s="212"/>
      <c r="E124" s="212"/>
      <c r="F124" s="212"/>
      <c r="G124" s="212"/>
      <c r="H124" s="212"/>
      <c r="I124" s="212"/>
      <c r="J124" s="212"/>
      <c r="K124" s="212"/>
      <c r="L124" s="212"/>
      <c r="M124" s="213"/>
      <c r="N124" s="61"/>
    </row>
    <row r="125" spans="1:14">
      <c r="A125" s="9" t="s">
        <v>98</v>
      </c>
      <c r="B125" s="214"/>
      <c r="C125" s="214"/>
      <c r="D125" s="214"/>
      <c r="E125" s="214"/>
      <c r="F125" s="214"/>
      <c r="G125" s="214"/>
      <c r="H125" s="214"/>
      <c r="I125" s="214"/>
      <c r="J125" s="214"/>
      <c r="K125" s="214"/>
      <c r="L125" s="214"/>
      <c r="M125" s="215"/>
      <c r="N125" s="61"/>
    </row>
    <row r="126" spans="1:14">
      <c r="A126" s="480" t="s">
        <v>99</v>
      </c>
      <c r="B126" s="481"/>
      <c r="C126" s="481"/>
      <c r="D126" s="481"/>
      <c r="E126" s="481"/>
      <c r="F126" s="481"/>
      <c r="G126" s="481"/>
      <c r="H126" s="481"/>
      <c r="I126" s="481"/>
      <c r="J126" s="481"/>
      <c r="K126" s="481"/>
      <c r="L126" s="481"/>
      <c r="M126" s="482"/>
      <c r="N126" s="61"/>
    </row>
    <row r="127" spans="1:14">
      <c r="A127" s="480"/>
      <c r="B127" s="481"/>
      <c r="C127" s="481"/>
      <c r="D127" s="481"/>
      <c r="E127" s="481"/>
      <c r="F127" s="481"/>
      <c r="G127" s="481"/>
      <c r="H127" s="481"/>
      <c r="I127" s="481"/>
      <c r="J127" s="481"/>
      <c r="K127" s="481"/>
      <c r="L127" s="481"/>
      <c r="M127" s="482"/>
      <c r="N127" s="61"/>
    </row>
    <row r="128" spans="1:14">
      <c r="A128" s="480" t="s">
        <v>100</v>
      </c>
      <c r="B128" s="481"/>
      <c r="C128" s="481"/>
      <c r="D128" s="481"/>
      <c r="E128" s="481"/>
      <c r="F128" s="481"/>
      <c r="G128" s="481"/>
      <c r="H128" s="481"/>
      <c r="I128" s="481"/>
      <c r="J128" s="481"/>
      <c r="K128" s="481"/>
      <c r="L128" s="481"/>
      <c r="M128" s="482"/>
      <c r="N128" s="61"/>
    </row>
    <row r="129" spans="1:14">
      <c r="A129" s="480"/>
      <c r="B129" s="481"/>
      <c r="C129" s="481"/>
      <c r="D129" s="481"/>
      <c r="E129" s="481"/>
      <c r="F129" s="481"/>
      <c r="G129" s="481"/>
      <c r="H129" s="481"/>
      <c r="I129" s="481"/>
      <c r="J129" s="481"/>
      <c r="K129" s="481"/>
      <c r="L129" s="481"/>
      <c r="M129" s="482"/>
      <c r="N129" s="61"/>
    </row>
    <row r="130" spans="1:14">
      <c r="A130" s="55"/>
      <c r="B130" s="56"/>
      <c r="C130" s="56"/>
      <c r="D130" s="56"/>
      <c r="E130" s="56"/>
      <c r="F130" s="56"/>
      <c r="G130" s="56"/>
      <c r="H130" s="56"/>
      <c r="I130" s="56"/>
      <c r="J130" s="56"/>
      <c r="K130" s="56"/>
      <c r="L130" s="56"/>
      <c r="M130" s="57"/>
      <c r="N130" s="61"/>
    </row>
    <row r="131" spans="1:14">
      <c r="A131" s="216"/>
      <c r="B131" s="217"/>
      <c r="C131" s="217"/>
      <c r="D131" s="217"/>
      <c r="E131" s="217"/>
      <c r="F131" s="217"/>
      <c r="G131" s="217"/>
      <c r="H131" s="217"/>
      <c r="I131" s="217"/>
      <c r="J131" s="217"/>
      <c r="K131" s="217"/>
      <c r="L131" s="217"/>
      <c r="M131" s="218"/>
      <c r="N131" s="61"/>
    </row>
    <row r="132" spans="1:14">
      <c r="A132" s="216"/>
      <c r="B132" s="217"/>
      <c r="C132" s="217"/>
      <c r="D132" s="217"/>
      <c r="E132" s="217"/>
      <c r="F132" s="217"/>
      <c r="G132" s="217"/>
      <c r="H132" s="217"/>
      <c r="I132" s="217"/>
      <c r="J132" s="217"/>
      <c r="K132" s="217"/>
      <c r="L132" s="217"/>
      <c r="M132" s="218"/>
      <c r="N132" s="61"/>
    </row>
    <row r="133" spans="1:14">
      <c r="A133" s="219"/>
      <c r="B133" s="220"/>
      <c r="C133" s="220"/>
      <c r="D133" s="220"/>
      <c r="E133" s="220"/>
      <c r="F133" s="220"/>
      <c r="G133" s="220"/>
      <c r="H133" s="220"/>
      <c r="I133" s="220"/>
      <c r="J133" s="220"/>
      <c r="K133" s="220"/>
      <c r="L133" s="220"/>
      <c r="M133" s="221"/>
      <c r="N133" s="61"/>
    </row>
    <row r="134" spans="1:14">
      <c r="A134" s="121"/>
      <c r="B134" s="122"/>
      <c r="C134" s="122"/>
      <c r="D134" s="122" t="s">
        <v>92</v>
      </c>
      <c r="E134" s="201"/>
      <c r="F134" s="201"/>
      <c r="G134" s="122"/>
      <c r="H134" s="122"/>
      <c r="I134" s="122"/>
      <c r="J134" s="122"/>
      <c r="K134" s="122"/>
      <c r="L134" s="122"/>
      <c r="M134" s="123"/>
      <c r="N134" s="61"/>
    </row>
    <row r="135" spans="1:14">
      <c r="A135" s="121"/>
      <c r="B135" s="122"/>
      <c r="C135" s="122"/>
      <c r="D135" s="222" t="s">
        <v>93</v>
      </c>
      <c r="E135" s="122"/>
      <c r="F135" s="122"/>
      <c r="G135" s="222"/>
      <c r="H135" s="222"/>
      <c r="I135" s="222"/>
      <c r="J135" s="122"/>
      <c r="K135" s="122"/>
      <c r="L135" s="122"/>
      <c r="M135" s="123"/>
      <c r="N135" s="61"/>
    </row>
    <row r="136" spans="1:14">
      <c r="A136" s="121"/>
      <c r="B136" s="122"/>
      <c r="C136" s="122"/>
      <c r="D136" s="223" t="s">
        <v>101</v>
      </c>
      <c r="E136" s="122"/>
      <c r="F136" s="122"/>
      <c r="G136" s="223"/>
      <c r="H136" s="223"/>
      <c r="I136" s="223"/>
      <c r="J136" s="122"/>
      <c r="K136" s="122"/>
      <c r="L136" s="122"/>
      <c r="M136" s="123"/>
      <c r="N136" s="61"/>
    </row>
    <row r="137" spans="1:14">
      <c r="A137" s="224"/>
      <c r="B137" s="220"/>
      <c r="C137" s="220"/>
      <c r="D137" s="122" t="s">
        <v>95</v>
      </c>
      <c r="E137" s="122"/>
      <c r="F137" s="122"/>
      <c r="G137" s="122"/>
      <c r="H137" s="122"/>
      <c r="I137" s="122"/>
      <c r="J137" s="220"/>
      <c r="K137" s="220"/>
      <c r="L137" s="220"/>
      <c r="M137" s="221"/>
      <c r="N137" s="61"/>
    </row>
    <row r="138" spans="1:14">
      <c r="A138" s="224"/>
      <c r="B138" s="220"/>
      <c r="C138" s="220"/>
      <c r="D138" s="220"/>
      <c r="E138" s="122"/>
      <c r="F138" s="122"/>
      <c r="G138" s="122"/>
      <c r="H138" s="122"/>
      <c r="I138" s="122"/>
      <c r="J138" s="220"/>
      <c r="K138" s="220"/>
      <c r="L138" s="220"/>
      <c r="M138" s="221"/>
      <c r="N138" s="61"/>
    </row>
    <row r="139" spans="1:14">
      <c r="A139" s="483" t="s">
        <v>217</v>
      </c>
      <c r="B139" s="484"/>
      <c r="C139" s="484"/>
      <c r="D139" s="484"/>
      <c r="E139" s="484"/>
      <c r="F139" s="484"/>
      <c r="G139" s="484"/>
      <c r="H139" s="484"/>
      <c r="I139" s="484"/>
      <c r="J139" s="484"/>
      <c r="K139" s="484"/>
      <c r="L139" s="484"/>
      <c r="M139" s="485"/>
      <c r="N139" s="61"/>
    </row>
    <row r="140" spans="1:14" ht="15.75" thickBot="1">
      <c r="A140" s="225"/>
      <c r="B140" s="226"/>
      <c r="C140" s="226"/>
      <c r="D140" s="227"/>
      <c r="E140" s="227"/>
      <c r="F140" s="227"/>
      <c r="G140" s="227"/>
      <c r="H140" s="227"/>
      <c r="I140" s="227"/>
      <c r="J140" s="227"/>
      <c r="K140" s="227"/>
      <c r="L140" s="227"/>
      <c r="M140" s="228"/>
      <c r="N140" s="61"/>
    </row>
  </sheetData>
  <mergeCells count="149">
    <mergeCell ref="A85:M85"/>
    <mergeCell ref="A86:M86"/>
    <mergeCell ref="B87:G87"/>
    <mergeCell ref="K87:L87"/>
    <mergeCell ref="B88:G88"/>
    <mergeCell ref="K88:L88"/>
    <mergeCell ref="B37:H37"/>
    <mergeCell ref="B38:H38"/>
    <mergeCell ref="B39:H39"/>
    <mergeCell ref="B42:H42"/>
    <mergeCell ref="K37:L37"/>
    <mergeCell ref="K38:L38"/>
    <mergeCell ref="B71:H71"/>
    <mergeCell ref="B65:H65"/>
    <mergeCell ref="K65:L65"/>
    <mergeCell ref="B66:H66"/>
    <mergeCell ref="K66:L66"/>
    <mergeCell ref="B67:H67"/>
    <mergeCell ref="K42:L42"/>
    <mergeCell ref="B43:H43"/>
    <mergeCell ref="K43:L43"/>
    <mergeCell ref="B44:H44"/>
    <mergeCell ref="K44:L44"/>
    <mergeCell ref="K39:L39"/>
    <mergeCell ref="M1:M6"/>
    <mergeCell ref="B2:I2"/>
    <mergeCell ref="B3:I4"/>
    <mergeCell ref="J3:J4"/>
    <mergeCell ref="K3:L4"/>
    <mergeCell ref="B5:I5"/>
    <mergeCell ref="J5:J6"/>
    <mergeCell ref="B6:I6"/>
    <mergeCell ref="K5:K6"/>
    <mergeCell ref="L5:L6"/>
    <mergeCell ref="G10:H10"/>
    <mergeCell ref="A12:D12"/>
    <mergeCell ref="A13:C13"/>
    <mergeCell ref="G13:H13"/>
    <mergeCell ref="J13:K13"/>
    <mergeCell ref="A1:A6"/>
    <mergeCell ref="B1:I1"/>
    <mergeCell ref="J1:J2"/>
    <mergeCell ref="K1:L2"/>
    <mergeCell ref="E8:H9"/>
    <mergeCell ref="A10:C10"/>
    <mergeCell ref="E10:F10"/>
    <mergeCell ref="B33:H33"/>
    <mergeCell ref="I33:J33"/>
    <mergeCell ref="K33:L33"/>
    <mergeCell ref="A35:M35"/>
    <mergeCell ref="A36:M36"/>
    <mergeCell ref="C14:D14"/>
    <mergeCell ref="K15:M15"/>
    <mergeCell ref="A30:M30"/>
    <mergeCell ref="B32:H32"/>
    <mergeCell ref="I32:J32"/>
    <mergeCell ref="K32:L32"/>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A55:M55"/>
    <mergeCell ref="A56:M56"/>
    <mergeCell ref="B57:H57"/>
    <mergeCell ref="K57:L57"/>
    <mergeCell ref="B58:H58"/>
    <mergeCell ref="K58:L58"/>
    <mergeCell ref="B51:H51"/>
    <mergeCell ref="K51:L51"/>
    <mergeCell ref="B52:H52"/>
    <mergeCell ref="K52:L52"/>
    <mergeCell ref="A53:L53"/>
    <mergeCell ref="B62:H62"/>
    <mergeCell ref="K62:L62"/>
    <mergeCell ref="B63:H63"/>
    <mergeCell ref="K63:L63"/>
    <mergeCell ref="B64:H64"/>
    <mergeCell ref="K64:L64"/>
    <mergeCell ref="B59:H59"/>
    <mergeCell ref="K59:L59"/>
    <mergeCell ref="B60:H60"/>
    <mergeCell ref="K60:L60"/>
    <mergeCell ref="B61:H61"/>
    <mergeCell ref="K61:L61"/>
    <mergeCell ref="B70:H70"/>
    <mergeCell ref="K70:L70"/>
    <mergeCell ref="K71:L71"/>
    <mergeCell ref="B72:H72"/>
    <mergeCell ref="K72:L72"/>
    <mergeCell ref="K67:L67"/>
    <mergeCell ref="B68:H68"/>
    <mergeCell ref="K68:L68"/>
    <mergeCell ref="B69:H69"/>
    <mergeCell ref="K69:L69"/>
    <mergeCell ref="B79:G79"/>
    <mergeCell ref="B80:G80"/>
    <mergeCell ref="B81:G81"/>
    <mergeCell ref="B82:G82"/>
    <mergeCell ref="A83:L83"/>
    <mergeCell ref="A73:L73"/>
    <mergeCell ref="A75:M75"/>
    <mergeCell ref="A76:M76"/>
    <mergeCell ref="B77:G77"/>
    <mergeCell ref="B78:G78"/>
    <mergeCell ref="B92:G92"/>
    <mergeCell ref="K92:L92"/>
    <mergeCell ref="B93:G93"/>
    <mergeCell ref="K93:L93"/>
    <mergeCell ref="B94:G94"/>
    <mergeCell ref="K94:L94"/>
    <mergeCell ref="B89:G89"/>
    <mergeCell ref="K89:L89"/>
    <mergeCell ref="B90:G90"/>
    <mergeCell ref="K90:L90"/>
    <mergeCell ref="B91:G91"/>
    <mergeCell ref="K91:L91"/>
    <mergeCell ref="A98:L98"/>
    <mergeCell ref="A100:L100"/>
    <mergeCell ref="A102:M102"/>
    <mergeCell ref="A103:M103"/>
    <mergeCell ref="A104:G104"/>
    <mergeCell ref="K104:M104"/>
    <mergeCell ref="B95:G95"/>
    <mergeCell ref="K95:L95"/>
    <mergeCell ref="B96:G96"/>
    <mergeCell ref="K96:L96"/>
    <mergeCell ref="B97:G97"/>
    <mergeCell ref="K97:L97"/>
    <mergeCell ref="A110:L110"/>
    <mergeCell ref="A126:M127"/>
    <mergeCell ref="A128:M129"/>
    <mergeCell ref="A139:M139"/>
    <mergeCell ref="A105:G105"/>
    <mergeCell ref="K105:M105"/>
    <mergeCell ref="K106:M106"/>
    <mergeCell ref="K107:M107"/>
    <mergeCell ref="A108:L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337" r:id="rId4">
          <objectPr defaultSize="0" autoPict="0" r:id="rId5">
            <anchor moveWithCells="1" sizeWithCells="1">
              <from>
                <xdr:col>0</xdr:col>
                <xdr:colOff>142875</xdr:colOff>
                <xdr:row>0</xdr:row>
                <xdr:rowOff>190500</xdr:rowOff>
              </from>
              <to>
                <xdr:col>1</xdr:col>
                <xdr:colOff>600075</xdr:colOff>
                <xdr:row>5</xdr:row>
                <xdr:rowOff>95250</xdr:rowOff>
              </to>
            </anchor>
          </objectPr>
        </oleObject>
      </mc:Choice>
      <mc:Fallback>
        <oleObject progId="PBrush" shapeId="14337" r:id="rId4"/>
      </mc:Fallback>
    </mc:AlternateContent>
  </oleObject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9" tint="-0.249977111117893"/>
  </sheetPr>
  <dimension ref="A1:O139"/>
  <sheetViews>
    <sheetView topLeftCell="A26" zoomScale="75" zoomScaleNormal="75" workbookViewId="0">
      <selection activeCell="F15" sqref="F15"/>
    </sheetView>
  </sheetViews>
  <sheetFormatPr baseColWidth="10" defaultColWidth="11" defaultRowHeight="15"/>
  <cols>
    <col min="1" max="1" width="10.28515625" bestFit="1" customWidth="1"/>
    <col min="2" max="2" width="17" customWidth="1"/>
    <col min="6" max="6" width="14.28515625" customWidth="1"/>
    <col min="9" max="9" width="13.140625" bestFit="1" customWidth="1"/>
    <col min="10" max="10" width="15.7109375" customWidth="1"/>
    <col min="11" max="11" width="17.7109375" bestFit="1" customWidth="1"/>
    <col min="13" max="13" width="25.85546875" customWidth="1"/>
    <col min="14" max="14" width="17.28515625" customWidth="1"/>
    <col min="15" max="15" width="12" bestFit="1" customWidth="1"/>
  </cols>
  <sheetData>
    <row r="1" spans="1:14" ht="27.75" customHeight="1">
      <c r="A1" s="576"/>
      <c r="B1" s="579"/>
      <c r="C1" s="579"/>
      <c r="D1" s="579"/>
      <c r="E1" s="579"/>
      <c r="F1" s="579"/>
      <c r="G1" s="579"/>
      <c r="H1" s="579"/>
      <c r="I1" s="580"/>
      <c r="J1" s="581" t="s">
        <v>40</v>
      </c>
      <c r="K1" s="583" t="s">
        <v>193</v>
      </c>
      <c r="L1" s="584"/>
      <c r="M1" s="587"/>
      <c r="N1" s="61"/>
    </row>
    <row r="2" spans="1:14" ht="15.75">
      <c r="A2" s="577"/>
      <c r="B2" s="590" t="s">
        <v>0</v>
      </c>
      <c r="C2" s="590"/>
      <c r="D2" s="590"/>
      <c r="E2" s="590"/>
      <c r="F2" s="590"/>
      <c r="G2" s="590"/>
      <c r="H2" s="590"/>
      <c r="I2" s="591"/>
      <c r="J2" s="582"/>
      <c r="K2" s="585"/>
      <c r="L2" s="586"/>
      <c r="M2" s="588"/>
      <c r="N2" s="61"/>
    </row>
    <row r="3" spans="1:14">
      <c r="A3" s="577"/>
      <c r="B3" s="592" t="s">
        <v>194</v>
      </c>
      <c r="C3" s="592"/>
      <c r="D3" s="592"/>
      <c r="E3" s="592"/>
      <c r="F3" s="592"/>
      <c r="G3" s="592"/>
      <c r="H3" s="592"/>
      <c r="I3" s="593"/>
      <c r="J3" s="594" t="s">
        <v>41</v>
      </c>
      <c r="K3" s="596">
        <v>2021</v>
      </c>
      <c r="L3" s="597"/>
      <c r="M3" s="588"/>
      <c r="N3" s="61"/>
    </row>
    <row r="4" spans="1:14">
      <c r="A4" s="577"/>
      <c r="B4" s="592"/>
      <c r="C4" s="592"/>
      <c r="D4" s="592"/>
      <c r="E4" s="592"/>
      <c r="F4" s="592"/>
      <c r="G4" s="592"/>
      <c r="H4" s="592"/>
      <c r="I4" s="593"/>
      <c r="J4" s="595"/>
      <c r="K4" s="585"/>
      <c r="L4" s="586"/>
      <c r="M4" s="588"/>
      <c r="N4" s="61"/>
    </row>
    <row r="5" spans="1:14">
      <c r="A5" s="577"/>
      <c r="B5" s="592" t="s">
        <v>195</v>
      </c>
      <c r="C5" s="592"/>
      <c r="D5" s="592"/>
      <c r="E5" s="592"/>
      <c r="F5" s="592"/>
      <c r="G5" s="592"/>
      <c r="H5" s="592"/>
      <c r="I5" s="593"/>
      <c r="J5" s="594" t="s">
        <v>42</v>
      </c>
      <c r="K5" s="601"/>
      <c r="L5" s="601"/>
      <c r="M5" s="588"/>
      <c r="N5" s="61"/>
    </row>
    <row r="6" spans="1:14" ht="15.75" thickBot="1">
      <c r="A6" s="578"/>
      <c r="B6" s="599"/>
      <c r="C6" s="599"/>
      <c r="D6" s="599"/>
      <c r="E6" s="599"/>
      <c r="F6" s="599"/>
      <c r="G6" s="599"/>
      <c r="H6" s="599"/>
      <c r="I6" s="600"/>
      <c r="J6" s="598"/>
      <c r="K6" s="602"/>
      <c r="L6" s="602"/>
      <c r="M6" s="589"/>
      <c r="N6" s="61"/>
    </row>
    <row r="7" spans="1:14" ht="15.75" thickBot="1">
      <c r="A7" s="62"/>
      <c r="B7" s="63"/>
      <c r="C7" s="63"/>
      <c r="D7" s="63"/>
      <c r="E7" s="63"/>
      <c r="F7" s="63"/>
      <c r="G7" s="63"/>
      <c r="H7" s="63"/>
      <c r="I7" s="63"/>
      <c r="J7" s="63"/>
      <c r="K7" s="64"/>
      <c r="L7" s="64"/>
      <c r="M7" s="65"/>
      <c r="N7" s="61"/>
    </row>
    <row r="8" spans="1:14" ht="18" customHeight="1">
      <c r="A8" s="66"/>
      <c r="B8" s="67"/>
      <c r="C8" s="67"/>
      <c r="D8" s="67"/>
      <c r="E8" s="605"/>
      <c r="F8" s="605"/>
      <c r="G8" s="605"/>
      <c r="H8" s="605"/>
      <c r="I8" s="67"/>
      <c r="J8" s="68" t="s">
        <v>43</v>
      </c>
      <c r="K8" s="69"/>
      <c r="L8" s="69"/>
      <c r="M8" s="70"/>
      <c r="N8" s="61"/>
    </row>
    <row r="9" spans="1:14">
      <c r="A9" s="71"/>
      <c r="B9" s="72"/>
      <c r="C9" s="72"/>
      <c r="D9" s="72"/>
      <c r="E9" s="606"/>
      <c r="F9" s="606"/>
      <c r="G9" s="606"/>
      <c r="H9" s="606"/>
      <c r="I9" s="72"/>
      <c r="J9" s="73"/>
      <c r="K9" s="74" t="s">
        <v>44</v>
      </c>
      <c r="L9" s="74" t="s">
        <v>45</v>
      </c>
      <c r="M9" s="75" t="s">
        <v>46</v>
      </c>
      <c r="N9" s="61"/>
    </row>
    <row r="10" spans="1:14" ht="20.25">
      <c r="A10" s="565" t="s">
        <v>196</v>
      </c>
      <c r="B10" s="566"/>
      <c r="C10" s="566"/>
      <c r="D10" s="78" t="s">
        <v>197</v>
      </c>
      <c r="E10" s="561" t="s">
        <v>198</v>
      </c>
      <c r="F10" s="561"/>
      <c r="G10" s="562" t="s">
        <v>199</v>
      </c>
      <c r="H10" s="562"/>
      <c r="I10" s="72"/>
      <c r="J10" s="79"/>
      <c r="K10" s="74"/>
      <c r="L10" s="74"/>
      <c r="M10" s="75"/>
      <c r="N10" s="61"/>
    </row>
    <row r="11" spans="1:14" ht="35.25">
      <c r="A11" s="76"/>
      <c r="B11" s="77"/>
      <c r="C11" s="77"/>
      <c r="D11" s="80"/>
      <c r="E11" s="72"/>
      <c r="F11" s="72"/>
      <c r="G11" s="81"/>
      <c r="H11" s="72"/>
      <c r="I11" s="72"/>
      <c r="J11" s="79"/>
      <c r="K11" s="74"/>
      <c r="L11" s="74"/>
      <c r="M11" s="75"/>
      <c r="N11" s="61"/>
    </row>
    <row r="12" spans="1:14">
      <c r="A12" s="563" t="s">
        <v>200</v>
      </c>
      <c r="B12" s="564"/>
      <c r="C12" s="564"/>
      <c r="D12" s="564"/>
      <c r="E12" s="72"/>
      <c r="F12" s="72"/>
      <c r="G12" s="72"/>
      <c r="H12" s="72"/>
      <c r="I12" s="72"/>
      <c r="J12" s="73"/>
      <c r="K12" s="74"/>
      <c r="L12" s="74"/>
      <c r="M12" s="75"/>
      <c r="N12" s="61"/>
    </row>
    <row r="13" spans="1:14" ht="35.25">
      <c r="A13" s="565" t="s">
        <v>201</v>
      </c>
      <c r="B13" s="566"/>
      <c r="C13" s="566"/>
      <c r="D13" s="82" t="s">
        <v>47</v>
      </c>
      <c r="E13" s="82"/>
      <c r="F13" s="83"/>
      <c r="G13" s="567" t="s">
        <v>202</v>
      </c>
      <c r="H13" s="567"/>
      <c r="I13" s="84" t="s">
        <v>47</v>
      </c>
      <c r="J13" s="567" t="s">
        <v>203</v>
      </c>
      <c r="K13" s="567"/>
      <c r="L13" s="84" t="s">
        <v>47</v>
      </c>
      <c r="M13" s="85"/>
      <c r="N13" s="61"/>
    </row>
    <row r="14" spans="1:14">
      <c r="A14" s="86" t="s">
        <v>48</v>
      </c>
      <c r="B14" s="87"/>
      <c r="C14" s="568"/>
      <c r="D14" s="568"/>
      <c r="E14" s="88"/>
      <c r="F14" s="88"/>
      <c r="G14" s="87"/>
      <c r="H14" s="89"/>
      <c r="I14" s="90" t="s">
        <v>49</v>
      </c>
      <c r="J14" s="91"/>
      <c r="K14" s="88"/>
      <c r="L14" s="88"/>
      <c r="M14" s="92"/>
      <c r="N14" s="61"/>
    </row>
    <row r="15" spans="1:14" ht="19.5" customHeight="1" thickBot="1">
      <c r="A15" s="93"/>
      <c r="B15" s="94"/>
      <c r="C15" s="95"/>
      <c r="D15" s="95"/>
      <c r="E15" s="95"/>
      <c r="F15" s="95"/>
      <c r="G15" s="94"/>
      <c r="H15" s="95"/>
      <c r="I15" s="94"/>
      <c r="J15" s="95"/>
      <c r="K15" s="569"/>
      <c r="L15" s="569"/>
      <c r="M15" s="570"/>
      <c r="N15" s="61"/>
    </row>
    <row r="16" spans="1:14">
      <c r="A16" s="96"/>
      <c r="B16" s="97"/>
      <c r="C16" s="97"/>
      <c r="D16" s="97"/>
      <c r="E16" s="97"/>
      <c r="F16" s="97"/>
      <c r="G16" s="97"/>
      <c r="H16" s="97"/>
      <c r="I16" s="97"/>
      <c r="J16" s="97"/>
      <c r="K16" s="97"/>
      <c r="L16" s="97"/>
      <c r="M16" s="98"/>
      <c r="N16" s="61"/>
    </row>
    <row r="17" spans="1:14">
      <c r="A17" s="9" t="s">
        <v>50</v>
      </c>
      <c r="B17" s="10"/>
      <c r="C17" s="99" t="s">
        <v>204</v>
      </c>
      <c r="D17" s="100"/>
      <c r="E17" s="101"/>
      <c r="F17" s="101"/>
      <c r="G17" s="101"/>
      <c r="H17" s="101"/>
      <c r="I17" s="101"/>
      <c r="J17" s="101"/>
      <c r="K17" s="101"/>
      <c r="L17" s="101"/>
      <c r="M17" s="102"/>
      <c r="N17" s="103"/>
    </row>
    <row r="18" spans="1:14">
      <c r="A18" s="104" t="s">
        <v>51</v>
      </c>
      <c r="B18" s="105"/>
      <c r="C18" s="106"/>
      <c r="D18" s="106"/>
      <c r="E18" s="106"/>
      <c r="F18" s="106"/>
      <c r="G18" s="106"/>
      <c r="H18" s="106"/>
      <c r="I18" s="106"/>
      <c r="J18" s="106"/>
      <c r="K18" s="106"/>
      <c r="L18" s="106"/>
      <c r="M18" s="102"/>
      <c r="N18" s="103"/>
    </row>
    <row r="19" spans="1:14">
      <c r="A19" s="107"/>
      <c r="B19" s="105"/>
      <c r="C19" s="108"/>
      <c r="D19" s="106"/>
      <c r="E19" s="106"/>
      <c r="F19" s="106"/>
      <c r="G19" s="106"/>
      <c r="H19" s="106"/>
      <c r="I19" s="106"/>
      <c r="J19" s="106"/>
      <c r="K19" s="106"/>
      <c r="L19" s="106"/>
      <c r="M19" s="102"/>
      <c r="N19" s="103"/>
    </row>
    <row r="20" spans="1:14">
      <c r="A20" s="107"/>
      <c r="B20" s="105"/>
      <c r="C20" s="109"/>
      <c r="D20" s="109"/>
      <c r="E20" s="109"/>
      <c r="F20" s="109"/>
      <c r="G20" s="109"/>
      <c r="H20" s="109"/>
      <c r="I20" s="109"/>
      <c r="J20" s="109"/>
      <c r="K20" s="109"/>
      <c r="L20" s="109"/>
      <c r="M20" s="110"/>
      <c r="N20" s="103"/>
    </row>
    <row r="21" spans="1:14">
      <c r="A21" s="107" t="s">
        <v>52</v>
      </c>
      <c r="B21" s="111"/>
      <c r="C21" s="106"/>
      <c r="D21" s="106"/>
      <c r="E21" s="106"/>
      <c r="F21" s="106"/>
      <c r="G21" s="106"/>
      <c r="H21" s="100"/>
      <c r="I21" s="11" t="s">
        <v>53</v>
      </c>
      <c r="J21" s="106"/>
      <c r="K21" s="106"/>
      <c r="L21" s="106"/>
      <c r="M21" s="110"/>
      <c r="N21" s="103"/>
    </row>
    <row r="22" spans="1:14">
      <c r="A22" s="107"/>
      <c r="B22" s="105"/>
      <c r="C22" s="109"/>
      <c r="D22" s="109"/>
      <c r="E22" s="109"/>
      <c r="F22" s="109"/>
      <c r="G22" s="109"/>
      <c r="H22" s="109"/>
      <c r="I22" s="109"/>
      <c r="J22" s="109"/>
      <c r="K22" s="109"/>
      <c r="L22" s="109"/>
      <c r="M22" s="110"/>
      <c r="N22" s="103"/>
    </row>
    <row r="23" spans="1:14">
      <c r="A23" s="107" t="s">
        <v>54</v>
      </c>
      <c r="B23" s="111"/>
      <c r="C23" s="106"/>
      <c r="D23" s="106"/>
      <c r="E23" s="106"/>
      <c r="F23" s="106"/>
      <c r="G23" s="106"/>
      <c r="H23" s="106"/>
      <c r="I23" s="106"/>
      <c r="J23" s="106"/>
      <c r="K23" s="106"/>
      <c r="L23" s="106"/>
      <c r="M23" s="112"/>
      <c r="N23" s="103"/>
    </row>
    <row r="24" spans="1:14">
      <c r="A24" s="107"/>
      <c r="B24" s="105"/>
      <c r="C24" s="109"/>
      <c r="D24" s="109"/>
      <c r="E24" s="109"/>
      <c r="F24" s="109"/>
      <c r="G24" s="109"/>
      <c r="H24" s="109"/>
      <c r="I24" s="109"/>
      <c r="J24" s="109"/>
      <c r="K24" s="109"/>
      <c r="L24" s="109"/>
      <c r="M24" s="110"/>
      <c r="N24" s="103"/>
    </row>
    <row r="25" spans="1:14">
      <c r="A25" s="107" t="s">
        <v>55</v>
      </c>
      <c r="B25" s="111"/>
      <c r="C25" s="106"/>
      <c r="D25" s="106"/>
      <c r="E25" s="106"/>
      <c r="F25" s="106"/>
      <c r="G25" s="106"/>
      <c r="H25" s="106"/>
      <c r="I25" s="106"/>
      <c r="J25" s="113" t="s">
        <v>50</v>
      </c>
      <c r="K25" s="114"/>
      <c r="L25" s="115" t="s">
        <v>204</v>
      </c>
      <c r="M25" s="116" t="s">
        <v>205</v>
      </c>
      <c r="N25" s="103"/>
    </row>
    <row r="26" spans="1:14">
      <c r="A26" s="107"/>
      <c r="B26" s="105"/>
      <c r="C26" s="109"/>
      <c r="D26" s="109"/>
      <c r="E26" s="109"/>
      <c r="F26" s="109"/>
      <c r="G26" s="109"/>
      <c r="H26" s="109"/>
      <c r="I26" s="109"/>
      <c r="J26" s="109"/>
      <c r="K26" s="109"/>
      <c r="L26" s="109"/>
      <c r="M26" s="110"/>
      <c r="N26" s="103"/>
    </row>
    <row r="27" spans="1:14">
      <c r="A27" s="107" t="s">
        <v>206</v>
      </c>
      <c r="B27" s="105"/>
      <c r="C27" s="109"/>
      <c r="D27" s="109"/>
      <c r="E27" s="109"/>
      <c r="F27" s="109"/>
      <c r="G27" s="100"/>
      <c r="H27" s="117" t="s">
        <v>207</v>
      </c>
      <c r="I27" s="117" t="s">
        <v>207</v>
      </c>
      <c r="J27" s="101"/>
      <c r="K27" s="109"/>
      <c r="L27" s="109"/>
      <c r="M27" s="110"/>
      <c r="N27" s="103"/>
    </row>
    <row r="28" spans="1:14">
      <c r="A28" s="107"/>
      <c r="B28" s="105"/>
      <c r="C28" s="109"/>
      <c r="D28" s="109"/>
      <c r="E28" s="101" t="s">
        <v>56</v>
      </c>
      <c r="F28" s="118"/>
      <c r="G28" s="119" t="s">
        <v>44</v>
      </c>
      <c r="H28" s="119" t="s">
        <v>45</v>
      </c>
      <c r="I28" s="120" t="s">
        <v>46</v>
      </c>
      <c r="J28" s="101"/>
      <c r="K28" s="109"/>
      <c r="L28" s="109"/>
      <c r="M28" s="110"/>
      <c r="N28" s="103"/>
    </row>
    <row r="29" spans="1:14">
      <c r="A29" s="121"/>
      <c r="B29" s="122"/>
      <c r="C29" s="122"/>
      <c r="D29" s="122"/>
      <c r="E29" s="122"/>
      <c r="F29" s="122"/>
      <c r="G29" s="122"/>
      <c r="H29" s="122"/>
      <c r="I29" s="122"/>
      <c r="J29" s="122"/>
      <c r="K29" s="122"/>
      <c r="L29" s="122"/>
      <c r="M29" s="123"/>
      <c r="N29" s="61"/>
    </row>
    <row r="30" spans="1:14" ht="17.25" hidden="1" customHeight="1">
      <c r="A30" s="571" t="s">
        <v>57</v>
      </c>
      <c r="B30" s="571"/>
      <c r="C30" s="571"/>
      <c r="D30" s="571"/>
      <c r="E30" s="571"/>
      <c r="F30" s="571"/>
      <c r="G30" s="571"/>
      <c r="H30" s="571"/>
      <c r="I30" s="571"/>
      <c r="J30" s="571"/>
      <c r="K30" s="571"/>
      <c r="L30" s="571"/>
      <c r="M30" s="729"/>
      <c r="N30" s="103"/>
    </row>
    <row r="31" spans="1:14" ht="15.75" customHeight="1" thickBot="1">
      <c r="A31" s="124"/>
      <c r="B31" s="125"/>
      <c r="C31" s="125"/>
      <c r="D31" s="125"/>
      <c r="E31" s="125"/>
      <c r="F31" s="125"/>
      <c r="G31" s="125"/>
      <c r="H31" s="125"/>
      <c r="I31" s="125"/>
      <c r="J31" s="125"/>
      <c r="K31" s="125"/>
      <c r="L31" s="125"/>
      <c r="M31" s="126"/>
      <c r="N31" s="61"/>
    </row>
    <row r="32" spans="1:14" ht="6" customHeight="1">
      <c r="A32" s="127" t="s">
        <v>208</v>
      </c>
      <c r="B32" s="549" t="s">
        <v>58</v>
      </c>
      <c r="C32" s="549"/>
      <c r="D32" s="549"/>
      <c r="E32" s="549"/>
      <c r="F32" s="549"/>
      <c r="G32" s="549"/>
      <c r="H32" s="549"/>
      <c r="I32" s="556" t="s">
        <v>59</v>
      </c>
      <c r="J32" s="556"/>
      <c r="K32" s="603" t="s">
        <v>60</v>
      </c>
      <c r="L32" s="603"/>
      <c r="M32" s="129" t="s">
        <v>7</v>
      </c>
      <c r="N32" s="61"/>
    </row>
    <row r="33" spans="1:14" ht="15.75" thickBot="1">
      <c r="A33" s="130" t="s">
        <v>277</v>
      </c>
      <c r="B33" s="604" t="s">
        <v>278</v>
      </c>
      <c r="C33" s="604"/>
      <c r="D33" s="604"/>
      <c r="E33" s="604"/>
      <c r="F33" s="604"/>
      <c r="G33" s="604"/>
      <c r="H33" s="604"/>
      <c r="I33" s="604"/>
      <c r="J33" s="604"/>
      <c r="K33" s="604" t="s">
        <v>135</v>
      </c>
      <c r="L33" s="604"/>
      <c r="M33" s="131"/>
      <c r="N33" s="61"/>
    </row>
    <row r="34" spans="1:14">
      <c r="A34" s="132"/>
      <c r="B34" s="133"/>
      <c r="C34" s="133"/>
      <c r="D34" s="133"/>
      <c r="E34" s="133"/>
      <c r="F34" s="133"/>
      <c r="G34" s="133"/>
      <c r="H34" s="133"/>
      <c r="I34" s="133"/>
      <c r="J34" s="133"/>
      <c r="K34" s="133"/>
      <c r="L34" s="133"/>
      <c r="M34" s="134"/>
      <c r="N34" s="61"/>
    </row>
    <row r="35" spans="1:14">
      <c r="A35" s="500" t="s">
        <v>62</v>
      </c>
      <c r="B35" s="501"/>
      <c r="C35" s="501"/>
      <c r="D35" s="501"/>
      <c r="E35" s="501"/>
      <c r="F35" s="501"/>
      <c r="G35" s="501"/>
      <c r="H35" s="501"/>
      <c r="I35" s="501"/>
      <c r="J35" s="501"/>
      <c r="K35" s="501"/>
      <c r="L35" s="501"/>
      <c r="M35" s="502"/>
      <c r="N35" s="61"/>
    </row>
    <row r="36" spans="1:14" ht="15.75" thickBot="1">
      <c r="A36" s="557"/>
      <c r="B36" s="727"/>
      <c r="C36" s="727"/>
      <c r="D36" s="727"/>
      <c r="E36" s="727"/>
      <c r="F36" s="727"/>
      <c r="G36" s="727"/>
      <c r="H36" s="727"/>
      <c r="I36" s="727"/>
      <c r="J36" s="727"/>
      <c r="K36" s="727"/>
      <c r="L36" s="727"/>
      <c r="M36" s="728"/>
      <c r="N36" s="61"/>
    </row>
    <row r="37" spans="1:14">
      <c r="A37" s="135" t="s">
        <v>40</v>
      </c>
      <c r="B37" s="549" t="s">
        <v>58</v>
      </c>
      <c r="C37" s="549"/>
      <c r="D37" s="549"/>
      <c r="E37" s="549"/>
      <c r="F37" s="549"/>
      <c r="G37" s="549"/>
      <c r="H37" s="549"/>
      <c r="I37" s="128" t="s">
        <v>63</v>
      </c>
      <c r="J37" s="128" t="s">
        <v>64</v>
      </c>
      <c r="K37" s="549" t="s">
        <v>65</v>
      </c>
      <c r="L37" s="549"/>
      <c r="M37" s="136" t="s">
        <v>66</v>
      </c>
      <c r="N37" s="61"/>
    </row>
    <row r="38" spans="1:14">
      <c r="A38" s="137" t="s">
        <v>279</v>
      </c>
      <c r="B38" s="550" t="s">
        <v>280</v>
      </c>
      <c r="C38" s="550"/>
      <c r="D38" s="550"/>
      <c r="E38" s="550"/>
      <c r="F38" s="550"/>
      <c r="G38" s="550"/>
      <c r="H38" s="550"/>
      <c r="I38" s="138"/>
      <c r="J38" s="139">
        <f>VLOOKUP(A38,[1]EQUIPOS!$C$6:$G$137,5,0)</f>
        <v>3283.6257783677061</v>
      </c>
      <c r="K38" s="560">
        <f>1/3</f>
        <v>0.33333333333333331</v>
      </c>
      <c r="L38" s="560"/>
      <c r="M38" s="141">
        <f>J38*K38</f>
        <v>1094.5419261225686</v>
      </c>
      <c r="N38" s="61"/>
    </row>
    <row r="39" spans="1:14">
      <c r="A39" s="142" t="s">
        <v>281</v>
      </c>
      <c r="B39" s="537" t="s">
        <v>282</v>
      </c>
      <c r="C39" s="537"/>
      <c r="D39" s="537"/>
      <c r="E39" s="537"/>
      <c r="F39" s="537"/>
      <c r="G39" s="537"/>
      <c r="H39" s="537"/>
      <c r="I39" s="143"/>
      <c r="J39" s="144">
        <f>VLOOKUP(A39,[1]EQUIPOS!$C$6:$G$137,5,0)</f>
        <v>110566.36322034194</v>
      </c>
      <c r="K39" s="560">
        <f>1/3</f>
        <v>0.33333333333333331</v>
      </c>
      <c r="L39" s="560"/>
      <c r="M39" s="141">
        <f t="shared" ref="M39:M51" si="0">J39*K39</f>
        <v>36855.454406780642</v>
      </c>
      <c r="N39" s="61"/>
    </row>
    <row r="40" spans="1:14">
      <c r="A40" s="142"/>
      <c r="B40" s="537"/>
      <c r="C40" s="537"/>
      <c r="D40" s="537"/>
      <c r="E40" s="537"/>
      <c r="F40" s="537"/>
      <c r="G40" s="537"/>
      <c r="H40" s="537"/>
      <c r="I40" s="143"/>
      <c r="J40" s="144"/>
      <c r="K40" s="554"/>
      <c r="L40" s="554"/>
      <c r="M40" s="141">
        <f t="shared" si="0"/>
        <v>0</v>
      </c>
      <c r="N40" s="61"/>
    </row>
    <row r="41" spans="1:14">
      <c r="A41" s="142"/>
      <c r="B41" s="537"/>
      <c r="C41" s="537"/>
      <c r="D41" s="537"/>
      <c r="E41" s="537"/>
      <c r="F41" s="537"/>
      <c r="G41" s="537"/>
      <c r="H41" s="537"/>
      <c r="I41" s="143"/>
      <c r="J41" s="144"/>
      <c r="K41" s="554"/>
      <c r="L41" s="554"/>
      <c r="M41" s="141">
        <f t="shared" si="0"/>
        <v>0</v>
      </c>
      <c r="N41" s="61"/>
    </row>
    <row r="42" spans="1:14">
      <c r="A42" s="142"/>
      <c r="B42" s="537"/>
      <c r="C42" s="537"/>
      <c r="D42" s="537"/>
      <c r="E42" s="537"/>
      <c r="F42" s="537"/>
      <c r="G42" s="537"/>
      <c r="H42" s="537"/>
      <c r="I42" s="143"/>
      <c r="J42" s="144"/>
      <c r="K42" s="554"/>
      <c r="L42" s="554"/>
      <c r="M42" s="141">
        <f t="shared" si="0"/>
        <v>0</v>
      </c>
      <c r="N42" s="61"/>
    </row>
    <row r="43" spans="1:14">
      <c r="A43" s="142"/>
      <c r="B43" s="537"/>
      <c r="C43" s="537"/>
      <c r="D43" s="537"/>
      <c r="E43" s="537"/>
      <c r="F43" s="537"/>
      <c r="G43" s="537"/>
      <c r="H43" s="537"/>
      <c r="I43" s="143"/>
      <c r="J43" s="144"/>
      <c r="K43" s="554"/>
      <c r="L43" s="554"/>
      <c r="M43" s="141">
        <f t="shared" si="0"/>
        <v>0</v>
      </c>
      <c r="N43" s="61"/>
    </row>
    <row r="44" spans="1:14">
      <c r="A44" s="142"/>
      <c r="B44" s="537"/>
      <c r="C44" s="537"/>
      <c r="D44" s="537"/>
      <c r="E44" s="537"/>
      <c r="F44" s="537"/>
      <c r="G44" s="537"/>
      <c r="H44" s="537"/>
      <c r="I44" s="143"/>
      <c r="J44" s="144"/>
      <c r="K44" s="554"/>
      <c r="L44" s="554"/>
      <c r="M44" s="141">
        <f t="shared" si="0"/>
        <v>0</v>
      </c>
      <c r="N44" s="61"/>
    </row>
    <row r="45" spans="1:14">
      <c r="A45" s="142"/>
      <c r="B45" s="537"/>
      <c r="C45" s="537"/>
      <c r="D45" s="537"/>
      <c r="E45" s="537"/>
      <c r="F45" s="537"/>
      <c r="G45" s="537"/>
      <c r="H45" s="537"/>
      <c r="I45" s="143"/>
      <c r="J45" s="144"/>
      <c r="K45" s="554"/>
      <c r="L45" s="554"/>
      <c r="M45" s="141">
        <f t="shared" si="0"/>
        <v>0</v>
      </c>
      <c r="N45" s="61"/>
    </row>
    <row r="46" spans="1:14">
      <c r="A46" s="142"/>
      <c r="B46" s="537"/>
      <c r="C46" s="537"/>
      <c r="D46" s="537"/>
      <c r="E46" s="537"/>
      <c r="F46" s="537"/>
      <c r="G46" s="537"/>
      <c r="H46" s="537"/>
      <c r="I46" s="143"/>
      <c r="J46" s="144"/>
      <c r="K46" s="554"/>
      <c r="L46" s="554"/>
      <c r="M46" s="141">
        <f t="shared" si="0"/>
        <v>0</v>
      </c>
      <c r="N46" s="61"/>
    </row>
    <row r="47" spans="1:14">
      <c r="A47" s="142"/>
      <c r="B47" s="537"/>
      <c r="C47" s="537"/>
      <c r="D47" s="537"/>
      <c r="E47" s="537"/>
      <c r="F47" s="537"/>
      <c r="G47" s="537"/>
      <c r="H47" s="537"/>
      <c r="I47" s="143"/>
      <c r="J47" s="144"/>
      <c r="K47" s="554"/>
      <c r="L47" s="554"/>
      <c r="M47" s="141">
        <f t="shared" si="0"/>
        <v>0</v>
      </c>
      <c r="N47" s="61"/>
    </row>
    <row r="48" spans="1:14">
      <c r="A48" s="142"/>
      <c r="B48" s="537"/>
      <c r="C48" s="537"/>
      <c r="D48" s="537"/>
      <c r="E48" s="537"/>
      <c r="F48" s="537"/>
      <c r="G48" s="537"/>
      <c r="H48" s="537"/>
      <c r="I48" s="143"/>
      <c r="J48" s="144"/>
      <c r="K48" s="554"/>
      <c r="L48" s="554"/>
      <c r="M48" s="141">
        <f t="shared" si="0"/>
        <v>0</v>
      </c>
      <c r="N48" s="61"/>
    </row>
    <row r="49" spans="1:14">
      <c r="A49" s="142"/>
      <c r="B49" s="537"/>
      <c r="C49" s="537"/>
      <c r="D49" s="537"/>
      <c r="E49" s="537"/>
      <c r="F49" s="537"/>
      <c r="G49" s="537"/>
      <c r="H49" s="537"/>
      <c r="I49" s="143"/>
      <c r="J49" s="144"/>
      <c r="K49" s="554"/>
      <c r="L49" s="554"/>
      <c r="M49" s="141">
        <f t="shared" si="0"/>
        <v>0</v>
      </c>
      <c r="N49" s="61"/>
    </row>
    <row r="50" spans="1:14">
      <c r="A50" s="142"/>
      <c r="B50" s="537"/>
      <c r="C50" s="537"/>
      <c r="D50" s="537"/>
      <c r="E50" s="537"/>
      <c r="F50" s="537"/>
      <c r="G50" s="537"/>
      <c r="H50" s="537"/>
      <c r="I50" s="143"/>
      <c r="J50" s="144"/>
      <c r="K50" s="554"/>
      <c r="L50" s="554"/>
      <c r="M50" s="141">
        <f t="shared" si="0"/>
        <v>0</v>
      </c>
      <c r="N50" s="61"/>
    </row>
    <row r="51" spans="1:14">
      <c r="A51" s="146"/>
      <c r="B51" s="537"/>
      <c r="C51" s="537"/>
      <c r="D51" s="537"/>
      <c r="E51" s="537"/>
      <c r="F51" s="537"/>
      <c r="G51" s="537"/>
      <c r="H51" s="537"/>
      <c r="I51" s="143"/>
      <c r="J51" s="144"/>
      <c r="K51" s="554"/>
      <c r="L51" s="554"/>
      <c r="M51" s="141">
        <f t="shared" si="0"/>
        <v>0</v>
      </c>
      <c r="N51" s="61"/>
    </row>
    <row r="52" spans="1:14" ht="15.75" thickBot="1">
      <c r="A52" s="147"/>
      <c r="B52" s="715" t="s">
        <v>70</v>
      </c>
      <c r="C52" s="715"/>
      <c r="D52" s="715"/>
      <c r="E52" s="715"/>
      <c r="F52" s="715"/>
      <c r="G52" s="715"/>
      <c r="H52" s="715"/>
      <c r="I52" s="148"/>
      <c r="J52" s="149"/>
      <c r="K52" s="555">
        <v>0.1</v>
      </c>
      <c r="L52" s="555"/>
      <c r="M52" s="385">
        <f>K52*M98</f>
        <v>2196.875</v>
      </c>
      <c r="N52" s="61"/>
    </row>
    <row r="53" spans="1:14" ht="15.75" thickBot="1">
      <c r="A53" s="543" t="s">
        <v>71</v>
      </c>
      <c r="B53" s="543"/>
      <c r="C53" s="543"/>
      <c r="D53" s="543"/>
      <c r="E53" s="543"/>
      <c r="F53" s="543"/>
      <c r="G53" s="543"/>
      <c r="H53" s="543"/>
      <c r="I53" s="543"/>
      <c r="J53" s="543"/>
      <c r="K53" s="543"/>
      <c r="L53" s="543"/>
      <c r="M53" s="151">
        <f>SUM(M38:M52)</f>
        <v>40146.871332903211</v>
      </c>
      <c r="N53" s="61"/>
    </row>
    <row r="54" spans="1:14">
      <c r="A54" s="152"/>
      <c r="B54" s="125"/>
      <c r="C54" s="125"/>
      <c r="D54" s="125"/>
      <c r="E54" s="125"/>
      <c r="F54" s="125"/>
      <c r="G54" s="125"/>
      <c r="H54" s="125"/>
      <c r="I54" s="125"/>
      <c r="J54" s="125"/>
      <c r="K54" s="125"/>
      <c r="L54" s="125"/>
      <c r="M54" s="126"/>
      <c r="N54" s="61"/>
    </row>
    <row r="55" spans="1:14">
      <c r="A55" s="524" t="s">
        <v>72</v>
      </c>
      <c r="B55" s="525"/>
      <c r="C55" s="525"/>
      <c r="D55" s="525"/>
      <c r="E55" s="525"/>
      <c r="F55" s="525"/>
      <c r="G55" s="525"/>
      <c r="H55" s="525"/>
      <c r="I55" s="525"/>
      <c r="J55" s="525"/>
      <c r="K55" s="525"/>
      <c r="L55" s="525"/>
      <c r="M55" s="526"/>
      <c r="N55" s="61"/>
    </row>
    <row r="56" spans="1:14" ht="15.75" thickBot="1">
      <c r="A56" s="546"/>
      <c r="B56" s="546"/>
      <c r="C56" s="546"/>
      <c r="D56" s="546"/>
      <c r="E56" s="546"/>
      <c r="F56" s="546"/>
      <c r="G56" s="546"/>
      <c r="H56" s="546"/>
      <c r="I56" s="546"/>
      <c r="J56" s="546"/>
      <c r="K56" s="546"/>
      <c r="L56" s="546"/>
      <c r="M56" s="735"/>
      <c r="N56" s="61"/>
    </row>
    <row r="57" spans="1:14">
      <c r="A57" s="135" t="s">
        <v>40</v>
      </c>
      <c r="B57" s="549" t="s">
        <v>58</v>
      </c>
      <c r="C57" s="549"/>
      <c r="D57" s="549"/>
      <c r="E57" s="549"/>
      <c r="F57" s="549"/>
      <c r="G57" s="549"/>
      <c r="H57" s="549"/>
      <c r="I57" s="128" t="s">
        <v>60</v>
      </c>
      <c r="J57" s="128" t="s">
        <v>7</v>
      </c>
      <c r="K57" s="549" t="s">
        <v>73</v>
      </c>
      <c r="L57" s="549"/>
      <c r="M57" s="136" t="s">
        <v>66</v>
      </c>
      <c r="N57" s="61"/>
    </row>
    <row r="58" spans="1:14">
      <c r="A58" s="137" t="s">
        <v>283</v>
      </c>
      <c r="B58" s="550" t="s">
        <v>284</v>
      </c>
      <c r="C58" s="550"/>
      <c r="D58" s="550"/>
      <c r="E58" s="550"/>
      <c r="F58" s="550"/>
      <c r="G58" s="550"/>
      <c r="H58" s="550"/>
      <c r="I58" s="153" t="s">
        <v>103</v>
      </c>
      <c r="J58" s="140">
        <v>0.03</v>
      </c>
      <c r="K58" s="725">
        <f>VLOOKUP(A58,[1]MATERIALES!$C$6:$F$373,4,0)</f>
        <v>458121.87106002815</v>
      </c>
      <c r="L58" s="726"/>
      <c r="M58" s="141">
        <f>J58*K58</f>
        <v>13743.656131800844</v>
      </c>
      <c r="N58" s="61"/>
    </row>
    <row r="59" spans="1:14">
      <c r="A59" s="142" t="s">
        <v>285</v>
      </c>
      <c r="B59" s="537" t="s">
        <v>286</v>
      </c>
      <c r="C59" s="537"/>
      <c r="D59" s="537"/>
      <c r="E59" s="537"/>
      <c r="F59" s="537"/>
      <c r="G59" s="537"/>
      <c r="H59" s="537"/>
      <c r="I59" s="154" t="s">
        <v>135</v>
      </c>
      <c r="J59" s="145">
        <v>1</v>
      </c>
      <c r="K59" s="721">
        <f>VLOOKUP(A59,[1]MATERIALES!$C$6:$F$373,4,0)</f>
        <v>574188.60523503926</v>
      </c>
      <c r="L59" s="722"/>
      <c r="M59" s="141">
        <f t="shared" ref="M59:M72" si="1">J59*K59</f>
        <v>574188.60523503926</v>
      </c>
      <c r="N59" s="61"/>
    </row>
    <row r="60" spans="1:14">
      <c r="A60" s="142"/>
      <c r="B60" s="537"/>
      <c r="C60" s="537"/>
      <c r="D60" s="537"/>
      <c r="E60" s="537"/>
      <c r="F60" s="537"/>
      <c r="G60" s="537"/>
      <c r="H60" s="537"/>
      <c r="I60" s="154"/>
      <c r="J60" s="145"/>
      <c r="K60" s="721"/>
      <c r="L60" s="722"/>
      <c r="M60" s="141">
        <f t="shared" si="1"/>
        <v>0</v>
      </c>
      <c r="N60" s="61"/>
    </row>
    <row r="61" spans="1:14">
      <c r="A61" s="142"/>
      <c r="B61" s="537"/>
      <c r="C61" s="537"/>
      <c r="D61" s="537"/>
      <c r="E61" s="537"/>
      <c r="F61" s="537"/>
      <c r="G61" s="537"/>
      <c r="H61" s="537"/>
      <c r="I61" s="154"/>
      <c r="J61" s="145"/>
      <c r="K61" s="721"/>
      <c r="L61" s="722"/>
      <c r="M61" s="141">
        <f t="shared" si="1"/>
        <v>0</v>
      </c>
      <c r="N61" s="61"/>
    </row>
    <row r="62" spans="1:14">
      <c r="A62" s="142"/>
      <c r="B62" s="537"/>
      <c r="C62" s="537"/>
      <c r="D62" s="537"/>
      <c r="E62" s="537"/>
      <c r="F62" s="537"/>
      <c r="G62" s="537"/>
      <c r="H62" s="537"/>
      <c r="I62" s="154"/>
      <c r="J62" s="145"/>
      <c r="K62" s="721"/>
      <c r="L62" s="722"/>
      <c r="M62" s="141">
        <f t="shared" si="1"/>
        <v>0</v>
      </c>
      <c r="N62" s="61"/>
    </row>
    <row r="63" spans="1:14">
      <c r="A63" s="142"/>
      <c r="B63" s="537"/>
      <c r="C63" s="537"/>
      <c r="D63" s="537"/>
      <c r="E63" s="537"/>
      <c r="F63" s="537"/>
      <c r="G63" s="537"/>
      <c r="H63" s="537"/>
      <c r="I63" s="154"/>
      <c r="J63" s="145"/>
      <c r="K63" s="721"/>
      <c r="L63" s="722"/>
      <c r="M63" s="141">
        <f t="shared" si="1"/>
        <v>0</v>
      </c>
      <c r="N63" s="61"/>
    </row>
    <row r="64" spans="1:14">
      <c r="A64" s="142"/>
      <c r="B64" s="537"/>
      <c r="C64" s="537"/>
      <c r="D64" s="537"/>
      <c r="E64" s="537"/>
      <c r="F64" s="537"/>
      <c r="G64" s="537"/>
      <c r="H64" s="537"/>
      <c r="I64" s="154"/>
      <c r="J64" s="145"/>
      <c r="K64" s="721"/>
      <c r="L64" s="722"/>
      <c r="M64" s="141">
        <f t="shared" si="1"/>
        <v>0</v>
      </c>
      <c r="N64" s="61"/>
    </row>
    <row r="65" spans="1:15">
      <c r="A65" s="142"/>
      <c r="B65" s="537"/>
      <c r="C65" s="537"/>
      <c r="D65" s="537"/>
      <c r="E65" s="537"/>
      <c r="F65" s="537"/>
      <c r="G65" s="537"/>
      <c r="H65" s="537"/>
      <c r="I65" s="154"/>
      <c r="J65" s="145"/>
      <c r="K65" s="721"/>
      <c r="L65" s="722"/>
      <c r="M65" s="141">
        <f t="shared" si="1"/>
        <v>0</v>
      </c>
      <c r="N65" s="61"/>
    </row>
    <row r="66" spans="1:15">
      <c r="A66" s="142"/>
      <c r="B66" s="537"/>
      <c r="C66" s="537"/>
      <c r="D66" s="537"/>
      <c r="E66" s="537"/>
      <c r="F66" s="537"/>
      <c r="G66" s="537"/>
      <c r="H66" s="537"/>
      <c r="I66" s="154"/>
      <c r="J66" s="145"/>
      <c r="K66" s="721"/>
      <c r="L66" s="722"/>
      <c r="M66" s="141">
        <f t="shared" si="1"/>
        <v>0</v>
      </c>
      <c r="N66" s="61"/>
    </row>
    <row r="67" spans="1:15">
      <c r="A67" s="142"/>
      <c r="B67" s="537"/>
      <c r="C67" s="537"/>
      <c r="D67" s="537"/>
      <c r="E67" s="537"/>
      <c r="F67" s="537"/>
      <c r="G67" s="537"/>
      <c r="H67" s="537"/>
      <c r="I67" s="154"/>
      <c r="J67" s="145"/>
      <c r="K67" s="721"/>
      <c r="L67" s="722"/>
      <c r="M67" s="141">
        <f t="shared" si="1"/>
        <v>0</v>
      </c>
      <c r="N67" s="61"/>
    </row>
    <row r="68" spans="1:15">
      <c r="A68" s="142"/>
      <c r="B68" s="537"/>
      <c r="C68" s="537"/>
      <c r="D68" s="537"/>
      <c r="E68" s="537"/>
      <c r="F68" s="537"/>
      <c r="G68" s="537"/>
      <c r="H68" s="537"/>
      <c r="I68" s="154"/>
      <c r="J68" s="145"/>
      <c r="K68" s="721"/>
      <c r="L68" s="722"/>
      <c r="M68" s="141">
        <f t="shared" si="1"/>
        <v>0</v>
      </c>
      <c r="N68" s="61"/>
    </row>
    <row r="69" spans="1:15">
      <c r="A69" s="142"/>
      <c r="B69" s="537"/>
      <c r="C69" s="537"/>
      <c r="D69" s="537"/>
      <c r="E69" s="537"/>
      <c r="F69" s="537"/>
      <c r="G69" s="537"/>
      <c r="H69" s="537"/>
      <c r="I69" s="154"/>
      <c r="J69" s="145"/>
      <c r="K69" s="721"/>
      <c r="L69" s="722"/>
      <c r="M69" s="141">
        <f t="shared" si="1"/>
        <v>0</v>
      </c>
      <c r="N69" s="61"/>
      <c r="O69" s="16"/>
    </row>
    <row r="70" spans="1:15">
      <c r="A70" s="142"/>
      <c r="B70" s="537"/>
      <c r="C70" s="537"/>
      <c r="D70" s="537"/>
      <c r="E70" s="537"/>
      <c r="F70" s="537"/>
      <c r="G70" s="537"/>
      <c r="H70" s="537"/>
      <c r="I70" s="154"/>
      <c r="J70" s="145"/>
      <c r="K70" s="721"/>
      <c r="L70" s="722"/>
      <c r="M70" s="141">
        <f t="shared" si="1"/>
        <v>0</v>
      </c>
      <c r="N70" s="61"/>
    </row>
    <row r="71" spans="1:15">
      <c r="A71" s="142"/>
      <c r="B71" s="537"/>
      <c r="C71" s="537"/>
      <c r="D71" s="537"/>
      <c r="E71" s="537"/>
      <c r="F71" s="537"/>
      <c r="G71" s="537"/>
      <c r="H71" s="537"/>
      <c r="I71" s="154"/>
      <c r="J71" s="145"/>
      <c r="K71" s="721"/>
      <c r="L71" s="722"/>
      <c r="M71" s="141">
        <f t="shared" si="1"/>
        <v>0</v>
      </c>
      <c r="N71" s="61"/>
    </row>
    <row r="72" spans="1:15" ht="15.75" thickBot="1">
      <c r="A72" s="155"/>
      <c r="B72" s="540"/>
      <c r="C72" s="540"/>
      <c r="D72" s="540"/>
      <c r="E72" s="540"/>
      <c r="F72" s="540"/>
      <c r="G72" s="540"/>
      <c r="H72" s="540"/>
      <c r="I72" s="148"/>
      <c r="J72" s="156"/>
      <c r="K72" s="723"/>
      <c r="L72" s="724"/>
      <c r="M72" s="157">
        <f t="shared" si="1"/>
        <v>0</v>
      </c>
      <c r="N72" s="61"/>
    </row>
    <row r="73" spans="1:15" ht="15.75" thickBot="1">
      <c r="A73" s="543" t="s">
        <v>71</v>
      </c>
      <c r="B73" s="544"/>
      <c r="C73" s="544"/>
      <c r="D73" s="544"/>
      <c r="E73" s="544"/>
      <c r="F73" s="544"/>
      <c r="G73" s="544"/>
      <c r="H73" s="544"/>
      <c r="I73" s="544"/>
      <c r="J73" s="544"/>
      <c r="K73" s="544"/>
      <c r="L73" s="545"/>
      <c r="M73" s="158">
        <f>SUM(M58:M72)</f>
        <v>587932.2613668401</v>
      </c>
      <c r="N73" s="61"/>
    </row>
    <row r="74" spans="1:15">
      <c r="A74" s="124"/>
      <c r="B74" s="125"/>
      <c r="C74" s="125"/>
      <c r="D74" s="125"/>
      <c r="E74" s="125"/>
      <c r="F74" s="125"/>
      <c r="G74" s="125"/>
      <c r="H74" s="125"/>
      <c r="I74" s="125"/>
      <c r="J74" s="125"/>
      <c r="K74" s="125"/>
      <c r="L74" s="125"/>
      <c r="M74" s="126"/>
      <c r="N74" s="61"/>
    </row>
    <row r="75" spans="1:15">
      <c r="A75" s="524" t="s">
        <v>74</v>
      </c>
      <c r="B75" s="525"/>
      <c r="C75" s="525"/>
      <c r="D75" s="525"/>
      <c r="E75" s="525"/>
      <c r="F75" s="525"/>
      <c r="G75" s="525"/>
      <c r="H75" s="525"/>
      <c r="I75" s="525"/>
      <c r="J75" s="525"/>
      <c r="K75" s="525"/>
      <c r="L75" s="525"/>
      <c r="M75" s="526"/>
      <c r="N75" s="103"/>
    </row>
    <row r="76" spans="1:15" ht="15.75" thickBot="1">
      <c r="A76" s="527"/>
      <c r="B76" s="528"/>
      <c r="C76" s="528"/>
      <c r="D76" s="528"/>
      <c r="E76" s="528"/>
      <c r="F76" s="528"/>
      <c r="G76" s="528"/>
      <c r="H76" s="528"/>
      <c r="I76" s="528"/>
      <c r="J76" s="528"/>
      <c r="K76" s="528"/>
      <c r="L76" s="528"/>
      <c r="M76" s="529"/>
      <c r="N76" s="61"/>
    </row>
    <row r="77" spans="1:15" ht="30">
      <c r="A77" s="159" t="s">
        <v>40</v>
      </c>
      <c r="B77" s="530" t="s">
        <v>58</v>
      </c>
      <c r="C77" s="530"/>
      <c r="D77" s="530"/>
      <c r="E77" s="530"/>
      <c r="F77" s="530"/>
      <c r="G77" s="530"/>
      <c r="H77" s="160" t="s">
        <v>60</v>
      </c>
      <c r="I77" s="160" t="s">
        <v>214</v>
      </c>
      <c r="J77" s="160" t="s">
        <v>75</v>
      </c>
      <c r="K77" s="160" t="s">
        <v>76</v>
      </c>
      <c r="L77" s="160" t="s">
        <v>77</v>
      </c>
      <c r="M77" s="161" t="s">
        <v>66</v>
      </c>
      <c r="N77" s="61"/>
    </row>
    <row r="78" spans="1:15">
      <c r="A78" s="162" t="s">
        <v>136</v>
      </c>
      <c r="B78" s="531" t="s">
        <v>287</v>
      </c>
      <c r="C78" s="532"/>
      <c r="D78" s="532"/>
      <c r="E78" s="532"/>
      <c r="F78" s="532"/>
      <c r="G78" s="533"/>
      <c r="H78" s="163" t="s">
        <v>276</v>
      </c>
      <c r="I78" s="398">
        <v>771</v>
      </c>
      <c r="J78" s="164">
        <v>1</v>
      </c>
      <c r="K78" s="164">
        <f>I78*J78</f>
        <v>771</v>
      </c>
      <c r="L78" s="165">
        <f>VLOOKUP(A78,[1]TRANSPORTE!$C$6:$F$40,4,0)</f>
        <v>2.7759628338280553</v>
      </c>
      <c r="M78" s="166">
        <f>K78*L78</f>
        <v>2140.2673448814307</v>
      </c>
      <c r="N78" s="61"/>
    </row>
    <row r="79" spans="1:15">
      <c r="A79" s="167"/>
      <c r="B79" s="534"/>
      <c r="C79" s="535"/>
      <c r="D79" s="535"/>
      <c r="E79" s="535"/>
      <c r="F79" s="535"/>
      <c r="G79" s="536"/>
      <c r="H79" s="168"/>
      <c r="I79" s="169"/>
      <c r="J79" s="169"/>
      <c r="K79" s="169"/>
      <c r="L79" s="170"/>
      <c r="M79" s="166">
        <f t="shared" ref="M79:M82" si="2">K79*L79</f>
        <v>0</v>
      </c>
      <c r="N79" s="61"/>
    </row>
    <row r="80" spans="1:15">
      <c r="A80" s="167"/>
      <c r="B80" s="534"/>
      <c r="C80" s="535"/>
      <c r="D80" s="535"/>
      <c r="E80" s="535"/>
      <c r="F80" s="535"/>
      <c r="G80" s="536"/>
      <c r="H80" s="168"/>
      <c r="I80" s="169"/>
      <c r="J80" s="169"/>
      <c r="K80" s="169"/>
      <c r="L80" s="170"/>
      <c r="M80" s="166">
        <f t="shared" si="2"/>
        <v>0</v>
      </c>
      <c r="N80" s="61"/>
    </row>
    <row r="81" spans="1:14">
      <c r="A81" s="167"/>
      <c r="B81" s="534"/>
      <c r="C81" s="535"/>
      <c r="D81" s="535"/>
      <c r="E81" s="535"/>
      <c r="F81" s="535"/>
      <c r="G81" s="536"/>
      <c r="H81" s="168"/>
      <c r="I81" s="169"/>
      <c r="J81" s="169"/>
      <c r="K81" s="169"/>
      <c r="L81" s="170"/>
      <c r="M81" s="166">
        <f t="shared" si="2"/>
        <v>0</v>
      </c>
      <c r="N81" s="61"/>
    </row>
    <row r="82" spans="1:14" ht="15.75" thickBot="1">
      <c r="A82" s="147"/>
      <c r="B82" s="607"/>
      <c r="C82" s="608"/>
      <c r="D82" s="608"/>
      <c r="E82" s="608"/>
      <c r="F82" s="608"/>
      <c r="G82" s="609"/>
      <c r="H82" s="171"/>
      <c r="I82" s="172"/>
      <c r="J82" s="172"/>
      <c r="K82" s="172"/>
      <c r="L82" s="173"/>
      <c r="M82" s="174">
        <f t="shared" si="2"/>
        <v>0</v>
      </c>
      <c r="N82" s="61"/>
    </row>
    <row r="83" spans="1:14" ht="15.75" thickBot="1">
      <c r="A83" s="543" t="s">
        <v>71</v>
      </c>
      <c r="B83" s="544"/>
      <c r="C83" s="544"/>
      <c r="D83" s="544"/>
      <c r="E83" s="544"/>
      <c r="F83" s="544"/>
      <c r="G83" s="544"/>
      <c r="H83" s="544"/>
      <c r="I83" s="544"/>
      <c r="J83" s="544"/>
      <c r="K83" s="544"/>
      <c r="L83" s="545"/>
      <c r="M83" s="158">
        <f>SUM(M78:M82)</f>
        <v>2140.2673448814307</v>
      </c>
      <c r="N83" s="61"/>
    </row>
    <row r="84" spans="1:14">
      <c r="A84" s="124"/>
      <c r="B84" s="125"/>
      <c r="C84" s="125"/>
      <c r="D84" s="125"/>
      <c r="E84" s="125"/>
      <c r="F84" s="125"/>
      <c r="G84" s="125"/>
      <c r="H84" s="125"/>
      <c r="I84" s="125"/>
      <c r="J84" s="125"/>
      <c r="K84" s="125"/>
      <c r="L84" s="125"/>
      <c r="M84" s="126"/>
      <c r="N84" s="61"/>
    </row>
    <row r="85" spans="1:14">
      <c r="A85" s="500" t="s">
        <v>79</v>
      </c>
      <c r="B85" s="501"/>
      <c r="C85" s="501"/>
      <c r="D85" s="501"/>
      <c r="E85" s="501"/>
      <c r="F85" s="501"/>
      <c r="G85" s="501"/>
      <c r="H85" s="501"/>
      <c r="I85" s="501"/>
      <c r="J85" s="501"/>
      <c r="K85" s="501"/>
      <c r="L85" s="501"/>
      <c r="M85" s="502"/>
      <c r="N85" s="61"/>
    </row>
    <row r="86" spans="1:14" ht="15.75" thickBot="1">
      <c r="A86" s="610"/>
      <c r="B86" s="611"/>
      <c r="C86" s="611"/>
      <c r="D86" s="611"/>
      <c r="E86" s="611"/>
      <c r="F86" s="611"/>
      <c r="G86" s="611"/>
      <c r="H86" s="611"/>
      <c r="I86" s="611"/>
      <c r="J86" s="611"/>
      <c r="K86" s="611"/>
      <c r="L86" s="611"/>
      <c r="M86" s="612"/>
      <c r="N86" s="61"/>
    </row>
    <row r="87" spans="1:14" ht="30">
      <c r="A87" s="135" t="s">
        <v>40</v>
      </c>
      <c r="B87" s="549" t="s">
        <v>58</v>
      </c>
      <c r="C87" s="549"/>
      <c r="D87" s="549"/>
      <c r="E87" s="549"/>
      <c r="F87" s="549"/>
      <c r="G87" s="549"/>
      <c r="H87" s="128" t="s">
        <v>80</v>
      </c>
      <c r="I87" s="128" t="s">
        <v>81</v>
      </c>
      <c r="J87" s="128" t="s">
        <v>216</v>
      </c>
      <c r="K87" s="549" t="s">
        <v>65</v>
      </c>
      <c r="L87" s="549"/>
      <c r="M87" s="136" t="s">
        <v>66</v>
      </c>
      <c r="N87" s="61"/>
    </row>
    <row r="88" spans="1:14">
      <c r="A88" s="162" t="s">
        <v>137</v>
      </c>
      <c r="B88" s="531" t="s">
        <v>182</v>
      </c>
      <c r="C88" s="532"/>
      <c r="D88" s="532"/>
      <c r="E88" s="532"/>
      <c r="F88" s="532"/>
      <c r="G88" s="532"/>
      <c r="H88" s="165">
        <f>J88/I88*100</f>
        <v>133333.33333333334</v>
      </c>
      <c r="I88" s="175">
        <v>185</v>
      </c>
      <c r="J88" s="176">
        <f>VLOOKUP(A88,'[1]MANO DE OBRA'!$C$15:$F$79,4,0)</f>
        <v>246666.66666666669</v>
      </c>
      <c r="K88" s="574">
        <v>16</v>
      </c>
      <c r="L88" s="575"/>
      <c r="M88" s="177">
        <f>J88/K88</f>
        <v>15416.666666666668</v>
      </c>
      <c r="N88" s="61"/>
    </row>
    <row r="89" spans="1:14">
      <c r="A89" s="178" t="s">
        <v>83</v>
      </c>
      <c r="B89" s="511" t="s">
        <v>181</v>
      </c>
      <c r="C89" s="512"/>
      <c r="D89" s="512"/>
      <c r="E89" s="512"/>
      <c r="F89" s="512"/>
      <c r="G89" s="513"/>
      <c r="H89" s="170">
        <f>J89/I89*100</f>
        <v>56666.666666666672</v>
      </c>
      <c r="I89" s="179">
        <v>185</v>
      </c>
      <c r="J89" s="180">
        <f>VLOOKUP(A89,'[1]MANO DE OBRA'!$C$15:$F$79,4,0)</f>
        <v>104833.33333333334</v>
      </c>
      <c r="K89" s="730">
        <v>16</v>
      </c>
      <c r="L89" s="731"/>
      <c r="M89" s="177">
        <f>J89/K89</f>
        <v>6552.0833333333339</v>
      </c>
      <c r="N89" s="61"/>
    </row>
    <row r="90" spans="1:14">
      <c r="A90" s="178"/>
      <c r="B90" s="511"/>
      <c r="C90" s="512"/>
      <c r="D90" s="512"/>
      <c r="E90" s="512"/>
      <c r="F90" s="512"/>
      <c r="G90" s="513"/>
      <c r="H90" s="170"/>
      <c r="I90" s="179"/>
      <c r="J90" s="180"/>
      <c r="K90" s="730"/>
      <c r="L90" s="731"/>
      <c r="M90" s="181"/>
      <c r="N90" s="61"/>
    </row>
    <row r="91" spans="1:14">
      <c r="A91" s="178"/>
      <c r="B91" s="511"/>
      <c r="C91" s="512"/>
      <c r="D91" s="512"/>
      <c r="E91" s="512"/>
      <c r="F91" s="512"/>
      <c r="G91" s="513"/>
      <c r="H91" s="170"/>
      <c r="I91" s="179"/>
      <c r="J91" s="180"/>
      <c r="K91" s="730"/>
      <c r="L91" s="731"/>
      <c r="M91" s="181"/>
      <c r="N91" s="61"/>
    </row>
    <row r="92" spans="1:14">
      <c r="A92" s="178"/>
      <c r="B92" s="511"/>
      <c r="C92" s="512"/>
      <c r="D92" s="512"/>
      <c r="E92" s="512"/>
      <c r="F92" s="512"/>
      <c r="G92" s="513"/>
      <c r="H92" s="170"/>
      <c r="I92" s="179"/>
      <c r="J92" s="180"/>
      <c r="K92" s="514"/>
      <c r="L92" s="515"/>
      <c r="M92" s="181"/>
      <c r="N92" s="61"/>
    </row>
    <row r="93" spans="1:14">
      <c r="A93" s="178"/>
      <c r="B93" s="511"/>
      <c r="C93" s="512"/>
      <c r="D93" s="512"/>
      <c r="E93" s="512"/>
      <c r="F93" s="512"/>
      <c r="G93" s="513"/>
      <c r="H93" s="170"/>
      <c r="I93" s="179"/>
      <c r="J93" s="180"/>
      <c r="K93" s="514"/>
      <c r="L93" s="515"/>
      <c r="M93" s="181"/>
      <c r="N93" s="61"/>
    </row>
    <row r="94" spans="1:14">
      <c r="A94" s="178"/>
      <c r="B94" s="511"/>
      <c r="C94" s="512"/>
      <c r="D94" s="512"/>
      <c r="E94" s="512"/>
      <c r="F94" s="512"/>
      <c r="G94" s="513"/>
      <c r="H94" s="170"/>
      <c r="I94" s="179"/>
      <c r="J94" s="180"/>
      <c r="K94" s="514"/>
      <c r="L94" s="515"/>
      <c r="M94" s="181"/>
      <c r="N94" s="61"/>
    </row>
    <row r="95" spans="1:14">
      <c r="A95" s="178"/>
      <c r="B95" s="511"/>
      <c r="C95" s="512"/>
      <c r="D95" s="512"/>
      <c r="E95" s="512"/>
      <c r="F95" s="512"/>
      <c r="G95" s="513"/>
      <c r="H95" s="170"/>
      <c r="I95" s="179"/>
      <c r="J95" s="182"/>
      <c r="K95" s="514"/>
      <c r="L95" s="515"/>
      <c r="M95" s="181"/>
      <c r="N95" s="61"/>
    </row>
    <row r="96" spans="1:14">
      <c r="A96" s="178"/>
      <c r="B96" s="511"/>
      <c r="C96" s="512"/>
      <c r="D96" s="512"/>
      <c r="E96" s="512"/>
      <c r="F96" s="512"/>
      <c r="G96" s="513"/>
      <c r="H96" s="170"/>
      <c r="I96" s="179"/>
      <c r="J96" s="182"/>
      <c r="K96" s="514"/>
      <c r="L96" s="515"/>
      <c r="M96" s="181"/>
      <c r="N96" s="61"/>
    </row>
    <row r="97" spans="1:14" ht="15.75" thickBot="1">
      <c r="A97" s="183"/>
      <c r="B97" s="516"/>
      <c r="C97" s="517"/>
      <c r="D97" s="517"/>
      <c r="E97" s="517"/>
      <c r="F97" s="517"/>
      <c r="G97" s="518"/>
      <c r="H97" s="184"/>
      <c r="I97" s="185"/>
      <c r="J97" s="184"/>
      <c r="K97" s="519"/>
      <c r="L97" s="520"/>
      <c r="M97" s="186"/>
      <c r="N97" s="61"/>
    </row>
    <row r="98" spans="1:14" ht="15.75" thickBot="1">
      <c r="A98" s="521" t="s">
        <v>71</v>
      </c>
      <c r="B98" s="522"/>
      <c r="C98" s="522"/>
      <c r="D98" s="522"/>
      <c r="E98" s="522"/>
      <c r="F98" s="522"/>
      <c r="G98" s="522"/>
      <c r="H98" s="522"/>
      <c r="I98" s="522"/>
      <c r="J98" s="522"/>
      <c r="K98" s="522"/>
      <c r="L98" s="523"/>
      <c r="M98" s="187">
        <f>SUM(M88:M97)</f>
        <v>21968.75</v>
      </c>
      <c r="N98" s="61"/>
    </row>
    <row r="99" spans="1:14" ht="15.75" thickBot="1">
      <c r="A99" s="124"/>
      <c r="B99" s="125"/>
      <c r="C99" s="125"/>
      <c r="D99" s="125"/>
      <c r="E99" s="125"/>
      <c r="F99" s="125"/>
      <c r="G99" s="125"/>
      <c r="H99" s="125"/>
      <c r="I99" s="125"/>
      <c r="J99" s="125"/>
      <c r="K99" s="125"/>
      <c r="L99" s="125"/>
      <c r="M99" s="126"/>
      <c r="N99" s="61"/>
    </row>
    <row r="100" spans="1:14" ht="15.75" thickBot="1">
      <c r="A100" s="497" t="s">
        <v>84</v>
      </c>
      <c r="B100" s="498"/>
      <c r="C100" s="498"/>
      <c r="D100" s="498"/>
      <c r="E100" s="498"/>
      <c r="F100" s="498"/>
      <c r="G100" s="498"/>
      <c r="H100" s="498"/>
      <c r="I100" s="498"/>
      <c r="J100" s="498"/>
      <c r="K100" s="498"/>
      <c r="L100" s="499"/>
      <c r="M100" s="187">
        <f>M53+M73+M83+M98</f>
        <v>652188.15004462469</v>
      </c>
      <c r="N100" s="61"/>
    </row>
    <row r="101" spans="1:14">
      <c r="A101" s="124"/>
      <c r="B101" s="125"/>
      <c r="C101" s="125"/>
      <c r="D101" s="125"/>
      <c r="E101" s="125"/>
      <c r="F101" s="125"/>
      <c r="G101" s="125"/>
      <c r="H101" s="125"/>
      <c r="I101" s="125"/>
      <c r="J101" s="125"/>
      <c r="K101" s="125"/>
      <c r="L101" s="125"/>
      <c r="M101" s="126"/>
      <c r="N101" s="61"/>
    </row>
    <row r="102" spans="1:14">
      <c r="A102" s="500" t="s">
        <v>85</v>
      </c>
      <c r="B102" s="501"/>
      <c r="C102" s="501"/>
      <c r="D102" s="501"/>
      <c r="E102" s="501"/>
      <c r="F102" s="501"/>
      <c r="G102" s="501"/>
      <c r="H102" s="501"/>
      <c r="I102" s="501"/>
      <c r="J102" s="501"/>
      <c r="K102" s="501"/>
      <c r="L102" s="501"/>
      <c r="M102" s="502"/>
      <c r="N102" s="61"/>
    </row>
    <row r="103" spans="1:14" ht="15.75" thickBot="1">
      <c r="A103" s="503"/>
      <c r="B103" s="504"/>
      <c r="C103" s="504"/>
      <c r="D103" s="504"/>
      <c r="E103" s="504"/>
      <c r="F103" s="504"/>
      <c r="G103" s="504"/>
      <c r="H103" s="504"/>
      <c r="I103" s="504"/>
      <c r="J103" s="504"/>
      <c r="K103" s="504"/>
      <c r="L103" s="504"/>
      <c r="M103" s="505"/>
      <c r="N103" s="61"/>
    </row>
    <row r="104" spans="1:14" ht="15" customHeight="1">
      <c r="A104" s="506" t="s">
        <v>58</v>
      </c>
      <c r="B104" s="507"/>
      <c r="C104" s="507"/>
      <c r="D104" s="507"/>
      <c r="E104" s="507"/>
      <c r="F104" s="507"/>
      <c r="G104" s="507"/>
      <c r="H104" s="188"/>
      <c r="I104" s="189"/>
      <c r="J104" s="128" t="s">
        <v>86</v>
      </c>
      <c r="K104" s="508" t="s">
        <v>87</v>
      </c>
      <c r="L104" s="509"/>
      <c r="M104" s="510"/>
      <c r="N104" s="61"/>
    </row>
    <row r="105" spans="1:14" ht="15" customHeight="1">
      <c r="A105" s="486" t="s">
        <v>88</v>
      </c>
      <c r="B105" s="487"/>
      <c r="C105" s="487"/>
      <c r="D105" s="487"/>
      <c r="E105" s="487"/>
      <c r="F105" s="487"/>
      <c r="G105" s="487"/>
      <c r="H105" s="190"/>
      <c r="I105" s="191"/>
      <c r="J105" s="192">
        <v>0.2</v>
      </c>
      <c r="K105" s="488">
        <f>J105*M100</f>
        <v>130437.63000892494</v>
      </c>
      <c r="L105" s="489"/>
      <c r="M105" s="490"/>
      <c r="N105" s="61"/>
    </row>
    <row r="106" spans="1:14" ht="30" customHeight="1">
      <c r="A106" s="193" t="s">
        <v>89</v>
      </c>
      <c r="B106" s="194"/>
      <c r="C106" s="194"/>
      <c r="D106" s="194"/>
      <c r="E106" s="194"/>
      <c r="F106" s="194"/>
      <c r="G106" s="194"/>
      <c r="H106" s="190"/>
      <c r="I106" s="191"/>
      <c r="J106" s="192">
        <v>0.05</v>
      </c>
      <c r="K106" s="488">
        <f>J106*M100</f>
        <v>32609.407502231235</v>
      </c>
      <c r="L106" s="489"/>
      <c r="M106" s="490"/>
      <c r="N106" s="61"/>
    </row>
    <row r="107" spans="1:14" ht="15.75" thickBot="1">
      <c r="A107" s="195" t="s">
        <v>90</v>
      </c>
      <c r="B107" s="196"/>
      <c r="C107" s="196"/>
      <c r="D107" s="196"/>
      <c r="E107" s="196"/>
      <c r="F107" s="196"/>
      <c r="G107" s="196"/>
      <c r="H107" s="197"/>
      <c r="I107" s="198"/>
      <c r="J107" s="199">
        <v>0.05</v>
      </c>
      <c r="K107" s="491">
        <f>J107*M100</f>
        <v>32609.407502231235</v>
      </c>
      <c r="L107" s="492"/>
      <c r="M107" s="493"/>
      <c r="N107" s="61"/>
    </row>
    <row r="108" spans="1:14" ht="15.75" thickBot="1">
      <c r="A108" s="494" t="s">
        <v>71</v>
      </c>
      <c r="B108" s="495"/>
      <c r="C108" s="495"/>
      <c r="D108" s="495"/>
      <c r="E108" s="495"/>
      <c r="F108" s="495"/>
      <c r="G108" s="495"/>
      <c r="H108" s="495"/>
      <c r="I108" s="495"/>
      <c r="J108" s="495"/>
      <c r="K108" s="495"/>
      <c r="L108" s="496"/>
      <c r="M108" s="158">
        <f>K105+K106+K107</f>
        <v>195656.44501338742</v>
      </c>
      <c r="N108" s="103"/>
    </row>
    <row r="109" spans="1:14" ht="15.75" thickBot="1">
      <c r="A109" s="124"/>
      <c r="B109" s="125"/>
      <c r="C109" s="125"/>
      <c r="D109" s="125"/>
      <c r="E109" s="125"/>
      <c r="F109" s="125"/>
      <c r="G109" s="125"/>
      <c r="H109" s="125"/>
      <c r="I109" s="125"/>
      <c r="J109" s="125"/>
      <c r="K109" s="125"/>
      <c r="L109" s="125"/>
      <c r="M109" s="126"/>
      <c r="N109" s="61"/>
    </row>
    <row r="110" spans="1:14" ht="16.5" thickBot="1">
      <c r="A110" s="477" t="s">
        <v>91</v>
      </c>
      <c r="B110" s="478"/>
      <c r="C110" s="478"/>
      <c r="D110" s="478"/>
      <c r="E110" s="478"/>
      <c r="F110" s="478"/>
      <c r="G110" s="478"/>
      <c r="H110" s="478"/>
      <c r="I110" s="478"/>
      <c r="J110" s="478"/>
      <c r="K110" s="478"/>
      <c r="L110" s="479"/>
      <c r="M110" s="200">
        <f>M100+M108</f>
        <v>847844.59505801206</v>
      </c>
      <c r="N110" s="61"/>
    </row>
    <row r="111" spans="1:14">
      <c r="A111" s="96"/>
      <c r="B111" s="97"/>
      <c r="C111" s="97"/>
      <c r="D111" s="97"/>
      <c r="E111" s="97"/>
      <c r="F111" s="97"/>
      <c r="G111" s="97"/>
      <c r="H111" s="97"/>
      <c r="I111" s="97"/>
      <c r="J111" s="97"/>
      <c r="K111" s="97"/>
      <c r="L111" s="97"/>
      <c r="M111" s="98"/>
      <c r="N111" s="61"/>
    </row>
    <row r="112" spans="1:14">
      <c r="A112" s="121"/>
      <c r="B112" s="122"/>
      <c r="C112" s="122"/>
      <c r="D112" s="122"/>
      <c r="E112" s="122"/>
      <c r="F112" s="122"/>
      <c r="G112" s="122"/>
      <c r="H112" s="122"/>
      <c r="I112" s="122"/>
      <c r="J112" s="122"/>
      <c r="K112" s="122"/>
      <c r="L112" s="122"/>
      <c r="M112" s="123"/>
      <c r="N112" s="61"/>
    </row>
    <row r="113" spans="1:14">
      <c r="A113" s="121"/>
      <c r="B113" s="122"/>
      <c r="C113" s="122"/>
      <c r="D113" s="122"/>
      <c r="E113" s="122"/>
      <c r="F113" s="122"/>
      <c r="G113" s="122"/>
      <c r="H113" s="122"/>
      <c r="I113" s="122"/>
      <c r="J113" s="122"/>
      <c r="K113" s="122"/>
      <c r="L113" s="122"/>
      <c r="M113" s="123"/>
      <c r="N113" s="61"/>
    </row>
    <row r="114" spans="1:14">
      <c r="A114" s="121"/>
      <c r="B114" s="122"/>
      <c r="C114" s="122"/>
      <c r="D114" s="122"/>
      <c r="E114" s="122"/>
      <c r="F114" s="122"/>
      <c r="G114" s="122"/>
      <c r="H114" s="122"/>
      <c r="I114" s="122"/>
      <c r="J114" s="122"/>
      <c r="K114" s="122"/>
      <c r="L114" s="122"/>
      <c r="M114" s="123"/>
      <c r="N114" s="61"/>
    </row>
    <row r="115" spans="1:14">
      <c r="A115" s="121"/>
      <c r="B115" s="122"/>
      <c r="C115" s="122"/>
      <c r="D115" s="201" t="s">
        <v>92</v>
      </c>
      <c r="E115" s="201"/>
      <c r="F115" s="201"/>
      <c r="G115" s="201"/>
      <c r="H115" s="201"/>
      <c r="I115" s="201"/>
      <c r="J115" s="122"/>
      <c r="K115" s="122"/>
      <c r="L115" s="122"/>
      <c r="M115" s="123"/>
      <c r="N115" s="61"/>
    </row>
    <row r="116" spans="1:14">
      <c r="A116" s="121"/>
      <c r="B116" s="122"/>
      <c r="C116" s="122"/>
      <c r="D116" s="122" t="s">
        <v>93</v>
      </c>
      <c r="E116" s="122"/>
      <c r="F116" s="122"/>
      <c r="G116" s="122"/>
      <c r="H116" s="122"/>
      <c r="I116" s="122"/>
      <c r="J116" s="122"/>
      <c r="K116" s="122"/>
      <c r="L116" s="122"/>
      <c r="M116" s="123"/>
      <c r="N116" s="61"/>
    </row>
    <row r="117" spans="1:14">
      <c r="A117" s="121"/>
      <c r="B117" s="122"/>
      <c r="C117" s="122"/>
      <c r="D117" s="122" t="s">
        <v>94</v>
      </c>
      <c r="E117" s="122"/>
      <c r="F117" s="122"/>
      <c r="G117" s="122"/>
      <c r="H117" s="122"/>
      <c r="I117" s="122"/>
      <c r="J117" s="122"/>
      <c r="K117" s="122"/>
      <c r="L117" s="122"/>
      <c r="M117" s="123"/>
      <c r="N117" s="61"/>
    </row>
    <row r="118" spans="1:14">
      <c r="A118" s="121"/>
      <c r="B118" s="122"/>
      <c r="C118" s="122"/>
      <c r="D118" s="122" t="s">
        <v>95</v>
      </c>
      <c r="E118" s="122"/>
      <c r="F118" s="122"/>
      <c r="G118" s="122"/>
      <c r="H118" s="122"/>
      <c r="I118" s="122"/>
      <c r="J118" s="122"/>
      <c r="K118" s="122"/>
      <c r="L118" s="122"/>
      <c r="M118" s="123"/>
      <c r="N118" s="61"/>
    </row>
    <row r="119" spans="1:14" ht="15.75" thickBot="1">
      <c r="A119" s="121"/>
      <c r="B119" s="122"/>
      <c r="C119" s="122"/>
      <c r="D119" s="122"/>
      <c r="E119" s="122" t="s">
        <v>96</v>
      </c>
      <c r="F119" s="122"/>
      <c r="G119" s="122"/>
      <c r="H119" s="122"/>
      <c r="I119" s="122"/>
      <c r="J119" s="122"/>
      <c r="K119" s="122"/>
      <c r="L119" s="122"/>
      <c r="M119" s="123"/>
      <c r="N119" s="61"/>
    </row>
    <row r="120" spans="1:14">
      <c r="A120" s="202" t="s">
        <v>97</v>
      </c>
      <c r="B120" s="203"/>
      <c r="C120" s="203"/>
      <c r="D120" s="203"/>
      <c r="E120" s="203"/>
      <c r="F120" s="203"/>
      <c r="G120" s="203"/>
      <c r="H120" s="203"/>
      <c r="I120" s="203"/>
      <c r="J120" s="203"/>
      <c r="K120" s="203"/>
      <c r="L120" s="203"/>
      <c r="M120" s="204"/>
      <c r="N120" s="61"/>
    </row>
    <row r="121" spans="1:14">
      <c r="A121" s="205"/>
      <c r="B121" s="206"/>
      <c r="C121" s="206"/>
      <c r="D121" s="206"/>
      <c r="E121" s="206"/>
      <c r="F121" s="206"/>
      <c r="G121" s="206"/>
      <c r="H121" s="206"/>
      <c r="I121" s="206"/>
      <c r="J121" s="206"/>
      <c r="K121" s="206"/>
      <c r="L121" s="206"/>
      <c r="M121" s="207"/>
      <c r="N121" s="61"/>
    </row>
    <row r="122" spans="1:14">
      <c r="A122" s="205"/>
      <c r="B122" s="206"/>
      <c r="C122" s="206"/>
      <c r="D122" s="206"/>
      <c r="E122" s="206"/>
      <c r="F122" s="206"/>
      <c r="G122" s="206"/>
      <c r="H122" s="206"/>
      <c r="I122" s="206"/>
      <c r="J122" s="206"/>
      <c r="K122" s="206"/>
      <c r="L122" s="206"/>
      <c r="M122" s="207"/>
      <c r="N122" s="61"/>
    </row>
    <row r="123" spans="1:14" ht="15.75" thickBot="1">
      <c r="A123" s="208"/>
      <c r="B123" s="209"/>
      <c r="C123" s="209"/>
      <c r="D123" s="209"/>
      <c r="E123" s="209"/>
      <c r="F123" s="209"/>
      <c r="G123" s="209"/>
      <c r="H123" s="209"/>
      <c r="I123" s="209"/>
      <c r="J123" s="209"/>
      <c r="K123" s="209"/>
      <c r="L123" s="209"/>
      <c r="M123" s="210"/>
      <c r="N123" s="61"/>
    </row>
    <row r="124" spans="1:14">
      <c r="A124" s="211"/>
      <c r="B124" s="212"/>
      <c r="C124" s="212"/>
      <c r="D124" s="212"/>
      <c r="E124" s="212"/>
      <c r="F124" s="212"/>
      <c r="G124" s="212"/>
      <c r="H124" s="212"/>
      <c r="I124" s="212"/>
      <c r="J124" s="212"/>
      <c r="K124" s="212"/>
      <c r="L124" s="212"/>
      <c r="M124" s="213"/>
      <c r="N124" s="61"/>
    </row>
    <row r="125" spans="1:14">
      <c r="A125" s="9" t="s">
        <v>98</v>
      </c>
      <c r="B125" s="214"/>
      <c r="C125" s="214"/>
      <c r="D125" s="214"/>
      <c r="E125" s="214"/>
      <c r="F125" s="214"/>
      <c r="G125" s="214"/>
      <c r="H125" s="214"/>
      <c r="I125" s="214"/>
      <c r="J125" s="214"/>
      <c r="K125" s="214"/>
      <c r="L125" s="214"/>
      <c r="M125" s="215"/>
      <c r="N125" s="61"/>
    </row>
    <row r="126" spans="1:14">
      <c r="A126" s="480" t="s">
        <v>99</v>
      </c>
      <c r="B126" s="481"/>
      <c r="C126" s="481"/>
      <c r="D126" s="481"/>
      <c r="E126" s="481"/>
      <c r="F126" s="481"/>
      <c r="G126" s="481"/>
      <c r="H126" s="481"/>
      <c r="I126" s="481"/>
      <c r="J126" s="481"/>
      <c r="K126" s="481"/>
      <c r="L126" s="481"/>
      <c r="M126" s="482"/>
      <c r="N126" s="61"/>
    </row>
    <row r="127" spans="1:14">
      <c r="A127" s="480"/>
      <c r="B127" s="481"/>
      <c r="C127" s="481"/>
      <c r="D127" s="481"/>
      <c r="E127" s="481"/>
      <c r="F127" s="481"/>
      <c r="G127" s="481"/>
      <c r="H127" s="481"/>
      <c r="I127" s="481"/>
      <c r="J127" s="481"/>
      <c r="K127" s="481"/>
      <c r="L127" s="481"/>
      <c r="M127" s="482"/>
      <c r="N127" s="61"/>
    </row>
    <row r="128" spans="1:14">
      <c r="A128" s="480" t="s">
        <v>100</v>
      </c>
      <c r="B128" s="481"/>
      <c r="C128" s="481"/>
      <c r="D128" s="481"/>
      <c r="E128" s="481"/>
      <c r="F128" s="481"/>
      <c r="G128" s="481"/>
      <c r="H128" s="481"/>
      <c r="I128" s="481"/>
      <c r="J128" s="481"/>
      <c r="K128" s="481"/>
      <c r="L128" s="481"/>
      <c r="M128" s="482"/>
      <c r="N128" s="61"/>
    </row>
    <row r="129" spans="1:14">
      <c r="A129" s="480"/>
      <c r="B129" s="481"/>
      <c r="C129" s="481"/>
      <c r="D129" s="481"/>
      <c r="E129" s="481"/>
      <c r="F129" s="481"/>
      <c r="G129" s="481"/>
      <c r="H129" s="481"/>
      <c r="I129" s="481"/>
      <c r="J129" s="481"/>
      <c r="K129" s="481"/>
      <c r="L129" s="481"/>
      <c r="M129" s="482"/>
      <c r="N129" s="61"/>
    </row>
    <row r="130" spans="1:14">
      <c r="A130" s="55"/>
      <c r="B130" s="56"/>
      <c r="C130" s="56"/>
      <c r="D130" s="56"/>
      <c r="E130" s="56"/>
      <c r="F130" s="56"/>
      <c r="G130" s="56"/>
      <c r="H130" s="56"/>
      <c r="I130" s="56"/>
      <c r="J130" s="56"/>
      <c r="K130" s="56"/>
      <c r="L130" s="56"/>
      <c r="M130" s="57"/>
      <c r="N130" s="61"/>
    </row>
    <row r="131" spans="1:14">
      <c r="A131" s="216"/>
      <c r="B131" s="217"/>
      <c r="C131" s="217"/>
      <c r="D131" s="217"/>
      <c r="E131" s="217"/>
      <c r="F131" s="217"/>
      <c r="G131" s="217"/>
      <c r="H131" s="217"/>
      <c r="I131" s="217"/>
      <c r="J131" s="217"/>
      <c r="K131" s="217"/>
      <c r="L131" s="217"/>
      <c r="M131" s="218"/>
      <c r="N131" s="61"/>
    </row>
    <row r="132" spans="1:14">
      <c r="A132" s="216"/>
      <c r="B132" s="217"/>
      <c r="C132" s="217"/>
      <c r="D132" s="217"/>
      <c r="E132" s="217"/>
      <c r="F132" s="217"/>
      <c r="G132" s="217"/>
      <c r="H132" s="217"/>
      <c r="I132" s="217"/>
      <c r="J132" s="217"/>
      <c r="K132" s="217"/>
      <c r="L132" s="217"/>
      <c r="M132" s="218"/>
      <c r="N132" s="61"/>
    </row>
    <row r="133" spans="1:14">
      <c r="A133" s="219"/>
      <c r="B133" s="220"/>
      <c r="C133" s="220"/>
      <c r="D133" s="220"/>
      <c r="E133" s="220"/>
      <c r="F133" s="220"/>
      <c r="G133" s="220"/>
      <c r="H133" s="220"/>
      <c r="I133" s="220"/>
      <c r="J133" s="220"/>
      <c r="K133" s="220"/>
      <c r="L133" s="220"/>
      <c r="M133" s="221"/>
      <c r="N133" s="61"/>
    </row>
    <row r="134" spans="1:14">
      <c r="A134" s="121"/>
      <c r="B134" s="122"/>
      <c r="C134" s="122"/>
      <c r="D134" s="122" t="s">
        <v>92</v>
      </c>
      <c r="E134" s="201"/>
      <c r="F134" s="201"/>
      <c r="G134" s="122"/>
      <c r="H134" s="122"/>
      <c r="I134" s="122"/>
      <c r="J134" s="122"/>
      <c r="K134" s="122"/>
      <c r="L134" s="122"/>
      <c r="M134" s="123"/>
      <c r="N134" s="61"/>
    </row>
    <row r="135" spans="1:14">
      <c r="A135" s="121"/>
      <c r="B135" s="122"/>
      <c r="C135" s="122"/>
      <c r="D135" s="222" t="s">
        <v>93</v>
      </c>
      <c r="E135" s="122"/>
      <c r="F135" s="122"/>
      <c r="G135" s="222"/>
      <c r="H135" s="222"/>
      <c r="I135" s="222"/>
      <c r="J135" s="122"/>
      <c r="K135" s="122"/>
      <c r="L135" s="122"/>
      <c r="M135" s="123"/>
      <c r="N135" s="61"/>
    </row>
    <row r="136" spans="1:14">
      <c r="A136" s="121"/>
      <c r="B136" s="122"/>
      <c r="C136" s="122"/>
      <c r="D136" s="223" t="s">
        <v>101</v>
      </c>
      <c r="E136" s="122"/>
      <c r="F136" s="122"/>
      <c r="G136" s="223"/>
      <c r="H136" s="223"/>
      <c r="I136" s="223"/>
      <c r="J136" s="122"/>
      <c r="K136" s="122"/>
      <c r="L136" s="122"/>
      <c r="M136" s="123"/>
      <c r="N136" s="61"/>
    </row>
    <row r="137" spans="1:14">
      <c r="A137" s="224"/>
      <c r="B137" s="220"/>
      <c r="C137" s="220"/>
      <c r="D137" s="122" t="s">
        <v>95</v>
      </c>
      <c r="E137" s="122"/>
      <c r="F137" s="122"/>
      <c r="G137" s="122"/>
      <c r="H137" s="122"/>
      <c r="I137" s="122"/>
      <c r="J137" s="220"/>
      <c r="K137" s="220"/>
      <c r="L137" s="220"/>
      <c r="M137" s="221"/>
      <c r="N137" s="61"/>
    </row>
    <row r="138" spans="1:14">
      <c r="A138" s="224"/>
      <c r="B138" s="220"/>
      <c r="C138" s="220"/>
      <c r="D138" s="220"/>
      <c r="E138" s="122"/>
      <c r="F138" s="122"/>
      <c r="G138" s="122"/>
      <c r="H138" s="122"/>
      <c r="I138" s="122"/>
      <c r="J138" s="220"/>
      <c r="K138" s="220"/>
      <c r="L138" s="220"/>
      <c r="M138" s="221"/>
      <c r="N138" s="61"/>
    </row>
    <row r="139" spans="1:14">
      <c r="A139" s="483" t="s">
        <v>217</v>
      </c>
      <c r="B139" s="484"/>
      <c r="C139" s="484"/>
      <c r="D139" s="484"/>
      <c r="E139" s="484"/>
      <c r="F139" s="484"/>
      <c r="G139" s="484"/>
      <c r="H139" s="484"/>
      <c r="I139" s="484"/>
      <c r="J139" s="484"/>
      <c r="K139" s="484"/>
      <c r="L139" s="484"/>
      <c r="M139" s="485"/>
      <c r="N139" s="61"/>
    </row>
  </sheetData>
  <mergeCells count="149">
    <mergeCell ref="A85:M85"/>
    <mergeCell ref="A86:M86"/>
    <mergeCell ref="B87:G87"/>
    <mergeCell ref="K87:L87"/>
    <mergeCell ref="B88:G88"/>
    <mergeCell ref="K88:L88"/>
    <mergeCell ref="B37:H37"/>
    <mergeCell ref="B38:H38"/>
    <mergeCell ref="B39:H39"/>
    <mergeCell ref="B42:H42"/>
    <mergeCell ref="K37:L37"/>
    <mergeCell ref="K38:L38"/>
    <mergeCell ref="B68:H68"/>
    <mergeCell ref="B62:H62"/>
    <mergeCell ref="K62:L62"/>
    <mergeCell ref="B63:H63"/>
    <mergeCell ref="K63:L63"/>
    <mergeCell ref="B64:H64"/>
    <mergeCell ref="K42:L42"/>
    <mergeCell ref="B43:H43"/>
    <mergeCell ref="K43:L43"/>
    <mergeCell ref="B44:H44"/>
    <mergeCell ref="K44:L44"/>
    <mergeCell ref="K39:L39"/>
    <mergeCell ref="M1:M6"/>
    <mergeCell ref="B2:I2"/>
    <mergeCell ref="B3:I4"/>
    <mergeCell ref="J3:J4"/>
    <mergeCell ref="K3:L4"/>
    <mergeCell ref="B5:I5"/>
    <mergeCell ref="J5:J6"/>
    <mergeCell ref="B6:I6"/>
    <mergeCell ref="K5:K6"/>
    <mergeCell ref="L5:L6"/>
    <mergeCell ref="G10:H10"/>
    <mergeCell ref="A12:D12"/>
    <mergeCell ref="A13:C13"/>
    <mergeCell ref="G13:H13"/>
    <mergeCell ref="J13:K13"/>
    <mergeCell ref="A1:A6"/>
    <mergeCell ref="B1:I1"/>
    <mergeCell ref="J1:J2"/>
    <mergeCell ref="K1:L2"/>
    <mergeCell ref="E8:H9"/>
    <mergeCell ref="A10:C10"/>
    <mergeCell ref="E10:F10"/>
    <mergeCell ref="B33:H33"/>
    <mergeCell ref="I33:J33"/>
    <mergeCell ref="K33:L33"/>
    <mergeCell ref="A35:M35"/>
    <mergeCell ref="A36:M36"/>
    <mergeCell ref="C14:D14"/>
    <mergeCell ref="K15:M15"/>
    <mergeCell ref="A30:M30"/>
    <mergeCell ref="B32:H32"/>
    <mergeCell ref="I32:J32"/>
    <mergeCell ref="K32:L32"/>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A55:M55"/>
    <mergeCell ref="A56:M56"/>
    <mergeCell ref="B57:H57"/>
    <mergeCell ref="K57:L57"/>
    <mergeCell ref="B58:H58"/>
    <mergeCell ref="K58:L58"/>
    <mergeCell ref="B51:H51"/>
    <mergeCell ref="K51:L51"/>
    <mergeCell ref="B52:H52"/>
    <mergeCell ref="K52:L52"/>
    <mergeCell ref="A53:L53"/>
    <mergeCell ref="K64:L64"/>
    <mergeCell ref="B65:H65"/>
    <mergeCell ref="K65:L65"/>
    <mergeCell ref="B66:H66"/>
    <mergeCell ref="K66:L66"/>
    <mergeCell ref="B59:H59"/>
    <mergeCell ref="K59:L59"/>
    <mergeCell ref="B60:H60"/>
    <mergeCell ref="K60:L60"/>
    <mergeCell ref="B61:H61"/>
    <mergeCell ref="K61:L61"/>
    <mergeCell ref="B70:H70"/>
    <mergeCell ref="K70:L70"/>
    <mergeCell ref="B71:H71"/>
    <mergeCell ref="K71:L71"/>
    <mergeCell ref="B72:H72"/>
    <mergeCell ref="K72:L72"/>
    <mergeCell ref="B67:H67"/>
    <mergeCell ref="K67:L67"/>
    <mergeCell ref="K68:L68"/>
    <mergeCell ref="B69:H69"/>
    <mergeCell ref="K69:L69"/>
    <mergeCell ref="B79:G79"/>
    <mergeCell ref="B80:G80"/>
    <mergeCell ref="B81:G81"/>
    <mergeCell ref="B82:G82"/>
    <mergeCell ref="A83:L83"/>
    <mergeCell ref="A73:L73"/>
    <mergeCell ref="A75:M75"/>
    <mergeCell ref="A76:M76"/>
    <mergeCell ref="B77:G77"/>
    <mergeCell ref="B78:G78"/>
    <mergeCell ref="B92:G92"/>
    <mergeCell ref="K92:L92"/>
    <mergeCell ref="B93:G93"/>
    <mergeCell ref="K93:L93"/>
    <mergeCell ref="B94:G94"/>
    <mergeCell ref="K94:L94"/>
    <mergeCell ref="B89:G89"/>
    <mergeCell ref="K89:L89"/>
    <mergeCell ref="B90:G90"/>
    <mergeCell ref="K90:L90"/>
    <mergeCell ref="B91:G91"/>
    <mergeCell ref="K91:L91"/>
    <mergeCell ref="A98:L98"/>
    <mergeCell ref="A100:L100"/>
    <mergeCell ref="A102:M102"/>
    <mergeCell ref="A103:M103"/>
    <mergeCell ref="A104:G104"/>
    <mergeCell ref="K104:M104"/>
    <mergeCell ref="B95:G95"/>
    <mergeCell ref="K95:L95"/>
    <mergeCell ref="B96:G96"/>
    <mergeCell ref="K96:L96"/>
    <mergeCell ref="B97:G97"/>
    <mergeCell ref="K97:L97"/>
    <mergeCell ref="A110:L110"/>
    <mergeCell ref="A126:M127"/>
    <mergeCell ref="A128:M129"/>
    <mergeCell ref="A139:M139"/>
    <mergeCell ref="A105:G105"/>
    <mergeCell ref="K105:M105"/>
    <mergeCell ref="K106:M106"/>
    <mergeCell ref="K107:M107"/>
    <mergeCell ref="A108:L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361" r:id="rId4">
          <objectPr defaultSize="0" autoPict="0" r:id="rId5">
            <anchor moveWithCells="1" sizeWithCells="1">
              <from>
                <xdr:col>0</xdr:col>
                <xdr:colOff>266700</xdr:colOff>
                <xdr:row>0</xdr:row>
                <xdr:rowOff>323850</xdr:rowOff>
              </from>
              <to>
                <xdr:col>1</xdr:col>
                <xdr:colOff>609600</xdr:colOff>
                <xdr:row>5</xdr:row>
                <xdr:rowOff>123825</xdr:rowOff>
              </to>
            </anchor>
          </objectPr>
        </oleObject>
      </mc:Choice>
      <mc:Fallback>
        <oleObject progId="PBrush" shapeId="15361" r:id="rId4"/>
      </mc:Fallback>
    </mc:AlternateContent>
  </oleObject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9" tint="-0.249977111117893"/>
  </sheetPr>
  <dimension ref="A1:O140"/>
  <sheetViews>
    <sheetView topLeftCell="A13" zoomScale="75" zoomScaleNormal="75" workbookViewId="0">
      <selection activeCell="B33" sqref="B33:H33"/>
    </sheetView>
  </sheetViews>
  <sheetFormatPr baseColWidth="10" defaultColWidth="11" defaultRowHeight="15"/>
  <cols>
    <col min="1" max="1" width="9.140625" bestFit="1" customWidth="1"/>
    <col min="2" max="2" width="17" customWidth="1"/>
    <col min="6" max="6" width="14.28515625" customWidth="1"/>
    <col min="9" max="9" width="13.140625" bestFit="1" customWidth="1"/>
    <col min="10" max="10" width="15.7109375" customWidth="1"/>
    <col min="11" max="11" width="17.7109375" bestFit="1" customWidth="1"/>
    <col min="13" max="13" width="21.28515625" customWidth="1"/>
    <col min="14" max="14" width="17.28515625" customWidth="1"/>
    <col min="15" max="15" width="12" bestFit="1" customWidth="1"/>
  </cols>
  <sheetData>
    <row r="1" spans="1:14" ht="27" customHeight="1">
      <c r="A1" s="576"/>
      <c r="B1" s="579"/>
      <c r="C1" s="579"/>
      <c r="D1" s="579"/>
      <c r="E1" s="579"/>
      <c r="F1" s="579"/>
      <c r="G1" s="579"/>
      <c r="H1" s="579"/>
      <c r="I1" s="580"/>
      <c r="J1" s="581" t="s">
        <v>40</v>
      </c>
      <c r="K1" s="583" t="s">
        <v>193</v>
      </c>
      <c r="L1" s="584"/>
      <c r="M1" s="587"/>
      <c r="N1" s="61"/>
    </row>
    <row r="2" spans="1:14" ht="15.75">
      <c r="A2" s="577"/>
      <c r="B2" s="590" t="s">
        <v>0</v>
      </c>
      <c r="C2" s="590"/>
      <c r="D2" s="590"/>
      <c r="E2" s="590"/>
      <c r="F2" s="590"/>
      <c r="G2" s="590"/>
      <c r="H2" s="590"/>
      <c r="I2" s="591"/>
      <c r="J2" s="582"/>
      <c r="K2" s="585"/>
      <c r="L2" s="586"/>
      <c r="M2" s="588"/>
      <c r="N2" s="61"/>
    </row>
    <row r="3" spans="1:14">
      <c r="A3" s="577"/>
      <c r="B3" s="592" t="s">
        <v>194</v>
      </c>
      <c r="C3" s="592"/>
      <c r="D3" s="592"/>
      <c r="E3" s="592"/>
      <c r="F3" s="592"/>
      <c r="G3" s="592"/>
      <c r="H3" s="592"/>
      <c r="I3" s="593"/>
      <c r="J3" s="594" t="s">
        <v>41</v>
      </c>
      <c r="K3" s="596">
        <v>2021</v>
      </c>
      <c r="L3" s="597"/>
      <c r="M3" s="588"/>
      <c r="N3" s="61"/>
    </row>
    <row r="4" spans="1:14">
      <c r="A4" s="577"/>
      <c r="B4" s="592"/>
      <c r="C4" s="592"/>
      <c r="D4" s="592"/>
      <c r="E4" s="592"/>
      <c r="F4" s="592"/>
      <c r="G4" s="592"/>
      <c r="H4" s="592"/>
      <c r="I4" s="593"/>
      <c r="J4" s="595"/>
      <c r="K4" s="585"/>
      <c r="L4" s="586"/>
      <c r="M4" s="588"/>
      <c r="N4" s="61"/>
    </row>
    <row r="5" spans="1:14">
      <c r="A5" s="577"/>
      <c r="B5" s="592" t="s">
        <v>195</v>
      </c>
      <c r="C5" s="592"/>
      <c r="D5" s="592"/>
      <c r="E5" s="592"/>
      <c r="F5" s="592"/>
      <c r="G5" s="592"/>
      <c r="H5" s="592"/>
      <c r="I5" s="593"/>
      <c r="J5" s="594" t="s">
        <v>42</v>
      </c>
      <c r="K5" s="601"/>
      <c r="L5" s="601"/>
      <c r="M5" s="588"/>
      <c r="N5" s="61"/>
    </row>
    <row r="6" spans="1:14" ht="15.75" thickBot="1">
      <c r="A6" s="578"/>
      <c r="B6" s="599"/>
      <c r="C6" s="599"/>
      <c r="D6" s="599"/>
      <c r="E6" s="599"/>
      <c r="F6" s="599"/>
      <c r="G6" s="599"/>
      <c r="H6" s="599"/>
      <c r="I6" s="600"/>
      <c r="J6" s="598"/>
      <c r="K6" s="602"/>
      <c r="L6" s="602"/>
      <c r="M6" s="589"/>
      <c r="N6" s="61"/>
    </row>
    <row r="7" spans="1:14" ht="15.75" thickBot="1">
      <c r="A7" s="62"/>
      <c r="B7" s="63"/>
      <c r="C7" s="63"/>
      <c r="D7" s="63"/>
      <c r="E7" s="63"/>
      <c r="F7" s="63"/>
      <c r="G7" s="63"/>
      <c r="H7" s="63"/>
      <c r="I7" s="63"/>
      <c r="J7" s="63"/>
      <c r="K7" s="64"/>
      <c r="L7" s="64"/>
      <c r="M7" s="65"/>
      <c r="N7" s="61"/>
    </row>
    <row r="8" spans="1:14" ht="18" customHeight="1">
      <c r="A8" s="66"/>
      <c r="B8" s="67"/>
      <c r="C8" s="67"/>
      <c r="D8" s="67"/>
      <c r="E8" s="605"/>
      <c r="F8" s="605"/>
      <c r="G8" s="605"/>
      <c r="H8" s="605"/>
      <c r="I8" s="67"/>
      <c r="J8" s="68" t="s">
        <v>43</v>
      </c>
      <c r="K8" s="69"/>
      <c r="L8" s="69"/>
      <c r="M8" s="70"/>
      <c r="N8" s="61"/>
    </row>
    <row r="9" spans="1:14">
      <c r="A9" s="71"/>
      <c r="B9" s="72"/>
      <c r="C9" s="72"/>
      <c r="D9" s="72"/>
      <c r="E9" s="606"/>
      <c r="F9" s="606"/>
      <c r="G9" s="606"/>
      <c r="H9" s="606"/>
      <c r="I9" s="72"/>
      <c r="J9" s="73"/>
      <c r="K9" s="74" t="s">
        <v>44</v>
      </c>
      <c r="L9" s="74" t="s">
        <v>45</v>
      </c>
      <c r="M9" s="75" t="s">
        <v>46</v>
      </c>
      <c r="N9" s="61"/>
    </row>
    <row r="10" spans="1:14" ht="20.25">
      <c r="A10" s="565" t="s">
        <v>196</v>
      </c>
      <c r="B10" s="566"/>
      <c r="C10" s="566"/>
      <c r="D10" s="78" t="s">
        <v>197</v>
      </c>
      <c r="E10" s="561" t="s">
        <v>198</v>
      </c>
      <c r="F10" s="561"/>
      <c r="G10" s="562" t="s">
        <v>199</v>
      </c>
      <c r="H10" s="562"/>
      <c r="I10" s="72"/>
      <c r="J10" s="79"/>
      <c r="K10" s="74"/>
      <c r="L10" s="74"/>
      <c r="M10" s="75"/>
      <c r="N10" s="61"/>
    </row>
    <row r="11" spans="1:14" ht="35.25">
      <c r="A11" s="76"/>
      <c r="B11" s="77"/>
      <c r="C11" s="77"/>
      <c r="D11" s="80"/>
      <c r="E11" s="72"/>
      <c r="F11" s="72"/>
      <c r="G11" s="81"/>
      <c r="H11" s="72"/>
      <c r="I11" s="72"/>
      <c r="J11" s="79"/>
      <c r="K11" s="74"/>
      <c r="L11" s="74"/>
      <c r="M11" s="75"/>
      <c r="N11" s="61"/>
    </row>
    <row r="12" spans="1:14">
      <c r="A12" s="563" t="s">
        <v>200</v>
      </c>
      <c r="B12" s="564"/>
      <c r="C12" s="564"/>
      <c r="D12" s="564"/>
      <c r="E12" s="72"/>
      <c r="F12" s="72"/>
      <c r="G12" s="72"/>
      <c r="H12" s="72"/>
      <c r="I12" s="72"/>
      <c r="J12" s="73"/>
      <c r="K12" s="74"/>
      <c r="L12" s="74"/>
      <c r="M12" s="75"/>
      <c r="N12" s="61"/>
    </row>
    <row r="13" spans="1:14" ht="35.25">
      <c r="A13" s="565" t="s">
        <v>201</v>
      </c>
      <c r="B13" s="566"/>
      <c r="C13" s="566"/>
      <c r="D13" s="82" t="s">
        <v>47</v>
      </c>
      <c r="E13" s="82"/>
      <c r="F13" s="83"/>
      <c r="G13" s="567" t="s">
        <v>202</v>
      </c>
      <c r="H13" s="567"/>
      <c r="I13" s="84" t="s">
        <v>47</v>
      </c>
      <c r="J13" s="567" t="s">
        <v>203</v>
      </c>
      <c r="K13" s="567"/>
      <c r="L13" s="84" t="s">
        <v>47</v>
      </c>
      <c r="M13" s="85"/>
      <c r="N13" s="61"/>
    </row>
    <row r="14" spans="1:14">
      <c r="A14" s="86" t="s">
        <v>48</v>
      </c>
      <c r="B14" s="87"/>
      <c r="C14" s="568"/>
      <c r="D14" s="568"/>
      <c r="E14" s="88"/>
      <c r="F14" s="88"/>
      <c r="G14" s="87"/>
      <c r="H14" s="89"/>
      <c r="I14" s="90" t="s">
        <v>49</v>
      </c>
      <c r="J14" s="91"/>
      <c r="K14" s="88"/>
      <c r="L14" s="88"/>
      <c r="M14" s="92"/>
      <c r="N14" s="61"/>
    </row>
    <row r="15" spans="1:14" ht="19.5" customHeight="1" thickBot="1">
      <c r="A15" s="93"/>
      <c r="B15" s="94"/>
      <c r="C15" s="95"/>
      <c r="D15" s="95"/>
      <c r="E15" s="95"/>
      <c r="F15" s="95"/>
      <c r="G15" s="94"/>
      <c r="H15" s="95"/>
      <c r="I15" s="94"/>
      <c r="J15" s="95"/>
      <c r="K15" s="569"/>
      <c r="L15" s="569"/>
      <c r="M15" s="570"/>
      <c r="N15" s="61"/>
    </row>
    <row r="16" spans="1:14">
      <c r="A16" s="96"/>
      <c r="B16" s="97"/>
      <c r="C16" s="97"/>
      <c r="D16" s="97"/>
      <c r="E16" s="97"/>
      <c r="F16" s="97"/>
      <c r="G16" s="97"/>
      <c r="H16" s="97"/>
      <c r="I16" s="97"/>
      <c r="J16" s="97"/>
      <c r="K16" s="97"/>
      <c r="L16" s="97"/>
      <c r="M16" s="98"/>
      <c r="N16" s="61"/>
    </row>
    <row r="17" spans="1:14">
      <c r="A17" s="9" t="s">
        <v>50</v>
      </c>
      <c r="B17" s="10"/>
      <c r="C17" s="99" t="s">
        <v>204</v>
      </c>
      <c r="D17" s="100"/>
      <c r="E17" s="101"/>
      <c r="F17" s="101"/>
      <c r="G17" s="101"/>
      <c r="H17" s="101"/>
      <c r="I17" s="101"/>
      <c r="J17" s="101"/>
      <c r="K17" s="101"/>
      <c r="L17" s="101"/>
      <c r="M17" s="102"/>
      <c r="N17" s="103"/>
    </row>
    <row r="18" spans="1:14">
      <c r="A18" s="104" t="s">
        <v>51</v>
      </c>
      <c r="B18" s="105"/>
      <c r="C18" s="106"/>
      <c r="D18" s="106"/>
      <c r="E18" s="106"/>
      <c r="F18" s="106"/>
      <c r="G18" s="106"/>
      <c r="H18" s="106"/>
      <c r="I18" s="106"/>
      <c r="J18" s="106"/>
      <c r="K18" s="106"/>
      <c r="L18" s="106"/>
      <c r="M18" s="102"/>
      <c r="N18" s="103"/>
    </row>
    <row r="19" spans="1:14">
      <c r="A19" s="107"/>
      <c r="B19" s="105"/>
      <c r="C19" s="108"/>
      <c r="D19" s="106"/>
      <c r="E19" s="106"/>
      <c r="F19" s="106"/>
      <c r="G19" s="106"/>
      <c r="H19" s="106"/>
      <c r="I19" s="106"/>
      <c r="J19" s="106"/>
      <c r="K19" s="106"/>
      <c r="L19" s="106"/>
      <c r="M19" s="102"/>
      <c r="N19" s="103"/>
    </row>
    <row r="20" spans="1:14">
      <c r="A20" s="107"/>
      <c r="B20" s="105"/>
      <c r="C20" s="109"/>
      <c r="D20" s="109"/>
      <c r="E20" s="109"/>
      <c r="F20" s="109"/>
      <c r="G20" s="109"/>
      <c r="H20" s="109"/>
      <c r="I20" s="109"/>
      <c r="J20" s="109"/>
      <c r="K20" s="109"/>
      <c r="L20" s="109"/>
      <c r="M20" s="110"/>
      <c r="N20" s="103"/>
    </row>
    <row r="21" spans="1:14">
      <c r="A21" s="107" t="s">
        <v>52</v>
      </c>
      <c r="B21" s="111"/>
      <c r="C21" s="106"/>
      <c r="D21" s="106"/>
      <c r="E21" s="106"/>
      <c r="F21" s="106"/>
      <c r="G21" s="106"/>
      <c r="H21" s="100"/>
      <c r="I21" s="11" t="s">
        <v>53</v>
      </c>
      <c r="J21" s="106"/>
      <c r="K21" s="106"/>
      <c r="L21" s="106"/>
      <c r="M21" s="110"/>
      <c r="N21" s="103"/>
    </row>
    <row r="22" spans="1:14">
      <c r="A22" s="107"/>
      <c r="B22" s="105"/>
      <c r="C22" s="109"/>
      <c r="D22" s="109"/>
      <c r="E22" s="109"/>
      <c r="F22" s="109"/>
      <c r="G22" s="109"/>
      <c r="H22" s="109"/>
      <c r="I22" s="109"/>
      <c r="J22" s="109"/>
      <c r="K22" s="109"/>
      <c r="L22" s="109"/>
      <c r="M22" s="110"/>
      <c r="N22" s="103"/>
    </row>
    <row r="23" spans="1:14">
      <c r="A23" s="107" t="s">
        <v>54</v>
      </c>
      <c r="B23" s="111"/>
      <c r="C23" s="106"/>
      <c r="D23" s="106"/>
      <c r="E23" s="106"/>
      <c r="F23" s="106"/>
      <c r="G23" s="106"/>
      <c r="H23" s="106"/>
      <c r="I23" s="106"/>
      <c r="J23" s="106"/>
      <c r="K23" s="106"/>
      <c r="L23" s="106"/>
      <c r="M23" s="112"/>
      <c r="N23" s="103"/>
    </row>
    <row r="24" spans="1:14">
      <c r="A24" s="107"/>
      <c r="B24" s="105"/>
      <c r="C24" s="109"/>
      <c r="D24" s="109"/>
      <c r="E24" s="109"/>
      <c r="F24" s="109"/>
      <c r="G24" s="109"/>
      <c r="H24" s="109"/>
      <c r="I24" s="109"/>
      <c r="J24" s="109"/>
      <c r="K24" s="109"/>
      <c r="L24" s="109"/>
      <c r="M24" s="110"/>
      <c r="N24" s="103"/>
    </row>
    <row r="25" spans="1:14">
      <c r="A25" s="107" t="s">
        <v>55</v>
      </c>
      <c r="B25" s="111"/>
      <c r="C25" s="106"/>
      <c r="D25" s="106"/>
      <c r="E25" s="106"/>
      <c r="F25" s="106"/>
      <c r="G25" s="106"/>
      <c r="H25" s="106"/>
      <c r="I25" s="106"/>
      <c r="J25" s="113" t="s">
        <v>50</v>
      </c>
      <c r="K25" s="114"/>
      <c r="L25" s="115" t="s">
        <v>204</v>
      </c>
      <c r="M25" s="116" t="s">
        <v>205</v>
      </c>
      <c r="N25" s="103"/>
    </row>
    <row r="26" spans="1:14">
      <c r="A26" s="107"/>
      <c r="B26" s="105"/>
      <c r="C26" s="109"/>
      <c r="D26" s="109"/>
      <c r="E26" s="109"/>
      <c r="F26" s="109"/>
      <c r="G26" s="109"/>
      <c r="H26" s="109"/>
      <c r="I26" s="109"/>
      <c r="J26" s="109"/>
      <c r="K26" s="109"/>
      <c r="L26" s="109"/>
      <c r="M26" s="110"/>
      <c r="N26" s="103"/>
    </row>
    <row r="27" spans="1:14">
      <c r="A27" s="107" t="s">
        <v>206</v>
      </c>
      <c r="B27" s="105"/>
      <c r="C27" s="109"/>
      <c r="D27" s="109"/>
      <c r="E27" s="109"/>
      <c r="F27" s="109"/>
      <c r="G27" s="100"/>
      <c r="H27" s="117" t="s">
        <v>207</v>
      </c>
      <c r="I27" s="117" t="s">
        <v>207</v>
      </c>
      <c r="J27" s="101"/>
      <c r="K27" s="109"/>
      <c r="L27" s="109"/>
      <c r="M27" s="110"/>
      <c r="N27" s="103"/>
    </row>
    <row r="28" spans="1:14">
      <c r="A28" s="107"/>
      <c r="B28" s="105"/>
      <c r="C28" s="109"/>
      <c r="D28" s="109"/>
      <c r="E28" s="101" t="s">
        <v>56</v>
      </c>
      <c r="F28" s="118"/>
      <c r="G28" s="119" t="s">
        <v>44</v>
      </c>
      <c r="H28" s="119" t="s">
        <v>45</v>
      </c>
      <c r="I28" s="120" t="s">
        <v>46</v>
      </c>
      <c r="J28" s="101"/>
      <c r="K28" s="109"/>
      <c r="L28" s="109"/>
      <c r="M28" s="110"/>
      <c r="N28" s="103"/>
    </row>
    <row r="29" spans="1:14">
      <c r="A29" s="121"/>
      <c r="B29" s="122"/>
      <c r="C29" s="122"/>
      <c r="D29" s="122"/>
      <c r="E29" s="122"/>
      <c r="F29" s="122"/>
      <c r="G29" s="122"/>
      <c r="H29" s="122"/>
      <c r="I29" s="122"/>
      <c r="J29" s="122"/>
      <c r="K29" s="122"/>
      <c r="L29" s="122"/>
      <c r="M29" s="123"/>
      <c r="N29" s="61"/>
    </row>
    <row r="30" spans="1:14" ht="17.25" hidden="1" customHeight="1">
      <c r="A30" s="571" t="s">
        <v>57</v>
      </c>
      <c r="B30" s="572"/>
      <c r="C30" s="572"/>
      <c r="D30" s="572"/>
      <c r="E30" s="572"/>
      <c r="F30" s="572"/>
      <c r="G30" s="572"/>
      <c r="H30" s="572"/>
      <c r="I30" s="572"/>
      <c r="J30" s="572"/>
      <c r="K30" s="572"/>
      <c r="L30" s="572"/>
      <c r="M30" s="573"/>
      <c r="N30" s="103"/>
    </row>
    <row r="31" spans="1:14" ht="15.75" customHeight="1" thickBot="1">
      <c r="A31" s="124"/>
      <c r="B31" s="125"/>
      <c r="C31" s="125"/>
      <c r="D31" s="125"/>
      <c r="E31" s="125"/>
      <c r="F31" s="125"/>
      <c r="G31" s="125"/>
      <c r="H31" s="125"/>
      <c r="I31" s="125"/>
      <c r="J31" s="125"/>
      <c r="K31" s="125"/>
      <c r="L31" s="125"/>
      <c r="M31" s="126"/>
      <c r="N31" s="61"/>
    </row>
    <row r="32" spans="1:14" ht="6" customHeight="1">
      <c r="A32" s="127" t="s">
        <v>208</v>
      </c>
      <c r="B32" s="549" t="s">
        <v>58</v>
      </c>
      <c r="C32" s="549"/>
      <c r="D32" s="549"/>
      <c r="E32" s="549"/>
      <c r="F32" s="549"/>
      <c r="G32" s="549"/>
      <c r="H32" s="549"/>
      <c r="I32" s="556" t="s">
        <v>59</v>
      </c>
      <c r="J32" s="556"/>
      <c r="K32" s="603" t="s">
        <v>60</v>
      </c>
      <c r="L32" s="603"/>
      <c r="M32" s="129" t="s">
        <v>7</v>
      </c>
      <c r="N32" s="61"/>
    </row>
    <row r="33" spans="1:14" ht="15.75" thickBot="1">
      <c r="A33" s="130" t="s">
        <v>32</v>
      </c>
      <c r="B33" s="604" t="s">
        <v>288</v>
      </c>
      <c r="C33" s="604"/>
      <c r="D33" s="604"/>
      <c r="E33" s="604"/>
      <c r="F33" s="604"/>
      <c r="G33" s="604"/>
      <c r="H33" s="604"/>
      <c r="I33" s="604"/>
      <c r="J33" s="604"/>
      <c r="K33" s="604" t="s">
        <v>115</v>
      </c>
      <c r="L33" s="604"/>
      <c r="M33" s="131"/>
      <c r="N33" s="61"/>
    </row>
    <row r="34" spans="1:14">
      <c r="A34" s="132"/>
      <c r="B34" s="133"/>
      <c r="C34" s="133"/>
      <c r="D34" s="133"/>
      <c r="E34" s="133"/>
      <c r="F34" s="133"/>
      <c r="G34" s="133"/>
      <c r="H34" s="133"/>
      <c r="I34" s="133"/>
      <c r="J34" s="133"/>
      <c r="K34" s="133"/>
      <c r="L34" s="133"/>
      <c r="M34" s="134"/>
      <c r="N34" s="61"/>
    </row>
    <row r="35" spans="1:14">
      <c r="A35" s="500" t="s">
        <v>62</v>
      </c>
      <c r="B35" s="501"/>
      <c r="C35" s="501"/>
      <c r="D35" s="501"/>
      <c r="E35" s="501"/>
      <c r="F35" s="501"/>
      <c r="G35" s="501"/>
      <c r="H35" s="501"/>
      <c r="I35" s="501"/>
      <c r="J35" s="501"/>
      <c r="K35" s="501"/>
      <c r="L35" s="501"/>
      <c r="M35" s="502"/>
      <c r="N35" s="61"/>
    </row>
    <row r="36" spans="1:14" ht="15.75" thickBot="1">
      <c r="A36" s="557"/>
      <c r="B36" s="558"/>
      <c r="C36" s="558"/>
      <c r="D36" s="558"/>
      <c r="E36" s="558"/>
      <c r="F36" s="558"/>
      <c r="G36" s="558"/>
      <c r="H36" s="558"/>
      <c r="I36" s="558"/>
      <c r="J36" s="558"/>
      <c r="K36" s="558"/>
      <c r="L36" s="558"/>
      <c r="M36" s="559"/>
      <c r="N36" s="61"/>
    </row>
    <row r="37" spans="1:14" ht="30">
      <c r="A37" s="135" t="s">
        <v>40</v>
      </c>
      <c r="B37" s="549" t="s">
        <v>58</v>
      </c>
      <c r="C37" s="549"/>
      <c r="D37" s="549"/>
      <c r="E37" s="549"/>
      <c r="F37" s="549"/>
      <c r="G37" s="549"/>
      <c r="H37" s="549"/>
      <c r="I37" s="128" t="s">
        <v>63</v>
      </c>
      <c r="J37" s="128" t="s">
        <v>64</v>
      </c>
      <c r="K37" s="549" t="s">
        <v>65</v>
      </c>
      <c r="L37" s="549"/>
      <c r="M37" s="136" t="s">
        <v>66</v>
      </c>
      <c r="N37" s="61"/>
    </row>
    <row r="38" spans="1:14">
      <c r="A38" s="137"/>
      <c r="B38" s="550"/>
      <c r="C38" s="550"/>
      <c r="D38" s="550"/>
      <c r="E38" s="550"/>
      <c r="F38" s="550"/>
      <c r="G38" s="550"/>
      <c r="H38" s="550"/>
      <c r="I38" s="138"/>
      <c r="J38" s="139"/>
      <c r="K38" s="560"/>
      <c r="L38" s="560"/>
      <c r="M38" s="141">
        <f>J38*K38</f>
        <v>0</v>
      </c>
      <c r="N38" s="61"/>
    </row>
    <row r="39" spans="1:14">
      <c r="A39" s="142"/>
      <c r="B39" s="537"/>
      <c r="C39" s="537"/>
      <c r="D39" s="537"/>
      <c r="E39" s="537"/>
      <c r="F39" s="537"/>
      <c r="G39" s="537"/>
      <c r="H39" s="537"/>
      <c r="I39" s="143"/>
      <c r="J39" s="144"/>
      <c r="K39" s="554"/>
      <c r="L39" s="554"/>
      <c r="M39" s="141">
        <f t="shared" ref="M39:M51" si="0">J39*K39</f>
        <v>0</v>
      </c>
      <c r="N39" s="61"/>
    </row>
    <row r="40" spans="1:14">
      <c r="A40" s="142"/>
      <c r="B40" s="537"/>
      <c r="C40" s="537"/>
      <c r="D40" s="537"/>
      <c r="E40" s="537"/>
      <c r="F40" s="537"/>
      <c r="G40" s="537"/>
      <c r="H40" s="537"/>
      <c r="I40" s="143"/>
      <c r="J40" s="144"/>
      <c r="K40" s="554"/>
      <c r="L40" s="554"/>
      <c r="M40" s="141">
        <f t="shared" si="0"/>
        <v>0</v>
      </c>
      <c r="N40" s="61"/>
    </row>
    <row r="41" spans="1:14">
      <c r="A41" s="142"/>
      <c r="B41" s="537"/>
      <c r="C41" s="537"/>
      <c r="D41" s="537"/>
      <c r="E41" s="537"/>
      <c r="F41" s="537"/>
      <c r="G41" s="537"/>
      <c r="H41" s="537"/>
      <c r="I41" s="143"/>
      <c r="J41" s="144"/>
      <c r="K41" s="554"/>
      <c r="L41" s="554"/>
      <c r="M41" s="141">
        <f t="shared" si="0"/>
        <v>0</v>
      </c>
      <c r="N41" s="61"/>
    </row>
    <row r="42" spans="1:14">
      <c r="A42" s="142"/>
      <c r="B42" s="537"/>
      <c r="C42" s="537"/>
      <c r="D42" s="537"/>
      <c r="E42" s="537"/>
      <c r="F42" s="537"/>
      <c r="G42" s="537"/>
      <c r="H42" s="537"/>
      <c r="I42" s="143"/>
      <c r="J42" s="144"/>
      <c r="K42" s="554"/>
      <c r="L42" s="554"/>
      <c r="M42" s="141">
        <f t="shared" si="0"/>
        <v>0</v>
      </c>
      <c r="N42" s="61"/>
    </row>
    <row r="43" spans="1:14">
      <c r="A43" s="142"/>
      <c r="B43" s="537"/>
      <c r="C43" s="537"/>
      <c r="D43" s="537"/>
      <c r="E43" s="537"/>
      <c r="F43" s="537"/>
      <c r="G43" s="537"/>
      <c r="H43" s="537"/>
      <c r="I43" s="143"/>
      <c r="J43" s="144"/>
      <c r="K43" s="554"/>
      <c r="L43" s="554"/>
      <c r="M43" s="141">
        <f t="shared" si="0"/>
        <v>0</v>
      </c>
      <c r="N43" s="61"/>
    </row>
    <row r="44" spans="1:14">
      <c r="A44" s="142"/>
      <c r="B44" s="537"/>
      <c r="C44" s="537"/>
      <c r="D44" s="537"/>
      <c r="E44" s="537"/>
      <c r="F44" s="537"/>
      <c r="G44" s="537"/>
      <c r="H44" s="537"/>
      <c r="I44" s="143"/>
      <c r="J44" s="144"/>
      <c r="K44" s="554"/>
      <c r="L44" s="554"/>
      <c r="M44" s="141">
        <f t="shared" si="0"/>
        <v>0</v>
      </c>
      <c r="N44" s="61"/>
    </row>
    <row r="45" spans="1:14">
      <c r="A45" s="142"/>
      <c r="B45" s="537"/>
      <c r="C45" s="537"/>
      <c r="D45" s="537"/>
      <c r="E45" s="537"/>
      <c r="F45" s="537"/>
      <c r="G45" s="537"/>
      <c r="H45" s="537"/>
      <c r="I45" s="143"/>
      <c r="J45" s="144"/>
      <c r="K45" s="554"/>
      <c r="L45" s="554"/>
      <c r="M45" s="141">
        <f t="shared" si="0"/>
        <v>0</v>
      </c>
      <c r="N45" s="61"/>
    </row>
    <row r="46" spans="1:14">
      <c r="A46" s="142"/>
      <c r="B46" s="537"/>
      <c r="C46" s="537"/>
      <c r="D46" s="537"/>
      <c r="E46" s="537"/>
      <c r="F46" s="537"/>
      <c r="G46" s="537"/>
      <c r="H46" s="537"/>
      <c r="I46" s="143"/>
      <c r="J46" s="144"/>
      <c r="K46" s="554"/>
      <c r="L46" s="554"/>
      <c r="M46" s="141">
        <f t="shared" si="0"/>
        <v>0</v>
      </c>
      <c r="N46" s="61"/>
    </row>
    <row r="47" spans="1:14">
      <c r="A47" s="142"/>
      <c r="B47" s="537"/>
      <c r="C47" s="537"/>
      <c r="D47" s="537"/>
      <c r="E47" s="537"/>
      <c r="F47" s="537"/>
      <c r="G47" s="537"/>
      <c r="H47" s="537"/>
      <c r="I47" s="143"/>
      <c r="J47" s="144"/>
      <c r="K47" s="554"/>
      <c r="L47" s="554"/>
      <c r="M47" s="141">
        <f t="shared" si="0"/>
        <v>0</v>
      </c>
      <c r="N47" s="61"/>
    </row>
    <row r="48" spans="1:14">
      <c r="A48" s="142"/>
      <c r="B48" s="537"/>
      <c r="C48" s="537"/>
      <c r="D48" s="537"/>
      <c r="E48" s="537"/>
      <c r="F48" s="537"/>
      <c r="G48" s="537"/>
      <c r="H48" s="537"/>
      <c r="I48" s="143"/>
      <c r="J48" s="144"/>
      <c r="K48" s="554"/>
      <c r="L48" s="554"/>
      <c r="M48" s="141">
        <f t="shared" si="0"/>
        <v>0</v>
      </c>
      <c r="N48" s="61"/>
    </row>
    <row r="49" spans="1:14">
      <c r="A49" s="142"/>
      <c r="B49" s="537"/>
      <c r="C49" s="537"/>
      <c r="D49" s="537"/>
      <c r="E49" s="537"/>
      <c r="F49" s="537"/>
      <c r="G49" s="537"/>
      <c r="H49" s="537"/>
      <c r="I49" s="143"/>
      <c r="J49" s="144"/>
      <c r="K49" s="554"/>
      <c r="L49" s="554"/>
      <c r="M49" s="141">
        <f t="shared" si="0"/>
        <v>0</v>
      </c>
      <c r="N49" s="61"/>
    </row>
    <row r="50" spans="1:14">
      <c r="A50" s="142"/>
      <c r="B50" s="537"/>
      <c r="C50" s="537"/>
      <c r="D50" s="537"/>
      <c r="E50" s="537"/>
      <c r="F50" s="537"/>
      <c r="G50" s="537"/>
      <c r="H50" s="537"/>
      <c r="I50" s="143"/>
      <c r="J50" s="144"/>
      <c r="K50" s="554"/>
      <c r="L50" s="554"/>
      <c r="M50" s="141">
        <f t="shared" si="0"/>
        <v>0</v>
      </c>
      <c r="N50" s="61"/>
    </row>
    <row r="51" spans="1:14">
      <c r="A51" s="146"/>
      <c r="B51" s="537"/>
      <c r="C51" s="537"/>
      <c r="D51" s="537"/>
      <c r="E51" s="537"/>
      <c r="F51" s="537"/>
      <c r="G51" s="537"/>
      <c r="H51" s="537"/>
      <c r="I51" s="143"/>
      <c r="J51" s="144"/>
      <c r="K51" s="554"/>
      <c r="L51" s="554"/>
      <c r="M51" s="141">
        <f t="shared" si="0"/>
        <v>0</v>
      </c>
      <c r="N51" s="61"/>
    </row>
    <row r="52" spans="1:14" ht="15.75" thickBot="1">
      <c r="A52" s="147"/>
      <c r="B52" s="715" t="s">
        <v>70</v>
      </c>
      <c r="C52" s="715"/>
      <c r="D52" s="715"/>
      <c r="E52" s="715"/>
      <c r="F52" s="715"/>
      <c r="G52" s="715"/>
      <c r="H52" s="715"/>
      <c r="I52" s="148"/>
      <c r="J52" s="149"/>
      <c r="K52" s="555">
        <v>0.05</v>
      </c>
      <c r="L52" s="555"/>
      <c r="M52" s="385">
        <f>K52*M98</f>
        <v>25.694444444444446</v>
      </c>
      <c r="N52" s="61"/>
    </row>
    <row r="53" spans="1:14" ht="15.75" thickBot="1">
      <c r="A53" s="543" t="s">
        <v>71</v>
      </c>
      <c r="B53" s="544"/>
      <c r="C53" s="544"/>
      <c r="D53" s="544"/>
      <c r="E53" s="544"/>
      <c r="F53" s="544"/>
      <c r="G53" s="544"/>
      <c r="H53" s="544"/>
      <c r="I53" s="544"/>
      <c r="J53" s="544"/>
      <c r="K53" s="544"/>
      <c r="L53" s="545"/>
      <c r="M53" s="151">
        <f>SUM(M38:M52)</f>
        <v>25.694444444444446</v>
      </c>
      <c r="N53" s="61"/>
    </row>
    <row r="54" spans="1:14">
      <c r="A54" s="152"/>
      <c r="B54" s="125"/>
      <c r="C54" s="125"/>
      <c r="D54" s="125"/>
      <c r="E54" s="125"/>
      <c r="F54" s="125"/>
      <c r="G54" s="125"/>
      <c r="H54" s="125"/>
      <c r="I54" s="125"/>
      <c r="J54" s="125"/>
      <c r="K54" s="125"/>
      <c r="L54" s="125"/>
      <c r="M54" s="126"/>
      <c r="N54" s="61"/>
    </row>
    <row r="55" spans="1:14">
      <c r="A55" s="524" t="s">
        <v>72</v>
      </c>
      <c r="B55" s="525"/>
      <c r="C55" s="525"/>
      <c r="D55" s="525"/>
      <c r="E55" s="525"/>
      <c r="F55" s="525"/>
      <c r="G55" s="525"/>
      <c r="H55" s="525"/>
      <c r="I55" s="525"/>
      <c r="J55" s="525"/>
      <c r="K55" s="525"/>
      <c r="L55" s="525"/>
      <c r="M55" s="526"/>
      <c r="N55" s="61"/>
    </row>
    <row r="56" spans="1:14" ht="15.75" thickBot="1">
      <c r="A56" s="546"/>
      <c r="B56" s="547"/>
      <c r="C56" s="547"/>
      <c r="D56" s="547"/>
      <c r="E56" s="547"/>
      <c r="F56" s="547"/>
      <c r="G56" s="547"/>
      <c r="H56" s="547"/>
      <c r="I56" s="547"/>
      <c r="J56" s="547"/>
      <c r="K56" s="547"/>
      <c r="L56" s="547"/>
      <c r="M56" s="548"/>
      <c r="N56" s="61"/>
    </row>
    <row r="57" spans="1:14" ht="30">
      <c r="A57" s="135" t="s">
        <v>40</v>
      </c>
      <c r="B57" s="549" t="s">
        <v>58</v>
      </c>
      <c r="C57" s="549"/>
      <c r="D57" s="549"/>
      <c r="E57" s="549"/>
      <c r="F57" s="549"/>
      <c r="G57" s="549"/>
      <c r="H57" s="549"/>
      <c r="I57" s="128" t="s">
        <v>60</v>
      </c>
      <c r="J57" s="128" t="s">
        <v>7</v>
      </c>
      <c r="K57" s="549" t="s">
        <v>73</v>
      </c>
      <c r="L57" s="549"/>
      <c r="M57" s="136" t="s">
        <v>66</v>
      </c>
      <c r="N57" s="61"/>
    </row>
    <row r="58" spans="1:14">
      <c r="A58" s="137" t="s">
        <v>138</v>
      </c>
      <c r="B58" s="550" t="s">
        <v>289</v>
      </c>
      <c r="C58" s="550"/>
      <c r="D58" s="550"/>
      <c r="E58" s="550"/>
      <c r="F58" s="550"/>
      <c r="G58" s="550"/>
      <c r="H58" s="550"/>
      <c r="I58" s="153" t="s">
        <v>115</v>
      </c>
      <c r="J58" s="140">
        <v>1.1000000000000001</v>
      </c>
      <c r="K58" s="725">
        <f>VLOOKUP(A58,[1]MATERIALES!$C$6:$F$373,4,0)</f>
        <v>7219.4356736176651</v>
      </c>
      <c r="L58" s="726"/>
      <c r="M58" s="141">
        <f>J58*K58</f>
        <v>7941.3792409794323</v>
      </c>
      <c r="N58" s="61"/>
    </row>
    <row r="59" spans="1:14">
      <c r="A59" s="142"/>
      <c r="B59" s="537"/>
      <c r="C59" s="537"/>
      <c r="D59" s="537"/>
      <c r="E59" s="537"/>
      <c r="F59" s="537"/>
      <c r="G59" s="537"/>
      <c r="H59" s="537"/>
      <c r="I59" s="154"/>
      <c r="J59" s="145"/>
      <c r="K59" s="721"/>
      <c r="L59" s="722"/>
      <c r="M59" s="141">
        <f t="shared" ref="M59:M72" si="1">J59*K59</f>
        <v>0</v>
      </c>
      <c r="N59" s="61"/>
    </row>
    <row r="60" spans="1:14">
      <c r="A60" s="142"/>
      <c r="B60" s="537"/>
      <c r="C60" s="537"/>
      <c r="D60" s="537"/>
      <c r="E60" s="537"/>
      <c r="F60" s="537"/>
      <c r="G60" s="537"/>
      <c r="H60" s="537"/>
      <c r="I60" s="154"/>
      <c r="J60" s="145"/>
      <c r="K60" s="721"/>
      <c r="L60" s="722"/>
      <c r="M60" s="141">
        <f t="shared" si="1"/>
        <v>0</v>
      </c>
      <c r="N60" s="61"/>
    </row>
    <row r="61" spans="1:14">
      <c r="A61" s="142"/>
      <c r="B61" s="537"/>
      <c r="C61" s="537"/>
      <c r="D61" s="537"/>
      <c r="E61" s="537"/>
      <c r="F61" s="537"/>
      <c r="G61" s="537"/>
      <c r="H61" s="537"/>
      <c r="I61" s="154"/>
      <c r="J61" s="145"/>
      <c r="K61" s="721"/>
      <c r="L61" s="722"/>
      <c r="M61" s="141">
        <f t="shared" si="1"/>
        <v>0</v>
      </c>
      <c r="N61" s="61"/>
    </row>
    <row r="62" spans="1:14">
      <c r="A62" s="142"/>
      <c r="B62" s="537"/>
      <c r="C62" s="537"/>
      <c r="D62" s="537"/>
      <c r="E62" s="537"/>
      <c r="F62" s="537"/>
      <c r="G62" s="537"/>
      <c r="H62" s="537"/>
      <c r="I62" s="154"/>
      <c r="J62" s="145"/>
      <c r="K62" s="721"/>
      <c r="L62" s="722"/>
      <c r="M62" s="141">
        <f t="shared" si="1"/>
        <v>0</v>
      </c>
      <c r="N62" s="61"/>
    </row>
    <row r="63" spans="1:14">
      <c r="A63" s="142"/>
      <c r="B63" s="537"/>
      <c r="C63" s="537"/>
      <c r="D63" s="537"/>
      <c r="E63" s="537"/>
      <c r="F63" s="537"/>
      <c r="G63" s="537"/>
      <c r="H63" s="537"/>
      <c r="I63" s="154"/>
      <c r="J63" s="145"/>
      <c r="K63" s="721"/>
      <c r="L63" s="722"/>
      <c r="M63" s="141">
        <f t="shared" si="1"/>
        <v>0</v>
      </c>
      <c r="N63" s="61"/>
    </row>
    <row r="64" spans="1:14">
      <c r="A64" s="142"/>
      <c r="B64" s="537"/>
      <c r="C64" s="537"/>
      <c r="D64" s="537"/>
      <c r="E64" s="537"/>
      <c r="F64" s="537"/>
      <c r="G64" s="537"/>
      <c r="H64" s="537"/>
      <c r="I64" s="154"/>
      <c r="J64" s="145"/>
      <c r="K64" s="721"/>
      <c r="L64" s="722"/>
      <c r="M64" s="141">
        <f t="shared" si="1"/>
        <v>0</v>
      </c>
      <c r="N64" s="61"/>
    </row>
    <row r="65" spans="1:15">
      <c r="A65" s="142"/>
      <c r="B65" s="537"/>
      <c r="C65" s="537"/>
      <c r="D65" s="537"/>
      <c r="E65" s="537"/>
      <c r="F65" s="537"/>
      <c r="G65" s="537"/>
      <c r="H65" s="537"/>
      <c r="I65" s="154"/>
      <c r="J65" s="145"/>
      <c r="K65" s="721"/>
      <c r="L65" s="722"/>
      <c r="M65" s="141">
        <f t="shared" si="1"/>
        <v>0</v>
      </c>
      <c r="N65" s="61"/>
    </row>
    <row r="66" spans="1:15">
      <c r="A66" s="142"/>
      <c r="B66" s="537"/>
      <c r="C66" s="537"/>
      <c r="D66" s="537"/>
      <c r="E66" s="537"/>
      <c r="F66" s="537"/>
      <c r="G66" s="537"/>
      <c r="H66" s="537"/>
      <c r="I66" s="154"/>
      <c r="J66" s="145"/>
      <c r="K66" s="721"/>
      <c r="L66" s="722"/>
      <c r="M66" s="141">
        <f t="shared" si="1"/>
        <v>0</v>
      </c>
      <c r="N66" s="61"/>
    </row>
    <row r="67" spans="1:15">
      <c r="A67" s="142"/>
      <c r="B67" s="537"/>
      <c r="C67" s="537"/>
      <c r="D67" s="537"/>
      <c r="E67" s="537"/>
      <c r="F67" s="537"/>
      <c r="G67" s="537"/>
      <c r="H67" s="537"/>
      <c r="I67" s="154"/>
      <c r="J67" s="145"/>
      <c r="K67" s="721"/>
      <c r="L67" s="722"/>
      <c r="M67" s="141">
        <f t="shared" si="1"/>
        <v>0</v>
      </c>
      <c r="N67" s="61"/>
    </row>
    <row r="68" spans="1:15">
      <c r="A68" s="142"/>
      <c r="B68" s="537"/>
      <c r="C68" s="537"/>
      <c r="D68" s="537"/>
      <c r="E68" s="537"/>
      <c r="F68" s="537"/>
      <c r="G68" s="537"/>
      <c r="H68" s="537"/>
      <c r="I68" s="154"/>
      <c r="J68" s="145"/>
      <c r="K68" s="721"/>
      <c r="L68" s="722"/>
      <c r="M68" s="141">
        <f t="shared" si="1"/>
        <v>0</v>
      </c>
      <c r="N68" s="61"/>
    </row>
    <row r="69" spans="1:15">
      <c r="A69" s="142"/>
      <c r="B69" s="537"/>
      <c r="C69" s="537"/>
      <c r="D69" s="537"/>
      <c r="E69" s="537"/>
      <c r="F69" s="537"/>
      <c r="G69" s="537"/>
      <c r="H69" s="537"/>
      <c r="I69" s="154"/>
      <c r="J69" s="145"/>
      <c r="K69" s="721"/>
      <c r="L69" s="722"/>
      <c r="M69" s="141">
        <f t="shared" si="1"/>
        <v>0</v>
      </c>
      <c r="N69" s="61"/>
      <c r="O69" s="16"/>
    </row>
    <row r="70" spans="1:15">
      <c r="A70" s="142"/>
      <c r="B70" s="537"/>
      <c r="C70" s="537"/>
      <c r="D70" s="537"/>
      <c r="E70" s="537"/>
      <c r="F70" s="537"/>
      <c r="G70" s="537"/>
      <c r="H70" s="537"/>
      <c r="I70" s="154"/>
      <c r="J70" s="145"/>
      <c r="K70" s="721"/>
      <c r="L70" s="722"/>
      <c r="M70" s="141">
        <f t="shared" si="1"/>
        <v>0</v>
      </c>
      <c r="N70" s="61"/>
    </row>
    <row r="71" spans="1:15">
      <c r="A71" s="142"/>
      <c r="B71" s="537"/>
      <c r="C71" s="537"/>
      <c r="D71" s="537"/>
      <c r="E71" s="537"/>
      <c r="F71" s="537"/>
      <c r="G71" s="537"/>
      <c r="H71" s="537"/>
      <c r="I71" s="154"/>
      <c r="J71" s="145"/>
      <c r="K71" s="721"/>
      <c r="L71" s="722"/>
      <c r="M71" s="141">
        <f t="shared" si="1"/>
        <v>0</v>
      </c>
      <c r="N71" s="61"/>
    </row>
    <row r="72" spans="1:15" ht="15.75" thickBot="1">
      <c r="A72" s="155"/>
      <c r="B72" s="540"/>
      <c r="C72" s="540"/>
      <c r="D72" s="540"/>
      <c r="E72" s="540"/>
      <c r="F72" s="540"/>
      <c r="G72" s="540"/>
      <c r="H72" s="540"/>
      <c r="I72" s="148"/>
      <c r="J72" s="156"/>
      <c r="K72" s="723"/>
      <c r="L72" s="724"/>
      <c r="M72" s="157">
        <f t="shared" si="1"/>
        <v>0</v>
      </c>
      <c r="N72" s="61"/>
    </row>
    <row r="73" spans="1:15" ht="15.75" thickBot="1">
      <c r="A73" s="543" t="s">
        <v>71</v>
      </c>
      <c r="B73" s="544"/>
      <c r="C73" s="544"/>
      <c r="D73" s="544"/>
      <c r="E73" s="544"/>
      <c r="F73" s="544"/>
      <c r="G73" s="544"/>
      <c r="H73" s="544"/>
      <c r="I73" s="544"/>
      <c r="J73" s="544"/>
      <c r="K73" s="544"/>
      <c r="L73" s="545"/>
      <c r="M73" s="158">
        <f>SUM(M58:M72)</f>
        <v>7941.3792409794323</v>
      </c>
      <c r="N73" s="61"/>
    </row>
    <row r="74" spans="1:15">
      <c r="A74" s="124"/>
      <c r="B74" s="125"/>
      <c r="C74" s="125"/>
      <c r="D74" s="125"/>
      <c r="E74" s="125"/>
      <c r="F74" s="125"/>
      <c r="G74" s="125"/>
      <c r="H74" s="125"/>
      <c r="I74" s="125"/>
      <c r="J74" s="125"/>
      <c r="K74" s="125"/>
      <c r="L74" s="125"/>
      <c r="M74" s="126"/>
      <c r="N74" s="61"/>
    </row>
    <row r="75" spans="1:15">
      <c r="A75" s="524" t="s">
        <v>74</v>
      </c>
      <c r="B75" s="525"/>
      <c r="C75" s="525"/>
      <c r="D75" s="525"/>
      <c r="E75" s="525"/>
      <c r="F75" s="525"/>
      <c r="G75" s="525"/>
      <c r="H75" s="525"/>
      <c r="I75" s="525"/>
      <c r="J75" s="525"/>
      <c r="K75" s="525"/>
      <c r="L75" s="525"/>
      <c r="M75" s="526"/>
      <c r="N75" s="103"/>
    </row>
    <row r="76" spans="1:15" ht="15.75" thickBot="1">
      <c r="A76" s="527"/>
      <c r="B76" s="528"/>
      <c r="C76" s="528"/>
      <c r="D76" s="528"/>
      <c r="E76" s="528"/>
      <c r="F76" s="528"/>
      <c r="G76" s="528"/>
      <c r="H76" s="528"/>
      <c r="I76" s="528"/>
      <c r="J76" s="528"/>
      <c r="K76" s="528"/>
      <c r="L76" s="528"/>
      <c r="M76" s="529"/>
      <c r="N76" s="61"/>
    </row>
    <row r="77" spans="1:15" ht="30">
      <c r="A77" s="159" t="s">
        <v>40</v>
      </c>
      <c r="B77" s="530" t="s">
        <v>58</v>
      </c>
      <c r="C77" s="530"/>
      <c r="D77" s="530"/>
      <c r="E77" s="530"/>
      <c r="F77" s="530"/>
      <c r="G77" s="530"/>
      <c r="H77" s="160" t="s">
        <v>60</v>
      </c>
      <c r="I77" s="160" t="s">
        <v>214</v>
      </c>
      <c r="J77" s="160" t="s">
        <v>75</v>
      </c>
      <c r="K77" s="160" t="s">
        <v>76</v>
      </c>
      <c r="L77" s="160" t="s">
        <v>77</v>
      </c>
      <c r="M77" s="161" t="s">
        <v>66</v>
      </c>
      <c r="N77" s="61"/>
    </row>
    <row r="78" spans="1:15">
      <c r="A78" s="162"/>
      <c r="B78" s="531"/>
      <c r="C78" s="532"/>
      <c r="D78" s="532"/>
      <c r="E78" s="532"/>
      <c r="F78" s="532"/>
      <c r="G78" s="533"/>
      <c r="H78" s="163"/>
      <c r="I78" s="164"/>
      <c r="J78" s="164"/>
      <c r="K78" s="164"/>
      <c r="L78" s="165"/>
      <c r="M78" s="166">
        <f>K78*L78</f>
        <v>0</v>
      </c>
      <c r="N78" s="61"/>
    </row>
    <row r="79" spans="1:15">
      <c r="A79" s="167"/>
      <c r="B79" s="534"/>
      <c r="C79" s="535"/>
      <c r="D79" s="535"/>
      <c r="E79" s="535"/>
      <c r="F79" s="535"/>
      <c r="G79" s="536"/>
      <c r="H79" s="168"/>
      <c r="I79" s="169"/>
      <c r="J79" s="169"/>
      <c r="K79" s="169"/>
      <c r="L79" s="170"/>
      <c r="M79" s="166">
        <f t="shared" ref="M79:M82" si="2">K79*L79</f>
        <v>0</v>
      </c>
      <c r="N79" s="61"/>
    </row>
    <row r="80" spans="1:15">
      <c r="A80" s="167"/>
      <c r="B80" s="534"/>
      <c r="C80" s="535"/>
      <c r="D80" s="535"/>
      <c r="E80" s="535"/>
      <c r="F80" s="535"/>
      <c r="G80" s="536"/>
      <c r="H80" s="168"/>
      <c r="I80" s="169"/>
      <c r="J80" s="169"/>
      <c r="K80" s="169"/>
      <c r="L80" s="170"/>
      <c r="M80" s="166">
        <f t="shared" si="2"/>
        <v>0</v>
      </c>
      <c r="N80" s="61"/>
    </row>
    <row r="81" spans="1:14">
      <c r="A81" s="167"/>
      <c r="B81" s="534"/>
      <c r="C81" s="535"/>
      <c r="D81" s="535"/>
      <c r="E81" s="535"/>
      <c r="F81" s="535"/>
      <c r="G81" s="536"/>
      <c r="H81" s="168"/>
      <c r="I81" s="169"/>
      <c r="J81" s="169"/>
      <c r="K81" s="169"/>
      <c r="L81" s="170"/>
      <c r="M81" s="166">
        <f t="shared" si="2"/>
        <v>0</v>
      </c>
      <c r="N81" s="61"/>
    </row>
    <row r="82" spans="1:14" ht="15.75" thickBot="1">
      <c r="A82" s="147"/>
      <c r="B82" s="607"/>
      <c r="C82" s="608"/>
      <c r="D82" s="608"/>
      <c r="E82" s="608"/>
      <c r="F82" s="608"/>
      <c r="G82" s="609"/>
      <c r="H82" s="171"/>
      <c r="I82" s="172"/>
      <c r="J82" s="172"/>
      <c r="K82" s="172"/>
      <c r="L82" s="173"/>
      <c r="M82" s="174">
        <f t="shared" si="2"/>
        <v>0</v>
      </c>
      <c r="N82" s="61"/>
    </row>
    <row r="83" spans="1:14" ht="15.75" thickBot="1">
      <c r="A83" s="543" t="s">
        <v>71</v>
      </c>
      <c r="B83" s="544"/>
      <c r="C83" s="544"/>
      <c r="D83" s="544"/>
      <c r="E83" s="544"/>
      <c r="F83" s="544"/>
      <c r="G83" s="544"/>
      <c r="H83" s="544"/>
      <c r="I83" s="544"/>
      <c r="J83" s="544"/>
      <c r="K83" s="544"/>
      <c r="L83" s="545"/>
      <c r="M83" s="158">
        <f>SUM(M78:M82)</f>
        <v>0</v>
      </c>
      <c r="N83" s="61"/>
    </row>
    <row r="84" spans="1:14">
      <c r="A84" s="124"/>
      <c r="B84" s="125"/>
      <c r="C84" s="125"/>
      <c r="D84" s="125"/>
      <c r="E84" s="125"/>
      <c r="F84" s="125"/>
      <c r="G84" s="125"/>
      <c r="H84" s="125"/>
      <c r="I84" s="125"/>
      <c r="J84" s="125"/>
      <c r="K84" s="125"/>
      <c r="L84" s="125"/>
      <c r="M84" s="126"/>
      <c r="N84" s="61"/>
    </row>
    <row r="85" spans="1:14">
      <c r="A85" s="500" t="s">
        <v>79</v>
      </c>
      <c r="B85" s="501"/>
      <c r="C85" s="501"/>
      <c r="D85" s="501"/>
      <c r="E85" s="501"/>
      <c r="F85" s="501"/>
      <c r="G85" s="501"/>
      <c r="H85" s="501"/>
      <c r="I85" s="501"/>
      <c r="J85" s="501"/>
      <c r="K85" s="501"/>
      <c r="L85" s="501"/>
      <c r="M85" s="502"/>
      <c r="N85" s="61"/>
    </row>
    <row r="86" spans="1:14" ht="15.75" thickBot="1">
      <c r="A86" s="610"/>
      <c r="B86" s="611"/>
      <c r="C86" s="611"/>
      <c r="D86" s="611"/>
      <c r="E86" s="611"/>
      <c r="F86" s="611"/>
      <c r="G86" s="611"/>
      <c r="H86" s="611"/>
      <c r="I86" s="611"/>
      <c r="J86" s="611"/>
      <c r="K86" s="611"/>
      <c r="L86" s="611"/>
      <c r="M86" s="612"/>
      <c r="N86" s="61"/>
    </row>
    <row r="87" spans="1:14" ht="30">
      <c r="A87" s="135" t="s">
        <v>40</v>
      </c>
      <c r="B87" s="549" t="s">
        <v>58</v>
      </c>
      <c r="C87" s="549"/>
      <c r="D87" s="549"/>
      <c r="E87" s="549"/>
      <c r="F87" s="549"/>
      <c r="G87" s="549"/>
      <c r="H87" s="128" t="s">
        <v>80</v>
      </c>
      <c r="I87" s="128" t="s">
        <v>81</v>
      </c>
      <c r="J87" s="128" t="s">
        <v>216</v>
      </c>
      <c r="K87" s="549" t="s">
        <v>65</v>
      </c>
      <c r="L87" s="549"/>
      <c r="M87" s="136" t="s">
        <v>66</v>
      </c>
      <c r="N87" s="61"/>
    </row>
    <row r="88" spans="1:14">
      <c r="A88" s="162" t="s">
        <v>109</v>
      </c>
      <c r="B88" s="531" t="s">
        <v>187</v>
      </c>
      <c r="C88" s="532"/>
      <c r="D88" s="532"/>
      <c r="E88" s="532"/>
      <c r="F88" s="532"/>
      <c r="G88" s="532"/>
      <c r="H88" s="165">
        <f>J88/I88*100</f>
        <v>66666.666666666672</v>
      </c>
      <c r="I88" s="175">
        <v>185</v>
      </c>
      <c r="J88" s="176">
        <f>VLOOKUP(A88,'[1]MANO DE OBRA'!$C$15:$F$79,4,0)</f>
        <v>123333.33333333334</v>
      </c>
      <c r="K88" s="574">
        <v>240</v>
      </c>
      <c r="L88" s="575"/>
      <c r="M88" s="177">
        <f>J88/K88</f>
        <v>513.88888888888891</v>
      </c>
      <c r="N88" s="61"/>
    </row>
    <row r="89" spans="1:14">
      <c r="A89" s="178"/>
      <c r="B89" s="511"/>
      <c r="C89" s="512"/>
      <c r="D89" s="512"/>
      <c r="E89" s="512"/>
      <c r="F89" s="512"/>
      <c r="G89" s="513"/>
      <c r="H89" s="170"/>
      <c r="I89" s="179"/>
      <c r="J89" s="176"/>
      <c r="K89" s="730"/>
      <c r="L89" s="731"/>
      <c r="M89" s="177"/>
      <c r="N89" s="61"/>
    </row>
    <row r="90" spans="1:14">
      <c r="A90" s="178"/>
      <c r="B90" s="511"/>
      <c r="C90" s="512"/>
      <c r="D90" s="512"/>
      <c r="E90" s="512"/>
      <c r="F90" s="512"/>
      <c r="G90" s="513"/>
      <c r="H90" s="170"/>
      <c r="I90" s="179"/>
      <c r="J90" s="180"/>
      <c r="K90" s="514"/>
      <c r="L90" s="515"/>
      <c r="M90" s="181"/>
      <c r="N90" s="61"/>
    </row>
    <row r="91" spans="1:14">
      <c r="A91" s="178"/>
      <c r="B91" s="511"/>
      <c r="C91" s="512"/>
      <c r="D91" s="512"/>
      <c r="E91" s="512"/>
      <c r="F91" s="512"/>
      <c r="G91" s="513"/>
      <c r="H91" s="170"/>
      <c r="I91" s="179"/>
      <c r="J91" s="180"/>
      <c r="K91" s="514"/>
      <c r="L91" s="515"/>
      <c r="M91" s="181"/>
      <c r="N91" s="61"/>
    </row>
    <row r="92" spans="1:14">
      <c r="A92" s="178"/>
      <c r="B92" s="511"/>
      <c r="C92" s="512"/>
      <c r="D92" s="512"/>
      <c r="E92" s="512"/>
      <c r="F92" s="512"/>
      <c r="G92" s="513"/>
      <c r="H92" s="170"/>
      <c r="I92" s="179"/>
      <c r="J92" s="180"/>
      <c r="K92" s="514"/>
      <c r="L92" s="515"/>
      <c r="M92" s="181"/>
      <c r="N92" s="61"/>
    </row>
    <row r="93" spans="1:14">
      <c r="A93" s="178"/>
      <c r="B93" s="511"/>
      <c r="C93" s="512"/>
      <c r="D93" s="512"/>
      <c r="E93" s="512"/>
      <c r="F93" s="512"/>
      <c r="G93" s="513"/>
      <c r="H93" s="170"/>
      <c r="I93" s="179"/>
      <c r="J93" s="180"/>
      <c r="K93" s="514"/>
      <c r="L93" s="515"/>
      <c r="M93" s="181"/>
      <c r="N93" s="61"/>
    </row>
    <row r="94" spans="1:14">
      <c r="A94" s="178"/>
      <c r="B94" s="511"/>
      <c r="C94" s="512"/>
      <c r="D94" s="512"/>
      <c r="E94" s="512"/>
      <c r="F94" s="512"/>
      <c r="G94" s="513"/>
      <c r="H94" s="170"/>
      <c r="I94" s="179"/>
      <c r="J94" s="180"/>
      <c r="K94" s="514"/>
      <c r="L94" s="515"/>
      <c r="M94" s="181"/>
      <c r="N94" s="61"/>
    </row>
    <row r="95" spans="1:14">
      <c r="A95" s="178"/>
      <c r="B95" s="511"/>
      <c r="C95" s="512"/>
      <c r="D95" s="512"/>
      <c r="E95" s="512"/>
      <c r="F95" s="512"/>
      <c r="G95" s="513"/>
      <c r="H95" s="170"/>
      <c r="I95" s="179"/>
      <c r="J95" s="182"/>
      <c r="K95" s="514"/>
      <c r="L95" s="515"/>
      <c r="M95" s="181"/>
      <c r="N95" s="61"/>
    </row>
    <row r="96" spans="1:14">
      <c r="A96" s="178"/>
      <c r="B96" s="511"/>
      <c r="C96" s="512"/>
      <c r="D96" s="512"/>
      <c r="E96" s="512"/>
      <c r="F96" s="512"/>
      <c r="G96" s="513"/>
      <c r="H96" s="170"/>
      <c r="I96" s="179"/>
      <c r="J96" s="182"/>
      <c r="K96" s="514"/>
      <c r="L96" s="515"/>
      <c r="M96" s="181"/>
      <c r="N96" s="61"/>
    </row>
    <row r="97" spans="1:14" ht="15.75" thickBot="1">
      <c r="A97" s="183"/>
      <c r="B97" s="516"/>
      <c r="C97" s="517"/>
      <c r="D97" s="517"/>
      <c r="E97" s="517"/>
      <c r="F97" s="517"/>
      <c r="G97" s="518"/>
      <c r="H97" s="184"/>
      <c r="I97" s="185"/>
      <c r="J97" s="184"/>
      <c r="K97" s="519"/>
      <c r="L97" s="520"/>
      <c r="M97" s="186"/>
      <c r="N97" s="61"/>
    </row>
    <row r="98" spans="1:14" ht="15.75" thickBot="1">
      <c r="A98" s="521" t="s">
        <v>71</v>
      </c>
      <c r="B98" s="522"/>
      <c r="C98" s="522"/>
      <c r="D98" s="522"/>
      <c r="E98" s="522"/>
      <c r="F98" s="522"/>
      <c r="G98" s="522"/>
      <c r="H98" s="522"/>
      <c r="I98" s="522"/>
      <c r="J98" s="522"/>
      <c r="K98" s="522"/>
      <c r="L98" s="523"/>
      <c r="M98" s="187">
        <f>SUM(M88:M97)</f>
        <v>513.88888888888891</v>
      </c>
      <c r="N98" s="61"/>
    </row>
    <row r="99" spans="1:14" ht="15.75" thickBot="1">
      <c r="A99" s="124"/>
      <c r="B99" s="125"/>
      <c r="C99" s="125"/>
      <c r="D99" s="125"/>
      <c r="E99" s="125"/>
      <c r="F99" s="125"/>
      <c r="G99" s="125"/>
      <c r="H99" s="125"/>
      <c r="I99" s="125"/>
      <c r="J99" s="125"/>
      <c r="K99" s="125"/>
      <c r="L99" s="125"/>
      <c r="M99" s="126"/>
      <c r="N99" s="61"/>
    </row>
    <row r="100" spans="1:14" ht="15.75" thickBot="1">
      <c r="A100" s="497" t="s">
        <v>84</v>
      </c>
      <c r="B100" s="498"/>
      <c r="C100" s="498"/>
      <c r="D100" s="498"/>
      <c r="E100" s="498"/>
      <c r="F100" s="498"/>
      <c r="G100" s="498"/>
      <c r="H100" s="498"/>
      <c r="I100" s="498"/>
      <c r="J100" s="498"/>
      <c r="K100" s="498"/>
      <c r="L100" s="499"/>
      <c r="M100" s="187">
        <f>M53+M73+M83+M98</f>
        <v>8480.9625743127654</v>
      </c>
      <c r="N100" s="61"/>
    </row>
    <row r="101" spans="1:14">
      <c r="A101" s="124"/>
      <c r="B101" s="125"/>
      <c r="C101" s="125"/>
      <c r="D101" s="125"/>
      <c r="E101" s="125"/>
      <c r="F101" s="125"/>
      <c r="G101" s="125"/>
      <c r="H101" s="125"/>
      <c r="I101" s="125"/>
      <c r="J101" s="125"/>
      <c r="K101" s="125"/>
      <c r="L101" s="125"/>
      <c r="M101" s="126"/>
      <c r="N101" s="61"/>
    </row>
    <row r="102" spans="1:14">
      <c r="A102" s="500" t="s">
        <v>85</v>
      </c>
      <c r="B102" s="501"/>
      <c r="C102" s="501"/>
      <c r="D102" s="501"/>
      <c r="E102" s="501"/>
      <c r="F102" s="501"/>
      <c r="G102" s="501"/>
      <c r="H102" s="501"/>
      <c r="I102" s="501"/>
      <c r="J102" s="501"/>
      <c r="K102" s="501"/>
      <c r="L102" s="501"/>
      <c r="M102" s="502"/>
      <c r="N102" s="61"/>
    </row>
    <row r="103" spans="1:14" ht="15.75" thickBot="1">
      <c r="A103" s="503"/>
      <c r="B103" s="504"/>
      <c r="C103" s="504"/>
      <c r="D103" s="504"/>
      <c r="E103" s="504"/>
      <c r="F103" s="504"/>
      <c r="G103" s="504"/>
      <c r="H103" s="504"/>
      <c r="I103" s="504"/>
      <c r="J103" s="504"/>
      <c r="K103" s="504"/>
      <c r="L103" s="504"/>
      <c r="M103" s="505"/>
      <c r="N103" s="61"/>
    </row>
    <row r="104" spans="1:14" ht="15" customHeight="1">
      <c r="A104" s="506" t="s">
        <v>58</v>
      </c>
      <c r="B104" s="507"/>
      <c r="C104" s="507"/>
      <c r="D104" s="507"/>
      <c r="E104" s="507"/>
      <c r="F104" s="507"/>
      <c r="G104" s="507"/>
      <c r="H104" s="188"/>
      <c r="I104" s="189"/>
      <c r="J104" s="128" t="s">
        <v>86</v>
      </c>
      <c r="K104" s="508" t="s">
        <v>87</v>
      </c>
      <c r="L104" s="509"/>
      <c r="M104" s="510"/>
      <c r="N104" s="61"/>
    </row>
    <row r="105" spans="1:14" ht="15" customHeight="1">
      <c r="A105" s="486" t="s">
        <v>88</v>
      </c>
      <c r="B105" s="487"/>
      <c r="C105" s="487"/>
      <c r="D105" s="487"/>
      <c r="E105" s="487"/>
      <c r="F105" s="487"/>
      <c r="G105" s="487"/>
      <c r="H105" s="190"/>
      <c r="I105" s="191"/>
      <c r="J105" s="192">
        <v>0.2</v>
      </c>
      <c r="K105" s="488">
        <f>J105*M100</f>
        <v>1696.1925148625533</v>
      </c>
      <c r="L105" s="489"/>
      <c r="M105" s="490"/>
      <c r="N105" s="61"/>
    </row>
    <row r="106" spans="1:14" ht="30" customHeight="1">
      <c r="A106" s="193" t="s">
        <v>89</v>
      </c>
      <c r="B106" s="194"/>
      <c r="C106" s="194"/>
      <c r="D106" s="194"/>
      <c r="E106" s="194"/>
      <c r="F106" s="194"/>
      <c r="G106" s="194"/>
      <c r="H106" s="190"/>
      <c r="I106" s="191"/>
      <c r="J106" s="192">
        <v>0.05</v>
      </c>
      <c r="K106" s="488">
        <f>J106*M100</f>
        <v>424.04812871563831</v>
      </c>
      <c r="L106" s="489"/>
      <c r="M106" s="490"/>
      <c r="N106" s="61"/>
    </row>
    <row r="107" spans="1:14" ht="15.75" thickBot="1">
      <c r="A107" s="195" t="s">
        <v>90</v>
      </c>
      <c r="B107" s="196"/>
      <c r="C107" s="196"/>
      <c r="D107" s="196"/>
      <c r="E107" s="196"/>
      <c r="F107" s="196"/>
      <c r="G107" s="196"/>
      <c r="H107" s="197"/>
      <c r="I107" s="198"/>
      <c r="J107" s="199">
        <v>0.05</v>
      </c>
      <c r="K107" s="491">
        <f>J107*M100</f>
        <v>424.04812871563831</v>
      </c>
      <c r="L107" s="492"/>
      <c r="M107" s="493"/>
      <c r="N107" s="61"/>
    </row>
    <row r="108" spans="1:14" ht="15.75" thickBot="1">
      <c r="A108" s="494" t="s">
        <v>71</v>
      </c>
      <c r="B108" s="495"/>
      <c r="C108" s="495"/>
      <c r="D108" s="495"/>
      <c r="E108" s="495"/>
      <c r="F108" s="495"/>
      <c r="G108" s="495"/>
      <c r="H108" s="495"/>
      <c r="I108" s="495"/>
      <c r="J108" s="495"/>
      <c r="K108" s="495"/>
      <c r="L108" s="496"/>
      <c r="M108" s="158">
        <f>K105+K106+K107</f>
        <v>2544.2887722938294</v>
      </c>
      <c r="N108" s="103"/>
    </row>
    <row r="109" spans="1:14" ht="15.75" thickBot="1">
      <c r="A109" s="124"/>
      <c r="B109" s="125"/>
      <c r="C109" s="125"/>
      <c r="D109" s="125"/>
      <c r="E109" s="125"/>
      <c r="F109" s="125"/>
      <c r="G109" s="125"/>
      <c r="H109" s="125"/>
      <c r="I109" s="125"/>
      <c r="J109" s="125"/>
      <c r="K109" s="125"/>
      <c r="L109" s="125"/>
      <c r="M109" s="126"/>
      <c r="N109" s="61"/>
    </row>
    <row r="110" spans="1:14" ht="16.5" thickBot="1">
      <c r="A110" s="477" t="s">
        <v>91</v>
      </c>
      <c r="B110" s="478"/>
      <c r="C110" s="478"/>
      <c r="D110" s="478"/>
      <c r="E110" s="478"/>
      <c r="F110" s="478"/>
      <c r="G110" s="478"/>
      <c r="H110" s="478"/>
      <c r="I110" s="478"/>
      <c r="J110" s="478"/>
      <c r="K110" s="478"/>
      <c r="L110" s="479"/>
      <c r="M110" s="200">
        <f>M100+M108</f>
        <v>11025.251346606594</v>
      </c>
      <c r="N110" s="61"/>
    </row>
    <row r="111" spans="1:14">
      <c r="A111" s="96"/>
      <c r="B111" s="97"/>
      <c r="C111" s="97"/>
      <c r="D111" s="97"/>
      <c r="E111" s="97"/>
      <c r="F111" s="97"/>
      <c r="G111" s="97"/>
      <c r="H111" s="97"/>
      <c r="I111" s="97"/>
      <c r="J111" s="97"/>
      <c r="K111" s="97"/>
      <c r="L111" s="97"/>
      <c r="M111" s="98"/>
      <c r="N111" s="61"/>
    </row>
    <row r="112" spans="1:14">
      <c r="A112" s="121"/>
      <c r="B112" s="122"/>
      <c r="C112" s="122"/>
      <c r="D112" s="122"/>
      <c r="E112" s="122"/>
      <c r="F112" s="122"/>
      <c r="G112" s="122"/>
      <c r="H112" s="122"/>
      <c r="I112" s="122"/>
      <c r="J112" s="122"/>
      <c r="K112" s="122"/>
      <c r="L112" s="122"/>
      <c r="M112" s="123"/>
      <c r="N112" s="61"/>
    </row>
    <row r="113" spans="1:14">
      <c r="A113" s="121"/>
      <c r="B113" s="122"/>
      <c r="C113" s="122"/>
      <c r="D113" s="122"/>
      <c r="E113" s="122"/>
      <c r="F113" s="122"/>
      <c r="G113" s="122"/>
      <c r="H113" s="122"/>
      <c r="I113" s="122"/>
      <c r="J113" s="122"/>
      <c r="K113" s="122"/>
      <c r="L113" s="122"/>
      <c r="M113" s="123"/>
      <c r="N113" s="61"/>
    </row>
    <row r="114" spans="1:14">
      <c r="A114" s="121"/>
      <c r="B114" s="122"/>
      <c r="C114" s="122"/>
      <c r="D114" s="122"/>
      <c r="E114" s="122"/>
      <c r="F114" s="122"/>
      <c r="G114" s="122"/>
      <c r="H114" s="122"/>
      <c r="I114" s="122"/>
      <c r="J114" s="122"/>
      <c r="K114" s="122"/>
      <c r="L114" s="122"/>
      <c r="M114" s="123"/>
      <c r="N114" s="61"/>
    </row>
    <row r="115" spans="1:14">
      <c r="A115" s="121"/>
      <c r="B115" s="122"/>
      <c r="C115" s="122"/>
      <c r="D115" s="201" t="s">
        <v>92</v>
      </c>
      <c r="E115" s="201"/>
      <c r="F115" s="201"/>
      <c r="G115" s="201"/>
      <c r="H115" s="201"/>
      <c r="I115" s="201"/>
      <c r="J115" s="122"/>
      <c r="K115" s="122"/>
      <c r="L115" s="122"/>
      <c r="M115" s="123"/>
      <c r="N115" s="61"/>
    </row>
    <row r="116" spans="1:14">
      <c r="A116" s="121"/>
      <c r="B116" s="122"/>
      <c r="C116" s="122"/>
      <c r="D116" s="122" t="s">
        <v>93</v>
      </c>
      <c r="E116" s="122"/>
      <c r="F116" s="122"/>
      <c r="G116" s="122"/>
      <c r="H116" s="122"/>
      <c r="I116" s="122"/>
      <c r="J116" s="122"/>
      <c r="K116" s="122"/>
      <c r="L116" s="122"/>
      <c r="M116" s="123"/>
      <c r="N116" s="61"/>
    </row>
    <row r="117" spans="1:14">
      <c r="A117" s="121"/>
      <c r="B117" s="122"/>
      <c r="C117" s="122"/>
      <c r="D117" s="122" t="s">
        <v>94</v>
      </c>
      <c r="E117" s="122"/>
      <c r="F117" s="122"/>
      <c r="G117" s="122"/>
      <c r="H117" s="122"/>
      <c r="I117" s="122"/>
      <c r="J117" s="122"/>
      <c r="K117" s="122"/>
      <c r="L117" s="122"/>
      <c r="M117" s="123"/>
      <c r="N117" s="61"/>
    </row>
    <row r="118" spans="1:14">
      <c r="A118" s="121"/>
      <c r="B118" s="122"/>
      <c r="C118" s="122"/>
      <c r="D118" s="122" t="s">
        <v>95</v>
      </c>
      <c r="E118" s="122"/>
      <c r="F118" s="122"/>
      <c r="G118" s="122"/>
      <c r="H118" s="122"/>
      <c r="I118" s="122"/>
      <c r="J118" s="122"/>
      <c r="K118" s="122"/>
      <c r="L118" s="122"/>
      <c r="M118" s="123"/>
      <c r="N118" s="61"/>
    </row>
    <row r="119" spans="1:14" ht="15.75" thickBot="1">
      <c r="A119" s="121"/>
      <c r="B119" s="122"/>
      <c r="C119" s="122"/>
      <c r="D119" s="122"/>
      <c r="E119" s="122" t="s">
        <v>96</v>
      </c>
      <c r="F119" s="122"/>
      <c r="G119" s="122"/>
      <c r="H119" s="122"/>
      <c r="I119" s="122"/>
      <c r="J119" s="122"/>
      <c r="K119" s="122"/>
      <c r="L119" s="122"/>
      <c r="M119" s="123"/>
      <c r="N119" s="61"/>
    </row>
    <row r="120" spans="1:14">
      <c r="A120" s="202" t="s">
        <v>97</v>
      </c>
      <c r="B120" s="203"/>
      <c r="C120" s="203"/>
      <c r="D120" s="203"/>
      <c r="E120" s="203"/>
      <c r="F120" s="203"/>
      <c r="G120" s="203"/>
      <c r="H120" s="203"/>
      <c r="I120" s="203"/>
      <c r="J120" s="203"/>
      <c r="K120" s="203"/>
      <c r="L120" s="203"/>
      <c r="M120" s="204"/>
      <c r="N120" s="61"/>
    </row>
    <row r="121" spans="1:14">
      <c r="A121" s="205"/>
      <c r="B121" s="206"/>
      <c r="C121" s="206"/>
      <c r="D121" s="206"/>
      <c r="E121" s="206"/>
      <c r="F121" s="206"/>
      <c r="G121" s="206"/>
      <c r="H121" s="206"/>
      <c r="I121" s="206"/>
      <c r="J121" s="206"/>
      <c r="K121" s="206"/>
      <c r="L121" s="206"/>
      <c r="M121" s="207"/>
      <c r="N121" s="61"/>
    </row>
    <row r="122" spans="1:14">
      <c r="A122" s="205"/>
      <c r="B122" s="206"/>
      <c r="C122" s="206"/>
      <c r="D122" s="206"/>
      <c r="E122" s="206"/>
      <c r="F122" s="206"/>
      <c r="G122" s="206"/>
      <c r="H122" s="206"/>
      <c r="I122" s="206"/>
      <c r="J122" s="206"/>
      <c r="K122" s="206"/>
      <c r="L122" s="206"/>
      <c r="M122" s="207"/>
      <c r="N122" s="61"/>
    </row>
    <row r="123" spans="1:14" ht="15.75" thickBot="1">
      <c r="A123" s="208"/>
      <c r="B123" s="209"/>
      <c r="C123" s="209"/>
      <c r="D123" s="209"/>
      <c r="E123" s="209"/>
      <c r="F123" s="209"/>
      <c r="G123" s="209"/>
      <c r="H123" s="209"/>
      <c r="I123" s="209"/>
      <c r="J123" s="209"/>
      <c r="K123" s="209"/>
      <c r="L123" s="209"/>
      <c r="M123" s="210"/>
      <c r="N123" s="61"/>
    </row>
    <row r="124" spans="1:14">
      <c r="A124" s="211"/>
      <c r="B124" s="212"/>
      <c r="C124" s="212"/>
      <c r="D124" s="212"/>
      <c r="E124" s="212"/>
      <c r="F124" s="212"/>
      <c r="G124" s="212"/>
      <c r="H124" s="212"/>
      <c r="I124" s="212"/>
      <c r="J124" s="212"/>
      <c r="K124" s="212"/>
      <c r="L124" s="212"/>
      <c r="M124" s="213"/>
      <c r="N124" s="61"/>
    </row>
    <row r="125" spans="1:14">
      <c r="A125" s="9" t="s">
        <v>98</v>
      </c>
      <c r="B125" s="214"/>
      <c r="C125" s="214"/>
      <c r="D125" s="214"/>
      <c r="E125" s="214"/>
      <c r="F125" s="214"/>
      <c r="G125" s="214"/>
      <c r="H125" s="214"/>
      <c r="I125" s="214"/>
      <c r="J125" s="214"/>
      <c r="K125" s="214"/>
      <c r="L125" s="214"/>
      <c r="M125" s="215"/>
      <c r="N125" s="61"/>
    </row>
    <row r="126" spans="1:14">
      <c r="A126" s="480" t="s">
        <v>99</v>
      </c>
      <c r="B126" s="481"/>
      <c r="C126" s="481"/>
      <c r="D126" s="481"/>
      <c r="E126" s="481"/>
      <c r="F126" s="481"/>
      <c r="G126" s="481"/>
      <c r="H126" s="481"/>
      <c r="I126" s="481"/>
      <c r="J126" s="481"/>
      <c r="K126" s="481"/>
      <c r="L126" s="481"/>
      <c r="M126" s="482"/>
      <c r="N126" s="61"/>
    </row>
    <row r="127" spans="1:14">
      <c r="A127" s="480"/>
      <c r="B127" s="481"/>
      <c r="C127" s="481"/>
      <c r="D127" s="481"/>
      <c r="E127" s="481"/>
      <c r="F127" s="481"/>
      <c r="G127" s="481"/>
      <c r="H127" s="481"/>
      <c r="I127" s="481"/>
      <c r="J127" s="481"/>
      <c r="K127" s="481"/>
      <c r="L127" s="481"/>
      <c r="M127" s="482"/>
      <c r="N127" s="61"/>
    </row>
    <row r="128" spans="1:14">
      <c r="A128" s="480" t="s">
        <v>100</v>
      </c>
      <c r="B128" s="481"/>
      <c r="C128" s="481"/>
      <c r="D128" s="481"/>
      <c r="E128" s="481"/>
      <c r="F128" s="481"/>
      <c r="G128" s="481"/>
      <c r="H128" s="481"/>
      <c r="I128" s="481"/>
      <c r="J128" s="481"/>
      <c r="K128" s="481"/>
      <c r="L128" s="481"/>
      <c r="M128" s="482"/>
      <c r="N128" s="61"/>
    </row>
    <row r="129" spans="1:14">
      <c r="A129" s="480"/>
      <c r="B129" s="481"/>
      <c r="C129" s="481"/>
      <c r="D129" s="481"/>
      <c r="E129" s="481"/>
      <c r="F129" s="481"/>
      <c r="G129" s="481"/>
      <c r="H129" s="481"/>
      <c r="I129" s="481"/>
      <c r="J129" s="481"/>
      <c r="K129" s="481"/>
      <c r="L129" s="481"/>
      <c r="M129" s="482"/>
      <c r="N129" s="61"/>
    </row>
    <row r="130" spans="1:14">
      <c r="A130" s="55"/>
      <c r="B130" s="56"/>
      <c r="C130" s="56"/>
      <c r="D130" s="56"/>
      <c r="E130" s="56"/>
      <c r="F130" s="56"/>
      <c r="G130" s="56"/>
      <c r="H130" s="56"/>
      <c r="I130" s="56"/>
      <c r="J130" s="56"/>
      <c r="K130" s="56"/>
      <c r="L130" s="56"/>
      <c r="M130" s="57"/>
      <c r="N130" s="61"/>
    </row>
    <row r="131" spans="1:14">
      <c r="A131" s="216"/>
      <c r="B131" s="217"/>
      <c r="C131" s="217"/>
      <c r="D131" s="217"/>
      <c r="E131" s="217"/>
      <c r="F131" s="217"/>
      <c r="G131" s="217"/>
      <c r="H131" s="217"/>
      <c r="I131" s="217"/>
      <c r="J131" s="217"/>
      <c r="K131" s="217"/>
      <c r="L131" s="217"/>
      <c r="M131" s="218"/>
      <c r="N131" s="61"/>
    </row>
    <row r="132" spans="1:14">
      <c r="A132" s="216"/>
      <c r="B132" s="217"/>
      <c r="C132" s="217"/>
      <c r="D132" s="217"/>
      <c r="E132" s="217"/>
      <c r="F132" s="217"/>
      <c r="G132" s="217"/>
      <c r="H132" s="217"/>
      <c r="I132" s="217"/>
      <c r="J132" s="217"/>
      <c r="K132" s="217"/>
      <c r="L132" s="217"/>
      <c r="M132" s="218"/>
      <c r="N132" s="61"/>
    </row>
    <row r="133" spans="1:14">
      <c r="A133" s="219"/>
      <c r="B133" s="220"/>
      <c r="C133" s="220"/>
      <c r="D133" s="220"/>
      <c r="E133" s="220"/>
      <c r="F133" s="220"/>
      <c r="G133" s="220"/>
      <c r="H133" s="220"/>
      <c r="I133" s="220"/>
      <c r="J133" s="220"/>
      <c r="K133" s="220"/>
      <c r="L133" s="220"/>
      <c r="M133" s="221"/>
      <c r="N133" s="61"/>
    </row>
    <row r="134" spans="1:14">
      <c r="A134" s="121"/>
      <c r="B134" s="122"/>
      <c r="C134" s="122"/>
      <c r="D134" s="122" t="s">
        <v>92</v>
      </c>
      <c r="E134" s="201"/>
      <c r="F134" s="201"/>
      <c r="G134" s="122"/>
      <c r="H134" s="122"/>
      <c r="I134" s="122"/>
      <c r="J134" s="122"/>
      <c r="K134" s="122"/>
      <c r="L134" s="122"/>
      <c r="M134" s="123"/>
      <c r="N134" s="61"/>
    </row>
    <row r="135" spans="1:14">
      <c r="A135" s="121"/>
      <c r="B135" s="122"/>
      <c r="C135" s="122"/>
      <c r="D135" s="222" t="s">
        <v>93</v>
      </c>
      <c r="E135" s="122"/>
      <c r="F135" s="122"/>
      <c r="G135" s="222"/>
      <c r="H135" s="222"/>
      <c r="I135" s="222"/>
      <c r="J135" s="122"/>
      <c r="K135" s="122"/>
      <c r="L135" s="122"/>
      <c r="M135" s="123"/>
      <c r="N135" s="61"/>
    </row>
    <row r="136" spans="1:14">
      <c r="A136" s="121"/>
      <c r="B136" s="122"/>
      <c r="C136" s="122"/>
      <c r="D136" s="223" t="s">
        <v>101</v>
      </c>
      <c r="E136" s="122"/>
      <c r="F136" s="122"/>
      <c r="G136" s="223"/>
      <c r="H136" s="223"/>
      <c r="I136" s="223"/>
      <c r="J136" s="122"/>
      <c r="K136" s="122"/>
      <c r="L136" s="122"/>
      <c r="M136" s="123"/>
      <c r="N136" s="61"/>
    </row>
    <row r="137" spans="1:14">
      <c r="A137" s="224"/>
      <c r="B137" s="220"/>
      <c r="C137" s="220"/>
      <c r="D137" s="122" t="s">
        <v>95</v>
      </c>
      <c r="E137" s="122"/>
      <c r="F137" s="122"/>
      <c r="G137" s="122"/>
      <c r="H137" s="122"/>
      <c r="I137" s="122"/>
      <c r="J137" s="220"/>
      <c r="K137" s="220"/>
      <c r="L137" s="220"/>
      <c r="M137" s="221"/>
      <c r="N137" s="61"/>
    </row>
    <row r="138" spans="1:14">
      <c r="A138" s="224"/>
      <c r="B138" s="220"/>
      <c r="C138" s="220"/>
      <c r="D138" s="220"/>
      <c r="E138" s="122"/>
      <c r="F138" s="122"/>
      <c r="G138" s="122"/>
      <c r="H138" s="122"/>
      <c r="I138" s="122"/>
      <c r="J138" s="220"/>
      <c r="K138" s="220"/>
      <c r="L138" s="220"/>
      <c r="M138" s="221"/>
      <c r="N138" s="61"/>
    </row>
    <row r="139" spans="1:14">
      <c r="A139" s="483" t="s">
        <v>217</v>
      </c>
      <c r="B139" s="484"/>
      <c r="C139" s="484"/>
      <c r="D139" s="484"/>
      <c r="E139" s="484"/>
      <c r="F139" s="484"/>
      <c r="G139" s="484"/>
      <c r="H139" s="484"/>
      <c r="I139" s="484"/>
      <c r="J139" s="484"/>
      <c r="K139" s="484"/>
      <c r="L139" s="484"/>
      <c r="M139" s="485"/>
      <c r="N139" s="61"/>
    </row>
    <row r="140" spans="1:14" ht="15.75" thickBot="1">
      <c r="A140" s="225"/>
      <c r="B140" s="226"/>
      <c r="C140" s="226"/>
      <c r="D140" s="227"/>
      <c r="E140" s="227"/>
      <c r="F140" s="227"/>
      <c r="G140" s="227"/>
      <c r="H140" s="227"/>
      <c r="I140" s="227"/>
      <c r="J140" s="227"/>
      <c r="K140" s="227"/>
      <c r="L140" s="227"/>
      <c r="M140" s="228"/>
      <c r="N140" s="61"/>
    </row>
  </sheetData>
  <mergeCells count="149">
    <mergeCell ref="A85:M85"/>
    <mergeCell ref="A86:M86"/>
    <mergeCell ref="B87:G87"/>
    <mergeCell ref="K87:L87"/>
    <mergeCell ref="B88:G88"/>
    <mergeCell ref="K88:L88"/>
    <mergeCell ref="B37:H37"/>
    <mergeCell ref="B38:H38"/>
    <mergeCell ref="B39:H39"/>
    <mergeCell ref="B42:H42"/>
    <mergeCell ref="K37:L37"/>
    <mergeCell ref="K38:L38"/>
    <mergeCell ref="B68:H68"/>
    <mergeCell ref="B62:H62"/>
    <mergeCell ref="K62:L62"/>
    <mergeCell ref="B63:H63"/>
    <mergeCell ref="K63:L63"/>
    <mergeCell ref="B64:H64"/>
    <mergeCell ref="K42:L42"/>
    <mergeCell ref="B43:H43"/>
    <mergeCell ref="K43:L43"/>
    <mergeCell ref="B44:H44"/>
    <mergeCell ref="K44:L44"/>
    <mergeCell ref="K39:L39"/>
    <mergeCell ref="M1:M6"/>
    <mergeCell ref="B2:I2"/>
    <mergeCell ref="B3:I4"/>
    <mergeCell ref="J3:J4"/>
    <mergeCell ref="K3:L4"/>
    <mergeCell ref="B5:I5"/>
    <mergeCell ref="J5:J6"/>
    <mergeCell ref="B6:I6"/>
    <mergeCell ref="K5:K6"/>
    <mergeCell ref="L5:L6"/>
    <mergeCell ref="G10:H10"/>
    <mergeCell ref="A12:D12"/>
    <mergeCell ref="A13:C13"/>
    <mergeCell ref="G13:H13"/>
    <mergeCell ref="J13:K13"/>
    <mergeCell ref="A1:A6"/>
    <mergeCell ref="B1:I1"/>
    <mergeCell ref="J1:J2"/>
    <mergeCell ref="K1:L2"/>
    <mergeCell ref="E8:H9"/>
    <mergeCell ref="A10:C10"/>
    <mergeCell ref="E10:F10"/>
    <mergeCell ref="B33:H33"/>
    <mergeCell ref="I33:J33"/>
    <mergeCell ref="K33:L33"/>
    <mergeCell ref="A35:M35"/>
    <mergeCell ref="A36:M36"/>
    <mergeCell ref="C14:D14"/>
    <mergeCell ref="K15:M15"/>
    <mergeCell ref="A30:M30"/>
    <mergeCell ref="B32:H32"/>
    <mergeCell ref="I32:J32"/>
    <mergeCell ref="K32:L32"/>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A55:M55"/>
    <mergeCell ref="A56:M56"/>
    <mergeCell ref="B57:H57"/>
    <mergeCell ref="K57:L57"/>
    <mergeCell ref="B58:H58"/>
    <mergeCell ref="K58:L58"/>
    <mergeCell ref="B51:H51"/>
    <mergeCell ref="K51:L51"/>
    <mergeCell ref="B52:H52"/>
    <mergeCell ref="K52:L52"/>
    <mergeCell ref="A53:L53"/>
    <mergeCell ref="K64:L64"/>
    <mergeCell ref="B65:H65"/>
    <mergeCell ref="K65:L65"/>
    <mergeCell ref="B66:H66"/>
    <mergeCell ref="K66:L66"/>
    <mergeCell ref="B59:H59"/>
    <mergeCell ref="K59:L59"/>
    <mergeCell ref="B60:H60"/>
    <mergeCell ref="K60:L60"/>
    <mergeCell ref="B61:H61"/>
    <mergeCell ref="K61:L61"/>
    <mergeCell ref="B70:H70"/>
    <mergeCell ref="K70:L70"/>
    <mergeCell ref="B71:H71"/>
    <mergeCell ref="K71:L71"/>
    <mergeCell ref="B72:H72"/>
    <mergeCell ref="K72:L72"/>
    <mergeCell ref="B67:H67"/>
    <mergeCell ref="K67:L67"/>
    <mergeCell ref="K68:L68"/>
    <mergeCell ref="B69:H69"/>
    <mergeCell ref="K69:L69"/>
    <mergeCell ref="B79:G79"/>
    <mergeCell ref="B80:G80"/>
    <mergeCell ref="B81:G81"/>
    <mergeCell ref="B82:G82"/>
    <mergeCell ref="A83:L83"/>
    <mergeCell ref="A73:L73"/>
    <mergeCell ref="A75:M75"/>
    <mergeCell ref="A76:M76"/>
    <mergeCell ref="B77:G77"/>
    <mergeCell ref="B78:G78"/>
    <mergeCell ref="B92:G92"/>
    <mergeCell ref="K92:L92"/>
    <mergeCell ref="B93:G93"/>
    <mergeCell ref="K93:L93"/>
    <mergeCell ref="B94:G94"/>
    <mergeCell ref="K94:L94"/>
    <mergeCell ref="B89:G89"/>
    <mergeCell ref="K89:L89"/>
    <mergeCell ref="B90:G90"/>
    <mergeCell ref="K90:L90"/>
    <mergeCell ref="B91:G91"/>
    <mergeCell ref="K91:L91"/>
    <mergeCell ref="A98:L98"/>
    <mergeCell ref="A100:L100"/>
    <mergeCell ref="A102:M102"/>
    <mergeCell ref="A103:M103"/>
    <mergeCell ref="A104:G104"/>
    <mergeCell ref="K104:M104"/>
    <mergeCell ref="B95:G95"/>
    <mergeCell ref="K95:L95"/>
    <mergeCell ref="B96:G96"/>
    <mergeCell ref="K96:L96"/>
    <mergeCell ref="B97:G97"/>
    <mergeCell ref="K97:L97"/>
    <mergeCell ref="A110:L110"/>
    <mergeCell ref="A126:M127"/>
    <mergeCell ref="A128:M129"/>
    <mergeCell ref="A139:M139"/>
    <mergeCell ref="A105:G105"/>
    <mergeCell ref="K105:M105"/>
    <mergeCell ref="K106:M106"/>
    <mergeCell ref="K107:M107"/>
    <mergeCell ref="A108:L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3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385" r:id="rId4"/>
      </mc:Fallback>
    </mc:AlternateContent>
  </oleObject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9" tint="-0.249977111117893"/>
  </sheetPr>
  <dimension ref="A1:O139"/>
  <sheetViews>
    <sheetView topLeftCell="A11" zoomScale="75" zoomScaleNormal="75" workbookViewId="0">
      <selection activeCell="B33" sqref="B33:H33"/>
    </sheetView>
  </sheetViews>
  <sheetFormatPr baseColWidth="10" defaultColWidth="11.28515625" defaultRowHeight="15"/>
  <cols>
    <col min="1" max="1" width="10.28515625" style="7" bestFit="1" customWidth="1"/>
    <col min="2" max="2" width="16.85546875" style="7" customWidth="1"/>
    <col min="3" max="5" width="11.28515625" style="7"/>
    <col min="6" max="6" width="16" style="7" customWidth="1"/>
    <col min="7" max="8" width="11.28515625" style="7"/>
    <col min="9" max="9" width="13.140625" style="7" bestFit="1" customWidth="1"/>
    <col min="10" max="10" width="15.7109375" style="7" customWidth="1"/>
    <col min="11" max="11" width="18.7109375" style="7" customWidth="1"/>
    <col min="12" max="12" width="11.28515625" style="7"/>
    <col min="13" max="13" width="28.7109375" style="7" customWidth="1"/>
    <col min="14" max="14" width="17.28515625" style="7" customWidth="1"/>
    <col min="15" max="15" width="12" style="7" bestFit="1" customWidth="1"/>
    <col min="16" max="16384" width="11.28515625" style="7"/>
  </cols>
  <sheetData>
    <row r="1" spans="1:14" ht="25.5" customHeight="1">
      <c r="A1" s="576"/>
      <c r="B1" s="579"/>
      <c r="C1" s="579"/>
      <c r="D1" s="579"/>
      <c r="E1" s="579"/>
      <c r="F1" s="579"/>
      <c r="G1" s="579"/>
      <c r="H1" s="579"/>
      <c r="I1" s="580"/>
      <c r="J1" s="581" t="s">
        <v>40</v>
      </c>
      <c r="K1" s="583" t="s">
        <v>193</v>
      </c>
      <c r="L1" s="584"/>
      <c r="M1" s="587"/>
      <c r="N1" s="229"/>
    </row>
    <row r="2" spans="1:14" ht="15.75">
      <c r="A2" s="577"/>
      <c r="B2" s="590" t="s">
        <v>0</v>
      </c>
      <c r="C2" s="590"/>
      <c r="D2" s="590"/>
      <c r="E2" s="590"/>
      <c r="F2" s="590"/>
      <c r="G2" s="590"/>
      <c r="H2" s="590"/>
      <c r="I2" s="591"/>
      <c r="J2" s="582"/>
      <c r="K2" s="585"/>
      <c r="L2" s="586"/>
      <c r="M2" s="588"/>
      <c r="N2" s="229"/>
    </row>
    <row r="3" spans="1:14">
      <c r="A3" s="577"/>
      <c r="B3" s="592" t="s">
        <v>194</v>
      </c>
      <c r="C3" s="592"/>
      <c r="D3" s="592"/>
      <c r="E3" s="592"/>
      <c r="F3" s="592"/>
      <c r="G3" s="592"/>
      <c r="H3" s="592"/>
      <c r="I3" s="593"/>
      <c r="J3" s="594" t="s">
        <v>41</v>
      </c>
      <c r="K3" s="596">
        <v>2021</v>
      </c>
      <c r="L3" s="597"/>
      <c r="M3" s="588"/>
      <c r="N3" s="229"/>
    </row>
    <row r="4" spans="1:14">
      <c r="A4" s="577"/>
      <c r="B4" s="592"/>
      <c r="C4" s="592"/>
      <c r="D4" s="592"/>
      <c r="E4" s="592"/>
      <c r="F4" s="592"/>
      <c r="G4" s="592"/>
      <c r="H4" s="592"/>
      <c r="I4" s="593"/>
      <c r="J4" s="595"/>
      <c r="K4" s="585"/>
      <c r="L4" s="586"/>
      <c r="M4" s="588"/>
      <c r="N4" s="229"/>
    </row>
    <row r="5" spans="1:14">
      <c r="A5" s="577"/>
      <c r="B5" s="592" t="s">
        <v>195</v>
      </c>
      <c r="C5" s="592"/>
      <c r="D5" s="592"/>
      <c r="E5" s="592"/>
      <c r="F5" s="592"/>
      <c r="G5" s="592"/>
      <c r="H5" s="592"/>
      <c r="I5" s="593"/>
      <c r="J5" s="594" t="s">
        <v>42</v>
      </c>
      <c r="K5" s="601"/>
      <c r="L5" s="601"/>
      <c r="M5" s="588"/>
      <c r="N5" s="229"/>
    </row>
    <row r="6" spans="1:14" ht="15.75" thickBot="1">
      <c r="A6" s="578"/>
      <c r="B6" s="599"/>
      <c r="C6" s="599"/>
      <c r="D6" s="599"/>
      <c r="E6" s="599"/>
      <c r="F6" s="599"/>
      <c r="G6" s="599"/>
      <c r="H6" s="599"/>
      <c r="I6" s="600"/>
      <c r="J6" s="598"/>
      <c r="K6" s="602"/>
      <c r="L6" s="602"/>
      <c r="M6" s="589"/>
      <c r="N6" s="229"/>
    </row>
    <row r="7" spans="1:14" ht="15.75" thickBot="1">
      <c r="A7" s="62"/>
      <c r="B7" s="63"/>
      <c r="C7" s="63"/>
      <c r="D7" s="63"/>
      <c r="E7" s="63"/>
      <c r="F7" s="63"/>
      <c r="G7" s="63"/>
      <c r="H7" s="63"/>
      <c r="I7" s="63"/>
      <c r="J7" s="63"/>
      <c r="K7" s="64"/>
      <c r="L7" s="64"/>
      <c r="M7" s="65"/>
      <c r="N7" s="229"/>
    </row>
    <row r="8" spans="1:14" ht="18" customHeight="1">
      <c r="A8" s="66"/>
      <c r="B8" s="67"/>
      <c r="C8" s="67"/>
      <c r="D8" s="67"/>
      <c r="E8" s="605"/>
      <c r="F8" s="605"/>
      <c r="G8" s="605"/>
      <c r="H8" s="605"/>
      <c r="I8" s="67"/>
      <c r="J8" s="68" t="s">
        <v>43</v>
      </c>
      <c r="K8" s="69"/>
      <c r="L8" s="69"/>
      <c r="M8" s="70"/>
      <c r="N8" s="229"/>
    </row>
    <row r="9" spans="1:14">
      <c r="A9" s="71"/>
      <c r="B9" s="72"/>
      <c r="C9" s="72"/>
      <c r="D9" s="72"/>
      <c r="E9" s="606"/>
      <c r="F9" s="606"/>
      <c r="G9" s="606"/>
      <c r="H9" s="606"/>
      <c r="I9" s="72"/>
      <c r="J9" s="73"/>
      <c r="K9" s="74" t="s">
        <v>44</v>
      </c>
      <c r="L9" s="74" t="s">
        <v>45</v>
      </c>
      <c r="M9" s="75" t="s">
        <v>46</v>
      </c>
      <c r="N9" s="229"/>
    </row>
    <row r="10" spans="1:14" ht="20.25">
      <c r="A10" s="565" t="s">
        <v>196</v>
      </c>
      <c r="B10" s="566"/>
      <c r="C10" s="566"/>
      <c r="D10" s="78" t="s">
        <v>197</v>
      </c>
      <c r="E10" s="561" t="s">
        <v>198</v>
      </c>
      <c r="F10" s="561"/>
      <c r="G10" s="562" t="s">
        <v>199</v>
      </c>
      <c r="H10" s="562"/>
      <c r="I10" s="72"/>
      <c r="J10" s="79"/>
      <c r="K10" s="74"/>
      <c r="L10" s="74"/>
      <c r="M10" s="75"/>
      <c r="N10" s="229"/>
    </row>
    <row r="11" spans="1:14" ht="35.25">
      <c r="A11" s="76"/>
      <c r="B11" s="77"/>
      <c r="C11" s="77"/>
      <c r="D11" s="80"/>
      <c r="E11" s="72"/>
      <c r="F11" s="72"/>
      <c r="G11" s="81"/>
      <c r="H11" s="72"/>
      <c r="I11" s="72"/>
      <c r="J11" s="79"/>
      <c r="K11" s="74"/>
      <c r="L11" s="74"/>
      <c r="M11" s="75"/>
      <c r="N11" s="229"/>
    </row>
    <row r="12" spans="1:14">
      <c r="A12" s="563" t="s">
        <v>200</v>
      </c>
      <c r="B12" s="564"/>
      <c r="C12" s="564"/>
      <c r="D12" s="564"/>
      <c r="E12" s="72"/>
      <c r="F12" s="72"/>
      <c r="G12" s="72"/>
      <c r="H12" s="72"/>
      <c r="I12" s="72"/>
      <c r="J12" s="73"/>
      <c r="K12" s="74"/>
      <c r="L12" s="74"/>
      <c r="M12" s="75"/>
      <c r="N12" s="229"/>
    </row>
    <row r="13" spans="1:14" ht="35.25">
      <c r="A13" s="565" t="s">
        <v>201</v>
      </c>
      <c r="B13" s="566"/>
      <c r="C13" s="566"/>
      <c r="D13" s="82" t="s">
        <v>47</v>
      </c>
      <c r="E13" s="82"/>
      <c r="F13" s="83"/>
      <c r="G13" s="567" t="s">
        <v>202</v>
      </c>
      <c r="H13" s="567"/>
      <c r="I13" s="84" t="s">
        <v>47</v>
      </c>
      <c r="J13" s="567" t="s">
        <v>203</v>
      </c>
      <c r="K13" s="567"/>
      <c r="L13" s="84" t="s">
        <v>47</v>
      </c>
      <c r="M13" s="85"/>
      <c r="N13" s="229"/>
    </row>
    <row r="14" spans="1:14">
      <c r="A14" s="86" t="s">
        <v>48</v>
      </c>
      <c r="B14" s="87"/>
      <c r="C14" s="568"/>
      <c r="D14" s="568"/>
      <c r="E14" s="88"/>
      <c r="F14" s="88"/>
      <c r="G14" s="87"/>
      <c r="H14" s="89"/>
      <c r="I14" s="90" t="s">
        <v>49</v>
      </c>
      <c r="J14" s="91"/>
      <c r="K14" s="88"/>
      <c r="L14" s="88"/>
      <c r="M14" s="92"/>
      <c r="N14" s="229"/>
    </row>
    <row r="15" spans="1:14" ht="19.5" customHeight="1" thickBot="1">
      <c r="A15" s="93"/>
      <c r="B15" s="94"/>
      <c r="C15" s="95"/>
      <c r="D15" s="95"/>
      <c r="E15" s="95"/>
      <c r="F15" s="95"/>
      <c r="G15" s="94"/>
      <c r="H15" s="95"/>
      <c r="I15" s="94"/>
      <c r="J15" s="95"/>
      <c r="K15" s="569"/>
      <c r="L15" s="569"/>
      <c r="M15" s="570"/>
      <c r="N15" s="229"/>
    </row>
    <row r="16" spans="1:14">
      <c r="A16" s="230"/>
      <c r="B16" s="231"/>
      <c r="C16" s="231"/>
      <c r="D16" s="231"/>
      <c r="E16" s="231"/>
      <c r="F16" s="231"/>
      <c r="G16" s="231"/>
      <c r="H16" s="231"/>
      <c r="I16" s="231"/>
      <c r="J16" s="231"/>
      <c r="K16" s="231"/>
      <c r="L16" s="231"/>
      <c r="M16" s="232"/>
      <c r="N16" s="229"/>
    </row>
    <row r="17" spans="1:14">
      <c r="A17" s="38" t="s">
        <v>50</v>
      </c>
      <c r="B17" s="233"/>
      <c r="C17" s="234" t="s">
        <v>204</v>
      </c>
      <c r="D17" s="235"/>
      <c r="E17" s="236"/>
      <c r="F17" s="236"/>
      <c r="G17" s="236"/>
      <c r="H17" s="236"/>
      <c r="I17" s="236"/>
      <c r="J17" s="236"/>
      <c r="K17" s="236"/>
      <c r="L17" s="236"/>
      <c r="M17" s="237"/>
      <c r="N17" s="238"/>
    </row>
    <row r="18" spans="1:14">
      <c r="A18" s="19" t="s">
        <v>51</v>
      </c>
      <c r="B18" s="239"/>
      <c r="C18" s="240"/>
      <c r="D18" s="240"/>
      <c r="E18" s="240"/>
      <c r="F18" s="240"/>
      <c r="G18" s="240"/>
      <c r="H18" s="240"/>
      <c r="I18" s="240"/>
      <c r="J18" s="240"/>
      <c r="K18" s="240"/>
      <c r="L18" s="240"/>
      <c r="M18" s="237"/>
      <c r="N18" s="238"/>
    </row>
    <row r="19" spans="1:14">
      <c r="A19" s="241"/>
      <c r="B19" s="239"/>
      <c r="C19" s="242"/>
      <c r="D19" s="240"/>
      <c r="E19" s="240"/>
      <c r="F19" s="240"/>
      <c r="G19" s="240"/>
      <c r="H19" s="240"/>
      <c r="I19" s="240"/>
      <c r="J19" s="240"/>
      <c r="K19" s="240"/>
      <c r="L19" s="240"/>
      <c r="M19" s="237"/>
      <c r="N19" s="238"/>
    </row>
    <row r="20" spans="1:14">
      <c r="A20" s="241"/>
      <c r="B20" s="239"/>
      <c r="C20" s="243"/>
      <c r="D20" s="243"/>
      <c r="E20" s="243"/>
      <c r="F20" s="243"/>
      <c r="G20" s="243"/>
      <c r="H20" s="243"/>
      <c r="I20" s="243"/>
      <c r="J20" s="243"/>
      <c r="K20" s="243"/>
      <c r="L20" s="243"/>
      <c r="M20" s="244"/>
      <c r="N20" s="238"/>
    </row>
    <row r="21" spans="1:14">
      <c r="A21" s="241" t="s">
        <v>52</v>
      </c>
      <c r="B21" s="245"/>
      <c r="C21" s="240"/>
      <c r="D21" s="240"/>
      <c r="E21" s="240"/>
      <c r="F21" s="240"/>
      <c r="G21" s="240"/>
      <c r="H21" s="235"/>
      <c r="I21" s="246" t="s">
        <v>53</v>
      </c>
      <c r="J21" s="240"/>
      <c r="K21" s="240"/>
      <c r="L21" s="240"/>
      <c r="M21" s="244"/>
      <c r="N21" s="238"/>
    </row>
    <row r="22" spans="1:14">
      <c r="A22" s="241"/>
      <c r="B22" s="239"/>
      <c r="C22" s="243"/>
      <c r="D22" s="243"/>
      <c r="E22" s="243"/>
      <c r="F22" s="243"/>
      <c r="G22" s="243"/>
      <c r="H22" s="243"/>
      <c r="I22" s="243"/>
      <c r="J22" s="243"/>
      <c r="K22" s="243"/>
      <c r="L22" s="243"/>
      <c r="M22" s="244"/>
      <c r="N22" s="238"/>
    </row>
    <row r="23" spans="1:14">
      <c r="A23" s="241" t="s">
        <v>54</v>
      </c>
      <c r="B23" s="245"/>
      <c r="C23" s="240"/>
      <c r="D23" s="240"/>
      <c r="E23" s="240"/>
      <c r="F23" s="240"/>
      <c r="G23" s="240"/>
      <c r="H23" s="240"/>
      <c r="I23" s="240"/>
      <c r="J23" s="240"/>
      <c r="K23" s="240"/>
      <c r="L23" s="240"/>
      <c r="M23" s="247"/>
      <c r="N23" s="238"/>
    </row>
    <row r="24" spans="1:14">
      <c r="A24" s="241"/>
      <c r="B24" s="239"/>
      <c r="C24" s="243"/>
      <c r="D24" s="243"/>
      <c r="E24" s="243"/>
      <c r="F24" s="243"/>
      <c r="G24" s="243"/>
      <c r="H24" s="243"/>
      <c r="I24" s="243"/>
      <c r="J24" s="243"/>
      <c r="K24" s="243"/>
      <c r="L24" s="243"/>
      <c r="M24" s="244"/>
      <c r="N24" s="238"/>
    </row>
    <row r="25" spans="1:14">
      <c r="A25" s="241" t="s">
        <v>55</v>
      </c>
      <c r="B25" s="245"/>
      <c r="C25" s="240"/>
      <c r="D25" s="240"/>
      <c r="E25" s="240"/>
      <c r="F25" s="240"/>
      <c r="G25" s="240"/>
      <c r="H25" s="240"/>
      <c r="I25" s="240"/>
      <c r="J25" s="248" t="s">
        <v>50</v>
      </c>
      <c r="K25" s="249"/>
      <c r="L25" s="250" t="s">
        <v>204</v>
      </c>
      <c r="M25" s="251" t="s">
        <v>205</v>
      </c>
      <c r="N25" s="238"/>
    </row>
    <row r="26" spans="1:14">
      <c r="A26" s="241"/>
      <c r="B26" s="239"/>
      <c r="C26" s="243"/>
      <c r="D26" s="243"/>
      <c r="E26" s="243"/>
      <c r="F26" s="243"/>
      <c r="G26" s="243"/>
      <c r="H26" s="243"/>
      <c r="I26" s="243"/>
      <c r="J26" s="243"/>
      <c r="K26" s="243"/>
      <c r="L26" s="243"/>
      <c r="M26" s="244"/>
      <c r="N26" s="238"/>
    </row>
    <row r="27" spans="1:14">
      <c r="A27" s="241" t="s">
        <v>206</v>
      </c>
      <c r="B27" s="239"/>
      <c r="C27" s="243"/>
      <c r="D27" s="243"/>
      <c r="E27" s="243"/>
      <c r="F27" s="243"/>
      <c r="G27" s="235"/>
      <c r="H27" s="252" t="s">
        <v>207</v>
      </c>
      <c r="I27" s="252" t="s">
        <v>207</v>
      </c>
      <c r="J27" s="236"/>
      <c r="K27" s="243"/>
      <c r="L27" s="243"/>
      <c r="M27" s="244"/>
      <c r="N27" s="238"/>
    </row>
    <row r="28" spans="1:14">
      <c r="A28" s="241"/>
      <c r="B28" s="239"/>
      <c r="C28" s="243"/>
      <c r="D28" s="243"/>
      <c r="E28" s="236" t="s">
        <v>56</v>
      </c>
      <c r="F28" s="253"/>
      <c r="G28" s="254" t="s">
        <v>44</v>
      </c>
      <c r="H28" s="254" t="s">
        <v>45</v>
      </c>
      <c r="I28" s="255" t="s">
        <v>46</v>
      </c>
      <c r="J28" s="236"/>
      <c r="K28" s="243"/>
      <c r="L28" s="243"/>
      <c r="M28" s="244"/>
      <c r="N28" s="238"/>
    </row>
    <row r="29" spans="1:14" ht="30" customHeight="1">
      <c r="A29" s="256"/>
      <c r="B29" s="257"/>
      <c r="C29" s="257"/>
      <c r="D29" s="257"/>
      <c r="E29" s="257"/>
      <c r="F29" s="257"/>
      <c r="G29" s="257"/>
      <c r="H29" s="257"/>
      <c r="I29" s="257"/>
      <c r="J29" s="257"/>
      <c r="K29" s="257"/>
      <c r="L29" s="257"/>
      <c r="M29" s="258"/>
      <c r="N29" s="229"/>
    </row>
    <row r="30" spans="1:14" ht="17.25" hidden="1" customHeight="1">
      <c r="A30" s="684" t="s">
        <v>57</v>
      </c>
      <c r="B30" s="685"/>
      <c r="C30" s="685"/>
      <c r="D30" s="685"/>
      <c r="E30" s="685"/>
      <c r="F30" s="685"/>
      <c r="G30" s="685"/>
      <c r="H30" s="685"/>
      <c r="I30" s="685"/>
      <c r="J30" s="685"/>
      <c r="K30" s="685"/>
      <c r="L30" s="685"/>
      <c r="M30" s="686"/>
      <c r="N30" s="238"/>
    </row>
    <row r="31" spans="1:14" ht="32.25" customHeight="1" thickBot="1">
      <c r="A31" s="13"/>
      <c r="B31" s="259"/>
      <c r="C31" s="259"/>
      <c r="D31" s="259"/>
      <c r="E31" s="259"/>
      <c r="F31" s="259"/>
      <c r="G31" s="259"/>
      <c r="H31" s="259"/>
      <c r="I31" s="259"/>
      <c r="J31" s="259"/>
      <c r="K31" s="259"/>
      <c r="L31" s="259"/>
      <c r="M31" s="14"/>
      <c r="N31" s="229"/>
    </row>
    <row r="32" spans="1:14" ht="6" customHeight="1">
      <c r="A32" s="260" t="s">
        <v>208</v>
      </c>
      <c r="B32" s="673" t="s">
        <v>58</v>
      </c>
      <c r="C32" s="673"/>
      <c r="D32" s="673"/>
      <c r="E32" s="673"/>
      <c r="F32" s="673"/>
      <c r="G32" s="673"/>
      <c r="H32" s="673"/>
      <c r="I32" s="687" t="s">
        <v>59</v>
      </c>
      <c r="J32" s="687"/>
      <c r="K32" s="679" t="s">
        <v>60</v>
      </c>
      <c r="L32" s="679"/>
      <c r="M32" s="262" t="s">
        <v>7</v>
      </c>
      <c r="N32" s="229"/>
    </row>
    <row r="33" spans="1:14" ht="43.5" customHeight="1" thickBot="1">
      <c r="A33" s="263" t="s">
        <v>33</v>
      </c>
      <c r="B33" s="680" t="s">
        <v>290</v>
      </c>
      <c r="C33" s="680"/>
      <c r="D33" s="680"/>
      <c r="E33" s="680"/>
      <c r="F33" s="680"/>
      <c r="G33" s="680"/>
      <c r="H33" s="680"/>
      <c r="I33" s="680"/>
      <c r="J33" s="680"/>
      <c r="K33" s="680" t="s">
        <v>103</v>
      </c>
      <c r="L33" s="680"/>
      <c r="M33" s="264"/>
      <c r="N33" s="229"/>
    </row>
    <row r="34" spans="1:14">
      <c r="A34" s="382"/>
      <c r="B34" s="383"/>
      <c r="C34" s="383"/>
      <c r="D34" s="383"/>
      <c r="E34" s="383"/>
      <c r="F34" s="383"/>
      <c r="G34" s="383"/>
      <c r="H34" s="383"/>
      <c r="I34" s="383"/>
      <c r="J34" s="383"/>
      <c r="K34" s="383"/>
      <c r="L34" s="383"/>
      <c r="M34" s="384"/>
      <c r="N34" s="229"/>
    </row>
    <row r="35" spans="1:14">
      <c r="A35" s="649" t="s">
        <v>62</v>
      </c>
      <c r="B35" s="650"/>
      <c r="C35" s="650"/>
      <c r="D35" s="650"/>
      <c r="E35" s="650"/>
      <c r="F35" s="650"/>
      <c r="G35" s="650"/>
      <c r="H35" s="650"/>
      <c r="I35" s="650"/>
      <c r="J35" s="650"/>
      <c r="K35" s="650"/>
      <c r="L35" s="650"/>
      <c r="M35" s="651"/>
      <c r="N35" s="229"/>
    </row>
    <row r="36" spans="1:14" ht="15.75" thickBot="1">
      <c r="A36" s="265"/>
      <c r="B36" s="266"/>
      <c r="C36" s="266"/>
      <c r="D36" s="266"/>
      <c r="E36" s="266"/>
      <c r="F36" s="266"/>
      <c r="G36" s="266"/>
      <c r="H36" s="266"/>
      <c r="I36" s="266"/>
      <c r="J36" s="266"/>
      <c r="K36" s="266"/>
      <c r="L36" s="266"/>
      <c r="M36" s="267"/>
      <c r="N36" s="229"/>
    </row>
    <row r="37" spans="1:14">
      <c r="A37" s="268" t="s">
        <v>40</v>
      </c>
      <c r="B37" s="673" t="s">
        <v>58</v>
      </c>
      <c r="C37" s="673"/>
      <c r="D37" s="673"/>
      <c r="E37" s="673"/>
      <c r="F37" s="673"/>
      <c r="G37" s="673"/>
      <c r="H37" s="673"/>
      <c r="I37" s="261" t="s">
        <v>63</v>
      </c>
      <c r="J37" s="261" t="s">
        <v>64</v>
      </c>
      <c r="K37" s="673" t="s">
        <v>65</v>
      </c>
      <c r="L37" s="673"/>
      <c r="M37" s="269" t="s">
        <v>66</v>
      </c>
      <c r="N37" s="229"/>
    </row>
    <row r="38" spans="1:14">
      <c r="A38" s="285"/>
      <c r="B38" s="674"/>
      <c r="C38" s="674"/>
      <c r="D38" s="674"/>
      <c r="E38" s="674"/>
      <c r="F38" s="674"/>
      <c r="G38" s="674"/>
      <c r="H38" s="674"/>
      <c r="I38" s="270"/>
      <c r="J38" s="271"/>
      <c r="K38" s="720"/>
      <c r="L38" s="720"/>
      <c r="M38" s="272">
        <f>J38*K38</f>
        <v>0</v>
      </c>
      <c r="N38" s="229"/>
    </row>
    <row r="39" spans="1:14">
      <c r="A39" s="273"/>
      <c r="B39" s="664"/>
      <c r="C39" s="664"/>
      <c r="D39" s="664"/>
      <c r="E39" s="664"/>
      <c r="F39" s="664"/>
      <c r="G39" s="664"/>
      <c r="H39" s="664"/>
      <c r="I39" s="274"/>
      <c r="J39" s="275"/>
      <c r="K39" s="677"/>
      <c r="L39" s="677"/>
      <c r="M39" s="272">
        <f t="shared" ref="M39:M51" si="0">J39*K39</f>
        <v>0</v>
      </c>
      <c r="N39" s="229"/>
    </row>
    <row r="40" spans="1:14">
      <c r="A40" s="273"/>
      <c r="B40" s="664"/>
      <c r="C40" s="664"/>
      <c r="D40" s="664"/>
      <c r="E40" s="664"/>
      <c r="F40" s="664"/>
      <c r="G40" s="664"/>
      <c r="H40" s="664"/>
      <c r="I40" s="274"/>
      <c r="J40" s="275"/>
      <c r="K40" s="677"/>
      <c r="L40" s="677"/>
      <c r="M40" s="272">
        <f t="shared" si="0"/>
        <v>0</v>
      </c>
      <c r="N40" s="229"/>
    </row>
    <row r="41" spans="1:14">
      <c r="A41" s="273"/>
      <c r="B41" s="664"/>
      <c r="C41" s="664"/>
      <c r="D41" s="664"/>
      <c r="E41" s="664"/>
      <c r="F41" s="664"/>
      <c r="G41" s="664"/>
      <c r="H41" s="664"/>
      <c r="I41" s="274"/>
      <c r="J41" s="275"/>
      <c r="K41" s="677"/>
      <c r="L41" s="677"/>
      <c r="M41" s="272">
        <f t="shared" si="0"/>
        <v>0</v>
      </c>
      <c r="N41" s="229"/>
    </row>
    <row r="42" spans="1:14">
      <c r="A42" s="273"/>
      <c r="B42" s="664"/>
      <c r="C42" s="664"/>
      <c r="D42" s="664"/>
      <c r="E42" s="664"/>
      <c r="F42" s="664"/>
      <c r="G42" s="664"/>
      <c r="H42" s="664"/>
      <c r="I42" s="274"/>
      <c r="J42" s="275"/>
      <c r="K42" s="677"/>
      <c r="L42" s="677"/>
      <c r="M42" s="272">
        <f t="shared" si="0"/>
        <v>0</v>
      </c>
      <c r="N42" s="229"/>
    </row>
    <row r="43" spans="1:14">
      <c r="A43" s="273"/>
      <c r="B43" s="664"/>
      <c r="C43" s="664"/>
      <c r="D43" s="664"/>
      <c r="E43" s="664"/>
      <c r="F43" s="664"/>
      <c r="G43" s="664"/>
      <c r="H43" s="664"/>
      <c r="I43" s="274"/>
      <c r="J43" s="275"/>
      <c r="K43" s="677"/>
      <c r="L43" s="677"/>
      <c r="M43" s="272">
        <f t="shared" si="0"/>
        <v>0</v>
      </c>
      <c r="N43" s="229"/>
    </row>
    <row r="44" spans="1:14">
      <c r="A44" s="273"/>
      <c r="B44" s="664"/>
      <c r="C44" s="664"/>
      <c r="D44" s="664"/>
      <c r="E44" s="664"/>
      <c r="F44" s="664"/>
      <c r="G44" s="664"/>
      <c r="H44" s="664"/>
      <c r="I44" s="274"/>
      <c r="J44" s="275"/>
      <c r="K44" s="677"/>
      <c r="L44" s="677"/>
      <c r="M44" s="272">
        <f t="shared" si="0"/>
        <v>0</v>
      </c>
      <c r="N44" s="229"/>
    </row>
    <row r="45" spans="1:14">
      <c r="A45" s="273"/>
      <c r="B45" s="664"/>
      <c r="C45" s="664"/>
      <c r="D45" s="664"/>
      <c r="E45" s="664"/>
      <c r="F45" s="664"/>
      <c r="G45" s="664"/>
      <c r="H45" s="664"/>
      <c r="I45" s="274"/>
      <c r="J45" s="275"/>
      <c r="K45" s="677"/>
      <c r="L45" s="677"/>
      <c r="M45" s="272">
        <f t="shared" si="0"/>
        <v>0</v>
      </c>
      <c r="N45" s="229"/>
    </row>
    <row r="46" spans="1:14">
      <c r="A46" s="273"/>
      <c r="B46" s="664"/>
      <c r="C46" s="664"/>
      <c r="D46" s="664"/>
      <c r="E46" s="664"/>
      <c r="F46" s="664"/>
      <c r="G46" s="664"/>
      <c r="H46" s="664"/>
      <c r="I46" s="274"/>
      <c r="J46" s="275"/>
      <c r="K46" s="677"/>
      <c r="L46" s="677"/>
      <c r="M46" s="272">
        <f t="shared" si="0"/>
        <v>0</v>
      </c>
      <c r="N46" s="229"/>
    </row>
    <row r="47" spans="1:14">
      <c r="A47" s="273"/>
      <c r="B47" s="664"/>
      <c r="C47" s="664"/>
      <c r="D47" s="664"/>
      <c r="E47" s="664"/>
      <c r="F47" s="664"/>
      <c r="G47" s="664"/>
      <c r="H47" s="664"/>
      <c r="I47" s="274"/>
      <c r="J47" s="275"/>
      <c r="K47" s="677"/>
      <c r="L47" s="677"/>
      <c r="M47" s="272">
        <f t="shared" si="0"/>
        <v>0</v>
      </c>
      <c r="N47" s="229"/>
    </row>
    <row r="48" spans="1:14">
      <c r="A48" s="273"/>
      <c r="B48" s="664"/>
      <c r="C48" s="664"/>
      <c r="D48" s="664"/>
      <c r="E48" s="664"/>
      <c r="F48" s="664"/>
      <c r="G48" s="664"/>
      <c r="H48" s="664"/>
      <c r="I48" s="274"/>
      <c r="J48" s="275"/>
      <c r="K48" s="677"/>
      <c r="L48" s="677"/>
      <c r="M48" s="272">
        <f t="shared" si="0"/>
        <v>0</v>
      </c>
      <c r="N48" s="229"/>
    </row>
    <row r="49" spans="1:14">
      <c r="A49" s="273"/>
      <c r="B49" s="664"/>
      <c r="C49" s="664"/>
      <c r="D49" s="664"/>
      <c r="E49" s="664"/>
      <c r="F49" s="664"/>
      <c r="G49" s="664"/>
      <c r="H49" s="664"/>
      <c r="I49" s="274"/>
      <c r="J49" s="275"/>
      <c r="K49" s="677"/>
      <c r="L49" s="677"/>
      <c r="M49" s="272">
        <f t="shared" si="0"/>
        <v>0</v>
      </c>
      <c r="N49" s="229"/>
    </row>
    <row r="50" spans="1:14">
      <c r="A50" s="273"/>
      <c r="B50" s="664"/>
      <c r="C50" s="664"/>
      <c r="D50" s="664"/>
      <c r="E50" s="664"/>
      <c r="F50" s="664"/>
      <c r="G50" s="664"/>
      <c r="H50" s="664"/>
      <c r="I50" s="274"/>
      <c r="J50" s="275"/>
      <c r="K50" s="677"/>
      <c r="L50" s="677"/>
      <c r="M50" s="272">
        <f t="shared" si="0"/>
        <v>0</v>
      </c>
      <c r="N50" s="229"/>
    </row>
    <row r="51" spans="1:14">
      <c r="A51" s="146"/>
      <c r="B51" s="664"/>
      <c r="C51" s="664"/>
      <c r="D51" s="664"/>
      <c r="E51" s="664"/>
      <c r="F51" s="664"/>
      <c r="G51" s="664"/>
      <c r="H51" s="664"/>
      <c r="I51" s="274"/>
      <c r="J51" s="275"/>
      <c r="K51" s="677"/>
      <c r="L51" s="677"/>
      <c r="M51" s="272">
        <f t="shared" si="0"/>
        <v>0</v>
      </c>
      <c r="N51" s="229"/>
    </row>
    <row r="52" spans="1:14" ht="15.75" thickBot="1">
      <c r="A52" s="277"/>
      <c r="B52" s="715" t="s">
        <v>70</v>
      </c>
      <c r="C52" s="715"/>
      <c r="D52" s="715"/>
      <c r="E52" s="715"/>
      <c r="F52" s="715"/>
      <c r="G52" s="715"/>
      <c r="H52" s="715"/>
      <c r="I52" s="278"/>
      <c r="J52" s="279"/>
      <c r="K52" s="555">
        <v>0.05</v>
      </c>
      <c r="L52" s="555"/>
      <c r="M52" s="385">
        <f>K52*M98</f>
        <v>1449.166666666667</v>
      </c>
      <c r="N52" s="229"/>
    </row>
    <row r="53" spans="1:14" ht="15.75" thickBot="1">
      <c r="A53" s="670" t="s">
        <v>71</v>
      </c>
      <c r="B53" s="671"/>
      <c r="C53" s="671"/>
      <c r="D53" s="671"/>
      <c r="E53" s="671"/>
      <c r="F53" s="671"/>
      <c r="G53" s="671"/>
      <c r="H53" s="671"/>
      <c r="I53" s="671"/>
      <c r="J53" s="671"/>
      <c r="K53" s="671"/>
      <c r="L53" s="672"/>
      <c r="M53" s="281">
        <f>SUM(M38:M52)</f>
        <v>1449.166666666667</v>
      </c>
      <c r="N53" s="229"/>
    </row>
    <row r="54" spans="1:14">
      <c r="A54" s="15"/>
      <c r="B54" s="259"/>
      <c r="C54" s="259"/>
      <c r="D54" s="259"/>
      <c r="E54" s="259"/>
      <c r="F54" s="259"/>
      <c r="G54" s="259"/>
      <c r="H54" s="259"/>
      <c r="I54" s="259"/>
      <c r="J54" s="259"/>
      <c r="K54" s="259"/>
      <c r="L54" s="259"/>
      <c r="M54" s="14"/>
      <c r="N54" s="229"/>
    </row>
    <row r="55" spans="1:14">
      <c r="A55" s="657" t="s">
        <v>72</v>
      </c>
      <c r="B55" s="658"/>
      <c r="C55" s="658"/>
      <c r="D55" s="658"/>
      <c r="E55" s="658"/>
      <c r="F55" s="658"/>
      <c r="G55" s="658"/>
      <c r="H55" s="658"/>
      <c r="I55" s="658"/>
      <c r="J55" s="658"/>
      <c r="K55" s="658"/>
      <c r="L55" s="658"/>
      <c r="M55" s="659"/>
      <c r="N55" s="229"/>
    </row>
    <row r="56" spans="1:14" ht="15.75" thickBot="1">
      <c r="A56" s="282"/>
      <c r="B56" s="283"/>
      <c r="C56" s="283"/>
      <c r="D56" s="283"/>
      <c r="E56" s="283"/>
      <c r="F56" s="283"/>
      <c r="G56" s="283"/>
      <c r="H56" s="283"/>
      <c r="I56" s="283"/>
      <c r="J56" s="283"/>
      <c r="K56" s="283"/>
      <c r="L56" s="283"/>
      <c r="M56" s="284"/>
      <c r="N56" s="229"/>
    </row>
    <row r="57" spans="1:14">
      <c r="A57" s="268" t="s">
        <v>40</v>
      </c>
      <c r="B57" s="673" t="s">
        <v>58</v>
      </c>
      <c r="C57" s="673"/>
      <c r="D57" s="673"/>
      <c r="E57" s="673"/>
      <c r="F57" s="673"/>
      <c r="G57" s="673"/>
      <c r="H57" s="673"/>
      <c r="I57" s="261" t="s">
        <v>60</v>
      </c>
      <c r="J57" s="261" t="s">
        <v>7</v>
      </c>
      <c r="K57" s="673" t="s">
        <v>73</v>
      </c>
      <c r="L57" s="673"/>
      <c r="M57" s="269" t="s">
        <v>66</v>
      </c>
      <c r="N57" s="229"/>
    </row>
    <row r="58" spans="1:14">
      <c r="A58" s="137" t="s">
        <v>139</v>
      </c>
      <c r="B58" s="550" t="s">
        <v>291</v>
      </c>
      <c r="C58" s="550"/>
      <c r="D58" s="550"/>
      <c r="E58" s="550"/>
      <c r="F58" s="550"/>
      <c r="G58" s="550"/>
      <c r="H58" s="550"/>
      <c r="I58" s="286" t="s">
        <v>103</v>
      </c>
      <c r="J58" s="287">
        <v>1.4</v>
      </c>
      <c r="K58" s="707">
        <f>VLOOKUP(A58,[1]MATERIALES!$C$6:$F$373,4,0)</f>
        <v>48812.37082970261</v>
      </c>
      <c r="L58" s="708"/>
      <c r="M58" s="272">
        <f>J58*K58</f>
        <v>68337.319161583655</v>
      </c>
      <c r="N58" s="229"/>
    </row>
    <row r="59" spans="1:14">
      <c r="A59" s="142" t="s">
        <v>140</v>
      </c>
      <c r="B59" s="537" t="s">
        <v>292</v>
      </c>
      <c r="C59" s="537"/>
      <c r="D59" s="537"/>
      <c r="E59" s="537"/>
      <c r="F59" s="537"/>
      <c r="G59" s="537"/>
      <c r="H59" s="537"/>
      <c r="I59" s="288" t="s">
        <v>131</v>
      </c>
      <c r="J59" s="276">
        <v>1.337</v>
      </c>
      <c r="K59" s="718">
        <f>VLOOKUP(A59,[1]MATERIALES!$C$6:$F$373,4,0)</f>
        <v>10117.002871824528</v>
      </c>
      <c r="L59" s="719"/>
      <c r="M59" s="272">
        <f t="shared" ref="M59:M72" si="1">J59*K59</f>
        <v>13526.432839629395</v>
      </c>
      <c r="N59" s="229"/>
    </row>
    <row r="60" spans="1:14">
      <c r="A60" s="273" t="s">
        <v>293</v>
      </c>
      <c r="B60" s="664" t="s">
        <v>294</v>
      </c>
      <c r="C60" s="664"/>
      <c r="D60" s="664"/>
      <c r="E60" s="664"/>
      <c r="F60" s="664"/>
      <c r="G60" s="664"/>
      <c r="H60" s="664"/>
      <c r="I60" s="288" t="s">
        <v>115</v>
      </c>
      <c r="J60" s="276">
        <v>1</v>
      </c>
      <c r="K60" s="718">
        <f>VLOOKUP(A60,[1]MATERIALES!$C$6:$F$373,4,0)</f>
        <v>14909.709935931747</v>
      </c>
      <c r="L60" s="719"/>
      <c r="M60" s="272">
        <f t="shared" si="1"/>
        <v>14909.709935931747</v>
      </c>
      <c r="N60" s="229"/>
    </row>
    <row r="61" spans="1:14">
      <c r="A61" s="273" t="s">
        <v>141</v>
      </c>
      <c r="B61" s="664" t="s">
        <v>295</v>
      </c>
      <c r="C61" s="664"/>
      <c r="D61" s="664"/>
      <c r="E61" s="664"/>
      <c r="F61" s="664"/>
      <c r="G61" s="664"/>
      <c r="H61" s="664"/>
      <c r="I61" s="288" t="s">
        <v>178</v>
      </c>
      <c r="J61" s="276">
        <v>0.5</v>
      </c>
      <c r="K61" s="718">
        <f>VLOOKUP(A61,[1]MATERIALES!$C$6:$F$373,4,0)</f>
        <v>160681.81031721306</v>
      </c>
      <c r="L61" s="719"/>
      <c r="M61" s="272">
        <f t="shared" si="1"/>
        <v>80340.905158606532</v>
      </c>
      <c r="N61" s="229"/>
    </row>
    <row r="62" spans="1:14">
      <c r="A62" s="273"/>
      <c r="B62" s="664"/>
      <c r="C62" s="664"/>
      <c r="D62" s="664"/>
      <c r="E62" s="664"/>
      <c r="F62" s="664"/>
      <c r="G62" s="664"/>
      <c r="H62" s="664"/>
      <c r="I62" s="288"/>
      <c r="J62" s="276"/>
      <c r="K62" s="718"/>
      <c r="L62" s="719"/>
      <c r="M62" s="272">
        <f t="shared" si="1"/>
        <v>0</v>
      </c>
      <c r="N62" s="229"/>
    </row>
    <row r="63" spans="1:14">
      <c r="A63" s="273"/>
      <c r="B63" s="664"/>
      <c r="C63" s="664"/>
      <c r="D63" s="664"/>
      <c r="E63" s="664"/>
      <c r="F63" s="664"/>
      <c r="G63" s="664"/>
      <c r="H63" s="664"/>
      <c r="I63" s="288"/>
      <c r="J63" s="276"/>
      <c r="K63" s="718"/>
      <c r="L63" s="719"/>
      <c r="M63" s="272">
        <f t="shared" si="1"/>
        <v>0</v>
      </c>
      <c r="N63" s="229"/>
    </row>
    <row r="64" spans="1:14">
      <c r="A64" s="273"/>
      <c r="B64" s="664"/>
      <c r="C64" s="664"/>
      <c r="D64" s="664"/>
      <c r="E64" s="664"/>
      <c r="F64" s="664"/>
      <c r="G64" s="664"/>
      <c r="H64" s="664"/>
      <c r="I64" s="288"/>
      <c r="J64" s="276"/>
      <c r="K64" s="718"/>
      <c r="L64" s="719"/>
      <c r="M64" s="272">
        <f t="shared" si="1"/>
        <v>0</v>
      </c>
      <c r="N64" s="229"/>
    </row>
    <row r="65" spans="1:15">
      <c r="A65" s="273"/>
      <c r="B65" s="664"/>
      <c r="C65" s="664"/>
      <c r="D65" s="664"/>
      <c r="E65" s="664"/>
      <c r="F65" s="664"/>
      <c r="G65" s="664"/>
      <c r="H65" s="664"/>
      <c r="I65" s="288"/>
      <c r="J65" s="276"/>
      <c r="K65" s="718"/>
      <c r="L65" s="719"/>
      <c r="M65" s="272">
        <f t="shared" si="1"/>
        <v>0</v>
      </c>
      <c r="N65" s="229"/>
    </row>
    <row r="66" spans="1:15">
      <c r="A66" s="273"/>
      <c r="B66" s="664"/>
      <c r="C66" s="664"/>
      <c r="D66" s="664"/>
      <c r="E66" s="664"/>
      <c r="F66" s="664"/>
      <c r="G66" s="664"/>
      <c r="H66" s="664"/>
      <c r="I66" s="288"/>
      <c r="J66" s="276"/>
      <c r="K66" s="718"/>
      <c r="L66" s="719"/>
      <c r="M66" s="272">
        <f t="shared" si="1"/>
        <v>0</v>
      </c>
      <c r="N66" s="229"/>
    </row>
    <row r="67" spans="1:15">
      <c r="A67" s="273"/>
      <c r="B67" s="664"/>
      <c r="C67" s="664"/>
      <c r="D67" s="664"/>
      <c r="E67" s="664"/>
      <c r="F67" s="664"/>
      <c r="G67" s="664"/>
      <c r="H67" s="664"/>
      <c r="I67" s="288"/>
      <c r="J67" s="276"/>
      <c r="K67" s="718"/>
      <c r="L67" s="719"/>
      <c r="M67" s="272">
        <f t="shared" si="1"/>
        <v>0</v>
      </c>
      <c r="N67" s="229"/>
    </row>
    <row r="68" spans="1:15">
      <c r="A68" s="273"/>
      <c r="B68" s="664"/>
      <c r="C68" s="664"/>
      <c r="D68" s="664"/>
      <c r="E68" s="664"/>
      <c r="F68" s="664"/>
      <c r="G68" s="664"/>
      <c r="H68" s="664"/>
      <c r="I68" s="288"/>
      <c r="J68" s="276"/>
      <c r="K68" s="718"/>
      <c r="L68" s="719"/>
      <c r="M68" s="272">
        <f t="shared" si="1"/>
        <v>0</v>
      </c>
      <c r="N68" s="229"/>
    </row>
    <row r="69" spans="1:15">
      <c r="A69" s="273"/>
      <c r="B69" s="664"/>
      <c r="C69" s="664"/>
      <c r="D69" s="664"/>
      <c r="E69" s="664"/>
      <c r="F69" s="664"/>
      <c r="G69" s="664"/>
      <c r="H69" s="664"/>
      <c r="I69" s="288"/>
      <c r="J69" s="276"/>
      <c r="K69" s="718"/>
      <c r="L69" s="719"/>
      <c r="M69" s="272">
        <f t="shared" si="1"/>
        <v>0</v>
      </c>
      <c r="N69" s="229"/>
    </row>
    <row r="70" spans="1:15">
      <c r="A70" s="273"/>
      <c r="B70" s="664"/>
      <c r="C70" s="664"/>
      <c r="D70" s="664"/>
      <c r="E70" s="664"/>
      <c r="F70" s="664"/>
      <c r="G70" s="664"/>
      <c r="H70" s="664"/>
      <c r="I70" s="288"/>
      <c r="J70" s="276"/>
      <c r="K70" s="718"/>
      <c r="L70" s="719"/>
      <c r="M70" s="272">
        <f t="shared" si="1"/>
        <v>0</v>
      </c>
      <c r="N70" s="229"/>
    </row>
    <row r="71" spans="1:15">
      <c r="A71" s="273"/>
      <c r="B71" s="664"/>
      <c r="C71" s="664"/>
      <c r="D71" s="664"/>
      <c r="E71" s="664"/>
      <c r="F71" s="664"/>
      <c r="G71" s="664"/>
      <c r="H71" s="664"/>
      <c r="I71" s="288"/>
      <c r="J71" s="276"/>
      <c r="K71" s="718"/>
      <c r="L71" s="719"/>
      <c r="M71" s="272">
        <f t="shared" si="1"/>
        <v>0</v>
      </c>
      <c r="N71" s="229"/>
      <c r="O71" s="8"/>
    </row>
    <row r="72" spans="1:15" ht="15.75" thickBot="1">
      <c r="A72" s="289"/>
      <c r="B72" s="667"/>
      <c r="C72" s="667"/>
      <c r="D72" s="667"/>
      <c r="E72" s="667"/>
      <c r="F72" s="667"/>
      <c r="G72" s="667"/>
      <c r="H72" s="667"/>
      <c r="I72" s="278"/>
      <c r="J72" s="290"/>
      <c r="K72" s="736"/>
      <c r="L72" s="737"/>
      <c r="M72" s="291">
        <f t="shared" si="1"/>
        <v>0</v>
      </c>
      <c r="N72" s="229"/>
    </row>
    <row r="73" spans="1:15" ht="15.75" thickBot="1">
      <c r="A73" s="670" t="s">
        <v>71</v>
      </c>
      <c r="B73" s="671"/>
      <c r="C73" s="671"/>
      <c r="D73" s="671"/>
      <c r="E73" s="671"/>
      <c r="F73" s="671"/>
      <c r="G73" s="671"/>
      <c r="H73" s="671"/>
      <c r="I73" s="671"/>
      <c r="J73" s="671"/>
      <c r="K73" s="671"/>
      <c r="L73" s="672"/>
      <c r="M73" s="292">
        <f>SUM(M58:M72)</f>
        <v>177114.36709575134</v>
      </c>
      <c r="N73" s="229"/>
    </row>
    <row r="74" spans="1:15">
      <c r="A74" s="13"/>
      <c r="B74" s="259"/>
      <c r="C74" s="259"/>
      <c r="D74" s="259"/>
      <c r="E74" s="259"/>
      <c r="F74" s="259"/>
      <c r="G74" s="259"/>
      <c r="H74" s="259"/>
      <c r="I74" s="259"/>
      <c r="J74" s="259"/>
      <c r="K74" s="259"/>
      <c r="L74" s="259"/>
      <c r="M74" s="14"/>
      <c r="N74" s="229"/>
    </row>
    <row r="75" spans="1:15">
      <c r="A75" s="657" t="s">
        <v>74</v>
      </c>
      <c r="B75" s="658"/>
      <c r="C75" s="658"/>
      <c r="D75" s="658"/>
      <c r="E75" s="658"/>
      <c r="F75" s="658"/>
      <c r="G75" s="658"/>
      <c r="H75" s="658"/>
      <c r="I75" s="658"/>
      <c r="J75" s="658"/>
      <c r="K75" s="658"/>
      <c r="L75" s="658"/>
      <c r="M75" s="659"/>
      <c r="N75" s="238"/>
    </row>
    <row r="76" spans="1:15" ht="15.75" thickBot="1">
      <c r="A76" s="293"/>
      <c r="B76" s="294"/>
      <c r="C76" s="294"/>
      <c r="D76" s="294"/>
      <c r="E76" s="294"/>
      <c r="F76" s="294"/>
      <c r="G76" s="294"/>
      <c r="H76" s="294"/>
      <c r="I76" s="294"/>
      <c r="J76" s="294"/>
      <c r="K76" s="294"/>
      <c r="L76" s="294"/>
      <c r="M76" s="295"/>
      <c r="N76" s="229"/>
    </row>
    <row r="77" spans="1:15" ht="30">
      <c r="A77" s="296" t="s">
        <v>40</v>
      </c>
      <c r="B77" s="660" t="s">
        <v>58</v>
      </c>
      <c r="C77" s="660"/>
      <c r="D77" s="660"/>
      <c r="E77" s="660"/>
      <c r="F77" s="660"/>
      <c r="G77" s="660"/>
      <c r="H77" s="297" t="s">
        <v>60</v>
      </c>
      <c r="I77" s="297" t="s">
        <v>214</v>
      </c>
      <c r="J77" s="297" t="s">
        <v>75</v>
      </c>
      <c r="K77" s="297" t="s">
        <v>76</v>
      </c>
      <c r="L77" s="297" t="s">
        <v>77</v>
      </c>
      <c r="M77" s="298" t="s">
        <v>66</v>
      </c>
      <c r="N77" s="229"/>
    </row>
    <row r="78" spans="1:15">
      <c r="A78" s="299" t="s">
        <v>142</v>
      </c>
      <c r="B78" s="661" t="s">
        <v>179</v>
      </c>
      <c r="C78" s="662"/>
      <c r="D78" s="662"/>
      <c r="E78" s="662"/>
      <c r="F78" s="662"/>
      <c r="G78" s="663"/>
      <c r="H78" s="300" t="s">
        <v>215</v>
      </c>
      <c r="I78" s="401">
        <v>1.4</v>
      </c>
      <c r="J78" s="301">
        <v>1</v>
      </c>
      <c r="K78" s="301">
        <f>I78*J78</f>
        <v>1.4</v>
      </c>
      <c r="L78" s="302">
        <f>VLOOKUP(A78,[1]TRANSPORTE!$C$6:$F$40,4,0)</f>
        <v>1284.8491593100182</v>
      </c>
      <c r="M78" s="303">
        <f>K78*L78</f>
        <v>1798.7888230340254</v>
      </c>
      <c r="N78" s="229"/>
    </row>
    <row r="79" spans="1:15">
      <c r="A79" s="167"/>
      <c r="B79" s="534"/>
      <c r="C79" s="535"/>
      <c r="D79" s="535"/>
      <c r="E79" s="535"/>
      <c r="F79" s="535"/>
      <c r="G79" s="536"/>
      <c r="H79" s="304"/>
      <c r="I79" s="305"/>
      <c r="J79" s="305"/>
      <c r="K79" s="305"/>
      <c r="L79" s="306"/>
      <c r="M79" s="303">
        <f t="shared" ref="M79:M82" si="2">K79*L79</f>
        <v>0</v>
      </c>
      <c r="N79" s="229"/>
    </row>
    <row r="80" spans="1:15">
      <c r="A80" s="167"/>
      <c r="B80" s="534"/>
      <c r="C80" s="535"/>
      <c r="D80" s="535"/>
      <c r="E80" s="535"/>
      <c r="F80" s="535"/>
      <c r="G80" s="536"/>
      <c r="H80" s="304"/>
      <c r="I80" s="305"/>
      <c r="J80" s="305"/>
      <c r="K80" s="305"/>
      <c r="L80" s="306"/>
      <c r="M80" s="303">
        <f t="shared" si="2"/>
        <v>0</v>
      </c>
      <c r="N80" s="229"/>
    </row>
    <row r="81" spans="1:14">
      <c r="A81" s="167"/>
      <c r="B81" s="534"/>
      <c r="C81" s="535"/>
      <c r="D81" s="535"/>
      <c r="E81" s="535"/>
      <c r="F81" s="535"/>
      <c r="G81" s="536"/>
      <c r="H81" s="304"/>
      <c r="I81" s="305"/>
      <c r="J81" s="305"/>
      <c r="K81" s="305"/>
      <c r="L81" s="306"/>
      <c r="M81" s="303">
        <f t="shared" si="2"/>
        <v>0</v>
      </c>
      <c r="N81" s="229"/>
    </row>
    <row r="82" spans="1:14" ht="15.75" thickBot="1">
      <c r="A82" s="277"/>
      <c r="B82" s="692"/>
      <c r="C82" s="693"/>
      <c r="D82" s="693"/>
      <c r="E82" s="693"/>
      <c r="F82" s="693"/>
      <c r="G82" s="694"/>
      <c r="H82" s="307"/>
      <c r="I82" s="308"/>
      <c r="J82" s="308"/>
      <c r="K82" s="308"/>
      <c r="L82" s="309"/>
      <c r="M82" s="310">
        <f t="shared" si="2"/>
        <v>0</v>
      </c>
      <c r="N82" s="229"/>
    </row>
    <row r="83" spans="1:14" ht="15.75" thickBot="1">
      <c r="A83" s="670" t="s">
        <v>71</v>
      </c>
      <c r="B83" s="671"/>
      <c r="C83" s="671"/>
      <c r="D83" s="671"/>
      <c r="E83" s="671"/>
      <c r="F83" s="671"/>
      <c r="G83" s="671"/>
      <c r="H83" s="671"/>
      <c r="I83" s="671"/>
      <c r="J83" s="671"/>
      <c r="K83" s="671"/>
      <c r="L83" s="672"/>
      <c r="M83" s="292">
        <f>SUM(M78:M82)</f>
        <v>1798.7888230340254</v>
      </c>
      <c r="N83" s="229"/>
    </row>
    <row r="84" spans="1:14">
      <c r="A84" s="13"/>
      <c r="B84" s="259"/>
      <c r="C84" s="259"/>
      <c r="D84" s="259"/>
      <c r="E84" s="259"/>
      <c r="F84" s="259"/>
      <c r="G84" s="259"/>
      <c r="H84" s="259"/>
      <c r="I84" s="259"/>
      <c r="J84" s="259"/>
      <c r="K84" s="259"/>
      <c r="L84" s="259"/>
      <c r="M84" s="14"/>
      <c r="N84" s="229"/>
    </row>
    <row r="85" spans="1:14">
      <c r="A85" s="649" t="s">
        <v>79</v>
      </c>
      <c r="B85" s="650"/>
      <c r="C85" s="650"/>
      <c r="D85" s="650"/>
      <c r="E85" s="650"/>
      <c r="F85" s="650"/>
      <c r="G85" s="650"/>
      <c r="H85" s="650"/>
      <c r="I85" s="650"/>
      <c r="J85" s="650"/>
      <c r="K85" s="650"/>
      <c r="L85" s="650"/>
      <c r="M85" s="651"/>
      <c r="N85" s="229"/>
    </row>
    <row r="86" spans="1:14" ht="15.75" thickBot="1">
      <c r="A86" s="311"/>
      <c r="B86" s="312"/>
      <c r="C86" s="312"/>
      <c r="D86" s="312"/>
      <c r="E86" s="312"/>
      <c r="F86" s="312"/>
      <c r="G86" s="312"/>
      <c r="H86" s="312"/>
      <c r="I86" s="312"/>
      <c r="J86" s="312"/>
      <c r="K86" s="312"/>
      <c r="L86" s="312"/>
      <c r="M86" s="313"/>
      <c r="N86" s="229"/>
    </row>
    <row r="87" spans="1:14" ht="30">
      <c r="A87" s="268" t="s">
        <v>40</v>
      </c>
      <c r="B87" s="673" t="s">
        <v>58</v>
      </c>
      <c r="C87" s="673"/>
      <c r="D87" s="673"/>
      <c r="E87" s="673"/>
      <c r="F87" s="673"/>
      <c r="G87" s="673"/>
      <c r="H87" s="261" t="s">
        <v>80</v>
      </c>
      <c r="I87" s="261" t="s">
        <v>81</v>
      </c>
      <c r="J87" s="261" t="s">
        <v>216</v>
      </c>
      <c r="K87" s="673" t="s">
        <v>65</v>
      </c>
      <c r="L87" s="673"/>
      <c r="M87" s="269" t="s">
        <v>66</v>
      </c>
      <c r="N87" s="229"/>
    </row>
    <row r="88" spans="1:14">
      <c r="A88" s="162" t="s">
        <v>82</v>
      </c>
      <c r="B88" s="531" t="s">
        <v>186</v>
      </c>
      <c r="C88" s="532"/>
      <c r="D88" s="532"/>
      <c r="E88" s="532"/>
      <c r="F88" s="532"/>
      <c r="G88" s="532"/>
      <c r="H88" s="165">
        <f>J88/I88*100</f>
        <v>100000</v>
      </c>
      <c r="I88" s="175">
        <v>185</v>
      </c>
      <c r="J88" s="176">
        <f>VLOOKUP(A88,'[1]MANO DE OBRA'!$C$15:$F$79,4,0)</f>
        <v>185000</v>
      </c>
      <c r="K88" s="716">
        <v>10</v>
      </c>
      <c r="L88" s="717"/>
      <c r="M88" s="177">
        <f>J88/K88</f>
        <v>18500</v>
      </c>
      <c r="N88" s="229"/>
    </row>
    <row r="89" spans="1:14">
      <c r="A89" s="316" t="s">
        <v>83</v>
      </c>
      <c r="B89" s="652" t="s">
        <v>181</v>
      </c>
      <c r="C89" s="653"/>
      <c r="D89" s="653"/>
      <c r="E89" s="653"/>
      <c r="F89" s="653"/>
      <c r="G89" s="654"/>
      <c r="H89" s="306">
        <f>J89/I89*100</f>
        <v>56666.666666666672</v>
      </c>
      <c r="I89" s="179">
        <v>185</v>
      </c>
      <c r="J89" s="319">
        <f>VLOOKUP(A89,'[1]MANO DE OBRA'!$C$15:$F$79,4,0)</f>
        <v>104833.33333333334</v>
      </c>
      <c r="K89" s="713">
        <v>10</v>
      </c>
      <c r="L89" s="714"/>
      <c r="M89" s="177">
        <f>J89/K89</f>
        <v>10483.333333333334</v>
      </c>
      <c r="N89" s="229"/>
    </row>
    <row r="90" spans="1:14">
      <c r="A90" s="316"/>
      <c r="B90" s="652"/>
      <c r="C90" s="653"/>
      <c r="D90" s="653"/>
      <c r="E90" s="653"/>
      <c r="F90" s="653"/>
      <c r="G90" s="654"/>
      <c r="H90" s="306"/>
      <c r="I90" s="179"/>
      <c r="J90" s="319"/>
      <c r="K90" s="655"/>
      <c r="L90" s="656"/>
      <c r="M90" s="181"/>
      <c r="N90" s="229"/>
    </row>
    <row r="91" spans="1:14">
      <c r="A91" s="316"/>
      <c r="B91" s="652"/>
      <c r="C91" s="653"/>
      <c r="D91" s="653"/>
      <c r="E91" s="653"/>
      <c r="F91" s="653"/>
      <c r="G91" s="654"/>
      <c r="H91" s="306"/>
      <c r="I91" s="179"/>
      <c r="J91" s="319"/>
      <c r="K91" s="655"/>
      <c r="L91" s="656"/>
      <c r="M91" s="181"/>
      <c r="N91" s="229"/>
    </row>
    <row r="92" spans="1:14">
      <c r="A92" s="316"/>
      <c r="B92" s="652"/>
      <c r="C92" s="653"/>
      <c r="D92" s="653"/>
      <c r="E92" s="653"/>
      <c r="F92" s="653"/>
      <c r="G92" s="654"/>
      <c r="H92" s="306"/>
      <c r="I92" s="179"/>
      <c r="J92" s="319"/>
      <c r="K92" s="655"/>
      <c r="L92" s="656"/>
      <c r="M92" s="181"/>
      <c r="N92" s="229"/>
    </row>
    <row r="93" spans="1:14">
      <c r="A93" s="316"/>
      <c r="B93" s="652"/>
      <c r="C93" s="653"/>
      <c r="D93" s="653"/>
      <c r="E93" s="653"/>
      <c r="F93" s="653"/>
      <c r="G93" s="654"/>
      <c r="H93" s="306"/>
      <c r="I93" s="179"/>
      <c r="J93" s="319"/>
      <c r="K93" s="655"/>
      <c r="L93" s="656"/>
      <c r="M93" s="181"/>
      <c r="N93" s="229"/>
    </row>
    <row r="94" spans="1:14">
      <c r="A94" s="316"/>
      <c r="B94" s="652"/>
      <c r="C94" s="653"/>
      <c r="D94" s="653"/>
      <c r="E94" s="653"/>
      <c r="F94" s="653"/>
      <c r="G94" s="654"/>
      <c r="H94" s="306"/>
      <c r="I94" s="179"/>
      <c r="J94" s="319"/>
      <c r="K94" s="655"/>
      <c r="L94" s="656"/>
      <c r="M94" s="181"/>
      <c r="N94" s="229"/>
    </row>
    <row r="95" spans="1:14">
      <c r="A95" s="316"/>
      <c r="B95" s="652"/>
      <c r="C95" s="653"/>
      <c r="D95" s="653"/>
      <c r="E95" s="653"/>
      <c r="F95" s="653"/>
      <c r="G95" s="654"/>
      <c r="H95" s="306"/>
      <c r="I95" s="179"/>
      <c r="J95" s="182"/>
      <c r="K95" s="655"/>
      <c r="L95" s="656"/>
      <c r="M95" s="181"/>
      <c r="N95" s="229"/>
    </row>
    <row r="96" spans="1:14">
      <c r="A96" s="316"/>
      <c r="B96" s="652"/>
      <c r="C96" s="653"/>
      <c r="D96" s="653"/>
      <c r="E96" s="653"/>
      <c r="F96" s="653"/>
      <c r="G96" s="654"/>
      <c r="H96" s="306"/>
      <c r="I96" s="179"/>
      <c r="J96" s="182"/>
      <c r="K96" s="655"/>
      <c r="L96" s="656"/>
      <c r="M96" s="181"/>
      <c r="N96" s="229"/>
    </row>
    <row r="97" spans="1:14" ht="15.75" thickBot="1">
      <c r="A97" s="320"/>
      <c r="B97" s="638"/>
      <c r="C97" s="639"/>
      <c r="D97" s="639"/>
      <c r="E97" s="639"/>
      <c r="F97" s="639"/>
      <c r="G97" s="640"/>
      <c r="H97" s="321"/>
      <c r="I97" s="322"/>
      <c r="J97" s="321"/>
      <c r="K97" s="641"/>
      <c r="L97" s="642"/>
      <c r="M97" s="323"/>
      <c r="N97" s="229"/>
    </row>
    <row r="98" spans="1:14" ht="15.75" thickBot="1">
      <c r="A98" s="643" t="s">
        <v>71</v>
      </c>
      <c r="B98" s="644"/>
      <c r="C98" s="644"/>
      <c r="D98" s="644"/>
      <c r="E98" s="644"/>
      <c r="F98" s="644"/>
      <c r="G98" s="644"/>
      <c r="H98" s="644"/>
      <c r="I98" s="644"/>
      <c r="J98" s="644"/>
      <c r="K98" s="644"/>
      <c r="L98" s="645"/>
      <c r="M98" s="187">
        <f>SUM(M88:M97)</f>
        <v>28983.333333333336</v>
      </c>
      <c r="N98" s="229"/>
    </row>
    <row r="99" spans="1:14" ht="15.75" thickBot="1">
      <c r="A99" s="13"/>
      <c r="B99" s="259"/>
      <c r="C99" s="259"/>
      <c r="D99" s="259"/>
      <c r="E99" s="259"/>
      <c r="F99" s="259"/>
      <c r="G99" s="259"/>
      <c r="H99" s="259"/>
      <c r="I99" s="259"/>
      <c r="J99" s="259"/>
      <c r="K99" s="259"/>
      <c r="L99" s="259"/>
      <c r="M99" s="14"/>
      <c r="N99" s="229"/>
    </row>
    <row r="100" spans="1:14" ht="15.75" thickBot="1">
      <c r="A100" s="646" t="s">
        <v>84</v>
      </c>
      <c r="B100" s="647"/>
      <c r="C100" s="647"/>
      <c r="D100" s="647"/>
      <c r="E100" s="647"/>
      <c r="F100" s="647"/>
      <c r="G100" s="647"/>
      <c r="H100" s="647"/>
      <c r="I100" s="647"/>
      <c r="J100" s="647"/>
      <c r="K100" s="647"/>
      <c r="L100" s="648"/>
      <c r="M100" s="187">
        <f>M53+M73+M83+M98</f>
        <v>209345.65591878537</v>
      </c>
      <c r="N100" s="229"/>
    </row>
    <row r="101" spans="1:14">
      <c r="A101" s="13"/>
      <c r="B101" s="259"/>
      <c r="C101" s="259"/>
      <c r="D101" s="259"/>
      <c r="E101" s="259"/>
      <c r="F101" s="259"/>
      <c r="G101" s="259"/>
      <c r="H101" s="259"/>
      <c r="I101" s="259"/>
      <c r="J101" s="259"/>
      <c r="K101" s="259"/>
      <c r="L101" s="259"/>
      <c r="M101" s="14"/>
      <c r="N101" s="229"/>
    </row>
    <row r="102" spans="1:14">
      <c r="A102" s="649" t="s">
        <v>85</v>
      </c>
      <c r="B102" s="650"/>
      <c r="C102" s="650"/>
      <c r="D102" s="650"/>
      <c r="E102" s="650"/>
      <c r="F102" s="650"/>
      <c r="G102" s="650"/>
      <c r="H102" s="650"/>
      <c r="I102" s="650"/>
      <c r="J102" s="650"/>
      <c r="K102" s="650"/>
      <c r="L102" s="650"/>
      <c r="M102" s="651"/>
      <c r="N102" s="229"/>
    </row>
    <row r="103" spans="1:14" ht="15.75" thickBot="1">
      <c r="A103" s="324"/>
      <c r="B103" s="325"/>
      <c r="C103" s="325"/>
      <c r="D103" s="325"/>
      <c r="E103" s="325"/>
      <c r="F103" s="325"/>
      <c r="G103" s="325"/>
      <c r="H103" s="325"/>
      <c r="I103" s="325"/>
      <c r="J103" s="325"/>
      <c r="K103" s="325"/>
      <c r="L103" s="325"/>
      <c r="M103" s="326"/>
      <c r="N103" s="229"/>
    </row>
    <row r="104" spans="1:14">
      <c r="A104" s="628" t="s">
        <v>58</v>
      </c>
      <c r="B104" s="629"/>
      <c r="C104" s="629"/>
      <c r="D104" s="629"/>
      <c r="E104" s="629"/>
      <c r="F104" s="629"/>
      <c r="G104" s="629"/>
      <c r="H104" s="327"/>
      <c r="I104" s="328"/>
      <c r="J104" s="261" t="s">
        <v>86</v>
      </c>
      <c r="K104" s="630" t="s">
        <v>87</v>
      </c>
      <c r="L104" s="631"/>
      <c r="M104" s="632"/>
      <c r="N104" s="229"/>
    </row>
    <row r="105" spans="1:14">
      <c r="A105" s="633" t="s">
        <v>88</v>
      </c>
      <c r="B105" s="634"/>
      <c r="C105" s="634"/>
      <c r="D105" s="634"/>
      <c r="E105" s="634"/>
      <c r="F105" s="634"/>
      <c r="G105" s="634"/>
      <c r="H105" s="329"/>
      <c r="I105" s="330"/>
      <c r="J105" s="192">
        <v>0.2</v>
      </c>
      <c r="K105" s="635">
        <f>J105*M100</f>
        <v>41869.131183757076</v>
      </c>
      <c r="L105" s="636"/>
      <c r="M105" s="637"/>
      <c r="N105" s="229"/>
    </row>
    <row r="106" spans="1:14" ht="15" customHeight="1">
      <c r="A106" s="331" t="s">
        <v>89</v>
      </c>
      <c r="B106" s="332"/>
      <c r="C106" s="332"/>
      <c r="D106" s="332"/>
      <c r="E106" s="332"/>
      <c r="F106" s="332"/>
      <c r="G106" s="332"/>
      <c r="H106" s="329"/>
      <c r="I106" s="330"/>
      <c r="J106" s="192">
        <v>0.05</v>
      </c>
      <c r="K106" s="635">
        <f>J106*M100</f>
        <v>10467.282795939269</v>
      </c>
      <c r="L106" s="636"/>
      <c r="M106" s="637"/>
      <c r="N106" s="229"/>
    </row>
    <row r="107" spans="1:14" ht="15" customHeight="1" thickBot="1">
      <c r="A107" s="333" t="s">
        <v>90</v>
      </c>
      <c r="B107" s="334"/>
      <c r="C107" s="334"/>
      <c r="D107" s="334"/>
      <c r="E107" s="334"/>
      <c r="F107" s="334"/>
      <c r="G107" s="334"/>
      <c r="H107" s="335"/>
      <c r="I107" s="336"/>
      <c r="J107" s="199">
        <v>0.05</v>
      </c>
      <c r="K107" s="616">
        <f>J107*M100</f>
        <v>10467.282795939269</v>
      </c>
      <c r="L107" s="617"/>
      <c r="M107" s="618"/>
      <c r="N107" s="229"/>
    </row>
    <row r="108" spans="1:14" ht="30" customHeight="1" thickBot="1">
      <c r="A108" s="619" t="s">
        <v>71</v>
      </c>
      <c r="B108" s="620"/>
      <c r="C108" s="620"/>
      <c r="D108" s="620"/>
      <c r="E108" s="620"/>
      <c r="F108" s="620"/>
      <c r="G108" s="620"/>
      <c r="H108" s="620"/>
      <c r="I108" s="620"/>
      <c r="J108" s="620"/>
      <c r="K108" s="620"/>
      <c r="L108" s="621"/>
      <c r="M108" s="292">
        <f>K105+K106+K107</f>
        <v>62803.69677563561</v>
      </c>
      <c r="N108" s="238"/>
    </row>
    <row r="109" spans="1:14" ht="15.75" thickBot="1">
      <c r="A109" s="13"/>
      <c r="B109" s="259"/>
      <c r="C109" s="259"/>
      <c r="D109" s="259"/>
      <c r="E109" s="259"/>
      <c r="F109" s="259"/>
      <c r="G109" s="259"/>
      <c r="H109" s="259"/>
      <c r="I109" s="259"/>
      <c r="J109" s="259"/>
      <c r="K109" s="259"/>
      <c r="L109" s="259"/>
      <c r="M109" s="14"/>
      <c r="N109" s="229"/>
    </row>
    <row r="110" spans="1:14" ht="16.5" thickBot="1">
      <c r="A110" s="622" t="s">
        <v>91</v>
      </c>
      <c r="B110" s="623"/>
      <c r="C110" s="623"/>
      <c r="D110" s="623"/>
      <c r="E110" s="623"/>
      <c r="F110" s="623"/>
      <c r="G110" s="623"/>
      <c r="H110" s="623"/>
      <c r="I110" s="623"/>
      <c r="J110" s="623"/>
      <c r="K110" s="623"/>
      <c r="L110" s="624"/>
      <c r="M110" s="337">
        <f>M100+M108</f>
        <v>272149.35269442096</v>
      </c>
      <c r="N110" s="229"/>
    </row>
    <row r="111" spans="1:14">
      <c r="A111" s="230"/>
      <c r="B111" s="231"/>
      <c r="C111" s="231"/>
      <c r="D111" s="231"/>
      <c r="E111" s="231"/>
      <c r="F111" s="231"/>
      <c r="G111" s="231"/>
      <c r="H111" s="231"/>
      <c r="I111" s="231"/>
      <c r="J111" s="231"/>
      <c r="K111" s="231"/>
      <c r="L111" s="231"/>
      <c r="M111" s="232"/>
      <c r="N111" s="229"/>
    </row>
    <row r="112" spans="1:14">
      <c r="A112" s="256"/>
      <c r="B112" s="257"/>
      <c r="C112" s="257"/>
      <c r="D112" s="257"/>
      <c r="E112" s="257"/>
      <c r="F112" s="257"/>
      <c r="G112" s="257"/>
      <c r="H112" s="257"/>
      <c r="I112" s="257"/>
      <c r="J112" s="257"/>
      <c r="K112" s="257"/>
      <c r="L112" s="257"/>
      <c r="M112" s="258"/>
      <c r="N112" s="229"/>
    </row>
    <row r="113" spans="1:14">
      <c r="A113" s="256"/>
      <c r="B113" s="257"/>
      <c r="C113" s="257"/>
      <c r="D113" s="257"/>
      <c r="E113" s="257"/>
      <c r="F113" s="257"/>
      <c r="G113" s="257"/>
      <c r="H113" s="257"/>
      <c r="I113" s="257"/>
      <c r="J113" s="257"/>
      <c r="K113" s="257"/>
      <c r="L113" s="257"/>
      <c r="M113" s="258"/>
      <c r="N113" s="229"/>
    </row>
    <row r="114" spans="1:14">
      <c r="A114" s="256"/>
      <c r="B114" s="257"/>
      <c r="C114" s="257"/>
      <c r="D114" s="257"/>
      <c r="E114" s="257"/>
      <c r="F114" s="257"/>
      <c r="G114" s="257"/>
      <c r="H114" s="257"/>
      <c r="I114" s="257"/>
      <c r="J114" s="257"/>
      <c r="K114" s="257"/>
      <c r="L114" s="257"/>
      <c r="M114" s="258"/>
      <c r="N114" s="229"/>
    </row>
    <row r="115" spans="1:14">
      <c r="A115" s="256"/>
      <c r="B115" s="257"/>
      <c r="C115" s="257"/>
      <c r="D115" s="338" t="s">
        <v>92</v>
      </c>
      <c r="E115" s="338"/>
      <c r="F115" s="338"/>
      <c r="G115" s="338"/>
      <c r="H115" s="338"/>
      <c r="I115" s="338"/>
      <c r="J115" s="257"/>
      <c r="K115" s="257"/>
      <c r="L115" s="257"/>
      <c r="M115" s="258"/>
      <c r="N115" s="229"/>
    </row>
    <row r="116" spans="1:14">
      <c r="A116" s="256"/>
      <c r="B116" s="257"/>
      <c r="C116" s="257"/>
      <c r="D116" s="257" t="s">
        <v>93</v>
      </c>
      <c r="E116" s="257"/>
      <c r="F116" s="257"/>
      <c r="G116" s="257"/>
      <c r="H116" s="257"/>
      <c r="I116" s="257"/>
      <c r="J116" s="257"/>
      <c r="K116" s="257"/>
      <c r="L116" s="257"/>
      <c r="M116" s="258"/>
      <c r="N116" s="229"/>
    </row>
    <row r="117" spans="1:14">
      <c r="A117" s="256"/>
      <c r="B117" s="257"/>
      <c r="C117" s="257"/>
      <c r="D117" s="257" t="s">
        <v>94</v>
      </c>
      <c r="E117" s="257"/>
      <c r="F117" s="257"/>
      <c r="G117" s="257"/>
      <c r="H117" s="257"/>
      <c r="I117" s="257"/>
      <c r="J117" s="257"/>
      <c r="K117" s="257"/>
      <c r="L117" s="257"/>
      <c r="M117" s="258"/>
      <c r="N117" s="229"/>
    </row>
    <row r="118" spans="1:14">
      <c r="A118" s="256"/>
      <c r="B118" s="257"/>
      <c r="C118" s="257"/>
      <c r="D118" s="257" t="s">
        <v>95</v>
      </c>
      <c r="E118" s="257"/>
      <c r="F118" s="257"/>
      <c r="G118" s="257"/>
      <c r="H118" s="257"/>
      <c r="I118" s="257"/>
      <c r="J118" s="257"/>
      <c r="K118" s="257"/>
      <c r="L118" s="257"/>
      <c r="M118" s="258"/>
      <c r="N118" s="229"/>
    </row>
    <row r="119" spans="1:14" ht="15.75" thickBot="1">
      <c r="A119" s="256"/>
      <c r="B119" s="257"/>
      <c r="C119" s="257"/>
      <c r="D119" s="257"/>
      <c r="E119" s="257" t="s">
        <v>96</v>
      </c>
      <c r="F119" s="257"/>
      <c r="G119" s="257"/>
      <c r="H119" s="257"/>
      <c r="I119" s="257"/>
      <c r="J119" s="257"/>
      <c r="K119" s="257"/>
      <c r="L119" s="257"/>
      <c r="M119" s="258"/>
      <c r="N119" s="229"/>
    </row>
    <row r="120" spans="1:14">
      <c r="A120" s="339" t="s">
        <v>97</v>
      </c>
      <c r="B120" s="340"/>
      <c r="C120" s="340"/>
      <c r="D120" s="340"/>
      <c r="E120" s="340"/>
      <c r="F120" s="340"/>
      <c r="G120" s="340"/>
      <c r="H120" s="340"/>
      <c r="I120" s="340"/>
      <c r="J120" s="340"/>
      <c r="K120" s="340"/>
      <c r="L120" s="340"/>
      <c r="M120" s="341"/>
      <c r="N120" s="229"/>
    </row>
    <row r="121" spans="1:14">
      <c r="A121" s="342"/>
      <c r="B121" s="343"/>
      <c r="C121" s="343"/>
      <c r="D121" s="343"/>
      <c r="E121" s="343"/>
      <c r="F121" s="343"/>
      <c r="G121" s="343"/>
      <c r="H121" s="343"/>
      <c r="I121" s="343"/>
      <c r="J121" s="343"/>
      <c r="K121" s="343"/>
      <c r="L121" s="343"/>
      <c r="M121" s="344"/>
      <c r="N121" s="229"/>
    </row>
    <row r="122" spans="1:14">
      <c r="A122" s="342"/>
      <c r="B122" s="343"/>
      <c r="C122" s="343"/>
      <c r="D122" s="343"/>
      <c r="E122" s="343"/>
      <c r="F122" s="343"/>
      <c r="G122" s="343"/>
      <c r="H122" s="343"/>
      <c r="I122" s="343"/>
      <c r="J122" s="343"/>
      <c r="K122" s="343"/>
      <c r="L122" s="343"/>
      <c r="M122" s="344"/>
      <c r="N122" s="229"/>
    </row>
    <row r="123" spans="1:14" ht="15.75" thickBot="1">
      <c r="A123" s="345"/>
      <c r="B123" s="346"/>
      <c r="C123" s="346"/>
      <c r="D123" s="346"/>
      <c r="E123" s="346"/>
      <c r="F123" s="346"/>
      <c r="G123" s="346"/>
      <c r="H123" s="346"/>
      <c r="I123" s="346"/>
      <c r="J123" s="346"/>
      <c r="K123" s="346"/>
      <c r="L123" s="346"/>
      <c r="M123" s="347"/>
      <c r="N123" s="229"/>
    </row>
    <row r="124" spans="1:14">
      <c r="A124" s="17"/>
      <c r="B124" s="348"/>
      <c r="C124" s="348"/>
      <c r="D124" s="348"/>
      <c r="E124" s="348"/>
      <c r="F124" s="348"/>
      <c r="G124" s="348"/>
      <c r="H124" s="348"/>
      <c r="I124" s="348"/>
      <c r="J124" s="348"/>
      <c r="K124" s="348"/>
      <c r="L124" s="348"/>
      <c r="M124" s="18"/>
      <c r="N124" s="229"/>
    </row>
    <row r="125" spans="1:14">
      <c r="A125" s="38" t="s">
        <v>98</v>
      </c>
      <c r="B125" s="349"/>
      <c r="C125" s="349"/>
      <c r="D125" s="349"/>
      <c r="E125" s="349"/>
      <c r="F125" s="349"/>
      <c r="G125" s="349"/>
      <c r="H125" s="349"/>
      <c r="I125" s="349"/>
      <c r="J125" s="349"/>
      <c r="K125" s="349"/>
      <c r="L125" s="349"/>
      <c r="M125" s="20"/>
      <c r="N125" s="229"/>
    </row>
    <row r="126" spans="1:14">
      <c r="A126" s="625" t="s">
        <v>99</v>
      </c>
      <c r="B126" s="626"/>
      <c r="C126" s="626"/>
      <c r="D126" s="626"/>
      <c r="E126" s="626"/>
      <c r="F126" s="626"/>
      <c r="G126" s="626"/>
      <c r="H126" s="626"/>
      <c r="I126" s="626"/>
      <c r="J126" s="626"/>
      <c r="K126" s="626"/>
      <c r="L126" s="626"/>
      <c r="M126" s="627"/>
      <c r="N126" s="229"/>
    </row>
    <row r="127" spans="1:14">
      <c r="A127" s="625"/>
      <c r="B127" s="626"/>
      <c r="C127" s="626"/>
      <c r="D127" s="626"/>
      <c r="E127" s="626"/>
      <c r="F127" s="626"/>
      <c r="G127" s="626"/>
      <c r="H127" s="626"/>
      <c r="I127" s="626"/>
      <c r="J127" s="626"/>
      <c r="K127" s="626"/>
      <c r="L127" s="626"/>
      <c r="M127" s="627"/>
      <c r="N127" s="229"/>
    </row>
    <row r="128" spans="1:14">
      <c r="A128" s="625" t="s">
        <v>100</v>
      </c>
      <c r="B128" s="626"/>
      <c r="C128" s="626"/>
      <c r="D128" s="626"/>
      <c r="E128" s="626"/>
      <c r="F128" s="626"/>
      <c r="G128" s="626"/>
      <c r="H128" s="626"/>
      <c r="I128" s="626"/>
      <c r="J128" s="626"/>
      <c r="K128" s="626"/>
      <c r="L128" s="626"/>
      <c r="M128" s="627"/>
      <c r="N128" s="229"/>
    </row>
    <row r="129" spans="1:14">
      <c r="A129" s="625"/>
      <c r="B129" s="626"/>
      <c r="C129" s="626"/>
      <c r="D129" s="626"/>
      <c r="E129" s="626"/>
      <c r="F129" s="626"/>
      <c r="G129" s="626"/>
      <c r="H129" s="626"/>
      <c r="I129" s="626"/>
      <c r="J129" s="626"/>
      <c r="K129" s="626"/>
      <c r="L129" s="626"/>
      <c r="M129" s="627"/>
      <c r="N129" s="229"/>
    </row>
    <row r="130" spans="1:14">
      <c r="A130" s="58"/>
      <c r="B130" s="350"/>
      <c r="C130" s="350"/>
      <c r="D130" s="350"/>
      <c r="E130" s="350"/>
      <c r="F130" s="350"/>
      <c r="G130" s="350"/>
      <c r="H130" s="350"/>
      <c r="I130" s="350"/>
      <c r="J130" s="350"/>
      <c r="K130" s="350"/>
      <c r="L130" s="350"/>
      <c r="M130" s="59"/>
      <c r="N130" s="229"/>
    </row>
    <row r="131" spans="1:14">
      <c r="A131" s="351"/>
      <c r="B131" s="352"/>
      <c r="C131" s="352"/>
      <c r="D131" s="352"/>
      <c r="E131" s="352"/>
      <c r="F131" s="352"/>
      <c r="G131" s="352"/>
      <c r="H131" s="352"/>
      <c r="I131" s="352"/>
      <c r="J131" s="352"/>
      <c r="K131" s="352"/>
      <c r="L131" s="352"/>
      <c r="M131" s="353"/>
      <c r="N131" s="229"/>
    </row>
    <row r="132" spans="1:14">
      <c r="A132" s="351"/>
      <c r="B132" s="352"/>
      <c r="C132" s="352"/>
      <c r="D132" s="352"/>
      <c r="E132" s="352"/>
      <c r="F132" s="352"/>
      <c r="G132" s="352"/>
      <c r="H132" s="352"/>
      <c r="I132" s="352"/>
      <c r="J132" s="352"/>
      <c r="K132" s="352"/>
      <c r="L132" s="352"/>
      <c r="M132" s="353"/>
      <c r="N132" s="229"/>
    </row>
    <row r="133" spans="1:14">
      <c r="A133" s="354"/>
      <c r="B133" s="355"/>
      <c r="C133" s="355"/>
      <c r="D133" s="355"/>
      <c r="E133" s="355"/>
      <c r="F133" s="355"/>
      <c r="G133" s="355"/>
      <c r="H133" s="355"/>
      <c r="I133" s="355"/>
      <c r="J133" s="355"/>
      <c r="K133" s="355"/>
      <c r="L133" s="355"/>
      <c r="M133" s="356"/>
      <c r="N133" s="229"/>
    </row>
    <row r="134" spans="1:14">
      <c r="A134" s="256"/>
      <c r="B134" s="257"/>
      <c r="C134" s="257"/>
      <c r="D134" s="257" t="s">
        <v>92</v>
      </c>
      <c r="E134" s="338"/>
      <c r="F134" s="338"/>
      <c r="G134" s="257"/>
      <c r="H134" s="257"/>
      <c r="I134" s="257"/>
      <c r="J134" s="257"/>
      <c r="K134" s="257"/>
      <c r="L134" s="257"/>
      <c r="M134" s="258"/>
      <c r="N134" s="229"/>
    </row>
    <row r="135" spans="1:14">
      <c r="A135" s="256"/>
      <c r="B135" s="257"/>
      <c r="C135" s="257"/>
      <c r="D135" s="357" t="s">
        <v>93</v>
      </c>
      <c r="E135" s="257"/>
      <c r="F135" s="257"/>
      <c r="G135" s="357"/>
      <c r="H135" s="357"/>
      <c r="I135" s="357"/>
      <c r="J135" s="257"/>
      <c r="K135" s="257"/>
      <c r="L135" s="257"/>
      <c r="M135" s="258"/>
      <c r="N135" s="229"/>
    </row>
    <row r="136" spans="1:14">
      <c r="A136" s="256"/>
      <c r="B136" s="257"/>
      <c r="C136" s="257"/>
      <c r="D136" s="358" t="s">
        <v>101</v>
      </c>
      <c r="E136" s="257"/>
      <c r="F136" s="257"/>
      <c r="G136" s="358"/>
      <c r="H136" s="358"/>
      <c r="I136" s="358"/>
      <c r="J136" s="257"/>
      <c r="K136" s="257"/>
      <c r="L136" s="257"/>
      <c r="M136" s="258"/>
      <c r="N136" s="229"/>
    </row>
    <row r="137" spans="1:14">
      <c r="A137" s="359"/>
      <c r="B137" s="355"/>
      <c r="C137" s="355"/>
      <c r="D137" s="257" t="s">
        <v>95</v>
      </c>
      <c r="E137" s="257"/>
      <c r="F137" s="257"/>
      <c r="G137" s="257"/>
      <c r="H137" s="257"/>
      <c r="I137" s="257"/>
      <c r="J137" s="355"/>
      <c r="K137" s="355"/>
      <c r="L137" s="355"/>
      <c r="M137" s="356"/>
      <c r="N137" s="229"/>
    </row>
    <row r="138" spans="1:14">
      <c r="A138" s="359"/>
      <c r="B138" s="355"/>
      <c r="C138" s="355"/>
      <c r="D138" s="355"/>
      <c r="E138" s="257"/>
      <c r="F138" s="257"/>
      <c r="G138" s="257"/>
      <c r="H138" s="257"/>
      <c r="I138" s="257"/>
      <c r="J138" s="355"/>
      <c r="K138" s="355"/>
      <c r="L138" s="355"/>
      <c r="M138" s="356"/>
      <c r="N138" s="229"/>
    </row>
    <row r="139" spans="1:14">
      <c r="A139" s="613" t="s">
        <v>217</v>
      </c>
      <c r="B139" s="614"/>
      <c r="C139" s="614"/>
      <c r="D139" s="614"/>
      <c r="E139" s="614"/>
      <c r="F139" s="614"/>
      <c r="G139" s="614"/>
      <c r="H139" s="614"/>
      <c r="I139" s="614"/>
      <c r="J139" s="614"/>
      <c r="K139" s="614"/>
      <c r="L139" s="614"/>
      <c r="M139" s="615"/>
      <c r="N139" s="229"/>
    </row>
  </sheetData>
  <mergeCells count="144">
    <mergeCell ref="B62:H62"/>
    <mergeCell ref="K62:L62"/>
    <mergeCell ref="B63:H63"/>
    <mergeCell ref="K63:L63"/>
    <mergeCell ref="B64:H64"/>
    <mergeCell ref="K64:L64"/>
    <mergeCell ref="B65:H65"/>
    <mergeCell ref="K65:L65"/>
    <mergeCell ref="B66:H66"/>
    <mergeCell ref="K66:L66"/>
    <mergeCell ref="M1:M6"/>
    <mergeCell ref="B2:I2"/>
    <mergeCell ref="B3:I4"/>
    <mergeCell ref="J3:J4"/>
    <mergeCell ref="K3:L4"/>
    <mergeCell ref="B5:I5"/>
    <mergeCell ref="J5:J6"/>
    <mergeCell ref="B6:I6"/>
    <mergeCell ref="E8:H9"/>
    <mergeCell ref="K5:K6"/>
    <mergeCell ref="L5:L6"/>
    <mergeCell ref="A12:D12"/>
    <mergeCell ref="A13:C13"/>
    <mergeCell ref="G13:H13"/>
    <mergeCell ref="J13:K13"/>
    <mergeCell ref="C14:D14"/>
    <mergeCell ref="A1:A6"/>
    <mergeCell ref="B1:I1"/>
    <mergeCell ref="J1:J2"/>
    <mergeCell ref="K1:L2"/>
    <mergeCell ref="A10:C10"/>
    <mergeCell ref="E10:F10"/>
    <mergeCell ref="G10:H10"/>
    <mergeCell ref="B33:H33"/>
    <mergeCell ref="I33:J33"/>
    <mergeCell ref="K33:L33"/>
    <mergeCell ref="A35:M35"/>
    <mergeCell ref="K37:L37"/>
    <mergeCell ref="K15:M15"/>
    <mergeCell ref="A30:M30"/>
    <mergeCell ref="B32:H32"/>
    <mergeCell ref="I32:J32"/>
    <mergeCell ref="K32:L32"/>
    <mergeCell ref="B37:H37"/>
    <mergeCell ref="K44:L44"/>
    <mergeCell ref="B45:H45"/>
    <mergeCell ref="K45:L45"/>
    <mergeCell ref="B46:H46"/>
    <mergeCell ref="K46:L46"/>
    <mergeCell ref="K38:L38"/>
    <mergeCell ref="K39:L39"/>
    <mergeCell ref="B40:H40"/>
    <mergeCell ref="K40:L40"/>
    <mergeCell ref="B41:H41"/>
    <mergeCell ref="K41:L41"/>
    <mergeCell ref="B38:H38"/>
    <mergeCell ref="B39:H39"/>
    <mergeCell ref="B42:H42"/>
    <mergeCell ref="K42:L42"/>
    <mergeCell ref="B43:H43"/>
    <mergeCell ref="K43:L43"/>
    <mergeCell ref="B44:H44"/>
    <mergeCell ref="B50:H50"/>
    <mergeCell ref="K50:L50"/>
    <mergeCell ref="B51:H51"/>
    <mergeCell ref="K51:L51"/>
    <mergeCell ref="B52:H52"/>
    <mergeCell ref="K52:L52"/>
    <mergeCell ref="B47:H47"/>
    <mergeCell ref="K47:L47"/>
    <mergeCell ref="B48:H48"/>
    <mergeCell ref="K48:L48"/>
    <mergeCell ref="B49:H49"/>
    <mergeCell ref="K49:L49"/>
    <mergeCell ref="B59:H59"/>
    <mergeCell ref="K59:L59"/>
    <mergeCell ref="B60:H60"/>
    <mergeCell ref="K60:L60"/>
    <mergeCell ref="B61:H61"/>
    <mergeCell ref="K61:L61"/>
    <mergeCell ref="A53:L53"/>
    <mergeCell ref="A55:M55"/>
    <mergeCell ref="B57:H57"/>
    <mergeCell ref="K57:L57"/>
    <mergeCell ref="B58:H58"/>
    <mergeCell ref="K58:L58"/>
    <mergeCell ref="K70:L70"/>
    <mergeCell ref="B71:H71"/>
    <mergeCell ref="K71:L71"/>
    <mergeCell ref="B72:H72"/>
    <mergeCell ref="K72:L72"/>
    <mergeCell ref="B67:H67"/>
    <mergeCell ref="K67:L67"/>
    <mergeCell ref="B68:H68"/>
    <mergeCell ref="K68:L68"/>
    <mergeCell ref="B69:H69"/>
    <mergeCell ref="K69:L69"/>
    <mergeCell ref="B70:H70"/>
    <mergeCell ref="B90:G90"/>
    <mergeCell ref="K90:L90"/>
    <mergeCell ref="B91:G91"/>
    <mergeCell ref="K91:L91"/>
    <mergeCell ref="B92:G92"/>
    <mergeCell ref="K92:L92"/>
    <mergeCell ref="A73:L73"/>
    <mergeCell ref="A75:M75"/>
    <mergeCell ref="B77:G77"/>
    <mergeCell ref="B78:G78"/>
    <mergeCell ref="B79:G79"/>
    <mergeCell ref="B80:G80"/>
    <mergeCell ref="B81:G81"/>
    <mergeCell ref="B82:G82"/>
    <mergeCell ref="A83:L83"/>
    <mergeCell ref="A85:M85"/>
    <mergeCell ref="B87:G87"/>
    <mergeCell ref="K87:L87"/>
    <mergeCell ref="B88:G88"/>
    <mergeCell ref="K88:L88"/>
    <mergeCell ref="B89:G89"/>
    <mergeCell ref="K89:L89"/>
    <mergeCell ref="B96:G96"/>
    <mergeCell ref="K96:L96"/>
    <mergeCell ref="B97:G97"/>
    <mergeCell ref="K97:L97"/>
    <mergeCell ref="A98:L98"/>
    <mergeCell ref="B93:G93"/>
    <mergeCell ref="K93:L93"/>
    <mergeCell ref="B94:G94"/>
    <mergeCell ref="K94:L94"/>
    <mergeCell ref="B95:G95"/>
    <mergeCell ref="K95:L95"/>
    <mergeCell ref="A128:M129"/>
    <mergeCell ref="A139:M139"/>
    <mergeCell ref="K106:M106"/>
    <mergeCell ref="K107:M107"/>
    <mergeCell ref="A108:L108"/>
    <mergeCell ref="A110:L110"/>
    <mergeCell ref="A126:M127"/>
    <mergeCell ref="A100:L100"/>
    <mergeCell ref="A102:M102"/>
    <mergeCell ref="A104:G104"/>
    <mergeCell ref="K104:M104"/>
    <mergeCell ref="A105:G105"/>
    <mergeCell ref="K105:M10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4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409" r:id="rId4"/>
      </mc:Fallback>
    </mc:AlternateContent>
  </oleObject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9" tint="-0.249977111117893"/>
  </sheetPr>
  <dimension ref="A1:O140"/>
  <sheetViews>
    <sheetView topLeftCell="A3" zoomScale="75" zoomScaleNormal="75" workbookViewId="0">
      <selection activeCell="B33" sqref="B33:H33"/>
    </sheetView>
  </sheetViews>
  <sheetFormatPr baseColWidth="10" defaultColWidth="11" defaultRowHeight="15"/>
  <cols>
    <col min="1" max="1" width="10.28515625" bestFit="1" customWidth="1"/>
    <col min="2" max="2" width="17" customWidth="1"/>
    <col min="6" max="6" width="15.7109375" customWidth="1"/>
    <col min="9" max="9" width="12.7109375" bestFit="1" customWidth="1"/>
    <col min="10" max="10" width="15.7109375" customWidth="1"/>
    <col min="11" max="11" width="17.7109375" bestFit="1" customWidth="1"/>
    <col min="13" max="13" width="19.7109375" customWidth="1"/>
    <col min="14" max="14" width="17.28515625" customWidth="1"/>
    <col min="15" max="15" width="12" bestFit="1" customWidth="1"/>
  </cols>
  <sheetData>
    <row r="1" spans="1:14">
      <c r="A1" s="576"/>
      <c r="B1" s="579"/>
      <c r="C1" s="579"/>
      <c r="D1" s="579"/>
      <c r="E1" s="579"/>
      <c r="F1" s="579"/>
      <c r="G1" s="579"/>
      <c r="H1" s="579"/>
      <c r="I1" s="580"/>
      <c r="J1" s="581" t="s">
        <v>40</v>
      </c>
      <c r="K1" s="583" t="s">
        <v>193</v>
      </c>
      <c r="L1" s="584"/>
      <c r="M1" s="587"/>
      <c r="N1" s="61"/>
    </row>
    <row r="2" spans="1:14" ht="15.75">
      <c r="A2" s="577"/>
      <c r="B2" s="590" t="s">
        <v>0</v>
      </c>
      <c r="C2" s="590"/>
      <c r="D2" s="590"/>
      <c r="E2" s="590"/>
      <c r="F2" s="590"/>
      <c r="G2" s="590"/>
      <c r="H2" s="590"/>
      <c r="I2" s="591"/>
      <c r="J2" s="582"/>
      <c r="K2" s="585"/>
      <c r="L2" s="586"/>
      <c r="M2" s="588"/>
      <c r="N2" s="61"/>
    </row>
    <row r="3" spans="1:14">
      <c r="A3" s="577"/>
      <c r="B3" s="592" t="s">
        <v>194</v>
      </c>
      <c r="C3" s="592"/>
      <c r="D3" s="592"/>
      <c r="E3" s="592"/>
      <c r="F3" s="592"/>
      <c r="G3" s="592"/>
      <c r="H3" s="592"/>
      <c r="I3" s="593"/>
      <c r="J3" s="594" t="s">
        <v>41</v>
      </c>
      <c r="K3" s="596">
        <v>2021</v>
      </c>
      <c r="L3" s="597"/>
      <c r="M3" s="588"/>
      <c r="N3" s="61"/>
    </row>
    <row r="4" spans="1:14">
      <c r="A4" s="577"/>
      <c r="B4" s="592"/>
      <c r="C4" s="592"/>
      <c r="D4" s="592"/>
      <c r="E4" s="592"/>
      <c r="F4" s="592"/>
      <c r="G4" s="592"/>
      <c r="H4" s="592"/>
      <c r="I4" s="593"/>
      <c r="J4" s="595"/>
      <c r="K4" s="585"/>
      <c r="L4" s="586"/>
      <c r="M4" s="588"/>
      <c r="N4" s="61"/>
    </row>
    <row r="5" spans="1:14">
      <c r="A5" s="577"/>
      <c r="B5" s="592" t="s">
        <v>195</v>
      </c>
      <c r="C5" s="592"/>
      <c r="D5" s="592"/>
      <c r="E5" s="592"/>
      <c r="F5" s="592"/>
      <c r="G5" s="592"/>
      <c r="H5" s="592"/>
      <c r="I5" s="593"/>
      <c r="J5" s="594" t="s">
        <v>42</v>
      </c>
      <c r="K5" s="601"/>
      <c r="L5" s="601"/>
      <c r="M5" s="588"/>
      <c r="N5" s="61"/>
    </row>
    <row r="6" spans="1:14" ht="15.75" thickBot="1">
      <c r="A6" s="578"/>
      <c r="B6" s="599"/>
      <c r="C6" s="599"/>
      <c r="D6" s="599"/>
      <c r="E6" s="599"/>
      <c r="F6" s="599"/>
      <c r="G6" s="599"/>
      <c r="H6" s="599"/>
      <c r="I6" s="600"/>
      <c r="J6" s="598"/>
      <c r="K6" s="602"/>
      <c r="L6" s="602"/>
      <c r="M6" s="589"/>
      <c r="N6" s="61"/>
    </row>
    <row r="7" spans="1:14" ht="15.75" thickBot="1">
      <c r="A7" s="62"/>
      <c r="B7" s="63"/>
      <c r="C7" s="63"/>
      <c r="D7" s="63"/>
      <c r="E7" s="63"/>
      <c r="F7" s="63"/>
      <c r="G7" s="63"/>
      <c r="H7" s="63"/>
      <c r="I7" s="63"/>
      <c r="J7" s="63"/>
      <c r="K7" s="64"/>
      <c r="L7" s="64"/>
      <c r="M7" s="65"/>
      <c r="N7" s="61"/>
    </row>
    <row r="8" spans="1:14" ht="18" customHeight="1">
      <c r="A8" s="66"/>
      <c r="B8" s="67"/>
      <c r="C8" s="67"/>
      <c r="D8" s="67"/>
      <c r="E8" s="605"/>
      <c r="F8" s="605"/>
      <c r="G8" s="605"/>
      <c r="H8" s="605"/>
      <c r="I8" s="67"/>
      <c r="J8" s="68" t="s">
        <v>43</v>
      </c>
      <c r="K8" s="69"/>
      <c r="L8" s="69"/>
      <c r="M8" s="70"/>
      <c r="N8" s="61"/>
    </row>
    <row r="9" spans="1:14">
      <c r="A9" s="71"/>
      <c r="B9" s="72"/>
      <c r="C9" s="72"/>
      <c r="D9" s="72"/>
      <c r="E9" s="606"/>
      <c r="F9" s="606"/>
      <c r="G9" s="606"/>
      <c r="H9" s="606"/>
      <c r="I9" s="72"/>
      <c r="J9" s="73"/>
      <c r="K9" s="74" t="s">
        <v>44</v>
      </c>
      <c r="L9" s="74" t="s">
        <v>45</v>
      </c>
      <c r="M9" s="75" t="s">
        <v>46</v>
      </c>
      <c r="N9" s="61"/>
    </row>
    <row r="10" spans="1:14" ht="20.25">
      <c r="A10" s="565" t="s">
        <v>196</v>
      </c>
      <c r="B10" s="566"/>
      <c r="C10" s="566"/>
      <c r="D10" s="78" t="s">
        <v>197</v>
      </c>
      <c r="E10" s="561" t="s">
        <v>198</v>
      </c>
      <c r="F10" s="561"/>
      <c r="G10" s="562" t="s">
        <v>199</v>
      </c>
      <c r="H10" s="562"/>
      <c r="I10" s="72"/>
      <c r="J10" s="79"/>
      <c r="K10" s="74"/>
      <c r="L10" s="74"/>
      <c r="M10" s="75"/>
      <c r="N10" s="61"/>
    </row>
    <row r="11" spans="1:14" ht="35.25">
      <c r="A11" s="76"/>
      <c r="B11" s="77"/>
      <c r="C11" s="77"/>
      <c r="D11" s="80"/>
      <c r="E11" s="72"/>
      <c r="F11" s="72"/>
      <c r="G11" s="81"/>
      <c r="H11" s="72"/>
      <c r="I11" s="72"/>
      <c r="J11" s="79"/>
      <c r="K11" s="74"/>
      <c r="L11" s="74"/>
      <c r="M11" s="75"/>
      <c r="N11" s="61"/>
    </row>
    <row r="12" spans="1:14">
      <c r="A12" s="563" t="s">
        <v>200</v>
      </c>
      <c r="B12" s="564"/>
      <c r="C12" s="564"/>
      <c r="D12" s="564"/>
      <c r="E12" s="72"/>
      <c r="F12" s="72"/>
      <c r="G12" s="72"/>
      <c r="H12" s="72"/>
      <c r="I12" s="72"/>
      <c r="J12" s="73"/>
      <c r="K12" s="74"/>
      <c r="L12" s="74"/>
      <c r="M12" s="75"/>
      <c r="N12" s="61"/>
    </row>
    <row r="13" spans="1:14" ht="35.25">
      <c r="A13" s="565" t="s">
        <v>201</v>
      </c>
      <c r="B13" s="566"/>
      <c r="C13" s="566"/>
      <c r="D13" s="82" t="s">
        <v>47</v>
      </c>
      <c r="E13" s="82"/>
      <c r="F13" s="83"/>
      <c r="G13" s="567" t="s">
        <v>202</v>
      </c>
      <c r="H13" s="567"/>
      <c r="I13" s="84" t="s">
        <v>47</v>
      </c>
      <c r="J13" s="567" t="s">
        <v>203</v>
      </c>
      <c r="K13" s="567"/>
      <c r="L13" s="84" t="s">
        <v>47</v>
      </c>
      <c r="M13" s="85"/>
      <c r="N13" s="61"/>
    </row>
    <row r="14" spans="1:14">
      <c r="A14" s="86" t="s">
        <v>48</v>
      </c>
      <c r="B14" s="87"/>
      <c r="C14" s="568"/>
      <c r="D14" s="568"/>
      <c r="E14" s="88"/>
      <c r="F14" s="88"/>
      <c r="G14" s="87"/>
      <c r="H14" s="89"/>
      <c r="I14" s="90" t="s">
        <v>49</v>
      </c>
      <c r="J14" s="91"/>
      <c r="K14" s="88"/>
      <c r="L14" s="88"/>
      <c r="M14" s="92"/>
      <c r="N14" s="61"/>
    </row>
    <row r="15" spans="1:14" ht="19.5" customHeight="1" thickBot="1">
      <c r="A15" s="93"/>
      <c r="B15" s="94"/>
      <c r="C15" s="95"/>
      <c r="D15" s="95"/>
      <c r="E15" s="95"/>
      <c r="F15" s="95"/>
      <c r="G15" s="94"/>
      <c r="H15" s="95"/>
      <c r="I15" s="94"/>
      <c r="J15" s="95"/>
      <c r="K15" s="569"/>
      <c r="L15" s="569"/>
      <c r="M15" s="570"/>
      <c r="N15" s="61"/>
    </row>
    <row r="16" spans="1:14">
      <c r="A16" s="96"/>
      <c r="B16" s="97"/>
      <c r="C16" s="97"/>
      <c r="D16" s="97"/>
      <c r="E16" s="97"/>
      <c r="F16" s="97"/>
      <c r="G16" s="97"/>
      <c r="H16" s="97"/>
      <c r="I16" s="97"/>
      <c r="J16" s="97"/>
      <c r="K16" s="97"/>
      <c r="L16" s="97"/>
      <c r="M16" s="98"/>
      <c r="N16" s="61"/>
    </row>
    <row r="17" spans="1:14">
      <c r="A17" s="9" t="s">
        <v>50</v>
      </c>
      <c r="B17" s="10"/>
      <c r="C17" s="99" t="s">
        <v>204</v>
      </c>
      <c r="D17" s="100"/>
      <c r="E17" s="101"/>
      <c r="F17" s="101"/>
      <c r="G17" s="101"/>
      <c r="H17" s="101"/>
      <c r="I17" s="101"/>
      <c r="J17" s="101"/>
      <c r="K17" s="101"/>
      <c r="L17" s="101"/>
      <c r="M17" s="102"/>
      <c r="N17" s="103"/>
    </row>
    <row r="18" spans="1:14">
      <c r="A18" s="104" t="s">
        <v>51</v>
      </c>
      <c r="B18" s="105"/>
      <c r="C18" s="106"/>
      <c r="D18" s="106"/>
      <c r="E18" s="106"/>
      <c r="F18" s="106"/>
      <c r="G18" s="106"/>
      <c r="H18" s="106"/>
      <c r="I18" s="106"/>
      <c r="J18" s="106"/>
      <c r="K18" s="106"/>
      <c r="L18" s="106"/>
      <c r="M18" s="102"/>
      <c r="N18" s="103"/>
    </row>
    <row r="19" spans="1:14">
      <c r="A19" s="107"/>
      <c r="B19" s="105"/>
      <c r="C19" s="108"/>
      <c r="D19" s="106"/>
      <c r="E19" s="106"/>
      <c r="F19" s="106"/>
      <c r="G19" s="106"/>
      <c r="H19" s="106"/>
      <c r="I19" s="106"/>
      <c r="J19" s="106"/>
      <c r="K19" s="106"/>
      <c r="L19" s="106"/>
      <c r="M19" s="102"/>
      <c r="N19" s="103"/>
    </row>
    <row r="20" spans="1:14">
      <c r="A20" s="107"/>
      <c r="B20" s="105"/>
      <c r="C20" s="109"/>
      <c r="D20" s="109"/>
      <c r="E20" s="109"/>
      <c r="F20" s="109"/>
      <c r="G20" s="109"/>
      <c r="H20" s="109"/>
      <c r="I20" s="109"/>
      <c r="J20" s="109"/>
      <c r="K20" s="109"/>
      <c r="L20" s="109"/>
      <c r="M20" s="110"/>
      <c r="N20" s="103"/>
    </row>
    <row r="21" spans="1:14">
      <c r="A21" s="107" t="s">
        <v>52</v>
      </c>
      <c r="B21" s="111"/>
      <c r="C21" s="106"/>
      <c r="D21" s="106"/>
      <c r="E21" s="106"/>
      <c r="F21" s="106"/>
      <c r="G21" s="106"/>
      <c r="H21" s="100"/>
      <c r="I21" s="11" t="s">
        <v>53</v>
      </c>
      <c r="J21" s="106"/>
      <c r="K21" s="106"/>
      <c r="L21" s="106"/>
      <c r="M21" s="110"/>
      <c r="N21" s="103"/>
    </row>
    <row r="22" spans="1:14">
      <c r="A22" s="107"/>
      <c r="B22" s="105"/>
      <c r="C22" s="109"/>
      <c r="D22" s="109"/>
      <c r="E22" s="109"/>
      <c r="F22" s="109"/>
      <c r="G22" s="109"/>
      <c r="H22" s="109"/>
      <c r="I22" s="109"/>
      <c r="J22" s="109"/>
      <c r="K22" s="109"/>
      <c r="L22" s="109"/>
      <c r="M22" s="110"/>
      <c r="N22" s="103"/>
    </row>
    <row r="23" spans="1:14">
      <c r="A23" s="107" t="s">
        <v>54</v>
      </c>
      <c r="B23" s="111"/>
      <c r="C23" s="106"/>
      <c r="D23" s="106"/>
      <c r="E23" s="106"/>
      <c r="F23" s="106"/>
      <c r="G23" s="106"/>
      <c r="H23" s="106"/>
      <c r="I23" s="106"/>
      <c r="J23" s="106"/>
      <c r="K23" s="106"/>
      <c r="L23" s="106"/>
      <c r="M23" s="112"/>
      <c r="N23" s="103"/>
    </row>
    <row r="24" spans="1:14">
      <c r="A24" s="107"/>
      <c r="B24" s="105"/>
      <c r="C24" s="109"/>
      <c r="D24" s="109"/>
      <c r="E24" s="109"/>
      <c r="F24" s="109"/>
      <c r="G24" s="109"/>
      <c r="H24" s="109"/>
      <c r="I24" s="109"/>
      <c r="J24" s="109"/>
      <c r="K24" s="109"/>
      <c r="L24" s="109"/>
      <c r="M24" s="110"/>
      <c r="N24" s="103"/>
    </row>
    <row r="25" spans="1:14">
      <c r="A25" s="107" t="s">
        <v>55</v>
      </c>
      <c r="B25" s="111"/>
      <c r="C25" s="106"/>
      <c r="D25" s="106"/>
      <c r="E25" s="106"/>
      <c r="F25" s="106"/>
      <c r="G25" s="106"/>
      <c r="H25" s="106"/>
      <c r="I25" s="106"/>
      <c r="J25" s="113" t="s">
        <v>50</v>
      </c>
      <c r="K25" s="114"/>
      <c r="L25" s="115" t="s">
        <v>204</v>
      </c>
      <c r="M25" s="116" t="s">
        <v>205</v>
      </c>
      <c r="N25" s="103"/>
    </row>
    <row r="26" spans="1:14">
      <c r="A26" s="107"/>
      <c r="B26" s="105"/>
      <c r="C26" s="109"/>
      <c r="D26" s="109"/>
      <c r="E26" s="109"/>
      <c r="F26" s="109"/>
      <c r="G26" s="109"/>
      <c r="H26" s="109"/>
      <c r="I26" s="109"/>
      <c r="J26" s="109"/>
      <c r="K26" s="109"/>
      <c r="L26" s="109"/>
      <c r="M26" s="110"/>
      <c r="N26" s="103"/>
    </row>
    <row r="27" spans="1:14">
      <c r="A27" s="107" t="s">
        <v>206</v>
      </c>
      <c r="B27" s="105"/>
      <c r="C27" s="109"/>
      <c r="D27" s="109"/>
      <c r="E27" s="109"/>
      <c r="F27" s="109"/>
      <c r="G27" s="100"/>
      <c r="H27" s="117" t="s">
        <v>207</v>
      </c>
      <c r="I27" s="117" t="s">
        <v>207</v>
      </c>
      <c r="J27" s="101"/>
      <c r="K27" s="109"/>
      <c r="L27" s="109"/>
      <c r="M27" s="110"/>
      <c r="N27" s="103"/>
    </row>
    <row r="28" spans="1:14">
      <c r="A28" s="107"/>
      <c r="B28" s="105"/>
      <c r="C28" s="109"/>
      <c r="D28" s="109"/>
      <c r="E28" s="101" t="s">
        <v>56</v>
      </c>
      <c r="F28" s="118"/>
      <c r="G28" s="119" t="s">
        <v>44</v>
      </c>
      <c r="H28" s="119" t="s">
        <v>45</v>
      </c>
      <c r="I28" s="120" t="s">
        <v>46</v>
      </c>
      <c r="J28" s="101"/>
      <c r="K28" s="109"/>
      <c r="L28" s="109"/>
      <c r="M28" s="110"/>
      <c r="N28" s="103"/>
    </row>
    <row r="29" spans="1:14">
      <c r="A29" s="121"/>
      <c r="B29" s="122"/>
      <c r="C29" s="122"/>
      <c r="D29" s="122"/>
      <c r="E29" s="122"/>
      <c r="F29" s="122"/>
      <c r="G29" s="122"/>
      <c r="H29" s="122"/>
      <c r="I29" s="122"/>
      <c r="J29" s="122"/>
      <c r="K29" s="122"/>
      <c r="L29" s="122"/>
      <c r="M29" s="123"/>
      <c r="N29" s="61"/>
    </row>
    <row r="30" spans="1:14" ht="15.75" hidden="1" customHeight="1" thickBot="1">
      <c r="A30" s="571" t="s">
        <v>57</v>
      </c>
      <c r="B30" s="572"/>
      <c r="C30" s="572"/>
      <c r="D30" s="572"/>
      <c r="E30" s="572"/>
      <c r="F30" s="572"/>
      <c r="G30" s="572"/>
      <c r="H30" s="572"/>
      <c r="I30" s="572"/>
      <c r="J30" s="572"/>
      <c r="K30" s="572"/>
      <c r="L30" s="572"/>
      <c r="M30" s="573"/>
      <c r="N30" s="103"/>
    </row>
    <row r="31" spans="1:14" ht="41.25" customHeight="1" thickBot="1">
      <c r="A31" s="124"/>
      <c r="B31" s="125"/>
      <c r="C31" s="125"/>
      <c r="D31" s="125"/>
      <c r="E31" s="125"/>
      <c r="F31" s="125"/>
      <c r="G31" s="125"/>
      <c r="H31" s="125"/>
      <c r="I31" s="125"/>
      <c r="J31" s="125"/>
      <c r="K31" s="125"/>
      <c r="L31" s="125"/>
      <c r="M31" s="126"/>
      <c r="N31" s="61"/>
    </row>
    <row r="32" spans="1:14" ht="33" customHeight="1">
      <c r="A32" s="127" t="s">
        <v>208</v>
      </c>
      <c r="B32" s="549" t="s">
        <v>58</v>
      </c>
      <c r="C32" s="549"/>
      <c r="D32" s="549"/>
      <c r="E32" s="549"/>
      <c r="F32" s="549"/>
      <c r="G32" s="549"/>
      <c r="H32" s="549"/>
      <c r="I32" s="556" t="s">
        <v>59</v>
      </c>
      <c r="J32" s="556"/>
      <c r="K32" s="603" t="s">
        <v>60</v>
      </c>
      <c r="L32" s="603"/>
      <c r="M32" s="129" t="s">
        <v>7</v>
      </c>
      <c r="N32" s="61"/>
    </row>
    <row r="33" spans="1:14" ht="43.5" customHeight="1" thickBot="1">
      <c r="A33" s="130" t="s">
        <v>296</v>
      </c>
      <c r="B33" s="604" t="s">
        <v>297</v>
      </c>
      <c r="C33" s="604"/>
      <c r="D33" s="604"/>
      <c r="E33" s="604"/>
      <c r="F33" s="604"/>
      <c r="G33" s="604"/>
      <c r="H33" s="604"/>
      <c r="I33" s="604"/>
      <c r="J33" s="604"/>
      <c r="K33" s="604" t="s">
        <v>143</v>
      </c>
      <c r="L33" s="604"/>
      <c r="M33" s="131"/>
      <c r="N33" s="61"/>
    </row>
    <row r="34" spans="1:14">
      <c r="A34" s="132"/>
      <c r="B34" s="133"/>
      <c r="C34" s="133"/>
      <c r="D34" s="133"/>
      <c r="E34" s="133"/>
      <c r="F34" s="133"/>
      <c r="G34" s="133"/>
      <c r="H34" s="133"/>
      <c r="I34" s="133"/>
      <c r="J34" s="133"/>
      <c r="K34" s="133"/>
      <c r="L34" s="133"/>
      <c r="M34" s="134"/>
      <c r="N34" s="61"/>
    </row>
    <row r="35" spans="1:14">
      <c r="A35" s="500" t="s">
        <v>62</v>
      </c>
      <c r="B35" s="501"/>
      <c r="C35" s="501"/>
      <c r="D35" s="501"/>
      <c r="E35" s="501"/>
      <c r="F35" s="501"/>
      <c r="G35" s="501"/>
      <c r="H35" s="501"/>
      <c r="I35" s="501"/>
      <c r="J35" s="501"/>
      <c r="K35" s="501"/>
      <c r="L35" s="501"/>
      <c r="M35" s="502"/>
      <c r="N35" s="61"/>
    </row>
    <row r="36" spans="1:14" ht="15.75" thickBot="1">
      <c r="A36" s="557"/>
      <c r="B36" s="558"/>
      <c r="C36" s="558"/>
      <c r="D36" s="558"/>
      <c r="E36" s="558"/>
      <c r="F36" s="558"/>
      <c r="G36" s="558"/>
      <c r="H36" s="558"/>
      <c r="I36" s="558"/>
      <c r="J36" s="558"/>
      <c r="K36" s="558"/>
      <c r="L36" s="558"/>
      <c r="M36" s="559"/>
      <c r="N36" s="61"/>
    </row>
    <row r="37" spans="1:14">
      <c r="A37" s="135" t="s">
        <v>40</v>
      </c>
      <c r="B37" s="549" t="s">
        <v>58</v>
      </c>
      <c r="C37" s="549"/>
      <c r="D37" s="549"/>
      <c r="E37" s="549"/>
      <c r="F37" s="549"/>
      <c r="G37" s="549"/>
      <c r="H37" s="549"/>
      <c r="I37" s="128" t="s">
        <v>63</v>
      </c>
      <c r="J37" s="128" t="s">
        <v>64</v>
      </c>
      <c r="K37" s="549" t="s">
        <v>65</v>
      </c>
      <c r="L37" s="549"/>
      <c r="M37" s="136" t="s">
        <v>66</v>
      </c>
      <c r="N37" s="61"/>
    </row>
    <row r="38" spans="1:14">
      <c r="A38" s="137" t="s">
        <v>298</v>
      </c>
      <c r="B38" s="550" t="s">
        <v>299</v>
      </c>
      <c r="C38" s="550"/>
      <c r="D38" s="550"/>
      <c r="E38" s="550"/>
      <c r="F38" s="550"/>
      <c r="G38" s="550"/>
      <c r="H38" s="550"/>
      <c r="I38" s="138"/>
      <c r="J38" s="139">
        <f>VLOOKUP(A38,[1]EQUIPOS!$C$6:$G$137,5,0)</f>
        <v>126547.99110920442</v>
      </c>
      <c r="K38" s="739">
        <f>1/74</f>
        <v>1.3513513513513514E-2</v>
      </c>
      <c r="L38" s="739"/>
      <c r="M38" s="141">
        <f>J38*K38</f>
        <v>1710.1079879622221</v>
      </c>
      <c r="N38" s="61"/>
    </row>
    <row r="39" spans="1:14">
      <c r="A39" s="142"/>
      <c r="B39" s="537"/>
      <c r="C39" s="537"/>
      <c r="D39" s="537"/>
      <c r="E39" s="537"/>
      <c r="F39" s="537"/>
      <c r="G39" s="537"/>
      <c r="H39" s="537"/>
      <c r="I39" s="143"/>
      <c r="J39" s="144"/>
      <c r="K39" s="554"/>
      <c r="L39" s="554"/>
      <c r="M39" s="141">
        <f t="shared" ref="M39:M51" si="0">J39*K39</f>
        <v>0</v>
      </c>
      <c r="N39" s="61"/>
    </row>
    <row r="40" spans="1:14">
      <c r="A40" s="142"/>
      <c r="B40" s="537"/>
      <c r="C40" s="537"/>
      <c r="D40" s="537"/>
      <c r="E40" s="537"/>
      <c r="F40" s="537"/>
      <c r="G40" s="537"/>
      <c r="H40" s="537"/>
      <c r="I40" s="143"/>
      <c r="J40" s="144"/>
      <c r="K40" s="554"/>
      <c r="L40" s="554"/>
      <c r="M40" s="141">
        <f t="shared" si="0"/>
        <v>0</v>
      </c>
      <c r="N40" s="61"/>
    </row>
    <row r="41" spans="1:14">
      <c r="A41" s="142"/>
      <c r="B41" s="537"/>
      <c r="C41" s="537"/>
      <c r="D41" s="537"/>
      <c r="E41" s="537"/>
      <c r="F41" s="537"/>
      <c r="G41" s="537"/>
      <c r="H41" s="537"/>
      <c r="I41" s="143"/>
      <c r="J41" s="144"/>
      <c r="K41" s="554"/>
      <c r="L41" s="554"/>
      <c r="M41" s="141">
        <f t="shared" si="0"/>
        <v>0</v>
      </c>
      <c r="N41" s="61"/>
    </row>
    <row r="42" spans="1:14">
      <c r="A42" s="142"/>
      <c r="B42" s="537"/>
      <c r="C42" s="537"/>
      <c r="D42" s="537"/>
      <c r="E42" s="537"/>
      <c r="F42" s="537"/>
      <c r="G42" s="537"/>
      <c r="H42" s="537"/>
      <c r="I42" s="143"/>
      <c r="J42" s="144"/>
      <c r="K42" s="554"/>
      <c r="L42" s="554"/>
      <c r="M42" s="141">
        <f t="shared" si="0"/>
        <v>0</v>
      </c>
      <c r="N42" s="61"/>
    </row>
    <row r="43" spans="1:14">
      <c r="A43" s="142"/>
      <c r="B43" s="537"/>
      <c r="C43" s="537"/>
      <c r="D43" s="537"/>
      <c r="E43" s="537"/>
      <c r="F43" s="537"/>
      <c r="G43" s="537"/>
      <c r="H43" s="537"/>
      <c r="I43" s="143"/>
      <c r="J43" s="144"/>
      <c r="K43" s="554"/>
      <c r="L43" s="554"/>
      <c r="M43" s="141">
        <f t="shared" si="0"/>
        <v>0</v>
      </c>
      <c r="N43" s="61"/>
    </row>
    <row r="44" spans="1:14">
      <c r="A44" s="142"/>
      <c r="B44" s="537"/>
      <c r="C44" s="537"/>
      <c r="D44" s="537"/>
      <c r="E44" s="537"/>
      <c r="F44" s="537"/>
      <c r="G44" s="537"/>
      <c r="H44" s="537"/>
      <c r="I44" s="143"/>
      <c r="J44" s="144"/>
      <c r="K44" s="554"/>
      <c r="L44" s="554"/>
      <c r="M44" s="141">
        <f t="shared" si="0"/>
        <v>0</v>
      </c>
      <c r="N44" s="61"/>
    </row>
    <row r="45" spans="1:14">
      <c r="A45" s="142"/>
      <c r="B45" s="537"/>
      <c r="C45" s="537"/>
      <c r="D45" s="537"/>
      <c r="E45" s="537"/>
      <c r="F45" s="537"/>
      <c r="G45" s="537"/>
      <c r="H45" s="537"/>
      <c r="I45" s="143"/>
      <c r="J45" s="144"/>
      <c r="K45" s="554"/>
      <c r="L45" s="554"/>
      <c r="M45" s="141">
        <f t="shared" si="0"/>
        <v>0</v>
      </c>
      <c r="N45" s="61"/>
    </row>
    <row r="46" spans="1:14">
      <c r="A46" s="142"/>
      <c r="B46" s="537"/>
      <c r="C46" s="537"/>
      <c r="D46" s="537"/>
      <c r="E46" s="537"/>
      <c r="F46" s="537"/>
      <c r="G46" s="537"/>
      <c r="H46" s="537"/>
      <c r="I46" s="143"/>
      <c r="J46" s="144"/>
      <c r="K46" s="554"/>
      <c r="L46" s="554"/>
      <c r="M46" s="141">
        <f t="shared" si="0"/>
        <v>0</v>
      </c>
      <c r="N46" s="61"/>
    </row>
    <row r="47" spans="1:14">
      <c r="A47" s="142"/>
      <c r="B47" s="537"/>
      <c r="C47" s="537"/>
      <c r="D47" s="537"/>
      <c r="E47" s="537"/>
      <c r="F47" s="537"/>
      <c r="G47" s="537"/>
      <c r="H47" s="537"/>
      <c r="I47" s="143"/>
      <c r="J47" s="144"/>
      <c r="K47" s="554"/>
      <c r="L47" s="554"/>
      <c r="M47" s="141">
        <f t="shared" si="0"/>
        <v>0</v>
      </c>
      <c r="N47" s="61"/>
    </row>
    <row r="48" spans="1:14">
      <c r="A48" s="142"/>
      <c r="B48" s="537"/>
      <c r="C48" s="537"/>
      <c r="D48" s="537"/>
      <c r="E48" s="537"/>
      <c r="F48" s="537"/>
      <c r="G48" s="537"/>
      <c r="H48" s="537"/>
      <c r="I48" s="143"/>
      <c r="J48" s="144"/>
      <c r="K48" s="554"/>
      <c r="L48" s="554"/>
      <c r="M48" s="141">
        <f t="shared" si="0"/>
        <v>0</v>
      </c>
      <c r="N48" s="61"/>
    </row>
    <row r="49" spans="1:14">
      <c r="A49" s="142"/>
      <c r="B49" s="537"/>
      <c r="C49" s="537"/>
      <c r="D49" s="537"/>
      <c r="E49" s="537"/>
      <c r="F49" s="537"/>
      <c r="G49" s="537"/>
      <c r="H49" s="537"/>
      <c r="I49" s="143"/>
      <c r="J49" s="144"/>
      <c r="K49" s="554"/>
      <c r="L49" s="554"/>
      <c r="M49" s="141">
        <f t="shared" si="0"/>
        <v>0</v>
      </c>
      <c r="N49" s="61"/>
    </row>
    <row r="50" spans="1:14">
      <c r="A50" s="142"/>
      <c r="B50" s="537"/>
      <c r="C50" s="537"/>
      <c r="D50" s="537"/>
      <c r="E50" s="537"/>
      <c r="F50" s="537"/>
      <c r="G50" s="537"/>
      <c r="H50" s="537"/>
      <c r="I50" s="143"/>
      <c r="J50" s="144"/>
      <c r="K50" s="554"/>
      <c r="L50" s="554"/>
      <c r="M50" s="141">
        <f t="shared" si="0"/>
        <v>0</v>
      </c>
      <c r="N50" s="61"/>
    </row>
    <row r="51" spans="1:14">
      <c r="A51" s="146"/>
      <c r="B51" s="553"/>
      <c r="C51" s="553"/>
      <c r="D51" s="553"/>
      <c r="E51" s="553"/>
      <c r="F51" s="553"/>
      <c r="G51" s="553"/>
      <c r="H51" s="553"/>
      <c r="I51" s="143"/>
      <c r="J51" s="144"/>
      <c r="K51" s="554"/>
      <c r="L51" s="554"/>
      <c r="M51" s="141">
        <f t="shared" si="0"/>
        <v>0</v>
      </c>
      <c r="N51" s="61"/>
    </row>
    <row r="52" spans="1:14" ht="15.75" thickBot="1">
      <c r="A52" s="147"/>
      <c r="B52" s="540"/>
      <c r="C52" s="540"/>
      <c r="D52" s="540"/>
      <c r="E52" s="540"/>
      <c r="F52" s="540"/>
      <c r="G52" s="540"/>
      <c r="H52" s="540"/>
      <c r="I52" s="148"/>
      <c r="J52" s="149"/>
      <c r="K52" s="555"/>
      <c r="L52" s="555"/>
      <c r="M52" s="150"/>
      <c r="N52" s="61"/>
    </row>
    <row r="53" spans="1:14" ht="15.75" thickBot="1">
      <c r="A53" s="543" t="s">
        <v>71</v>
      </c>
      <c r="B53" s="544"/>
      <c r="C53" s="544"/>
      <c r="D53" s="544"/>
      <c r="E53" s="544"/>
      <c r="F53" s="544"/>
      <c r="G53" s="544"/>
      <c r="H53" s="544"/>
      <c r="I53" s="544"/>
      <c r="J53" s="544"/>
      <c r="K53" s="544"/>
      <c r="L53" s="545"/>
      <c r="M53" s="151">
        <f>SUM(M38:M52)</f>
        <v>1710.1079879622221</v>
      </c>
      <c r="N53" s="61"/>
    </row>
    <row r="54" spans="1:14">
      <c r="A54" s="152"/>
      <c r="B54" s="125"/>
      <c r="C54" s="125"/>
      <c r="D54" s="125"/>
      <c r="E54" s="125"/>
      <c r="F54" s="125"/>
      <c r="G54" s="125"/>
      <c r="H54" s="125"/>
      <c r="I54" s="125"/>
      <c r="J54" s="125"/>
      <c r="K54" s="125"/>
      <c r="L54" s="125"/>
      <c r="M54" s="126"/>
      <c r="N54" s="61"/>
    </row>
    <row r="55" spans="1:14">
      <c r="A55" s="524" t="s">
        <v>72</v>
      </c>
      <c r="B55" s="525"/>
      <c r="C55" s="525"/>
      <c r="D55" s="525"/>
      <c r="E55" s="525"/>
      <c r="F55" s="525"/>
      <c r="G55" s="525"/>
      <c r="H55" s="525"/>
      <c r="I55" s="525"/>
      <c r="J55" s="525"/>
      <c r="K55" s="525"/>
      <c r="L55" s="525"/>
      <c r="M55" s="526"/>
      <c r="N55" s="61"/>
    </row>
    <row r="56" spans="1:14" ht="15.75" thickBot="1">
      <c r="A56" s="546"/>
      <c r="B56" s="547"/>
      <c r="C56" s="547"/>
      <c r="D56" s="547"/>
      <c r="E56" s="547"/>
      <c r="F56" s="547"/>
      <c r="G56" s="547"/>
      <c r="H56" s="547"/>
      <c r="I56" s="547"/>
      <c r="J56" s="547"/>
      <c r="K56" s="547"/>
      <c r="L56" s="547"/>
      <c r="M56" s="548"/>
      <c r="N56" s="61"/>
    </row>
    <row r="57" spans="1:14">
      <c r="A57" s="135" t="s">
        <v>40</v>
      </c>
      <c r="B57" s="549" t="s">
        <v>58</v>
      </c>
      <c r="C57" s="549"/>
      <c r="D57" s="549"/>
      <c r="E57" s="549"/>
      <c r="F57" s="549"/>
      <c r="G57" s="549"/>
      <c r="H57" s="549"/>
      <c r="I57" s="128" t="s">
        <v>60</v>
      </c>
      <c r="J57" s="128" t="s">
        <v>7</v>
      </c>
      <c r="K57" s="549" t="s">
        <v>73</v>
      </c>
      <c r="L57" s="549"/>
      <c r="M57" s="136" t="s">
        <v>66</v>
      </c>
      <c r="N57" s="61"/>
    </row>
    <row r="58" spans="1:14">
      <c r="A58" s="137"/>
      <c r="B58" s="550"/>
      <c r="C58" s="550"/>
      <c r="D58" s="550"/>
      <c r="E58" s="550"/>
      <c r="F58" s="550"/>
      <c r="G58" s="550"/>
      <c r="H58" s="550"/>
      <c r="I58" s="153"/>
      <c r="J58" s="140"/>
      <c r="K58" s="551"/>
      <c r="L58" s="552"/>
      <c r="M58" s="141">
        <f>J58*K58</f>
        <v>0</v>
      </c>
      <c r="N58" s="61"/>
    </row>
    <row r="59" spans="1:14">
      <c r="A59" s="142"/>
      <c r="B59" s="537"/>
      <c r="C59" s="537"/>
      <c r="D59" s="537"/>
      <c r="E59" s="537"/>
      <c r="F59" s="537"/>
      <c r="G59" s="537"/>
      <c r="H59" s="537"/>
      <c r="I59" s="154"/>
      <c r="J59" s="145"/>
      <c r="K59" s="538"/>
      <c r="L59" s="539"/>
      <c r="M59" s="141">
        <f t="shared" ref="M59:M72" si="1">J59*K59</f>
        <v>0</v>
      </c>
      <c r="N59" s="61"/>
    </row>
    <row r="60" spans="1:14">
      <c r="A60" s="142"/>
      <c r="B60" s="537"/>
      <c r="C60" s="537"/>
      <c r="D60" s="537"/>
      <c r="E60" s="537"/>
      <c r="F60" s="537"/>
      <c r="G60" s="537"/>
      <c r="H60" s="537"/>
      <c r="I60" s="154"/>
      <c r="J60" s="145"/>
      <c r="K60" s="538"/>
      <c r="L60" s="539"/>
      <c r="M60" s="141">
        <f t="shared" si="1"/>
        <v>0</v>
      </c>
      <c r="N60" s="61"/>
    </row>
    <row r="61" spans="1:14">
      <c r="A61" s="142"/>
      <c r="B61" s="537"/>
      <c r="C61" s="537"/>
      <c r="D61" s="537"/>
      <c r="E61" s="537"/>
      <c r="F61" s="537"/>
      <c r="G61" s="537"/>
      <c r="H61" s="537"/>
      <c r="I61" s="154"/>
      <c r="J61" s="145"/>
      <c r="K61" s="538"/>
      <c r="L61" s="539"/>
      <c r="M61" s="141">
        <f t="shared" si="1"/>
        <v>0</v>
      </c>
      <c r="N61" s="61"/>
    </row>
    <row r="62" spans="1:14">
      <c r="A62" s="142"/>
      <c r="B62" s="537"/>
      <c r="C62" s="537"/>
      <c r="D62" s="537"/>
      <c r="E62" s="537"/>
      <c r="F62" s="537"/>
      <c r="G62" s="537"/>
      <c r="H62" s="537"/>
      <c r="I62" s="154"/>
      <c r="J62" s="145"/>
      <c r="K62" s="538"/>
      <c r="L62" s="539"/>
      <c r="M62" s="141">
        <f t="shared" si="1"/>
        <v>0</v>
      </c>
      <c r="N62" s="61"/>
    </row>
    <row r="63" spans="1:14">
      <c r="A63" s="142"/>
      <c r="B63" s="537"/>
      <c r="C63" s="537"/>
      <c r="D63" s="537"/>
      <c r="E63" s="537"/>
      <c r="F63" s="537"/>
      <c r="G63" s="537"/>
      <c r="H63" s="537"/>
      <c r="I63" s="154"/>
      <c r="J63" s="145"/>
      <c r="K63" s="538"/>
      <c r="L63" s="539"/>
      <c r="M63" s="141">
        <f t="shared" si="1"/>
        <v>0</v>
      </c>
      <c r="N63" s="61"/>
    </row>
    <row r="64" spans="1:14">
      <c r="A64" s="142"/>
      <c r="B64" s="537"/>
      <c r="C64" s="537"/>
      <c r="D64" s="537"/>
      <c r="E64" s="537"/>
      <c r="F64" s="537"/>
      <c r="G64" s="537"/>
      <c r="H64" s="537"/>
      <c r="I64" s="154"/>
      <c r="J64" s="145"/>
      <c r="K64" s="538"/>
      <c r="L64" s="539"/>
      <c r="M64" s="141">
        <f t="shared" si="1"/>
        <v>0</v>
      </c>
      <c r="N64" s="61"/>
    </row>
    <row r="65" spans="1:15">
      <c r="A65" s="142"/>
      <c r="B65" s="537"/>
      <c r="C65" s="537"/>
      <c r="D65" s="537"/>
      <c r="E65" s="537"/>
      <c r="F65" s="537"/>
      <c r="G65" s="537"/>
      <c r="H65" s="537"/>
      <c r="I65" s="154"/>
      <c r="J65" s="145"/>
      <c r="K65" s="538"/>
      <c r="L65" s="539"/>
      <c r="M65" s="141">
        <f t="shared" si="1"/>
        <v>0</v>
      </c>
      <c r="N65" s="61"/>
    </row>
    <row r="66" spans="1:15">
      <c r="A66" s="142"/>
      <c r="B66" s="537"/>
      <c r="C66" s="537"/>
      <c r="D66" s="537"/>
      <c r="E66" s="537"/>
      <c r="F66" s="537"/>
      <c r="G66" s="537"/>
      <c r="H66" s="537"/>
      <c r="I66" s="154"/>
      <c r="J66" s="145"/>
      <c r="K66" s="538"/>
      <c r="L66" s="539"/>
      <c r="M66" s="141">
        <f t="shared" si="1"/>
        <v>0</v>
      </c>
      <c r="N66" s="61"/>
    </row>
    <row r="67" spans="1:15">
      <c r="A67" s="142"/>
      <c r="B67" s="537"/>
      <c r="C67" s="537"/>
      <c r="D67" s="537"/>
      <c r="E67" s="537"/>
      <c r="F67" s="537"/>
      <c r="G67" s="537"/>
      <c r="H67" s="537"/>
      <c r="I67" s="154"/>
      <c r="J67" s="145"/>
      <c r="K67" s="538"/>
      <c r="L67" s="539"/>
      <c r="M67" s="141">
        <f t="shared" si="1"/>
        <v>0</v>
      </c>
      <c r="N67" s="61"/>
    </row>
    <row r="68" spans="1:15">
      <c r="A68" s="142"/>
      <c r="B68" s="537"/>
      <c r="C68" s="537"/>
      <c r="D68" s="537"/>
      <c r="E68" s="537"/>
      <c r="F68" s="537"/>
      <c r="G68" s="537"/>
      <c r="H68" s="537"/>
      <c r="I68" s="154"/>
      <c r="J68" s="145"/>
      <c r="K68" s="538"/>
      <c r="L68" s="539"/>
      <c r="M68" s="141">
        <f t="shared" si="1"/>
        <v>0</v>
      </c>
      <c r="N68" s="61"/>
    </row>
    <row r="69" spans="1:15">
      <c r="A69" s="142"/>
      <c r="B69" s="537"/>
      <c r="C69" s="537"/>
      <c r="D69" s="537"/>
      <c r="E69" s="537"/>
      <c r="F69" s="537"/>
      <c r="G69" s="537"/>
      <c r="H69" s="537"/>
      <c r="I69" s="154"/>
      <c r="J69" s="145"/>
      <c r="K69" s="538"/>
      <c r="L69" s="539"/>
      <c r="M69" s="141">
        <f t="shared" si="1"/>
        <v>0</v>
      </c>
      <c r="N69" s="61"/>
    </row>
    <row r="70" spans="1:15">
      <c r="A70" s="142"/>
      <c r="B70" s="537"/>
      <c r="C70" s="537"/>
      <c r="D70" s="537"/>
      <c r="E70" s="537"/>
      <c r="F70" s="537"/>
      <c r="G70" s="537"/>
      <c r="H70" s="537"/>
      <c r="I70" s="154"/>
      <c r="J70" s="145"/>
      <c r="K70" s="538"/>
      <c r="L70" s="539"/>
      <c r="M70" s="141">
        <f t="shared" si="1"/>
        <v>0</v>
      </c>
      <c r="N70" s="61"/>
      <c r="O70" s="16"/>
    </row>
    <row r="71" spans="1:15">
      <c r="A71" s="142"/>
      <c r="B71" s="537"/>
      <c r="C71" s="537"/>
      <c r="D71" s="537"/>
      <c r="E71" s="537"/>
      <c r="F71" s="537"/>
      <c r="G71" s="537"/>
      <c r="H71" s="537"/>
      <c r="I71" s="154"/>
      <c r="J71" s="145"/>
      <c r="K71" s="538"/>
      <c r="L71" s="539"/>
      <c r="M71" s="141">
        <f t="shared" si="1"/>
        <v>0</v>
      </c>
      <c r="N71" s="61"/>
    </row>
    <row r="72" spans="1:15" ht="15.75" thickBot="1">
      <c r="A72" s="155"/>
      <c r="B72" s="540"/>
      <c r="C72" s="540"/>
      <c r="D72" s="540"/>
      <c r="E72" s="540"/>
      <c r="F72" s="540"/>
      <c r="G72" s="540"/>
      <c r="H72" s="540"/>
      <c r="I72" s="148"/>
      <c r="J72" s="156"/>
      <c r="K72" s="541"/>
      <c r="L72" s="542"/>
      <c r="M72" s="157">
        <f t="shared" si="1"/>
        <v>0</v>
      </c>
      <c r="N72" s="61"/>
    </row>
    <row r="73" spans="1:15" ht="15.75" thickBot="1">
      <c r="A73" s="543" t="s">
        <v>71</v>
      </c>
      <c r="B73" s="544"/>
      <c r="C73" s="544"/>
      <c r="D73" s="544"/>
      <c r="E73" s="544"/>
      <c r="F73" s="544"/>
      <c r="G73" s="544"/>
      <c r="H73" s="544"/>
      <c r="I73" s="544"/>
      <c r="J73" s="544"/>
      <c r="K73" s="544"/>
      <c r="L73" s="545"/>
      <c r="M73" s="158">
        <f>SUM(M58:M72)</f>
        <v>0</v>
      </c>
      <c r="N73" s="61"/>
    </row>
    <row r="74" spans="1:15">
      <c r="A74" s="124"/>
      <c r="B74" s="125"/>
      <c r="C74" s="125"/>
      <c r="D74" s="125"/>
      <c r="E74" s="125"/>
      <c r="F74" s="125"/>
      <c r="G74" s="125"/>
      <c r="H74" s="125"/>
      <c r="I74" s="125"/>
      <c r="J74" s="125"/>
      <c r="K74" s="125"/>
      <c r="L74" s="125"/>
      <c r="M74" s="126"/>
      <c r="N74" s="61"/>
    </row>
    <row r="75" spans="1:15">
      <c r="A75" s="524" t="s">
        <v>74</v>
      </c>
      <c r="B75" s="525"/>
      <c r="C75" s="525"/>
      <c r="D75" s="525"/>
      <c r="E75" s="525"/>
      <c r="F75" s="525"/>
      <c r="G75" s="525"/>
      <c r="H75" s="525"/>
      <c r="I75" s="525"/>
      <c r="J75" s="525"/>
      <c r="K75" s="525"/>
      <c r="L75" s="525"/>
      <c r="M75" s="526"/>
      <c r="N75" s="103"/>
    </row>
    <row r="76" spans="1:15" ht="15.75" thickBot="1">
      <c r="A76" s="527"/>
      <c r="B76" s="528"/>
      <c r="C76" s="528"/>
      <c r="D76" s="528"/>
      <c r="E76" s="528"/>
      <c r="F76" s="528"/>
      <c r="G76" s="528"/>
      <c r="H76" s="528"/>
      <c r="I76" s="528"/>
      <c r="J76" s="528"/>
      <c r="K76" s="528"/>
      <c r="L76" s="528"/>
      <c r="M76" s="529"/>
      <c r="N76" s="61"/>
    </row>
    <row r="77" spans="1:15" ht="30">
      <c r="A77" s="159" t="s">
        <v>40</v>
      </c>
      <c r="B77" s="530" t="s">
        <v>58</v>
      </c>
      <c r="C77" s="530"/>
      <c r="D77" s="530"/>
      <c r="E77" s="530"/>
      <c r="F77" s="530"/>
      <c r="G77" s="530"/>
      <c r="H77" s="160" t="s">
        <v>60</v>
      </c>
      <c r="I77" s="160" t="s">
        <v>214</v>
      </c>
      <c r="J77" s="160" t="s">
        <v>75</v>
      </c>
      <c r="K77" s="160" t="s">
        <v>76</v>
      </c>
      <c r="L77" s="160" t="s">
        <v>77</v>
      </c>
      <c r="M77" s="161" t="s">
        <v>66</v>
      </c>
      <c r="N77" s="61"/>
    </row>
    <row r="78" spans="1:15">
      <c r="A78" s="314"/>
      <c r="B78" s="688"/>
      <c r="C78" s="689"/>
      <c r="D78" s="689"/>
      <c r="E78" s="689"/>
      <c r="F78" s="689"/>
      <c r="G78" s="738"/>
      <c r="H78" s="163"/>
      <c r="I78" s="164"/>
      <c r="J78" s="164"/>
      <c r="K78" s="164"/>
      <c r="L78" s="165"/>
      <c r="M78" s="166">
        <f>K78*L78</f>
        <v>0</v>
      </c>
      <c r="N78" s="61"/>
    </row>
    <row r="79" spans="1:15">
      <c r="A79" s="167"/>
      <c r="B79" s="534"/>
      <c r="C79" s="535"/>
      <c r="D79" s="535"/>
      <c r="E79" s="535"/>
      <c r="F79" s="535"/>
      <c r="G79" s="536"/>
      <c r="H79" s="168"/>
      <c r="I79" s="169"/>
      <c r="J79" s="169"/>
      <c r="K79" s="169"/>
      <c r="L79" s="170"/>
      <c r="M79" s="166">
        <f t="shared" ref="M79:M82" si="2">K79*L79</f>
        <v>0</v>
      </c>
      <c r="N79" s="61"/>
    </row>
    <row r="80" spans="1:15">
      <c r="A80" s="167"/>
      <c r="B80" s="534"/>
      <c r="C80" s="535"/>
      <c r="D80" s="535"/>
      <c r="E80" s="535"/>
      <c r="F80" s="535"/>
      <c r="G80" s="536"/>
      <c r="H80" s="168"/>
      <c r="I80" s="169"/>
      <c r="J80" s="169"/>
      <c r="K80" s="169"/>
      <c r="L80" s="170"/>
      <c r="M80" s="166">
        <f t="shared" si="2"/>
        <v>0</v>
      </c>
      <c r="N80" s="61"/>
    </row>
    <row r="81" spans="1:14">
      <c r="A81" s="167"/>
      <c r="B81" s="534"/>
      <c r="C81" s="535"/>
      <c r="D81" s="535"/>
      <c r="E81" s="535"/>
      <c r="F81" s="535"/>
      <c r="G81" s="536"/>
      <c r="H81" s="168"/>
      <c r="I81" s="169"/>
      <c r="J81" s="169"/>
      <c r="K81" s="169"/>
      <c r="L81" s="170"/>
      <c r="M81" s="166">
        <f t="shared" si="2"/>
        <v>0</v>
      </c>
      <c r="N81" s="61"/>
    </row>
    <row r="82" spans="1:14" ht="15.75" thickBot="1">
      <c r="A82" s="147"/>
      <c r="B82" s="607"/>
      <c r="C82" s="608"/>
      <c r="D82" s="608"/>
      <c r="E82" s="608"/>
      <c r="F82" s="608"/>
      <c r="G82" s="609"/>
      <c r="H82" s="171"/>
      <c r="I82" s="172"/>
      <c r="J82" s="172"/>
      <c r="K82" s="172"/>
      <c r="L82" s="173"/>
      <c r="M82" s="174">
        <f t="shared" si="2"/>
        <v>0</v>
      </c>
      <c r="N82" s="61"/>
    </row>
    <row r="83" spans="1:14" ht="15.75" thickBot="1">
      <c r="A83" s="543" t="s">
        <v>71</v>
      </c>
      <c r="B83" s="544"/>
      <c r="C83" s="544"/>
      <c r="D83" s="544"/>
      <c r="E83" s="544"/>
      <c r="F83" s="544"/>
      <c r="G83" s="544"/>
      <c r="H83" s="544"/>
      <c r="I83" s="544"/>
      <c r="J83" s="544"/>
      <c r="K83" s="544"/>
      <c r="L83" s="545"/>
      <c r="M83" s="158">
        <f>SUM(M78:M82)</f>
        <v>0</v>
      </c>
      <c r="N83" s="61"/>
    </row>
    <row r="84" spans="1:14">
      <c r="A84" s="124"/>
      <c r="B84" s="125"/>
      <c r="C84" s="125"/>
      <c r="D84" s="125"/>
      <c r="E84" s="125"/>
      <c r="F84" s="125"/>
      <c r="G84" s="125"/>
      <c r="H84" s="125"/>
      <c r="I84" s="125"/>
      <c r="J84" s="125"/>
      <c r="K84" s="125"/>
      <c r="L84" s="125"/>
      <c r="M84" s="126"/>
      <c r="N84" s="61"/>
    </row>
    <row r="85" spans="1:14">
      <c r="A85" s="500" t="s">
        <v>79</v>
      </c>
      <c r="B85" s="501"/>
      <c r="C85" s="501"/>
      <c r="D85" s="501"/>
      <c r="E85" s="501"/>
      <c r="F85" s="501"/>
      <c r="G85" s="501"/>
      <c r="H85" s="501"/>
      <c r="I85" s="501"/>
      <c r="J85" s="501"/>
      <c r="K85" s="501"/>
      <c r="L85" s="501"/>
      <c r="M85" s="502"/>
      <c r="N85" s="61"/>
    </row>
    <row r="86" spans="1:14" ht="15.75" thickBot="1">
      <c r="A86" s="610"/>
      <c r="B86" s="611"/>
      <c r="C86" s="611"/>
      <c r="D86" s="611"/>
      <c r="E86" s="611"/>
      <c r="F86" s="611"/>
      <c r="G86" s="611"/>
      <c r="H86" s="611"/>
      <c r="I86" s="611"/>
      <c r="J86" s="611"/>
      <c r="K86" s="611"/>
      <c r="L86" s="611"/>
      <c r="M86" s="612"/>
      <c r="N86" s="61"/>
    </row>
    <row r="87" spans="1:14" ht="30">
      <c r="A87" s="135" t="s">
        <v>40</v>
      </c>
      <c r="B87" s="549" t="s">
        <v>58</v>
      </c>
      <c r="C87" s="549"/>
      <c r="D87" s="549"/>
      <c r="E87" s="549"/>
      <c r="F87" s="549"/>
      <c r="G87" s="549"/>
      <c r="H87" s="128" t="s">
        <v>80</v>
      </c>
      <c r="I87" s="128" t="s">
        <v>81</v>
      </c>
      <c r="J87" s="128" t="s">
        <v>216</v>
      </c>
      <c r="K87" s="549" t="s">
        <v>65</v>
      </c>
      <c r="L87" s="549"/>
      <c r="M87" s="136" t="s">
        <v>66</v>
      </c>
      <c r="N87" s="61"/>
    </row>
    <row r="88" spans="1:14">
      <c r="A88" s="162"/>
      <c r="B88" s="531"/>
      <c r="C88" s="532"/>
      <c r="D88" s="532"/>
      <c r="E88" s="532"/>
      <c r="F88" s="532"/>
      <c r="G88" s="532"/>
      <c r="H88" s="165"/>
      <c r="I88" s="175"/>
      <c r="J88" s="176"/>
      <c r="K88" s="700"/>
      <c r="L88" s="701"/>
      <c r="M88" s="177"/>
      <c r="N88" s="61"/>
    </row>
    <row r="89" spans="1:14">
      <c r="A89" s="178"/>
      <c r="B89" s="511"/>
      <c r="C89" s="512"/>
      <c r="D89" s="512"/>
      <c r="E89" s="512"/>
      <c r="F89" s="512"/>
      <c r="G89" s="513"/>
      <c r="H89" s="170"/>
      <c r="I89" s="179"/>
      <c r="J89" s="180"/>
      <c r="K89" s="514"/>
      <c r="L89" s="515"/>
      <c r="M89" s="177"/>
      <c r="N89" s="61"/>
    </row>
    <row r="90" spans="1:14">
      <c r="A90" s="178"/>
      <c r="B90" s="511"/>
      <c r="C90" s="512"/>
      <c r="D90" s="512"/>
      <c r="E90" s="512"/>
      <c r="F90" s="512"/>
      <c r="G90" s="513"/>
      <c r="H90" s="170"/>
      <c r="I90" s="179"/>
      <c r="J90" s="180"/>
      <c r="K90" s="514"/>
      <c r="L90" s="515"/>
      <c r="M90" s="181"/>
      <c r="N90" s="61"/>
    </row>
    <row r="91" spans="1:14">
      <c r="A91" s="178"/>
      <c r="B91" s="511"/>
      <c r="C91" s="512"/>
      <c r="D91" s="512"/>
      <c r="E91" s="512"/>
      <c r="F91" s="512"/>
      <c r="G91" s="513"/>
      <c r="H91" s="170"/>
      <c r="I91" s="179"/>
      <c r="J91" s="180"/>
      <c r="K91" s="514"/>
      <c r="L91" s="515"/>
      <c r="M91" s="181"/>
      <c r="N91" s="61"/>
    </row>
    <row r="92" spans="1:14">
      <c r="A92" s="178"/>
      <c r="B92" s="511"/>
      <c r="C92" s="512"/>
      <c r="D92" s="512"/>
      <c r="E92" s="512"/>
      <c r="F92" s="512"/>
      <c r="G92" s="513"/>
      <c r="H92" s="170"/>
      <c r="I92" s="179"/>
      <c r="J92" s="180"/>
      <c r="K92" s="514"/>
      <c r="L92" s="515"/>
      <c r="M92" s="181"/>
      <c r="N92" s="61"/>
    </row>
    <row r="93" spans="1:14">
      <c r="A93" s="178"/>
      <c r="B93" s="511"/>
      <c r="C93" s="512"/>
      <c r="D93" s="512"/>
      <c r="E93" s="512"/>
      <c r="F93" s="512"/>
      <c r="G93" s="513"/>
      <c r="H93" s="170"/>
      <c r="I93" s="179"/>
      <c r="J93" s="182"/>
      <c r="K93" s="514"/>
      <c r="L93" s="515"/>
      <c r="M93" s="181"/>
      <c r="N93" s="61"/>
    </row>
    <row r="94" spans="1:14">
      <c r="A94" s="178"/>
      <c r="B94" s="511"/>
      <c r="C94" s="512"/>
      <c r="D94" s="512"/>
      <c r="E94" s="512"/>
      <c r="F94" s="512"/>
      <c r="G94" s="513"/>
      <c r="H94" s="170"/>
      <c r="I94" s="179"/>
      <c r="J94" s="182"/>
      <c r="K94" s="514"/>
      <c r="L94" s="515"/>
      <c r="M94" s="181"/>
      <c r="N94" s="61"/>
    </row>
    <row r="95" spans="1:14">
      <c r="A95" s="178"/>
      <c r="B95" s="511"/>
      <c r="C95" s="512"/>
      <c r="D95" s="512"/>
      <c r="E95" s="512"/>
      <c r="F95" s="512"/>
      <c r="G95" s="513"/>
      <c r="H95" s="170"/>
      <c r="I95" s="179"/>
      <c r="J95" s="182"/>
      <c r="K95" s="514"/>
      <c r="L95" s="515"/>
      <c r="M95" s="181"/>
      <c r="N95" s="61"/>
    </row>
    <row r="96" spans="1:14">
      <c r="A96" s="178"/>
      <c r="B96" s="511"/>
      <c r="C96" s="512"/>
      <c r="D96" s="512"/>
      <c r="E96" s="512"/>
      <c r="F96" s="512"/>
      <c r="G96" s="513"/>
      <c r="H96" s="170"/>
      <c r="I96" s="179"/>
      <c r="J96" s="182"/>
      <c r="K96" s="514"/>
      <c r="L96" s="515"/>
      <c r="M96" s="181"/>
      <c r="N96" s="61"/>
    </row>
    <row r="97" spans="1:14" ht="15.75" thickBot="1">
      <c r="A97" s="183"/>
      <c r="B97" s="516"/>
      <c r="C97" s="517"/>
      <c r="D97" s="517"/>
      <c r="E97" s="517"/>
      <c r="F97" s="517"/>
      <c r="G97" s="518"/>
      <c r="H97" s="184"/>
      <c r="I97" s="185"/>
      <c r="J97" s="184"/>
      <c r="K97" s="519"/>
      <c r="L97" s="520"/>
      <c r="M97" s="186"/>
      <c r="N97" s="61"/>
    </row>
    <row r="98" spans="1:14" ht="15.75" thickBot="1">
      <c r="A98" s="521" t="s">
        <v>71</v>
      </c>
      <c r="B98" s="522"/>
      <c r="C98" s="522"/>
      <c r="D98" s="522"/>
      <c r="E98" s="522"/>
      <c r="F98" s="522"/>
      <c r="G98" s="522"/>
      <c r="H98" s="522"/>
      <c r="I98" s="522"/>
      <c r="J98" s="522"/>
      <c r="K98" s="522"/>
      <c r="L98" s="523"/>
      <c r="M98" s="187">
        <f>SUM(M88:M97)</f>
        <v>0</v>
      </c>
      <c r="N98" s="61"/>
    </row>
    <row r="99" spans="1:14" ht="15.75" thickBot="1">
      <c r="A99" s="124"/>
      <c r="B99" s="125"/>
      <c r="C99" s="125"/>
      <c r="D99" s="125"/>
      <c r="E99" s="125"/>
      <c r="F99" s="125"/>
      <c r="G99" s="125"/>
      <c r="H99" s="125"/>
      <c r="I99" s="125"/>
      <c r="J99" s="125"/>
      <c r="K99" s="125"/>
      <c r="L99" s="125"/>
      <c r="M99" s="126"/>
      <c r="N99" s="61"/>
    </row>
    <row r="100" spans="1:14" ht="15.75" thickBot="1">
      <c r="A100" s="497" t="s">
        <v>84</v>
      </c>
      <c r="B100" s="498"/>
      <c r="C100" s="498"/>
      <c r="D100" s="498"/>
      <c r="E100" s="498"/>
      <c r="F100" s="498"/>
      <c r="G100" s="498"/>
      <c r="H100" s="498"/>
      <c r="I100" s="498"/>
      <c r="J100" s="498"/>
      <c r="K100" s="498"/>
      <c r="L100" s="499"/>
      <c r="M100" s="187">
        <f>M53+M73+M83+M98</f>
        <v>1710.1079879622221</v>
      </c>
      <c r="N100" s="61"/>
    </row>
    <row r="101" spans="1:14">
      <c r="A101" s="124"/>
      <c r="B101" s="125"/>
      <c r="C101" s="125"/>
      <c r="D101" s="125"/>
      <c r="E101" s="125"/>
      <c r="F101" s="125"/>
      <c r="G101" s="125"/>
      <c r="H101" s="125"/>
      <c r="I101" s="125"/>
      <c r="J101" s="125"/>
      <c r="K101" s="125"/>
      <c r="L101" s="125"/>
      <c r="M101" s="126"/>
      <c r="N101" s="61"/>
    </row>
    <row r="102" spans="1:14">
      <c r="A102" s="500" t="s">
        <v>85</v>
      </c>
      <c r="B102" s="501"/>
      <c r="C102" s="501"/>
      <c r="D102" s="501"/>
      <c r="E102" s="501"/>
      <c r="F102" s="501"/>
      <c r="G102" s="501"/>
      <c r="H102" s="501"/>
      <c r="I102" s="501"/>
      <c r="J102" s="501"/>
      <c r="K102" s="501"/>
      <c r="L102" s="501"/>
      <c r="M102" s="502"/>
      <c r="N102" s="61"/>
    </row>
    <row r="103" spans="1:14" ht="15.75" thickBot="1">
      <c r="A103" s="503"/>
      <c r="B103" s="504"/>
      <c r="C103" s="504"/>
      <c r="D103" s="504"/>
      <c r="E103" s="504"/>
      <c r="F103" s="504"/>
      <c r="G103" s="504"/>
      <c r="H103" s="504"/>
      <c r="I103" s="504"/>
      <c r="J103" s="504"/>
      <c r="K103" s="504"/>
      <c r="L103" s="504"/>
      <c r="M103" s="505"/>
      <c r="N103" s="61"/>
    </row>
    <row r="104" spans="1:14">
      <c r="A104" s="506" t="s">
        <v>58</v>
      </c>
      <c r="B104" s="507"/>
      <c r="C104" s="507"/>
      <c r="D104" s="507"/>
      <c r="E104" s="507"/>
      <c r="F104" s="507"/>
      <c r="G104" s="507"/>
      <c r="H104" s="188"/>
      <c r="I104" s="189"/>
      <c r="J104" s="128" t="s">
        <v>86</v>
      </c>
      <c r="K104" s="508" t="s">
        <v>87</v>
      </c>
      <c r="L104" s="509"/>
      <c r="M104" s="510"/>
      <c r="N104" s="61"/>
    </row>
    <row r="105" spans="1:14" ht="15" customHeight="1">
      <c r="A105" s="486" t="s">
        <v>88</v>
      </c>
      <c r="B105" s="487"/>
      <c r="C105" s="487"/>
      <c r="D105" s="487"/>
      <c r="E105" s="487"/>
      <c r="F105" s="487"/>
      <c r="G105" s="487"/>
      <c r="H105" s="190"/>
      <c r="I105" s="191"/>
      <c r="J105" s="192">
        <v>0.2</v>
      </c>
      <c r="K105" s="488">
        <f>J105*M100</f>
        <v>342.02159759244444</v>
      </c>
      <c r="L105" s="489"/>
      <c r="M105" s="490"/>
      <c r="N105" s="61"/>
    </row>
    <row r="106" spans="1:14" ht="15" customHeight="1">
      <c r="A106" s="193" t="s">
        <v>89</v>
      </c>
      <c r="B106" s="194"/>
      <c r="C106" s="194"/>
      <c r="D106" s="194"/>
      <c r="E106" s="194"/>
      <c r="F106" s="194"/>
      <c r="G106" s="194"/>
      <c r="H106" s="190"/>
      <c r="I106" s="191"/>
      <c r="J106" s="192">
        <v>0.05</v>
      </c>
      <c r="K106" s="488">
        <f>J106*M100</f>
        <v>85.505399398111109</v>
      </c>
      <c r="L106" s="489"/>
      <c r="M106" s="490"/>
      <c r="N106" s="61"/>
    </row>
    <row r="107" spans="1:14" ht="30" customHeight="1" thickBot="1">
      <c r="A107" s="195" t="s">
        <v>90</v>
      </c>
      <c r="B107" s="196"/>
      <c r="C107" s="196"/>
      <c r="D107" s="196"/>
      <c r="E107" s="196"/>
      <c r="F107" s="196"/>
      <c r="G107" s="196"/>
      <c r="H107" s="197"/>
      <c r="I107" s="198"/>
      <c r="J107" s="199">
        <v>0.05</v>
      </c>
      <c r="K107" s="491">
        <f>J107*M100</f>
        <v>85.505399398111109</v>
      </c>
      <c r="L107" s="492"/>
      <c r="M107" s="493"/>
      <c r="N107" s="61"/>
    </row>
    <row r="108" spans="1:14" ht="15.75" thickBot="1">
      <c r="A108" s="494" t="s">
        <v>71</v>
      </c>
      <c r="B108" s="495"/>
      <c r="C108" s="495"/>
      <c r="D108" s="495"/>
      <c r="E108" s="495"/>
      <c r="F108" s="495"/>
      <c r="G108" s="495"/>
      <c r="H108" s="495"/>
      <c r="I108" s="495"/>
      <c r="J108" s="495"/>
      <c r="K108" s="495"/>
      <c r="L108" s="496"/>
      <c r="M108" s="158">
        <f>K105+K106+K107</f>
        <v>513.0323963886666</v>
      </c>
      <c r="N108" s="103"/>
    </row>
    <row r="109" spans="1:14" ht="15.75" thickBot="1">
      <c r="A109" s="124"/>
      <c r="B109" s="125"/>
      <c r="C109" s="125"/>
      <c r="D109" s="125"/>
      <c r="E109" s="125"/>
      <c r="F109" s="125"/>
      <c r="G109" s="125"/>
      <c r="H109" s="125"/>
      <c r="I109" s="125"/>
      <c r="J109" s="125"/>
      <c r="K109" s="125"/>
      <c r="L109" s="125"/>
      <c r="M109" s="126"/>
      <c r="N109" s="61"/>
    </row>
    <row r="110" spans="1:14" ht="16.5" thickBot="1">
      <c r="A110" s="477" t="s">
        <v>91</v>
      </c>
      <c r="B110" s="478"/>
      <c r="C110" s="478"/>
      <c r="D110" s="478"/>
      <c r="E110" s="478"/>
      <c r="F110" s="478"/>
      <c r="G110" s="478"/>
      <c r="H110" s="478"/>
      <c r="I110" s="478"/>
      <c r="J110" s="478"/>
      <c r="K110" s="478"/>
      <c r="L110" s="479"/>
      <c r="M110" s="200">
        <f>M100+M108</f>
        <v>2223.1403843508888</v>
      </c>
      <c r="N110" s="61"/>
    </row>
    <row r="111" spans="1:14">
      <c r="A111" s="96"/>
      <c r="B111" s="97"/>
      <c r="C111" s="97"/>
      <c r="D111" s="97"/>
      <c r="E111" s="97"/>
      <c r="F111" s="97"/>
      <c r="G111" s="97"/>
      <c r="H111" s="97"/>
      <c r="I111" s="97"/>
      <c r="J111" s="97"/>
      <c r="K111" s="97"/>
      <c r="L111" s="97"/>
      <c r="M111" s="98"/>
      <c r="N111" s="61"/>
    </row>
    <row r="112" spans="1:14">
      <c r="A112" s="121"/>
      <c r="B112" s="122"/>
      <c r="C112" s="122"/>
      <c r="D112" s="122"/>
      <c r="E112" s="122"/>
      <c r="F112" s="122"/>
      <c r="G112" s="122"/>
      <c r="H112" s="122"/>
      <c r="I112" s="122"/>
      <c r="J112" s="122"/>
      <c r="K112" s="122"/>
      <c r="L112" s="122"/>
      <c r="M112" s="123"/>
      <c r="N112" s="61"/>
    </row>
    <row r="113" spans="1:14">
      <c r="A113" s="121"/>
      <c r="B113" s="122"/>
      <c r="C113" s="122"/>
      <c r="D113" s="122"/>
      <c r="E113" s="122"/>
      <c r="F113" s="122"/>
      <c r="G113" s="122"/>
      <c r="H113" s="122"/>
      <c r="I113" s="122"/>
      <c r="J113" s="122"/>
      <c r="K113" s="122"/>
      <c r="L113" s="122"/>
      <c r="M113" s="123"/>
      <c r="N113" s="61"/>
    </row>
    <row r="114" spans="1:14">
      <c r="A114" s="121"/>
      <c r="B114" s="122"/>
      <c r="C114" s="122"/>
      <c r="D114" s="122"/>
      <c r="E114" s="122"/>
      <c r="F114" s="122"/>
      <c r="G114" s="122"/>
      <c r="H114" s="122"/>
      <c r="I114" s="122"/>
      <c r="J114" s="122"/>
      <c r="K114" s="122"/>
      <c r="L114" s="122"/>
      <c r="M114" s="123"/>
      <c r="N114" s="61"/>
    </row>
    <row r="115" spans="1:14">
      <c r="A115" s="121"/>
      <c r="B115" s="122"/>
      <c r="C115" s="122"/>
      <c r="D115" s="201" t="s">
        <v>92</v>
      </c>
      <c r="E115" s="201"/>
      <c r="F115" s="201"/>
      <c r="G115" s="201"/>
      <c r="H115" s="201"/>
      <c r="I115" s="201"/>
      <c r="J115" s="122"/>
      <c r="K115" s="122"/>
      <c r="L115" s="122"/>
      <c r="M115" s="123"/>
      <c r="N115" s="61"/>
    </row>
    <row r="116" spans="1:14">
      <c r="A116" s="121"/>
      <c r="B116" s="122"/>
      <c r="C116" s="122"/>
      <c r="D116" s="122" t="s">
        <v>93</v>
      </c>
      <c r="E116" s="122"/>
      <c r="F116" s="122"/>
      <c r="G116" s="122"/>
      <c r="H116" s="122"/>
      <c r="I116" s="122"/>
      <c r="J116" s="122"/>
      <c r="K116" s="122"/>
      <c r="L116" s="122"/>
      <c r="M116" s="123"/>
      <c r="N116" s="61"/>
    </row>
    <row r="117" spans="1:14">
      <c r="A117" s="121"/>
      <c r="B117" s="122"/>
      <c r="C117" s="122"/>
      <c r="D117" s="122" t="s">
        <v>94</v>
      </c>
      <c r="E117" s="122"/>
      <c r="F117" s="122"/>
      <c r="G117" s="122"/>
      <c r="H117" s="122"/>
      <c r="I117" s="122"/>
      <c r="J117" s="122"/>
      <c r="K117" s="122"/>
      <c r="L117" s="122"/>
      <c r="M117" s="123"/>
      <c r="N117" s="61"/>
    </row>
    <row r="118" spans="1:14">
      <c r="A118" s="121"/>
      <c r="B118" s="122"/>
      <c r="C118" s="122"/>
      <c r="D118" s="122" t="s">
        <v>95</v>
      </c>
      <c r="E118" s="122"/>
      <c r="F118" s="122"/>
      <c r="G118" s="122"/>
      <c r="H118" s="122"/>
      <c r="I118" s="122"/>
      <c r="J118" s="122"/>
      <c r="K118" s="122"/>
      <c r="L118" s="122"/>
      <c r="M118" s="123"/>
      <c r="N118" s="61"/>
    </row>
    <row r="119" spans="1:14" ht="15.75" thickBot="1">
      <c r="A119" s="121"/>
      <c r="B119" s="122"/>
      <c r="C119" s="122"/>
      <c r="D119" s="122"/>
      <c r="E119" s="122" t="s">
        <v>96</v>
      </c>
      <c r="F119" s="122"/>
      <c r="G119" s="122"/>
      <c r="H119" s="122"/>
      <c r="I119" s="122"/>
      <c r="J119" s="122"/>
      <c r="K119" s="122"/>
      <c r="L119" s="122"/>
      <c r="M119" s="123"/>
      <c r="N119" s="61"/>
    </row>
    <row r="120" spans="1:14">
      <c r="A120" s="202" t="s">
        <v>97</v>
      </c>
      <c r="B120" s="203"/>
      <c r="C120" s="203"/>
      <c r="D120" s="203"/>
      <c r="E120" s="203"/>
      <c r="F120" s="203"/>
      <c r="G120" s="203"/>
      <c r="H120" s="203"/>
      <c r="I120" s="203"/>
      <c r="J120" s="203"/>
      <c r="K120" s="203"/>
      <c r="L120" s="203"/>
      <c r="M120" s="204"/>
      <c r="N120" s="61"/>
    </row>
    <row r="121" spans="1:14">
      <c r="A121" s="205"/>
      <c r="B121" s="206"/>
      <c r="C121" s="206"/>
      <c r="D121" s="206"/>
      <c r="E121" s="206"/>
      <c r="F121" s="206"/>
      <c r="G121" s="206"/>
      <c r="H121" s="206"/>
      <c r="I121" s="206"/>
      <c r="J121" s="206"/>
      <c r="K121" s="206"/>
      <c r="L121" s="206"/>
      <c r="M121" s="207"/>
      <c r="N121" s="61"/>
    </row>
    <row r="122" spans="1:14">
      <c r="A122" s="205"/>
      <c r="B122" s="206"/>
      <c r="C122" s="206"/>
      <c r="D122" s="206"/>
      <c r="E122" s="206"/>
      <c r="F122" s="206"/>
      <c r="G122" s="206"/>
      <c r="H122" s="206"/>
      <c r="I122" s="206"/>
      <c r="J122" s="206"/>
      <c r="K122" s="206"/>
      <c r="L122" s="206"/>
      <c r="M122" s="207"/>
      <c r="N122" s="61"/>
    </row>
    <row r="123" spans="1:14" ht="15.75" thickBot="1">
      <c r="A123" s="208"/>
      <c r="B123" s="209"/>
      <c r="C123" s="209"/>
      <c r="D123" s="209"/>
      <c r="E123" s="209"/>
      <c r="F123" s="209"/>
      <c r="G123" s="209"/>
      <c r="H123" s="209"/>
      <c r="I123" s="209"/>
      <c r="J123" s="209"/>
      <c r="K123" s="209"/>
      <c r="L123" s="209"/>
      <c r="M123" s="210"/>
      <c r="N123" s="61"/>
    </row>
    <row r="124" spans="1:14">
      <c r="A124" s="211"/>
      <c r="B124" s="212"/>
      <c r="C124" s="212"/>
      <c r="D124" s="212"/>
      <c r="E124" s="212"/>
      <c r="F124" s="212"/>
      <c r="G124" s="212"/>
      <c r="H124" s="212"/>
      <c r="I124" s="212"/>
      <c r="J124" s="212"/>
      <c r="K124" s="212"/>
      <c r="L124" s="212"/>
      <c r="M124" s="213"/>
      <c r="N124" s="61"/>
    </row>
    <row r="125" spans="1:14">
      <c r="A125" s="9" t="s">
        <v>98</v>
      </c>
      <c r="B125" s="214"/>
      <c r="C125" s="214"/>
      <c r="D125" s="214"/>
      <c r="E125" s="214"/>
      <c r="F125" s="214"/>
      <c r="G125" s="214"/>
      <c r="H125" s="214"/>
      <c r="I125" s="214"/>
      <c r="J125" s="214"/>
      <c r="K125" s="214"/>
      <c r="L125" s="214"/>
      <c r="M125" s="215"/>
      <c r="N125" s="61"/>
    </row>
    <row r="126" spans="1:14">
      <c r="A126" s="480" t="s">
        <v>99</v>
      </c>
      <c r="B126" s="481"/>
      <c r="C126" s="481"/>
      <c r="D126" s="481"/>
      <c r="E126" s="481"/>
      <c r="F126" s="481"/>
      <c r="G126" s="481"/>
      <c r="H126" s="481"/>
      <c r="I126" s="481"/>
      <c r="J126" s="481"/>
      <c r="K126" s="481"/>
      <c r="L126" s="481"/>
      <c r="M126" s="482"/>
      <c r="N126" s="61"/>
    </row>
    <row r="127" spans="1:14">
      <c r="A127" s="480"/>
      <c r="B127" s="481"/>
      <c r="C127" s="481"/>
      <c r="D127" s="481"/>
      <c r="E127" s="481"/>
      <c r="F127" s="481"/>
      <c r="G127" s="481"/>
      <c r="H127" s="481"/>
      <c r="I127" s="481"/>
      <c r="J127" s="481"/>
      <c r="K127" s="481"/>
      <c r="L127" s="481"/>
      <c r="M127" s="482"/>
      <c r="N127" s="61"/>
    </row>
    <row r="128" spans="1:14">
      <c r="A128" s="480" t="s">
        <v>100</v>
      </c>
      <c r="B128" s="481"/>
      <c r="C128" s="481"/>
      <c r="D128" s="481"/>
      <c r="E128" s="481"/>
      <c r="F128" s="481"/>
      <c r="G128" s="481"/>
      <c r="H128" s="481"/>
      <c r="I128" s="481"/>
      <c r="J128" s="481"/>
      <c r="K128" s="481"/>
      <c r="L128" s="481"/>
      <c r="M128" s="482"/>
      <c r="N128" s="61"/>
    </row>
    <row r="129" spans="1:14">
      <c r="A129" s="480"/>
      <c r="B129" s="481"/>
      <c r="C129" s="481"/>
      <c r="D129" s="481"/>
      <c r="E129" s="481"/>
      <c r="F129" s="481"/>
      <c r="G129" s="481"/>
      <c r="H129" s="481"/>
      <c r="I129" s="481"/>
      <c r="J129" s="481"/>
      <c r="K129" s="481"/>
      <c r="L129" s="481"/>
      <c r="M129" s="482"/>
      <c r="N129" s="61"/>
    </row>
    <row r="130" spans="1:14">
      <c r="A130" s="55"/>
      <c r="B130" s="56"/>
      <c r="C130" s="56"/>
      <c r="D130" s="56"/>
      <c r="E130" s="56"/>
      <c r="F130" s="56"/>
      <c r="G130" s="56"/>
      <c r="H130" s="56"/>
      <c r="I130" s="56"/>
      <c r="J130" s="56"/>
      <c r="K130" s="56"/>
      <c r="L130" s="56"/>
      <c r="M130" s="57"/>
      <c r="N130" s="61"/>
    </row>
    <row r="131" spans="1:14">
      <c r="A131" s="216"/>
      <c r="B131" s="217"/>
      <c r="C131" s="217"/>
      <c r="D131" s="217"/>
      <c r="E131" s="217"/>
      <c r="F131" s="217"/>
      <c r="G131" s="217"/>
      <c r="H131" s="217"/>
      <c r="I131" s="217"/>
      <c r="J131" s="217"/>
      <c r="K131" s="217"/>
      <c r="L131" s="217"/>
      <c r="M131" s="218"/>
      <c r="N131" s="61"/>
    </row>
    <row r="132" spans="1:14">
      <c r="A132" s="216"/>
      <c r="B132" s="217"/>
      <c r="C132" s="217"/>
      <c r="D132" s="217"/>
      <c r="E132" s="217"/>
      <c r="F132" s="217"/>
      <c r="G132" s="217"/>
      <c r="H132" s="217"/>
      <c r="I132" s="217"/>
      <c r="J132" s="217"/>
      <c r="K132" s="217"/>
      <c r="L132" s="217"/>
      <c r="M132" s="218"/>
      <c r="N132" s="61"/>
    </row>
    <row r="133" spans="1:14">
      <c r="A133" s="219"/>
      <c r="B133" s="220"/>
      <c r="C133" s="220"/>
      <c r="D133" s="220"/>
      <c r="E133" s="220"/>
      <c r="F133" s="220"/>
      <c r="G133" s="220"/>
      <c r="H133" s="220"/>
      <c r="I133" s="220"/>
      <c r="J133" s="220"/>
      <c r="K133" s="220"/>
      <c r="L133" s="220"/>
      <c r="M133" s="221"/>
      <c r="N133" s="61"/>
    </row>
    <row r="134" spans="1:14">
      <c r="A134" s="121"/>
      <c r="B134" s="122"/>
      <c r="C134" s="122"/>
      <c r="D134" s="122" t="s">
        <v>92</v>
      </c>
      <c r="E134" s="201"/>
      <c r="F134" s="201"/>
      <c r="G134" s="122"/>
      <c r="H134" s="122"/>
      <c r="I134" s="122"/>
      <c r="J134" s="122"/>
      <c r="K134" s="122"/>
      <c r="L134" s="122"/>
      <c r="M134" s="123"/>
      <c r="N134" s="61"/>
    </row>
    <row r="135" spans="1:14">
      <c r="A135" s="121"/>
      <c r="B135" s="122"/>
      <c r="C135" s="122"/>
      <c r="D135" s="222" t="s">
        <v>93</v>
      </c>
      <c r="E135" s="122"/>
      <c r="F135" s="122"/>
      <c r="G135" s="222"/>
      <c r="H135" s="222"/>
      <c r="I135" s="222"/>
      <c r="J135" s="122"/>
      <c r="K135" s="122"/>
      <c r="L135" s="122"/>
      <c r="M135" s="123"/>
      <c r="N135" s="61"/>
    </row>
    <row r="136" spans="1:14">
      <c r="A136" s="121"/>
      <c r="B136" s="122"/>
      <c r="C136" s="122"/>
      <c r="D136" s="223" t="s">
        <v>101</v>
      </c>
      <c r="E136" s="122"/>
      <c r="F136" s="122"/>
      <c r="G136" s="223"/>
      <c r="H136" s="223"/>
      <c r="I136" s="223"/>
      <c r="J136" s="122"/>
      <c r="K136" s="122"/>
      <c r="L136" s="122"/>
      <c r="M136" s="123"/>
      <c r="N136" s="61"/>
    </row>
    <row r="137" spans="1:14">
      <c r="A137" s="224"/>
      <c r="B137" s="220"/>
      <c r="C137" s="220"/>
      <c r="D137" s="122" t="s">
        <v>95</v>
      </c>
      <c r="E137" s="122"/>
      <c r="F137" s="122"/>
      <c r="G137" s="122"/>
      <c r="H137" s="122"/>
      <c r="I137" s="122"/>
      <c r="J137" s="220"/>
      <c r="K137" s="220"/>
      <c r="L137" s="220"/>
      <c r="M137" s="221"/>
      <c r="N137" s="61"/>
    </row>
    <row r="138" spans="1:14">
      <c r="A138" s="224"/>
      <c r="B138" s="220"/>
      <c r="C138" s="220"/>
      <c r="D138" s="220"/>
      <c r="E138" s="122"/>
      <c r="F138" s="122"/>
      <c r="G138" s="122"/>
      <c r="H138" s="122"/>
      <c r="I138" s="122"/>
      <c r="J138" s="220"/>
      <c r="K138" s="220"/>
      <c r="L138" s="220"/>
      <c r="M138" s="221"/>
      <c r="N138" s="61"/>
    </row>
    <row r="139" spans="1:14">
      <c r="A139" s="483" t="s">
        <v>217</v>
      </c>
      <c r="B139" s="484"/>
      <c r="C139" s="484"/>
      <c r="D139" s="484"/>
      <c r="E139" s="484"/>
      <c r="F139" s="484"/>
      <c r="G139" s="484"/>
      <c r="H139" s="484"/>
      <c r="I139" s="484"/>
      <c r="J139" s="484"/>
      <c r="K139" s="484"/>
      <c r="L139" s="484"/>
      <c r="M139" s="485"/>
      <c r="N139" s="61"/>
    </row>
    <row r="140" spans="1:14" ht="15.75" thickBot="1">
      <c r="A140" s="225"/>
      <c r="B140" s="226"/>
      <c r="C140" s="226"/>
      <c r="D140" s="227"/>
      <c r="E140" s="227"/>
      <c r="F140" s="227"/>
      <c r="G140" s="227"/>
      <c r="H140" s="227"/>
      <c r="I140" s="227"/>
      <c r="J140" s="227"/>
      <c r="K140" s="227"/>
      <c r="L140" s="227"/>
      <c r="M140" s="228"/>
      <c r="N140" s="61"/>
    </row>
  </sheetData>
  <mergeCells count="149">
    <mergeCell ref="B89:G89"/>
    <mergeCell ref="K89:L89"/>
    <mergeCell ref="B90:G90"/>
    <mergeCell ref="B80:G80"/>
    <mergeCell ref="B81:G81"/>
    <mergeCell ref="B82:G82"/>
    <mergeCell ref="A83:L83"/>
    <mergeCell ref="A35:M35"/>
    <mergeCell ref="A36:M36"/>
    <mergeCell ref="B69:H69"/>
    <mergeCell ref="B45:H45"/>
    <mergeCell ref="A85:M85"/>
    <mergeCell ref="A86:M86"/>
    <mergeCell ref="B87:G87"/>
    <mergeCell ref="K87:L87"/>
    <mergeCell ref="B88:G88"/>
    <mergeCell ref="K88:L88"/>
    <mergeCell ref="K42:L42"/>
    <mergeCell ref="B43:H43"/>
    <mergeCell ref="K43:L43"/>
    <mergeCell ref="B44:H44"/>
    <mergeCell ref="K44:L44"/>
    <mergeCell ref="K37:L37"/>
    <mergeCell ref="K38:L38"/>
    <mergeCell ref="M1:M6"/>
    <mergeCell ref="B2:I2"/>
    <mergeCell ref="B3:I4"/>
    <mergeCell ref="J3:J4"/>
    <mergeCell ref="K3:L4"/>
    <mergeCell ref="B5:I5"/>
    <mergeCell ref="J5:J6"/>
    <mergeCell ref="B6:I6"/>
    <mergeCell ref="K5:K6"/>
    <mergeCell ref="L5:L6"/>
    <mergeCell ref="E8:H9"/>
    <mergeCell ref="A10:C10"/>
    <mergeCell ref="E10:F10"/>
    <mergeCell ref="G10:H10"/>
    <mergeCell ref="A12:D12"/>
    <mergeCell ref="A1:A6"/>
    <mergeCell ref="B1:I1"/>
    <mergeCell ref="J1:J2"/>
    <mergeCell ref="K1:L2"/>
    <mergeCell ref="A30:M30"/>
    <mergeCell ref="B32:H32"/>
    <mergeCell ref="I32:J32"/>
    <mergeCell ref="K32:L32"/>
    <mergeCell ref="B33:H33"/>
    <mergeCell ref="I33:J33"/>
    <mergeCell ref="K33:L33"/>
    <mergeCell ref="A13:C13"/>
    <mergeCell ref="G13:H13"/>
    <mergeCell ref="J13:K13"/>
    <mergeCell ref="C14:D14"/>
    <mergeCell ref="K15:M15"/>
    <mergeCell ref="K39:L39"/>
    <mergeCell ref="K40:L40"/>
    <mergeCell ref="B41:H41"/>
    <mergeCell ref="K41:L41"/>
    <mergeCell ref="B42:H42"/>
    <mergeCell ref="B37:H37"/>
    <mergeCell ref="B38:H38"/>
    <mergeCell ref="B39:H39"/>
    <mergeCell ref="B40:H40"/>
    <mergeCell ref="B48:H48"/>
    <mergeCell ref="K48:L48"/>
    <mergeCell ref="B49:H49"/>
    <mergeCell ref="K49:L49"/>
    <mergeCell ref="B50:H50"/>
    <mergeCell ref="K50:L50"/>
    <mergeCell ref="K45:L45"/>
    <mergeCell ref="B46:H46"/>
    <mergeCell ref="K46:L46"/>
    <mergeCell ref="B47:H47"/>
    <mergeCell ref="K47:L47"/>
    <mergeCell ref="A55:M55"/>
    <mergeCell ref="A56:M56"/>
    <mergeCell ref="B57:H57"/>
    <mergeCell ref="K57:L57"/>
    <mergeCell ref="B58:H58"/>
    <mergeCell ref="K58:L58"/>
    <mergeCell ref="B51:H51"/>
    <mergeCell ref="K51:L51"/>
    <mergeCell ref="B52:H52"/>
    <mergeCell ref="K52:L52"/>
    <mergeCell ref="A53:L53"/>
    <mergeCell ref="B62:H62"/>
    <mergeCell ref="K62:L62"/>
    <mergeCell ref="B63:H63"/>
    <mergeCell ref="K63:L63"/>
    <mergeCell ref="B64:H64"/>
    <mergeCell ref="K64:L64"/>
    <mergeCell ref="B59:H59"/>
    <mergeCell ref="K59:L59"/>
    <mergeCell ref="B60:H60"/>
    <mergeCell ref="K60:L60"/>
    <mergeCell ref="B61:H61"/>
    <mergeCell ref="K61:L61"/>
    <mergeCell ref="B68:H68"/>
    <mergeCell ref="K68:L68"/>
    <mergeCell ref="K69:L69"/>
    <mergeCell ref="B70:H70"/>
    <mergeCell ref="K70:L70"/>
    <mergeCell ref="B65:H65"/>
    <mergeCell ref="K65:L65"/>
    <mergeCell ref="B66:H66"/>
    <mergeCell ref="K66:L66"/>
    <mergeCell ref="B67:H67"/>
    <mergeCell ref="K67:L67"/>
    <mergeCell ref="A75:M75"/>
    <mergeCell ref="A76:M76"/>
    <mergeCell ref="B77:G77"/>
    <mergeCell ref="B78:G78"/>
    <mergeCell ref="B79:G79"/>
    <mergeCell ref="B71:H71"/>
    <mergeCell ref="K71:L71"/>
    <mergeCell ref="B72:H72"/>
    <mergeCell ref="K72:L72"/>
    <mergeCell ref="A73:L73"/>
    <mergeCell ref="B93:G93"/>
    <mergeCell ref="K93:L93"/>
    <mergeCell ref="B94:G94"/>
    <mergeCell ref="K94:L94"/>
    <mergeCell ref="B95:G95"/>
    <mergeCell ref="K95:L95"/>
    <mergeCell ref="K90:L90"/>
    <mergeCell ref="B91:G91"/>
    <mergeCell ref="K91:L91"/>
    <mergeCell ref="B92:G92"/>
    <mergeCell ref="K92:L92"/>
    <mergeCell ref="A100:L100"/>
    <mergeCell ref="A102:M102"/>
    <mergeCell ref="A103:M103"/>
    <mergeCell ref="A104:G104"/>
    <mergeCell ref="K104:M104"/>
    <mergeCell ref="B96:G96"/>
    <mergeCell ref="K96:L96"/>
    <mergeCell ref="B97:G97"/>
    <mergeCell ref="K97:L97"/>
    <mergeCell ref="A98:L98"/>
    <mergeCell ref="A110:L110"/>
    <mergeCell ref="A126:M127"/>
    <mergeCell ref="A128:M129"/>
    <mergeCell ref="A139:M139"/>
    <mergeCell ref="A105:G105"/>
    <mergeCell ref="K105:M105"/>
    <mergeCell ref="K106:M106"/>
    <mergeCell ref="K107:M107"/>
    <mergeCell ref="A108:L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4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481" r:id="rId4"/>
      </mc:Fallback>
    </mc:AlternateContent>
  </oleObject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9" tint="-0.249977111117893"/>
  </sheetPr>
  <dimension ref="A1:O139"/>
  <sheetViews>
    <sheetView zoomScale="75" zoomScaleNormal="75" workbookViewId="0">
      <selection activeCell="M160" sqref="M160"/>
    </sheetView>
  </sheetViews>
  <sheetFormatPr baseColWidth="10" defaultColWidth="11.28515625" defaultRowHeight="15"/>
  <cols>
    <col min="1" max="1" width="8.85546875" style="7" customWidth="1"/>
    <col min="2" max="2" width="17" style="7" customWidth="1"/>
    <col min="3" max="5" width="11.28515625" style="7"/>
    <col min="6" max="6" width="15.7109375" style="7" customWidth="1"/>
    <col min="7" max="8" width="11.28515625" style="7"/>
    <col min="9" max="9" width="12.7109375" style="7" bestFit="1" customWidth="1"/>
    <col min="10" max="10" width="15.7109375" style="7" customWidth="1"/>
    <col min="11" max="11" width="17.7109375" style="7" bestFit="1" customWidth="1"/>
    <col min="12" max="12" width="11.28515625" style="7"/>
    <col min="13" max="13" width="25.42578125" style="7" customWidth="1"/>
    <col min="14" max="14" width="17.28515625" style="7" customWidth="1"/>
    <col min="15" max="15" width="12" style="7" bestFit="1" customWidth="1"/>
    <col min="16" max="16384" width="11.28515625" style="7"/>
  </cols>
  <sheetData>
    <row r="1" spans="1:14" ht="25.5" customHeight="1">
      <c r="A1" s="576"/>
      <c r="B1" s="579"/>
      <c r="C1" s="579"/>
      <c r="D1" s="579"/>
      <c r="E1" s="579"/>
      <c r="F1" s="579"/>
      <c r="G1" s="579"/>
      <c r="H1" s="579"/>
      <c r="I1" s="580"/>
      <c r="J1" s="581" t="s">
        <v>40</v>
      </c>
      <c r="K1" s="583" t="s">
        <v>193</v>
      </c>
      <c r="L1" s="584"/>
      <c r="M1" s="587"/>
      <c r="N1" s="61"/>
    </row>
    <row r="2" spans="1:14" ht="15.75">
      <c r="A2" s="577"/>
      <c r="B2" s="590" t="s">
        <v>0</v>
      </c>
      <c r="C2" s="590"/>
      <c r="D2" s="590"/>
      <c r="E2" s="590"/>
      <c r="F2" s="590"/>
      <c r="G2" s="590"/>
      <c r="H2" s="590"/>
      <c r="I2" s="591"/>
      <c r="J2" s="582"/>
      <c r="K2" s="585"/>
      <c r="L2" s="586"/>
      <c r="M2" s="588"/>
      <c r="N2" s="61"/>
    </row>
    <row r="3" spans="1:14">
      <c r="A3" s="577"/>
      <c r="B3" s="592" t="s">
        <v>194</v>
      </c>
      <c r="C3" s="592"/>
      <c r="D3" s="592"/>
      <c r="E3" s="592"/>
      <c r="F3" s="592"/>
      <c r="G3" s="592"/>
      <c r="H3" s="592"/>
      <c r="I3" s="593"/>
      <c r="J3" s="594" t="s">
        <v>41</v>
      </c>
      <c r="K3" s="596">
        <v>2021</v>
      </c>
      <c r="L3" s="597"/>
      <c r="M3" s="588"/>
      <c r="N3" s="61"/>
    </row>
    <row r="4" spans="1:14">
      <c r="A4" s="577"/>
      <c r="B4" s="592"/>
      <c r="C4" s="592"/>
      <c r="D4" s="592"/>
      <c r="E4" s="592"/>
      <c r="F4" s="592"/>
      <c r="G4" s="592"/>
      <c r="H4" s="592"/>
      <c r="I4" s="593"/>
      <c r="J4" s="595"/>
      <c r="K4" s="585"/>
      <c r="L4" s="586"/>
      <c r="M4" s="588"/>
      <c r="N4" s="61"/>
    </row>
    <row r="5" spans="1:14">
      <c r="A5" s="577"/>
      <c r="B5" s="592" t="s">
        <v>195</v>
      </c>
      <c r="C5" s="592"/>
      <c r="D5" s="592"/>
      <c r="E5" s="592"/>
      <c r="F5" s="592"/>
      <c r="G5" s="592"/>
      <c r="H5" s="592"/>
      <c r="I5" s="593"/>
      <c r="J5" s="594" t="s">
        <v>42</v>
      </c>
      <c r="K5" s="601"/>
      <c r="L5" s="601"/>
      <c r="M5" s="588"/>
      <c r="N5" s="61"/>
    </row>
    <row r="6" spans="1:14" ht="15.75" thickBot="1">
      <c r="A6" s="578"/>
      <c r="B6" s="599"/>
      <c r="C6" s="599"/>
      <c r="D6" s="599"/>
      <c r="E6" s="599"/>
      <c r="F6" s="599"/>
      <c r="G6" s="599"/>
      <c r="H6" s="599"/>
      <c r="I6" s="600"/>
      <c r="J6" s="598"/>
      <c r="K6" s="602"/>
      <c r="L6" s="602"/>
      <c r="M6" s="589"/>
      <c r="N6" s="61"/>
    </row>
    <row r="7" spans="1:14" ht="15.75" thickBot="1">
      <c r="A7" s="62"/>
      <c r="B7" s="63"/>
      <c r="C7" s="63"/>
      <c r="D7" s="63"/>
      <c r="E7" s="63"/>
      <c r="F7" s="63"/>
      <c r="G7" s="63"/>
      <c r="H7" s="63"/>
      <c r="I7" s="63"/>
      <c r="J7" s="63"/>
      <c r="K7" s="64"/>
      <c r="L7" s="64"/>
      <c r="M7" s="65"/>
      <c r="N7" s="61"/>
    </row>
    <row r="8" spans="1:14" ht="18" customHeight="1">
      <c r="A8" s="66"/>
      <c r="B8" s="67"/>
      <c r="C8" s="67"/>
      <c r="D8" s="67"/>
      <c r="E8" s="605"/>
      <c r="F8" s="605"/>
      <c r="G8" s="605"/>
      <c r="H8" s="605"/>
      <c r="I8" s="67"/>
      <c r="J8" s="68" t="s">
        <v>43</v>
      </c>
      <c r="K8" s="69"/>
      <c r="L8" s="69"/>
      <c r="M8" s="70"/>
      <c r="N8" s="61"/>
    </row>
    <row r="9" spans="1:14">
      <c r="A9" s="71"/>
      <c r="B9" s="72"/>
      <c r="C9" s="72"/>
      <c r="D9" s="72"/>
      <c r="E9" s="606"/>
      <c r="F9" s="606"/>
      <c r="G9" s="606"/>
      <c r="H9" s="606"/>
      <c r="I9" s="72"/>
      <c r="J9" s="73"/>
      <c r="K9" s="74" t="s">
        <v>44</v>
      </c>
      <c r="L9" s="74" t="s">
        <v>45</v>
      </c>
      <c r="M9" s="75" t="s">
        <v>46</v>
      </c>
      <c r="N9" s="61"/>
    </row>
    <row r="10" spans="1:14" ht="20.25">
      <c r="A10" s="565" t="s">
        <v>196</v>
      </c>
      <c r="B10" s="566"/>
      <c r="C10" s="566"/>
      <c r="D10" s="78" t="s">
        <v>197</v>
      </c>
      <c r="E10" s="561" t="s">
        <v>198</v>
      </c>
      <c r="F10" s="561"/>
      <c r="G10" s="562" t="s">
        <v>199</v>
      </c>
      <c r="H10" s="562"/>
      <c r="I10" s="72"/>
      <c r="J10" s="79"/>
      <c r="K10" s="74"/>
      <c r="L10" s="74"/>
      <c r="M10" s="75"/>
      <c r="N10" s="61"/>
    </row>
    <row r="11" spans="1:14" ht="35.25">
      <c r="A11" s="76"/>
      <c r="B11" s="77"/>
      <c r="C11" s="77"/>
      <c r="D11" s="80"/>
      <c r="E11" s="72"/>
      <c r="F11" s="72"/>
      <c r="G11" s="81"/>
      <c r="H11" s="72"/>
      <c r="I11" s="72"/>
      <c r="J11" s="79"/>
      <c r="K11" s="74"/>
      <c r="L11" s="74"/>
      <c r="M11" s="75"/>
      <c r="N11" s="61"/>
    </row>
    <row r="12" spans="1:14">
      <c r="A12" s="563" t="s">
        <v>200</v>
      </c>
      <c r="B12" s="564"/>
      <c r="C12" s="564"/>
      <c r="D12" s="564"/>
      <c r="E12" s="72"/>
      <c r="F12" s="72"/>
      <c r="G12" s="72"/>
      <c r="H12" s="72"/>
      <c r="I12" s="72"/>
      <c r="J12" s="73"/>
      <c r="K12" s="74"/>
      <c r="L12" s="74"/>
      <c r="M12" s="75"/>
      <c r="N12" s="61"/>
    </row>
    <row r="13" spans="1:14" ht="35.25">
      <c r="A13" s="565" t="s">
        <v>201</v>
      </c>
      <c r="B13" s="566"/>
      <c r="C13" s="566"/>
      <c r="D13" s="82" t="s">
        <v>47</v>
      </c>
      <c r="E13" s="82"/>
      <c r="F13" s="83"/>
      <c r="G13" s="567" t="s">
        <v>202</v>
      </c>
      <c r="H13" s="567"/>
      <c r="I13" s="84" t="s">
        <v>47</v>
      </c>
      <c r="J13" s="567" t="s">
        <v>203</v>
      </c>
      <c r="K13" s="567"/>
      <c r="L13" s="84" t="s">
        <v>47</v>
      </c>
      <c r="M13" s="85"/>
      <c r="N13" s="61"/>
    </row>
    <row r="14" spans="1:14">
      <c r="A14" s="86" t="s">
        <v>48</v>
      </c>
      <c r="B14" s="87"/>
      <c r="C14" s="568"/>
      <c r="D14" s="568"/>
      <c r="E14" s="88"/>
      <c r="F14" s="88"/>
      <c r="G14" s="87"/>
      <c r="H14" s="89"/>
      <c r="I14" s="90" t="s">
        <v>49</v>
      </c>
      <c r="J14" s="91"/>
      <c r="K14" s="88"/>
      <c r="L14" s="88"/>
      <c r="M14" s="92"/>
      <c r="N14" s="61"/>
    </row>
    <row r="15" spans="1:14" ht="19.5" customHeight="1" thickBot="1">
      <c r="A15" s="93"/>
      <c r="B15" s="94"/>
      <c r="C15" s="95"/>
      <c r="D15" s="95"/>
      <c r="E15" s="95"/>
      <c r="F15" s="95"/>
      <c r="G15" s="94"/>
      <c r="H15" s="95"/>
      <c r="I15" s="94"/>
      <c r="J15" s="95"/>
      <c r="K15" s="569"/>
      <c r="L15" s="569"/>
      <c r="M15" s="570"/>
      <c r="N15" s="61"/>
    </row>
    <row r="16" spans="1:14">
      <c r="A16" s="96"/>
      <c r="B16" s="97"/>
      <c r="C16" s="97"/>
      <c r="D16" s="97"/>
      <c r="E16" s="97"/>
      <c r="F16" s="97"/>
      <c r="G16" s="97"/>
      <c r="H16" s="97"/>
      <c r="I16" s="97"/>
      <c r="J16" s="97"/>
      <c r="K16" s="97"/>
      <c r="L16" s="97"/>
      <c r="M16" s="98"/>
      <c r="N16" s="61"/>
    </row>
    <row r="17" spans="1:14">
      <c r="A17" s="9" t="s">
        <v>50</v>
      </c>
      <c r="B17" s="10"/>
      <c r="C17" s="99" t="s">
        <v>204</v>
      </c>
      <c r="D17" s="100"/>
      <c r="E17" s="101"/>
      <c r="F17" s="101"/>
      <c r="G17" s="101"/>
      <c r="H17" s="101"/>
      <c r="I17" s="101"/>
      <c r="J17" s="101"/>
      <c r="K17" s="101"/>
      <c r="L17" s="101"/>
      <c r="M17" s="102"/>
      <c r="N17" s="103"/>
    </row>
    <row r="18" spans="1:14">
      <c r="A18" s="104" t="s">
        <v>51</v>
      </c>
      <c r="B18" s="105"/>
      <c r="C18" s="106"/>
      <c r="D18" s="106"/>
      <c r="E18" s="106"/>
      <c r="F18" s="106"/>
      <c r="G18" s="106"/>
      <c r="H18" s="106"/>
      <c r="I18" s="106"/>
      <c r="J18" s="106"/>
      <c r="K18" s="106"/>
      <c r="L18" s="106"/>
      <c r="M18" s="102"/>
      <c r="N18" s="103"/>
    </row>
    <row r="19" spans="1:14">
      <c r="A19" s="107"/>
      <c r="B19" s="105"/>
      <c r="C19" s="108"/>
      <c r="D19" s="106"/>
      <c r="E19" s="106"/>
      <c r="F19" s="106"/>
      <c r="G19" s="106"/>
      <c r="H19" s="106"/>
      <c r="I19" s="106"/>
      <c r="J19" s="106"/>
      <c r="K19" s="106"/>
      <c r="L19" s="106"/>
      <c r="M19" s="102"/>
      <c r="N19" s="103"/>
    </row>
    <row r="20" spans="1:14">
      <c r="A20" s="107"/>
      <c r="B20" s="105"/>
      <c r="C20" s="109"/>
      <c r="D20" s="109"/>
      <c r="E20" s="109"/>
      <c r="F20" s="109"/>
      <c r="G20" s="109"/>
      <c r="H20" s="109"/>
      <c r="I20" s="109"/>
      <c r="J20" s="109"/>
      <c r="K20" s="109"/>
      <c r="L20" s="109"/>
      <c r="M20" s="110"/>
      <c r="N20" s="103"/>
    </row>
    <row r="21" spans="1:14">
      <c r="A21" s="107" t="s">
        <v>52</v>
      </c>
      <c r="B21" s="111"/>
      <c r="C21" s="106"/>
      <c r="D21" s="106"/>
      <c r="E21" s="106"/>
      <c r="F21" s="106"/>
      <c r="G21" s="106"/>
      <c r="H21" s="100"/>
      <c r="I21" s="11" t="s">
        <v>53</v>
      </c>
      <c r="J21" s="106"/>
      <c r="K21" s="106"/>
      <c r="L21" s="106"/>
      <c r="M21" s="110"/>
      <c r="N21" s="103"/>
    </row>
    <row r="22" spans="1:14">
      <c r="A22" s="107"/>
      <c r="B22" s="105"/>
      <c r="C22" s="109"/>
      <c r="D22" s="109"/>
      <c r="E22" s="109"/>
      <c r="F22" s="109"/>
      <c r="G22" s="109"/>
      <c r="H22" s="109"/>
      <c r="I22" s="109"/>
      <c r="J22" s="109"/>
      <c r="K22" s="109"/>
      <c r="L22" s="109"/>
      <c r="M22" s="110"/>
      <c r="N22" s="103"/>
    </row>
    <row r="23" spans="1:14">
      <c r="A23" s="107" t="s">
        <v>54</v>
      </c>
      <c r="B23" s="111"/>
      <c r="C23" s="106"/>
      <c r="D23" s="106"/>
      <c r="E23" s="106"/>
      <c r="F23" s="106"/>
      <c r="G23" s="106"/>
      <c r="H23" s="106"/>
      <c r="I23" s="106"/>
      <c r="J23" s="106"/>
      <c r="K23" s="106"/>
      <c r="L23" s="106"/>
      <c r="M23" s="112"/>
      <c r="N23" s="103"/>
    </row>
    <row r="24" spans="1:14">
      <c r="A24" s="107"/>
      <c r="B24" s="105"/>
      <c r="C24" s="109"/>
      <c r="D24" s="109"/>
      <c r="E24" s="109"/>
      <c r="F24" s="109"/>
      <c r="G24" s="109"/>
      <c r="H24" s="109"/>
      <c r="I24" s="109"/>
      <c r="J24" s="109"/>
      <c r="K24" s="109"/>
      <c r="L24" s="109"/>
      <c r="M24" s="110"/>
      <c r="N24" s="103"/>
    </row>
    <row r="25" spans="1:14">
      <c r="A25" s="107" t="s">
        <v>55</v>
      </c>
      <c r="B25" s="111"/>
      <c r="C25" s="106"/>
      <c r="D25" s="106"/>
      <c r="E25" s="106"/>
      <c r="F25" s="106"/>
      <c r="G25" s="106"/>
      <c r="H25" s="106"/>
      <c r="I25" s="106"/>
      <c r="J25" s="113" t="s">
        <v>50</v>
      </c>
      <c r="K25" s="114"/>
      <c r="L25" s="115" t="s">
        <v>204</v>
      </c>
      <c r="M25" s="116" t="s">
        <v>205</v>
      </c>
      <c r="N25" s="103"/>
    </row>
    <row r="26" spans="1:14">
      <c r="A26" s="107"/>
      <c r="B26" s="105"/>
      <c r="C26" s="109"/>
      <c r="D26" s="109"/>
      <c r="E26" s="109"/>
      <c r="F26" s="109"/>
      <c r="G26" s="109"/>
      <c r="H26" s="109"/>
      <c r="I26" s="109"/>
      <c r="J26" s="109"/>
      <c r="K26" s="109"/>
      <c r="L26" s="109"/>
      <c r="M26" s="110"/>
      <c r="N26" s="103"/>
    </row>
    <row r="27" spans="1:14">
      <c r="A27" s="107" t="s">
        <v>206</v>
      </c>
      <c r="B27" s="105"/>
      <c r="C27" s="109"/>
      <c r="D27" s="109"/>
      <c r="E27" s="109"/>
      <c r="F27" s="109"/>
      <c r="G27" s="100"/>
      <c r="H27" s="117" t="s">
        <v>207</v>
      </c>
      <c r="I27" s="117" t="s">
        <v>207</v>
      </c>
      <c r="J27" s="101"/>
      <c r="K27" s="109"/>
      <c r="L27" s="109"/>
      <c r="M27" s="110"/>
      <c r="N27" s="103"/>
    </row>
    <row r="28" spans="1:14">
      <c r="A28" s="107"/>
      <c r="B28" s="105"/>
      <c r="C28" s="109"/>
      <c r="D28" s="109"/>
      <c r="E28" s="101" t="s">
        <v>56</v>
      </c>
      <c r="F28" s="118"/>
      <c r="G28" s="119" t="s">
        <v>44</v>
      </c>
      <c r="H28" s="119" t="s">
        <v>45</v>
      </c>
      <c r="I28" s="120" t="s">
        <v>46</v>
      </c>
      <c r="J28" s="101"/>
      <c r="K28" s="109"/>
      <c r="L28" s="109"/>
      <c r="M28" s="110"/>
      <c r="N28" s="103"/>
    </row>
    <row r="29" spans="1:14">
      <c r="A29" s="121"/>
      <c r="B29" s="122"/>
      <c r="C29" s="122"/>
      <c r="D29" s="122"/>
      <c r="E29" s="122"/>
      <c r="F29" s="122"/>
      <c r="G29" s="122"/>
      <c r="H29" s="122"/>
      <c r="I29" s="122"/>
      <c r="J29" s="122"/>
      <c r="K29" s="122"/>
      <c r="L29" s="122"/>
      <c r="M29" s="123"/>
      <c r="N29" s="61"/>
    </row>
    <row r="30" spans="1:14" ht="15.75" hidden="1" customHeight="1" thickBot="1">
      <c r="A30" s="571" t="s">
        <v>57</v>
      </c>
      <c r="B30" s="572"/>
      <c r="C30" s="572"/>
      <c r="D30" s="572"/>
      <c r="E30" s="572"/>
      <c r="F30" s="572"/>
      <c r="G30" s="572"/>
      <c r="H30" s="572"/>
      <c r="I30" s="572"/>
      <c r="J30" s="572"/>
      <c r="K30" s="572"/>
      <c r="L30" s="572"/>
      <c r="M30" s="573"/>
      <c r="N30" s="103"/>
    </row>
    <row r="31" spans="1:14" ht="36.75" customHeight="1" thickBot="1">
      <c r="A31" s="124"/>
      <c r="B31" s="125"/>
      <c r="C31" s="125"/>
      <c r="D31" s="125"/>
      <c r="E31" s="125"/>
      <c r="F31" s="125"/>
      <c r="G31" s="125"/>
      <c r="H31" s="125"/>
      <c r="I31" s="125"/>
      <c r="J31" s="125"/>
      <c r="K31" s="125"/>
      <c r="L31" s="125"/>
      <c r="M31" s="126"/>
      <c r="N31" s="61"/>
    </row>
    <row r="32" spans="1:14" ht="14.25" customHeight="1">
      <c r="A32" s="127" t="s">
        <v>208</v>
      </c>
      <c r="B32" s="549" t="s">
        <v>58</v>
      </c>
      <c r="C32" s="549"/>
      <c r="D32" s="549"/>
      <c r="E32" s="549"/>
      <c r="F32" s="549"/>
      <c r="G32" s="549"/>
      <c r="H32" s="549"/>
      <c r="I32" s="556" t="s">
        <v>59</v>
      </c>
      <c r="J32" s="556"/>
      <c r="K32" s="603" t="s">
        <v>60</v>
      </c>
      <c r="L32" s="603"/>
      <c r="M32" s="129" t="s">
        <v>7</v>
      </c>
      <c r="N32" s="61"/>
    </row>
    <row r="33" spans="1:14" ht="15.75" thickBot="1">
      <c r="A33" s="130" t="s">
        <v>300</v>
      </c>
      <c r="B33" s="604" t="s">
        <v>301</v>
      </c>
      <c r="C33" s="604"/>
      <c r="D33" s="604"/>
      <c r="E33" s="604"/>
      <c r="F33" s="604"/>
      <c r="G33" s="604"/>
      <c r="H33" s="604"/>
      <c r="I33" s="604"/>
      <c r="J33" s="604"/>
      <c r="K33" s="604" t="s">
        <v>143</v>
      </c>
      <c r="L33" s="604"/>
      <c r="M33" s="131"/>
      <c r="N33" s="61"/>
    </row>
    <row r="34" spans="1:14">
      <c r="A34" s="132"/>
      <c r="B34" s="133"/>
      <c r="C34" s="133"/>
      <c r="D34" s="133"/>
      <c r="E34" s="133"/>
      <c r="F34" s="133"/>
      <c r="G34" s="133"/>
      <c r="H34" s="133"/>
      <c r="I34" s="133"/>
      <c r="J34" s="133"/>
      <c r="K34" s="133"/>
      <c r="L34" s="133"/>
      <c r="M34" s="134"/>
      <c r="N34" s="61"/>
    </row>
    <row r="35" spans="1:14">
      <c r="A35" s="500" t="s">
        <v>62</v>
      </c>
      <c r="B35" s="501"/>
      <c r="C35" s="501"/>
      <c r="D35" s="501"/>
      <c r="E35" s="501"/>
      <c r="F35" s="501"/>
      <c r="G35" s="501"/>
      <c r="H35" s="501"/>
      <c r="I35" s="501"/>
      <c r="J35" s="501"/>
      <c r="K35" s="501"/>
      <c r="L35" s="501"/>
      <c r="M35" s="502"/>
      <c r="N35" s="61"/>
    </row>
    <row r="36" spans="1:14" ht="15.75" thickBot="1">
      <c r="A36" s="557"/>
      <c r="B36" s="558"/>
      <c r="C36" s="558"/>
      <c r="D36" s="558"/>
      <c r="E36" s="558"/>
      <c r="F36" s="558"/>
      <c r="G36" s="558"/>
      <c r="H36" s="558"/>
      <c r="I36" s="558"/>
      <c r="J36" s="558"/>
      <c r="K36" s="558"/>
      <c r="L36" s="558"/>
      <c r="M36" s="559"/>
      <c r="N36" s="61"/>
    </row>
    <row r="37" spans="1:14" ht="30">
      <c r="A37" s="135" t="s">
        <v>40</v>
      </c>
      <c r="B37" s="549" t="s">
        <v>58</v>
      </c>
      <c r="C37" s="549"/>
      <c r="D37" s="549"/>
      <c r="E37" s="549"/>
      <c r="F37" s="549"/>
      <c r="G37" s="549"/>
      <c r="H37" s="549"/>
      <c r="I37" s="128" t="s">
        <v>63</v>
      </c>
      <c r="J37" s="128" t="s">
        <v>64</v>
      </c>
      <c r="K37" s="549" t="s">
        <v>65</v>
      </c>
      <c r="L37" s="549"/>
      <c r="M37" s="136" t="s">
        <v>66</v>
      </c>
      <c r="N37" s="61"/>
    </row>
    <row r="38" spans="1:14" ht="25.5">
      <c r="A38" s="137" t="s">
        <v>144</v>
      </c>
      <c r="B38" s="550" t="s">
        <v>175</v>
      </c>
      <c r="C38" s="550"/>
      <c r="D38" s="550"/>
      <c r="E38" s="550"/>
      <c r="F38" s="550"/>
      <c r="G38" s="550"/>
      <c r="H38" s="550"/>
      <c r="I38" s="138"/>
      <c r="J38" s="139">
        <f>VLOOKUP(A38,[1]EQUIPOS!$C$6:$G$137,5,0)</f>
        <v>90686.799386515951</v>
      </c>
      <c r="K38" s="560">
        <f>1/37</f>
        <v>2.7027027027027029E-2</v>
      </c>
      <c r="L38" s="560"/>
      <c r="M38" s="141">
        <f>J38*K38</f>
        <v>2450.9945780139446</v>
      </c>
      <c r="N38" s="61"/>
    </row>
    <row r="39" spans="1:14">
      <c r="A39" s="142"/>
      <c r="B39" s="537"/>
      <c r="C39" s="537"/>
      <c r="D39" s="537"/>
      <c r="E39" s="537"/>
      <c r="F39" s="537"/>
      <c r="G39" s="537"/>
      <c r="H39" s="537"/>
      <c r="I39" s="143"/>
      <c r="J39" s="144"/>
      <c r="K39" s="554"/>
      <c r="L39" s="554"/>
      <c r="M39" s="141">
        <f t="shared" ref="M39:M51" si="0">J39*K39</f>
        <v>0</v>
      </c>
      <c r="N39" s="61"/>
    </row>
    <row r="40" spans="1:14">
      <c r="A40" s="142"/>
      <c r="B40" s="537"/>
      <c r="C40" s="537"/>
      <c r="D40" s="537"/>
      <c r="E40" s="537"/>
      <c r="F40" s="537"/>
      <c r="G40" s="537"/>
      <c r="H40" s="537"/>
      <c r="I40" s="143"/>
      <c r="J40" s="144"/>
      <c r="K40" s="554"/>
      <c r="L40" s="554"/>
      <c r="M40" s="141">
        <f t="shared" si="0"/>
        <v>0</v>
      </c>
      <c r="N40" s="61"/>
    </row>
    <row r="41" spans="1:14">
      <c r="A41" s="142"/>
      <c r="B41" s="537"/>
      <c r="C41" s="537"/>
      <c r="D41" s="537"/>
      <c r="E41" s="537"/>
      <c r="F41" s="537"/>
      <c r="G41" s="537"/>
      <c r="H41" s="537"/>
      <c r="I41" s="143"/>
      <c r="J41" s="144"/>
      <c r="K41" s="554"/>
      <c r="L41" s="554"/>
      <c r="M41" s="141">
        <f t="shared" si="0"/>
        <v>0</v>
      </c>
      <c r="N41" s="61"/>
    </row>
    <row r="42" spans="1:14">
      <c r="A42" s="142"/>
      <c r="B42" s="537"/>
      <c r="C42" s="537"/>
      <c r="D42" s="537"/>
      <c r="E42" s="537"/>
      <c r="F42" s="537"/>
      <c r="G42" s="537"/>
      <c r="H42" s="537"/>
      <c r="I42" s="143"/>
      <c r="J42" s="144"/>
      <c r="K42" s="554"/>
      <c r="L42" s="554"/>
      <c r="M42" s="141">
        <f t="shared" si="0"/>
        <v>0</v>
      </c>
      <c r="N42" s="61"/>
    </row>
    <row r="43" spans="1:14">
      <c r="A43" s="142"/>
      <c r="B43" s="537"/>
      <c r="C43" s="537"/>
      <c r="D43" s="537"/>
      <c r="E43" s="537"/>
      <c r="F43" s="537"/>
      <c r="G43" s="537"/>
      <c r="H43" s="537"/>
      <c r="I43" s="143"/>
      <c r="J43" s="144"/>
      <c r="K43" s="554"/>
      <c r="L43" s="554"/>
      <c r="M43" s="141">
        <f t="shared" si="0"/>
        <v>0</v>
      </c>
      <c r="N43" s="61"/>
    </row>
    <row r="44" spans="1:14">
      <c r="A44" s="142"/>
      <c r="B44" s="537"/>
      <c r="C44" s="537"/>
      <c r="D44" s="537"/>
      <c r="E44" s="537"/>
      <c r="F44" s="537"/>
      <c r="G44" s="537"/>
      <c r="H44" s="537"/>
      <c r="I44" s="143"/>
      <c r="J44" s="144"/>
      <c r="K44" s="554"/>
      <c r="L44" s="554"/>
      <c r="M44" s="141">
        <f t="shared" si="0"/>
        <v>0</v>
      </c>
      <c r="N44" s="61"/>
    </row>
    <row r="45" spans="1:14">
      <c r="A45" s="142"/>
      <c r="B45" s="537"/>
      <c r="C45" s="537"/>
      <c r="D45" s="537"/>
      <c r="E45" s="537"/>
      <c r="F45" s="537"/>
      <c r="G45" s="537"/>
      <c r="H45" s="537"/>
      <c r="I45" s="143"/>
      <c r="J45" s="144"/>
      <c r="K45" s="554"/>
      <c r="L45" s="554"/>
      <c r="M45" s="141">
        <f t="shared" si="0"/>
        <v>0</v>
      </c>
      <c r="N45" s="61"/>
    </row>
    <row r="46" spans="1:14">
      <c r="A46" s="142"/>
      <c r="B46" s="537"/>
      <c r="C46" s="537"/>
      <c r="D46" s="537"/>
      <c r="E46" s="537"/>
      <c r="F46" s="537"/>
      <c r="G46" s="537"/>
      <c r="H46" s="537"/>
      <c r="I46" s="143"/>
      <c r="J46" s="144"/>
      <c r="K46" s="554"/>
      <c r="L46" s="554"/>
      <c r="M46" s="141">
        <f t="shared" si="0"/>
        <v>0</v>
      </c>
      <c r="N46" s="61"/>
    </row>
    <row r="47" spans="1:14">
      <c r="A47" s="142"/>
      <c r="B47" s="537"/>
      <c r="C47" s="537"/>
      <c r="D47" s="537"/>
      <c r="E47" s="537"/>
      <c r="F47" s="537"/>
      <c r="G47" s="537"/>
      <c r="H47" s="537"/>
      <c r="I47" s="143"/>
      <c r="J47" s="144"/>
      <c r="K47" s="554"/>
      <c r="L47" s="554"/>
      <c r="M47" s="141">
        <f t="shared" si="0"/>
        <v>0</v>
      </c>
      <c r="N47" s="61"/>
    </row>
    <row r="48" spans="1:14">
      <c r="A48" s="142"/>
      <c r="B48" s="537"/>
      <c r="C48" s="537"/>
      <c r="D48" s="537"/>
      <c r="E48" s="537"/>
      <c r="F48" s="537"/>
      <c r="G48" s="537"/>
      <c r="H48" s="537"/>
      <c r="I48" s="143"/>
      <c r="J48" s="144"/>
      <c r="K48" s="554"/>
      <c r="L48" s="554"/>
      <c r="M48" s="141">
        <f t="shared" si="0"/>
        <v>0</v>
      </c>
      <c r="N48" s="61"/>
    </row>
    <row r="49" spans="1:14">
      <c r="A49" s="142"/>
      <c r="B49" s="537"/>
      <c r="C49" s="537"/>
      <c r="D49" s="537"/>
      <c r="E49" s="537"/>
      <c r="F49" s="537"/>
      <c r="G49" s="537"/>
      <c r="H49" s="537"/>
      <c r="I49" s="143"/>
      <c r="J49" s="144"/>
      <c r="K49" s="554"/>
      <c r="L49" s="554"/>
      <c r="M49" s="141">
        <f t="shared" si="0"/>
        <v>0</v>
      </c>
      <c r="N49" s="61"/>
    </row>
    <row r="50" spans="1:14">
      <c r="A50" s="142"/>
      <c r="B50" s="537"/>
      <c r="C50" s="537"/>
      <c r="D50" s="537"/>
      <c r="E50" s="537"/>
      <c r="F50" s="537"/>
      <c r="G50" s="537"/>
      <c r="H50" s="537"/>
      <c r="I50" s="143"/>
      <c r="J50" s="144"/>
      <c r="K50" s="554"/>
      <c r="L50" s="554"/>
      <c r="M50" s="141">
        <f t="shared" si="0"/>
        <v>0</v>
      </c>
      <c r="N50" s="61"/>
    </row>
    <row r="51" spans="1:14">
      <c r="A51" s="146"/>
      <c r="B51" s="553"/>
      <c r="C51" s="553"/>
      <c r="D51" s="553"/>
      <c r="E51" s="553"/>
      <c r="F51" s="553"/>
      <c r="G51" s="553"/>
      <c r="H51" s="553"/>
      <c r="I51" s="143"/>
      <c r="J51" s="144"/>
      <c r="K51" s="554"/>
      <c r="L51" s="554"/>
      <c r="M51" s="141">
        <f t="shared" si="0"/>
        <v>0</v>
      </c>
      <c r="N51" s="61"/>
    </row>
    <row r="52" spans="1:14" ht="15.75" thickBot="1">
      <c r="A52" s="147"/>
      <c r="B52" s="540"/>
      <c r="C52" s="540"/>
      <c r="D52" s="540"/>
      <c r="E52" s="540"/>
      <c r="F52" s="540"/>
      <c r="G52" s="540"/>
      <c r="H52" s="540"/>
      <c r="I52" s="148"/>
      <c r="J52" s="149"/>
      <c r="K52" s="555"/>
      <c r="L52" s="555"/>
      <c r="M52" s="150"/>
      <c r="N52" s="61"/>
    </row>
    <row r="53" spans="1:14" ht="15.75" thickBot="1">
      <c r="A53" s="543" t="s">
        <v>71</v>
      </c>
      <c r="B53" s="544"/>
      <c r="C53" s="544"/>
      <c r="D53" s="544"/>
      <c r="E53" s="544"/>
      <c r="F53" s="544"/>
      <c r="G53" s="544"/>
      <c r="H53" s="544"/>
      <c r="I53" s="544"/>
      <c r="J53" s="544"/>
      <c r="K53" s="544"/>
      <c r="L53" s="545"/>
      <c r="M53" s="151">
        <f>SUM(M38:M52)</f>
        <v>2450.9945780139446</v>
      </c>
      <c r="N53" s="61"/>
    </row>
    <row r="54" spans="1:14">
      <c r="A54" s="152"/>
      <c r="B54" s="125"/>
      <c r="C54" s="125"/>
      <c r="D54" s="125"/>
      <c r="E54" s="125"/>
      <c r="F54" s="125"/>
      <c r="G54" s="125"/>
      <c r="H54" s="125"/>
      <c r="I54" s="125"/>
      <c r="J54" s="125"/>
      <c r="K54" s="125"/>
      <c r="L54" s="125"/>
      <c r="M54" s="126"/>
      <c r="N54" s="61"/>
    </row>
    <row r="55" spans="1:14">
      <c r="A55" s="524" t="s">
        <v>72</v>
      </c>
      <c r="B55" s="525"/>
      <c r="C55" s="525"/>
      <c r="D55" s="525"/>
      <c r="E55" s="525"/>
      <c r="F55" s="525"/>
      <c r="G55" s="525"/>
      <c r="H55" s="525"/>
      <c r="I55" s="525"/>
      <c r="J55" s="525"/>
      <c r="K55" s="525"/>
      <c r="L55" s="525"/>
      <c r="M55" s="526"/>
      <c r="N55" s="61"/>
    </row>
    <row r="56" spans="1:14" ht="15.75" thickBot="1">
      <c r="A56" s="546"/>
      <c r="B56" s="547"/>
      <c r="C56" s="547"/>
      <c r="D56" s="547"/>
      <c r="E56" s="547"/>
      <c r="F56" s="547"/>
      <c r="G56" s="547"/>
      <c r="H56" s="547"/>
      <c r="I56" s="547"/>
      <c r="J56" s="547"/>
      <c r="K56" s="547"/>
      <c r="L56" s="547"/>
      <c r="M56" s="548"/>
      <c r="N56" s="61"/>
    </row>
    <row r="57" spans="1:14" ht="30">
      <c r="A57" s="135" t="s">
        <v>40</v>
      </c>
      <c r="B57" s="549" t="s">
        <v>58</v>
      </c>
      <c r="C57" s="549"/>
      <c r="D57" s="549"/>
      <c r="E57" s="549"/>
      <c r="F57" s="549"/>
      <c r="G57" s="549"/>
      <c r="H57" s="549"/>
      <c r="I57" s="128" t="s">
        <v>60</v>
      </c>
      <c r="J57" s="128" t="s">
        <v>7</v>
      </c>
      <c r="K57" s="549" t="s">
        <v>73</v>
      </c>
      <c r="L57" s="549"/>
      <c r="M57" s="136" t="s">
        <v>66</v>
      </c>
      <c r="N57" s="61"/>
    </row>
    <row r="58" spans="1:14">
      <c r="A58" s="137"/>
      <c r="B58" s="550"/>
      <c r="C58" s="550"/>
      <c r="D58" s="550"/>
      <c r="E58" s="550"/>
      <c r="F58" s="550"/>
      <c r="G58" s="550"/>
      <c r="H58" s="550"/>
      <c r="I58" s="153"/>
      <c r="J58" s="140"/>
      <c r="K58" s="551"/>
      <c r="L58" s="552"/>
      <c r="M58" s="141">
        <f>J58*K58</f>
        <v>0</v>
      </c>
      <c r="N58" s="61"/>
    </row>
    <row r="59" spans="1:14">
      <c r="A59" s="142"/>
      <c r="B59" s="537"/>
      <c r="C59" s="537"/>
      <c r="D59" s="537"/>
      <c r="E59" s="537"/>
      <c r="F59" s="537"/>
      <c r="G59" s="537"/>
      <c r="H59" s="537"/>
      <c r="I59" s="154"/>
      <c r="J59" s="145"/>
      <c r="K59" s="538"/>
      <c r="L59" s="539"/>
      <c r="M59" s="141">
        <f t="shared" ref="M59:M72" si="1">J59*K59</f>
        <v>0</v>
      </c>
      <c r="N59" s="61"/>
    </row>
    <row r="60" spans="1:14">
      <c r="A60" s="142"/>
      <c r="B60" s="537"/>
      <c r="C60" s="537"/>
      <c r="D60" s="537"/>
      <c r="E60" s="537"/>
      <c r="F60" s="537"/>
      <c r="G60" s="537"/>
      <c r="H60" s="537"/>
      <c r="I60" s="154"/>
      <c r="J60" s="145"/>
      <c r="K60" s="538"/>
      <c r="L60" s="539"/>
      <c r="M60" s="141">
        <f t="shared" si="1"/>
        <v>0</v>
      </c>
      <c r="N60" s="61"/>
    </row>
    <row r="61" spans="1:14">
      <c r="A61" s="142"/>
      <c r="B61" s="537"/>
      <c r="C61" s="537"/>
      <c r="D61" s="537"/>
      <c r="E61" s="537"/>
      <c r="F61" s="537"/>
      <c r="G61" s="537"/>
      <c r="H61" s="537"/>
      <c r="I61" s="154"/>
      <c r="J61" s="145"/>
      <c r="K61" s="538"/>
      <c r="L61" s="539"/>
      <c r="M61" s="141">
        <f t="shared" si="1"/>
        <v>0</v>
      </c>
      <c r="N61" s="61"/>
    </row>
    <row r="62" spans="1:14">
      <c r="A62" s="142"/>
      <c r="B62" s="537"/>
      <c r="C62" s="537"/>
      <c r="D62" s="537"/>
      <c r="E62" s="537"/>
      <c r="F62" s="537"/>
      <c r="G62" s="537"/>
      <c r="H62" s="537"/>
      <c r="I62" s="154"/>
      <c r="J62" s="145"/>
      <c r="K62" s="538"/>
      <c r="L62" s="539"/>
      <c r="M62" s="141">
        <f t="shared" si="1"/>
        <v>0</v>
      </c>
      <c r="N62" s="61"/>
    </row>
    <row r="63" spans="1:14">
      <c r="A63" s="142"/>
      <c r="B63" s="537"/>
      <c r="C63" s="537"/>
      <c r="D63" s="537"/>
      <c r="E63" s="537"/>
      <c r="F63" s="537"/>
      <c r="G63" s="537"/>
      <c r="H63" s="537"/>
      <c r="I63" s="154"/>
      <c r="J63" s="145"/>
      <c r="K63" s="538"/>
      <c r="L63" s="539"/>
      <c r="M63" s="141">
        <f t="shared" si="1"/>
        <v>0</v>
      </c>
      <c r="N63" s="61"/>
    </row>
    <row r="64" spans="1:14">
      <c r="A64" s="142"/>
      <c r="B64" s="537"/>
      <c r="C64" s="537"/>
      <c r="D64" s="537"/>
      <c r="E64" s="537"/>
      <c r="F64" s="537"/>
      <c r="G64" s="537"/>
      <c r="H64" s="537"/>
      <c r="I64" s="154"/>
      <c r="J64" s="145"/>
      <c r="K64" s="538"/>
      <c r="L64" s="539"/>
      <c r="M64" s="141">
        <f t="shared" si="1"/>
        <v>0</v>
      </c>
      <c r="N64" s="61"/>
    </row>
    <row r="65" spans="1:15">
      <c r="A65" s="142"/>
      <c r="B65" s="537"/>
      <c r="C65" s="537"/>
      <c r="D65" s="537"/>
      <c r="E65" s="537"/>
      <c r="F65" s="537"/>
      <c r="G65" s="537"/>
      <c r="H65" s="537"/>
      <c r="I65" s="154"/>
      <c r="J65" s="145"/>
      <c r="K65" s="538"/>
      <c r="L65" s="539"/>
      <c r="M65" s="141">
        <f t="shared" si="1"/>
        <v>0</v>
      </c>
      <c r="N65" s="61"/>
    </row>
    <row r="66" spans="1:15">
      <c r="A66" s="142"/>
      <c r="B66" s="537"/>
      <c r="C66" s="537"/>
      <c r="D66" s="537"/>
      <c r="E66" s="537"/>
      <c r="F66" s="537"/>
      <c r="G66" s="537"/>
      <c r="H66" s="537"/>
      <c r="I66" s="154"/>
      <c r="J66" s="145"/>
      <c r="K66" s="538"/>
      <c r="L66" s="539"/>
      <c r="M66" s="141">
        <f t="shared" si="1"/>
        <v>0</v>
      </c>
      <c r="N66" s="61"/>
    </row>
    <row r="67" spans="1:15">
      <c r="A67" s="142"/>
      <c r="B67" s="537"/>
      <c r="C67" s="537"/>
      <c r="D67" s="537"/>
      <c r="E67" s="537"/>
      <c r="F67" s="537"/>
      <c r="G67" s="537"/>
      <c r="H67" s="537"/>
      <c r="I67" s="154"/>
      <c r="J67" s="145"/>
      <c r="K67" s="538"/>
      <c r="L67" s="539"/>
      <c r="M67" s="141">
        <f t="shared" si="1"/>
        <v>0</v>
      </c>
      <c r="N67" s="61"/>
    </row>
    <row r="68" spans="1:15">
      <c r="A68" s="142"/>
      <c r="B68" s="537"/>
      <c r="C68" s="537"/>
      <c r="D68" s="537"/>
      <c r="E68" s="537"/>
      <c r="F68" s="537"/>
      <c r="G68" s="537"/>
      <c r="H68" s="537"/>
      <c r="I68" s="154"/>
      <c r="J68" s="145"/>
      <c r="K68" s="538"/>
      <c r="L68" s="539"/>
      <c r="M68" s="141">
        <f t="shared" si="1"/>
        <v>0</v>
      </c>
      <c r="N68" s="61"/>
    </row>
    <row r="69" spans="1:15">
      <c r="A69" s="142"/>
      <c r="B69" s="537"/>
      <c r="C69" s="537"/>
      <c r="D69" s="537"/>
      <c r="E69" s="537"/>
      <c r="F69" s="537"/>
      <c r="G69" s="537"/>
      <c r="H69" s="537"/>
      <c r="I69" s="154"/>
      <c r="J69" s="145"/>
      <c r="K69" s="538"/>
      <c r="L69" s="539"/>
      <c r="M69" s="141">
        <f t="shared" si="1"/>
        <v>0</v>
      </c>
      <c r="N69" s="61"/>
    </row>
    <row r="70" spans="1:15">
      <c r="A70" s="142"/>
      <c r="B70" s="537"/>
      <c r="C70" s="537"/>
      <c r="D70" s="537"/>
      <c r="E70" s="537"/>
      <c r="F70" s="537"/>
      <c r="G70" s="537"/>
      <c r="H70" s="537"/>
      <c r="I70" s="154"/>
      <c r="J70" s="145"/>
      <c r="K70" s="538"/>
      <c r="L70" s="539"/>
      <c r="M70" s="141">
        <f t="shared" si="1"/>
        <v>0</v>
      </c>
      <c r="N70" s="61"/>
      <c r="O70" s="8"/>
    </row>
    <row r="71" spans="1:15">
      <c r="A71" s="142"/>
      <c r="B71" s="537"/>
      <c r="C71" s="537"/>
      <c r="D71" s="537"/>
      <c r="E71" s="537"/>
      <c r="F71" s="537"/>
      <c r="G71" s="537"/>
      <c r="H71" s="537"/>
      <c r="I71" s="154"/>
      <c r="J71" s="145"/>
      <c r="K71" s="538"/>
      <c r="L71" s="539"/>
      <c r="M71" s="141">
        <f t="shared" si="1"/>
        <v>0</v>
      </c>
      <c r="N71" s="61"/>
    </row>
    <row r="72" spans="1:15" ht="15.75" thickBot="1">
      <c r="A72" s="155"/>
      <c r="B72" s="540"/>
      <c r="C72" s="540"/>
      <c r="D72" s="540"/>
      <c r="E72" s="540"/>
      <c r="F72" s="540"/>
      <c r="G72" s="540"/>
      <c r="H72" s="540"/>
      <c r="I72" s="148"/>
      <c r="J72" s="156"/>
      <c r="K72" s="541"/>
      <c r="L72" s="542"/>
      <c r="M72" s="157">
        <f t="shared" si="1"/>
        <v>0</v>
      </c>
      <c r="N72" s="61"/>
    </row>
    <row r="73" spans="1:15" ht="15.75" thickBot="1">
      <c r="A73" s="543" t="s">
        <v>71</v>
      </c>
      <c r="B73" s="544"/>
      <c r="C73" s="544"/>
      <c r="D73" s="544"/>
      <c r="E73" s="544"/>
      <c r="F73" s="544"/>
      <c r="G73" s="544"/>
      <c r="H73" s="544"/>
      <c r="I73" s="544"/>
      <c r="J73" s="544"/>
      <c r="K73" s="544"/>
      <c r="L73" s="545"/>
      <c r="M73" s="158">
        <f>SUM(M58:M72)</f>
        <v>0</v>
      </c>
      <c r="N73" s="61"/>
    </row>
    <row r="74" spans="1:15">
      <c r="A74" s="124"/>
      <c r="B74" s="125"/>
      <c r="C74" s="125"/>
      <c r="D74" s="125"/>
      <c r="E74" s="125"/>
      <c r="F74" s="125"/>
      <c r="G74" s="125"/>
      <c r="H74" s="125"/>
      <c r="I74" s="125"/>
      <c r="J74" s="125"/>
      <c r="K74" s="125"/>
      <c r="L74" s="125"/>
      <c r="M74" s="126"/>
      <c r="N74" s="61"/>
    </row>
    <row r="75" spans="1:15">
      <c r="A75" s="524" t="s">
        <v>74</v>
      </c>
      <c r="B75" s="525"/>
      <c r="C75" s="525"/>
      <c r="D75" s="525"/>
      <c r="E75" s="525"/>
      <c r="F75" s="525"/>
      <c r="G75" s="525"/>
      <c r="H75" s="525"/>
      <c r="I75" s="525"/>
      <c r="J75" s="525"/>
      <c r="K75" s="525"/>
      <c r="L75" s="525"/>
      <c r="M75" s="526"/>
      <c r="N75" s="103"/>
    </row>
    <row r="76" spans="1:15" ht="15.75" thickBot="1">
      <c r="A76" s="527"/>
      <c r="B76" s="528"/>
      <c r="C76" s="528"/>
      <c r="D76" s="528"/>
      <c r="E76" s="528"/>
      <c r="F76" s="528"/>
      <c r="G76" s="528"/>
      <c r="H76" s="528"/>
      <c r="I76" s="528"/>
      <c r="J76" s="528"/>
      <c r="K76" s="528"/>
      <c r="L76" s="528"/>
      <c r="M76" s="529"/>
      <c r="N76" s="61"/>
    </row>
    <row r="77" spans="1:15" ht="30">
      <c r="A77" s="159" t="s">
        <v>40</v>
      </c>
      <c r="B77" s="530" t="s">
        <v>58</v>
      </c>
      <c r="C77" s="530"/>
      <c r="D77" s="530"/>
      <c r="E77" s="530"/>
      <c r="F77" s="530"/>
      <c r="G77" s="530"/>
      <c r="H77" s="160" t="s">
        <v>60</v>
      </c>
      <c r="I77" s="160" t="s">
        <v>214</v>
      </c>
      <c r="J77" s="160" t="s">
        <v>75</v>
      </c>
      <c r="K77" s="160" t="s">
        <v>76</v>
      </c>
      <c r="L77" s="160" t="s">
        <v>77</v>
      </c>
      <c r="M77" s="161" t="s">
        <v>66</v>
      </c>
      <c r="N77" s="61"/>
    </row>
    <row r="78" spans="1:15">
      <c r="A78" s="299"/>
      <c r="B78" s="661"/>
      <c r="C78" s="662"/>
      <c r="D78" s="662"/>
      <c r="E78" s="662"/>
      <c r="F78" s="662"/>
      <c r="G78" s="663"/>
      <c r="H78" s="163"/>
      <c r="I78" s="164"/>
      <c r="J78" s="164"/>
      <c r="K78" s="164"/>
      <c r="L78" s="165"/>
      <c r="M78" s="166">
        <f>K78*L78</f>
        <v>0</v>
      </c>
      <c r="N78" s="61"/>
    </row>
    <row r="79" spans="1:15">
      <c r="A79" s="167"/>
      <c r="B79" s="534"/>
      <c r="C79" s="535"/>
      <c r="D79" s="535"/>
      <c r="E79" s="535"/>
      <c r="F79" s="535"/>
      <c r="G79" s="536"/>
      <c r="H79" s="168"/>
      <c r="I79" s="169"/>
      <c r="J79" s="169"/>
      <c r="K79" s="169"/>
      <c r="L79" s="170"/>
      <c r="M79" s="166">
        <f t="shared" ref="M79:M82" si="2">K79*L79</f>
        <v>0</v>
      </c>
      <c r="N79" s="61"/>
    </row>
    <row r="80" spans="1:15">
      <c r="A80" s="167"/>
      <c r="B80" s="534"/>
      <c r="C80" s="535"/>
      <c r="D80" s="535"/>
      <c r="E80" s="535"/>
      <c r="F80" s="535"/>
      <c r="G80" s="536"/>
      <c r="H80" s="168"/>
      <c r="I80" s="169"/>
      <c r="J80" s="169"/>
      <c r="K80" s="169"/>
      <c r="L80" s="170"/>
      <c r="M80" s="166">
        <f t="shared" si="2"/>
        <v>0</v>
      </c>
      <c r="N80" s="61"/>
    </row>
    <row r="81" spans="1:14">
      <c r="A81" s="167"/>
      <c r="B81" s="534"/>
      <c r="C81" s="535"/>
      <c r="D81" s="535"/>
      <c r="E81" s="535"/>
      <c r="F81" s="535"/>
      <c r="G81" s="536"/>
      <c r="H81" s="168"/>
      <c r="I81" s="169"/>
      <c r="J81" s="169"/>
      <c r="K81" s="169"/>
      <c r="L81" s="170"/>
      <c r="M81" s="166">
        <f t="shared" si="2"/>
        <v>0</v>
      </c>
      <c r="N81" s="61"/>
    </row>
    <row r="82" spans="1:14" ht="15.75" thickBot="1">
      <c r="A82" s="147"/>
      <c r="B82" s="607"/>
      <c r="C82" s="608"/>
      <c r="D82" s="608"/>
      <c r="E82" s="608"/>
      <c r="F82" s="608"/>
      <c r="G82" s="609"/>
      <c r="H82" s="171"/>
      <c r="I82" s="172"/>
      <c r="J82" s="172"/>
      <c r="K82" s="172"/>
      <c r="L82" s="173"/>
      <c r="M82" s="174">
        <f t="shared" si="2"/>
        <v>0</v>
      </c>
      <c r="N82" s="61"/>
    </row>
    <row r="83" spans="1:14" ht="15.75" thickBot="1">
      <c r="A83" s="543" t="s">
        <v>71</v>
      </c>
      <c r="B83" s="544"/>
      <c r="C83" s="544"/>
      <c r="D83" s="544"/>
      <c r="E83" s="544"/>
      <c r="F83" s="544"/>
      <c r="G83" s="544"/>
      <c r="H83" s="544"/>
      <c r="I83" s="544"/>
      <c r="J83" s="544"/>
      <c r="K83" s="544"/>
      <c r="L83" s="545"/>
      <c r="M83" s="158">
        <f>SUM(M78:M82)</f>
        <v>0</v>
      </c>
      <c r="N83" s="61"/>
    </row>
    <row r="84" spans="1:14">
      <c r="A84" s="124"/>
      <c r="B84" s="125"/>
      <c r="C84" s="125"/>
      <c r="D84" s="125"/>
      <c r="E84" s="125"/>
      <c r="F84" s="125"/>
      <c r="G84" s="125"/>
      <c r="H84" s="125"/>
      <c r="I84" s="125"/>
      <c r="J84" s="125"/>
      <c r="K84" s="125"/>
      <c r="L84" s="125"/>
      <c r="M84" s="126"/>
      <c r="N84" s="61"/>
    </row>
    <row r="85" spans="1:14">
      <c r="A85" s="500" t="s">
        <v>79</v>
      </c>
      <c r="B85" s="501"/>
      <c r="C85" s="501"/>
      <c r="D85" s="501"/>
      <c r="E85" s="501"/>
      <c r="F85" s="501"/>
      <c r="G85" s="501"/>
      <c r="H85" s="501"/>
      <c r="I85" s="501"/>
      <c r="J85" s="501"/>
      <c r="K85" s="501"/>
      <c r="L85" s="501"/>
      <c r="M85" s="502"/>
      <c r="N85" s="61"/>
    </row>
    <row r="86" spans="1:14" ht="15.75" thickBot="1">
      <c r="A86" s="610"/>
      <c r="B86" s="611"/>
      <c r="C86" s="611"/>
      <c r="D86" s="611"/>
      <c r="E86" s="611"/>
      <c r="F86" s="611"/>
      <c r="G86" s="611"/>
      <c r="H86" s="611"/>
      <c r="I86" s="611"/>
      <c r="J86" s="611"/>
      <c r="K86" s="611"/>
      <c r="L86" s="611"/>
      <c r="M86" s="612"/>
      <c r="N86" s="61"/>
    </row>
    <row r="87" spans="1:14" ht="30">
      <c r="A87" s="135" t="s">
        <v>40</v>
      </c>
      <c r="B87" s="549" t="s">
        <v>58</v>
      </c>
      <c r="C87" s="549"/>
      <c r="D87" s="549"/>
      <c r="E87" s="549"/>
      <c r="F87" s="549"/>
      <c r="G87" s="549"/>
      <c r="H87" s="128" t="s">
        <v>80</v>
      </c>
      <c r="I87" s="128" t="s">
        <v>81</v>
      </c>
      <c r="J87" s="128" t="s">
        <v>216</v>
      </c>
      <c r="K87" s="549" t="s">
        <v>65</v>
      </c>
      <c r="L87" s="549"/>
      <c r="M87" s="136" t="s">
        <v>66</v>
      </c>
      <c r="N87" s="61"/>
    </row>
    <row r="88" spans="1:14">
      <c r="A88" s="162"/>
      <c r="B88" s="531"/>
      <c r="C88" s="532"/>
      <c r="D88" s="532"/>
      <c r="E88" s="532"/>
      <c r="F88" s="532"/>
      <c r="G88" s="532"/>
      <c r="H88" s="165"/>
      <c r="I88" s="175"/>
      <c r="J88" s="176"/>
      <c r="K88" s="700"/>
      <c r="L88" s="701"/>
      <c r="M88" s="177"/>
      <c r="N88" s="61"/>
    </row>
    <row r="89" spans="1:14">
      <c r="A89" s="178"/>
      <c r="B89" s="511"/>
      <c r="C89" s="512"/>
      <c r="D89" s="512"/>
      <c r="E89" s="512"/>
      <c r="F89" s="512"/>
      <c r="G89" s="513"/>
      <c r="H89" s="170"/>
      <c r="I89" s="179"/>
      <c r="J89" s="180"/>
      <c r="K89" s="514"/>
      <c r="L89" s="515"/>
      <c r="M89" s="177"/>
      <c r="N89" s="61"/>
    </row>
    <row r="90" spans="1:14">
      <c r="A90" s="178"/>
      <c r="B90" s="511"/>
      <c r="C90" s="512"/>
      <c r="D90" s="512"/>
      <c r="E90" s="512"/>
      <c r="F90" s="512"/>
      <c r="G90" s="513"/>
      <c r="H90" s="170"/>
      <c r="I90" s="179"/>
      <c r="J90" s="180"/>
      <c r="K90" s="514"/>
      <c r="L90" s="515"/>
      <c r="M90" s="181"/>
      <c r="N90" s="61"/>
    </row>
    <row r="91" spans="1:14">
      <c r="A91" s="178"/>
      <c r="B91" s="511"/>
      <c r="C91" s="512"/>
      <c r="D91" s="512"/>
      <c r="E91" s="512"/>
      <c r="F91" s="512"/>
      <c r="G91" s="513"/>
      <c r="H91" s="170"/>
      <c r="I91" s="179"/>
      <c r="J91" s="180"/>
      <c r="K91" s="514"/>
      <c r="L91" s="515"/>
      <c r="M91" s="181"/>
      <c r="N91" s="61"/>
    </row>
    <row r="92" spans="1:14">
      <c r="A92" s="178"/>
      <c r="B92" s="511"/>
      <c r="C92" s="512"/>
      <c r="D92" s="512"/>
      <c r="E92" s="512"/>
      <c r="F92" s="512"/>
      <c r="G92" s="513"/>
      <c r="H92" s="170"/>
      <c r="I92" s="179"/>
      <c r="J92" s="180"/>
      <c r="K92" s="514"/>
      <c r="L92" s="515"/>
      <c r="M92" s="181"/>
      <c r="N92" s="61"/>
    </row>
    <row r="93" spans="1:14">
      <c r="A93" s="178"/>
      <c r="B93" s="511"/>
      <c r="C93" s="512"/>
      <c r="D93" s="512"/>
      <c r="E93" s="512"/>
      <c r="F93" s="512"/>
      <c r="G93" s="513"/>
      <c r="H93" s="170"/>
      <c r="I93" s="179"/>
      <c r="J93" s="182"/>
      <c r="K93" s="514"/>
      <c r="L93" s="515"/>
      <c r="M93" s="181"/>
      <c r="N93" s="61"/>
    </row>
    <row r="94" spans="1:14">
      <c r="A94" s="178"/>
      <c r="B94" s="511"/>
      <c r="C94" s="512"/>
      <c r="D94" s="512"/>
      <c r="E94" s="512"/>
      <c r="F94" s="512"/>
      <c r="G94" s="513"/>
      <c r="H94" s="170"/>
      <c r="I94" s="179"/>
      <c r="J94" s="182"/>
      <c r="K94" s="514"/>
      <c r="L94" s="515"/>
      <c r="M94" s="181"/>
      <c r="N94" s="61"/>
    </row>
    <row r="95" spans="1:14">
      <c r="A95" s="178"/>
      <c r="B95" s="511"/>
      <c r="C95" s="512"/>
      <c r="D95" s="512"/>
      <c r="E95" s="512"/>
      <c r="F95" s="512"/>
      <c r="G95" s="513"/>
      <c r="H95" s="170"/>
      <c r="I95" s="179"/>
      <c r="J95" s="182"/>
      <c r="K95" s="514"/>
      <c r="L95" s="515"/>
      <c r="M95" s="181"/>
      <c r="N95" s="61"/>
    </row>
    <row r="96" spans="1:14">
      <c r="A96" s="178"/>
      <c r="B96" s="511"/>
      <c r="C96" s="512"/>
      <c r="D96" s="512"/>
      <c r="E96" s="512"/>
      <c r="F96" s="512"/>
      <c r="G96" s="513"/>
      <c r="H96" s="170"/>
      <c r="I96" s="179"/>
      <c r="J96" s="182"/>
      <c r="K96" s="514"/>
      <c r="L96" s="515"/>
      <c r="M96" s="181"/>
      <c r="N96" s="61"/>
    </row>
    <row r="97" spans="1:14" ht="15.75" thickBot="1">
      <c r="A97" s="183"/>
      <c r="B97" s="516"/>
      <c r="C97" s="517"/>
      <c r="D97" s="517"/>
      <c r="E97" s="517"/>
      <c r="F97" s="517"/>
      <c r="G97" s="518"/>
      <c r="H97" s="184"/>
      <c r="I97" s="185"/>
      <c r="J97" s="184"/>
      <c r="K97" s="519"/>
      <c r="L97" s="520"/>
      <c r="M97" s="186"/>
      <c r="N97" s="61"/>
    </row>
    <row r="98" spans="1:14" ht="15.75" thickBot="1">
      <c r="A98" s="521" t="s">
        <v>71</v>
      </c>
      <c r="B98" s="522"/>
      <c r="C98" s="522"/>
      <c r="D98" s="522"/>
      <c r="E98" s="522"/>
      <c r="F98" s="522"/>
      <c r="G98" s="522"/>
      <c r="H98" s="522"/>
      <c r="I98" s="522"/>
      <c r="J98" s="522"/>
      <c r="K98" s="522"/>
      <c r="L98" s="523"/>
      <c r="M98" s="187">
        <f>SUM(M88:M97)</f>
        <v>0</v>
      </c>
      <c r="N98" s="61"/>
    </row>
    <row r="99" spans="1:14" ht="15.75" thickBot="1">
      <c r="A99" s="124"/>
      <c r="B99" s="125"/>
      <c r="C99" s="125"/>
      <c r="D99" s="125"/>
      <c r="E99" s="125"/>
      <c r="F99" s="125"/>
      <c r="G99" s="125"/>
      <c r="H99" s="125"/>
      <c r="I99" s="125"/>
      <c r="J99" s="125"/>
      <c r="K99" s="125"/>
      <c r="L99" s="125"/>
      <c r="M99" s="126"/>
      <c r="N99" s="61"/>
    </row>
    <row r="100" spans="1:14" ht="15.75" thickBot="1">
      <c r="A100" s="497" t="s">
        <v>84</v>
      </c>
      <c r="B100" s="498"/>
      <c r="C100" s="498"/>
      <c r="D100" s="498"/>
      <c r="E100" s="498"/>
      <c r="F100" s="498"/>
      <c r="G100" s="498"/>
      <c r="H100" s="498"/>
      <c r="I100" s="498"/>
      <c r="J100" s="498"/>
      <c r="K100" s="498"/>
      <c r="L100" s="499"/>
      <c r="M100" s="187">
        <f>M53+M73+M83+M98</f>
        <v>2450.9945780139446</v>
      </c>
      <c r="N100" s="61"/>
    </row>
    <row r="101" spans="1:14">
      <c r="A101" s="124"/>
      <c r="B101" s="125"/>
      <c r="C101" s="125"/>
      <c r="D101" s="125"/>
      <c r="E101" s="125"/>
      <c r="F101" s="125"/>
      <c r="G101" s="125"/>
      <c r="H101" s="125"/>
      <c r="I101" s="125"/>
      <c r="J101" s="125"/>
      <c r="K101" s="125"/>
      <c r="L101" s="125"/>
      <c r="M101" s="126"/>
      <c r="N101" s="61"/>
    </row>
    <row r="102" spans="1:14">
      <c r="A102" s="500" t="s">
        <v>85</v>
      </c>
      <c r="B102" s="501"/>
      <c r="C102" s="501"/>
      <c r="D102" s="501"/>
      <c r="E102" s="501"/>
      <c r="F102" s="501"/>
      <c r="G102" s="501"/>
      <c r="H102" s="501"/>
      <c r="I102" s="501"/>
      <c r="J102" s="501"/>
      <c r="K102" s="501"/>
      <c r="L102" s="501"/>
      <c r="M102" s="502"/>
      <c r="N102" s="61"/>
    </row>
    <row r="103" spans="1:14" ht="15.75" thickBot="1">
      <c r="A103" s="503"/>
      <c r="B103" s="504"/>
      <c r="C103" s="504"/>
      <c r="D103" s="504"/>
      <c r="E103" s="504"/>
      <c r="F103" s="504"/>
      <c r="G103" s="504"/>
      <c r="H103" s="504"/>
      <c r="I103" s="504"/>
      <c r="J103" s="504"/>
      <c r="K103" s="504"/>
      <c r="L103" s="504"/>
      <c r="M103" s="505"/>
      <c r="N103" s="61"/>
    </row>
    <row r="104" spans="1:14">
      <c r="A104" s="506" t="s">
        <v>58</v>
      </c>
      <c r="B104" s="507"/>
      <c r="C104" s="507"/>
      <c r="D104" s="507"/>
      <c r="E104" s="507"/>
      <c r="F104" s="507"/>
      <c r="G104" s="507"/>
      <c r="H104" s="188"/>
      <c r="I104" s="189"/>
      <c r="J104" s="128" t="s">
        <v>86</v>
      </c>
      <c r="K104" s="508" t="s">
        <v>87</v>
      </c>
      <c r="L104" s="509"/>
      <c r="M104" s="510"/>
      <c r="N104" s="61"/>
    </row>
    <row r="105" spans="1:14" ht="15" customHeight="1">
      <c r="A105" s="486" t="s">
        <v>88</v>
      </c>
      <c r="B105" s="487"/>
      <c r="C105" s="487"/>
      <c r="D105" s="487"/>
      <c r="E105" s="487"/>
      <c r="F105" s="487"/>
      <c r="G105" s="487"/>
      <c r="H105" s="190"/>
      <c r="I105" s="191"/>
      <c r="J105" s="192">
        <v>0.2</v>
      </c>
      <c r="K105" s="488">
        <f>J105*M100</f>
        <v>490.19891560278893</v>
      </c>
      <c r="L105" s="489"/>
      <c r="M105" s="490"/>
      <c r="N105" s="61"/>
    </row>
    <row r="106" spans="1:14" ht="15" customHeight="1">
      <c r="A106" s="193" t="s">
        <v>89</v>
      </c>
      <c r="B106" s="194"/>
      <c r="C106" s="194"/>
      <c r="D106" s="194"/>
      <c r="E106" s="194"/>
      <c r="F106" s="194"/>
      <c r="G106" s="194"/>
      <c r="H106" s="190"/>
      <c r="I106" s="191"/>
      <c r="J106" s="192">
        <v>0.05</v>
      </c>
      <c r="K106" s="488">
        <f>J106*M100</f>
        <v>122.54972890069723</v>
      </c>
      <c r="L106" s="489"/>
      <c r="M106" s="490"/>
      <c r="N106" s="61"/>
    </row>
    <row r="107" spans="1:14" ht="30" customHeight="1" thickBot="1">
      <c r="A107" s="195" t="s">
        <v>90</v>
      </c>
      <c r="B107" s="196"/>
      <c r="C107" s="196"/>
      <c r="D107" s="196"/>
      <c r="E107" s="196"/>
      <c r="F107" s="196"/>
      <c r="G107" s="196"/>
      <c r="H107" s="197"/>
      <c r="I107" s="198"/>
      <c r="J107" s="199">
        <v>0.05</v>
      </c>
      <c r="K107" s="491">
        <f>J107*M100</f>
        <v>122.54972890069723</v>
      </c>
      <c r="L107" s="492"/>
      <c r="M107" s="493"/>
      <c r="N107" s="61"/>
    </row>
    <row r="108" spans="1:14" ht="15.75" thickBot="1">
      <c r="A108" s="494" t="s">
        <v>71</v>
      </c>
      <c r="B108" s="495"/>
      <c r="C108" s="495"/>
      <c r="D108" s="495"/>
      <c r="E108" s="495"/>
      <c r="F108" s="495"/>
      <c r="G108" s="495"/>
      <c r="H108" s="495"/>
      <c r="I108" s="495"/>
      <c r="J108" s="495"/>
      <c r="K108" s="495"/>
      <c r="L108" s="496"/>
      <c r="M108" s="158">
        <f>K105+K106+K107</f>
        <v>735.29837340418339</v>
      </c>
      <c r="N108" s="103"/>
    </row>
    <row r="109" spans="1:14" ht="15.75" thickBot="1">
      <c r="A109" s="124"/>
      <c r="B109" s="125"/>
      <c r="C109" s="125"/>
      <c r="D109" s="125"/>
      <c r="E109" s="125"/>
      <c r="F109" s="125"/>
      <c r="G109" s="125"/>
      <c r="H109" s="125"/>
      <c r="I109" s="125"/>
      <c r="J109" s="125"/>
      <c r="K109" s="125"/>
      <c r="L109" s="125"/>
      <c r="M109" s="126"/>
      <c r="N109" s="61"/>
    </row>
    <row r="110" spans="1:14" ht="16.5" thickBot="1">
      <c r="A110" s="477" t="s">
        <v>91</v>
      </c>
      <c r="B110" s="478"/>
      <c r="C110" s="478"/>
      <c r="D110" s="478"/>
      <c r="E110" s="478"/>
      <c r="F110" s="478"/>
      <c r="G110" s="478"/>
      <c r="H110" s="478"/>
      <c r="I110" s="478"/>
      <c r="J110" s="478"/>
      <c r="K110" s="478"/>
      <c r="L110" s="479"/>
      <c r="M110" s="200">
        <f>M100+M108</f>
        <v>3186.2929514181278</v>
      </c>
      <c r="N110" s="61"/>
    </row>
    <row r="111" spans="1:14">
      <c r="A111" s="96"/>
      <c r="B111" s="97"/>
      <c r="C111" s="97"/>
      <c r="D111" s="97"/>
      <c r="E111" s="97"/>
      <c r="F111" s="97"/>
      <c r="G111" s="97"/>
      <c r="H111" s="97"/>
      <c r="I111" s="97"/>
      <c r="J111" s="97"/>
      <c r="K111" s="97"/>
      <c r="L111" s="97"/>
      <c r="M111" s="98"/>
      <c r="N111" s="61"/>
    </row>
    <row r="112" spans="1:14">
      <c r="A112" s="121"/>
      <c r="B112" s="122"/>
      <c r="C112" s="122"/>
      <c r="D112" s="122"/>
      <c r="E112" s="122"/>
      <c r="F112" s="122"/>
      <c r="G112" s="122"/>
      <c r="H112" s="122"/>
      <c r="I112" s="122"/>
      <c r="J112" s="122"/>
      <c r="K112" s="122"/>
      <c r="L112" s="122"/>
      <c r="M112" s="123"/>
      <c r="N112" s="61"/>
    </row>
    <row r="113" spans="1:14">
      <c r="A113" s="121"/>
      <c r="B113" s="122"/>
      <c r="C113" s="122"/>
      <c r="D113" s="122"/>
      <c r="E113" s="122"/>
      <c r="F113" s="122"/>
      <c r="G113" s="122"/>
      <c r="H113" s="122"/>
      <c r="I113" s="122"/>
      <c r="J113" s="122"/>
      <c r="K113" s="122"/>
      <c r="L113" s="122"/>
      <c r="M113" s="123"/>
      <c r="N113" s="61"/>
    </row>
    <row r="114" spans="1:14">
      <c r="A114" s="121"/>
      <c r="B114" s="122"/>
      <c r="C114" s="122"/>
      <c r="D114" s="122"/>
      <c r="E114" s="122"/>
      <c r="F114" s="122"/>
      <c r="G114" s="122"/>
      <c r="H114" s="122"/>
      <c r="I114" s="122"/>
      <c r="J114" s="122"/>
      <c r="K114" s="122"/>
      <c r="L114" s="122"/>
      <c r="M114" s="123"/>
      <c r="N114" s="61"/>
    </row>
    <row r="115" spans="1:14">
      <c r="A115" s="121"/>
      <c r="B115" s="122"/>
      <c r="C115" s="122"/>
      <c r="D115" s="201" t="s">
        <v>92</v>
      </c>
      <c r="E115" s="201"/>
      <c r="F115" s="201"/>
      <c r="G115" s="201"/>
      <c r="H115" s="201"/>
      <c r="I115" s="201"/>
      <c r="J115" s="122"/>
      <c r="K115" s="122"/>
      <c r="L115" s="122"/>
      <c r="M115" s="123"/>
      <c r="N115" s="61"/>
    </row>
    <row r="116" spans="1:14">
      <c r="A116" s="121"/>
      <c r="B116" s="122"/>
      <c r="C116" s="122"/>
      <c r="D116" s="122" t="s">
        <v>93</v>
      </c>
      <c r="E116" s="122"/>
      <c r="F116" s="122"/>
      <c r="G116" s="122"/>
      <c r="H116" s="122"/>
      <c r="I116" s="122"/>
      <c r="J116" s="122"/>
      <c r="K116" s="122"/>
      <c r="L116" s="122"/>
      <c r="M116" s="123"/>
      <c r="N116" s="61"/>
    </row>
    <row r="117" spans="1:14">
      <c r="A117" s="121"/>
      <c r="B117" s="122"/>
      <c r="C117" s="122"/>
      <c r="D117" s="122" t="s">
        <v>94</v>
      </c>
      <c r="E117" s="122"/>
      <c r="F117" s="122"/>
      <c r="G117" s="122"/>
      <c r="H117" s="122"/>
      <c r="I117" s="122"/>
      <c r="J117" s="122"/>
      <c r="K117" s="122"/>
      <c r="L117" s="122"/>
      <c r="M117" s="123"/>
      <c r="N117" s="61"/>
    </row>
    <row r="118" spans="1:14">
      <c r="A118" s="121"/>
      <c r="B118" s="122"/>
      <c r="C118" s="122"/>
      <c r="D118" s="122" t="s">
        <v>95</v>
      </c>
      <c r="E118" s="122"/>
      <c r="F118" s="122"/>
      <c r="G118" s="122"/>
      <c r="H118" s="122"/>
      <c r="I118" s="122"/>
      <c r="J118" s="122"/>
      <c r="K118" s="122"/>
      <c r="L118" s="122"/>
      <c r="M118" s="123"/>
      <c r="N118" s="61"/>
    </row>
    <row r="119" spans="1:14" ht="15.75" thickBot="1">
      <c r="A119" s="121"/>
      <c r="B119" s="122"/>
      <c r="C119" s="122"/>
      <c r="D119" s="122"/>
      <c r="E119" s="122" t="s">
        <v>96</v>
      </c>
      <c r="F119" s="122"/>
      <c r="G119" s="122"/>
      <c r="H119" s="122"/>
      <c r="I119" s="122"/>
      <c r="J119" s="122"/>
      <c r="K119" s="122"/>
      <c r="L119" s="122"/>
      <c r="M119" s="123"/>
      <c r="N119" s="61"/>
    </row>
    <row r="120" spans="1:14">
      <c r="A120" s="202" t="s">
        <v>97</v>
      </c>
      <c r="B120" s="203"/>
      <c r="C120" s="203"/>
      <c r="D120" s="203"/>
      <c r="E120" s="203"/>
      <c r="F120" s="203"/>
      <c r="G120" s="203"/>
      <c r="H120" s="203"/>
      <c r="I120" s="203"/>
      <c r="J120" s="203"/>
      <c r="K120" s="203"/>
      <c r="L120" s="203"/>
      <c r="M120" s="204"/>
      <c r="N120" s="61"/>
    </row>
    <row r="121" spans="1:14">
      <c r="A121" s="205"/>
      <c r="B121" s="206"/>
      <c r="C121" s="206"/>
      <c r="D121" s="206"/>
      <c r="E121" s="206"/>
      <c r="F121" s="206"/>
      <c r="G121" s="206"/>
      <c r="H121" s="206"/>
      <c r="I121" s="206"/>
      <c r="J121" s="206"/>
      <c r="K121" s="206"/>
      <c r="L121" s="206"/>
      <c r="M121" s="207"/>
      <c r="N121" s="61"/>
    </row>
    <row r="122" spans="1:14">
      <c r="A122" s="205"/>
      <c r="B122" s="206"/>
      <c r="C122" s="206"/>
      <c r="D122" s="206"/>
      <c r="E122" s="206"/>
      <c r="F122" s="206"/>
      <c r="G122" s="206"/>
      <c r="H122" s="206"/>
      <c r="I122" s="206"/>
      <c r="J122" s="206"/>
      <c r="K122" s="206"/>
      <c r="L122" s="206"/>
      <c r="M122" s="207"/>
      <c r="N122" s="61"/>
    </row>
    <row r="123" spans="1:14" ht="15.75" thickBot="1">
      <c r="A123" s="208"/>
      <c r="B123" s="209"/>
      <c r="C123" s="209"/>
      <c r="D123" s="209"/>
      <c r="E123" s="209"/>
      <c r="F123" s="209"/>
      <c r="G123" s="209"/>
      <c r="H123" s="209"/>
      <c r="I123" s="209"/>
      <c r="J123" s="209"/>
      <c r="K123" s="209"/>
      <c r="L123" s="209"/>
      <c r="M123" s="210"/>
      <c r="N123" s="61"/>
    </row>
    <row r="124" spans="1:14">
      <c r="A124" s="211"/>
      <c r="B124" s="212"/>
      <c r="C124" s="212"/>
      <c r="D124" s="212"/>
      <c r="E124" s="212"/>
      <c r="F124" s="212"/>
      <c r="G124" s="212"/>
      <c r="H124" s="212"/>
      <c r="I124" s="212"/>
      <c r="J124" s="212"/>
      <c r="K124" s="212"/>
      <c r="L124" s="212"/>
      <c r="M124" s="213"/>
      <c r="N124" s="61"/>
    </row>
    <row r="125" spans="1:14">
      <c r="A125" s="9" t="s">
        <v>98</v>
      </c>
      <c r="B125" s="214"/>
      <c r="C125" s="214"/>
      <c r="D125" s="214"/>
      <c r="E125" s="214"/>
      <c r="F125" s="214"/>
      <c r="G125" s="214"/>
      <c r="H125" s="214"/>
      <c r="I125" s="214"/>
      <c r="J125" s="214"/>
      <c r="K125" s="214"/>
      <c r="L125" s="214"/>
      <c r="M125" s="215"/>
      <c r="N125" s="61"/>
    </row>
    <row r="126" spans="1:14">
      <c r="A126" s="480" t="s">
        <v>99</v>
      </c>
      <c r="B126" s="481"/>
      <c r="C126" s="481"/>
      <c r="D126" s="481"/>
      <c r="E126" s="481"/>
      <c r="F126" s="481"/>
      <c r="G126" s="481"/>
      <c r="H126" s="481"/>
      <c r="I126" s="481"/>
      <c r="J126" s="481"/>
      <c r="K126" s="481"/>
      <c r="L126" s="481"/>
      <c r="M126" s="482"/>
      <c r="N126" s="61"/>
    </row>
    <row r="127" spans="1:14">
      <c r="A127" s="480"/>
      <c r="B127" s="481"/>
      <c r="C127" s="481"/>
      <c r="D127" s="481"/>
      <c r="E127" s="481"/>
      <c r="F127" s="481"/>
      <c r="G127" s="481"/>
      <c r="H127" s="481"/>
      <c r="I127" s="481"/>
      <c r="J127" s="481"/>
      <c r="K127" s="481"/>
      <c r="L127" s="481"/>
      <c r="M127" s="482"/>
      <c r="N127" s="61"/>
    </row>
    <row r="128" spans="1:14">
      <c r="A128" s="480" t="s">
        <v>100</v>
      </c>
      <c r="B128" s="481"/>
      <c r="C128" s="481"/>
      <c r="D128" s="481"/>
      <c r="E128" s="481"/>
      <c r="F128" s="481"/>
      <c r="G128" s="481"/>
      <c r="H128" s="481"/>
      <c r="I128" s="481"/>
      <c r="J128" s="481"/>
      <c r="K128" s="481"/>
      <c r="L128" s="481"/>
      <c r="M128" s="482"/>
      <c r="N128" s="61"/>
    </row>
    <row r="129" spans="1:14">
      <c r="A129" s="480"/>
      <c r="B129" s="481"/>
      <c r="C129" s="481"/>
      <c r="D129" s="481"/>
      <c r="E129" s="481"/>
      <c r="F129" s="481"/>
      <c r="G129" s="481"/>
      <c r="H129" s="481"/>
      <c r="I129" s="481"/>
      <c r="J129" s="481"/>
      <c r="K129" s="481"/>
      <c r="L129" s="481"/>
      <c r="M129" s="482"/>
      <c r="N129" s="61"/>
    </row>
    <row r="130" spans="1:14">
      <c r="A130" s="55"/>
      <c r="B130" s="56"/>
      <c r="C130" s="56"/>
      <c r="D130" s="56"/>
      <c r="E130" s="56"/>
      <c r="F130" s="56"/>
      <c r="G130" s="56"/>
      <c r="H130" s="56"/>
      <c r="I130" s="56"/>
      <c r="J130" s="56"/>
      <c r="K130" s="56"/>
      <c r="L130" s="56"/>
      <c r="M130" s="57"/>
      <c r="N130" s="61"/>
    </row>
    <row r="131" spans="1:14">
      <c r="A131" s="216"/>
      <c r="B131" s="217"/>
      <c r="C131" s="217"/>
      <c r="D131" s="217"/>
      <c r="E131" s="217"/>
      <c r="F131" s="217"/>
      <c r="G131" s="217"/>
      <c r="H131" s="217"/>
      <c r="I131" s="217"/>
      <c r="J131" s="217"/>
      <c r="K131" s="217"/>
      <c r="L131" s="217"/>
      <c r="M131" s="218"/>
      <c r="N131" s="61"/>
    </row>
    <row r="132" spans="1:14">
      <c r="A132" s="216"/>
      <c r="B132" s="217"/>
      <c r="C132" s="217"/>
      <c r="D132" s="217"/>
      <c r="E132" s="217"/>
      <c r="F132" s="217"/>
      <c r="G132" s="217"/>
      <c r="H132" s="217"/>
      <c r="I132" s="217"/>
      <c r="J132" s="217"/>
      <c r="K132" s="217"/>
      <c r="L132" s="217"/>
      <c r="M132" s="218"/>
      <c r="N132" s="61"/>
    </row>
    <row r="133" spans="1:14">
      <c r="A133" s="219"/>
      <c r="B133" s="220"/>
      <c r="C133" s="220"/>
      <c r="D133" s="220"/>
      <c r="E133" s="220"/>
      <c r="F133" s="220"/>
      <c r="G133" s="220"/>
      <c r="H133" s="220"/>
      <c r="I133" s="220"/>
      <c r="J133" s="220"/>
      <c r="K133" s="220"/>
      <c r="L133" s="220"/>
      <c r="M133" s="221"/>
      <c r="N133" s="61"/>
    </row>
    <row r="134" spans="1:14">
      <c r="A134" s="121"/>
      <c r="B134" s="122"/>
      <c r="C134" s="122"/>
      <c r="D134" s="122" t="s">
        <v>92</v>
      </c>
      <c r="E134" s="201"/>
      <c r="F134" s="201"/>
      <c r="G134" s="122"/>
      <c r="H134" s="122"/>
      <c r="I134" s="122"/>
      <c r="J134" s="122"/>
      <c r="K134" s="122"/>
      <c r="L134" s="122"/>
      <c r="M134" s="123"/>
      <c r="N134" s="61"/>
    </row>
    <row r="135" spans="1:14">
      <c r="A135" s="121"/>
      <c r="B135" s="122"/>
      <c r="C135" s="122"/>
      <c r="D135" s="222" t="s">
        <v>93</v>
      </c>
      <c r="E135" s="122"/>
      <c r="F135" s="122"/>
      <c r="G135" s="222"/>
      <c r="H135" s="222"/>
      <c r="I135" s="222"/>
      <c r="J135" s="122"/>
      <c r="K135" s="122"/>
      <c r="L135" s="122"/>
      <c r="M135" s="123"/>
      <c r="N135" s="61"/>
    </row>
    <row r="136" spans="1:14">
      <c r="A136" s="121"/>
      <c r="B136" s="122"/>
      <c r="C136" s="122"/>
      <c r="D136" s="223" t="s">
        <v>101</v>
      </c>
      <c r="E136" s="122"/>
      <c r="F136" s="122"/>
      <c r="G136" s="223"/>
      <c r="H136" s="223"/>
      <c r="I136" s="223"/>
      <c r="J136" s="122"/>
      <c r="K136" s="122"/>
      <c r="L136" s="122"/>
      <c r="M136" s="123"/>
      <c r="N136" s="61"/>
    </row>
    <row r="137" spans="1:14">
      <c r="A137" s="224"/>
      <c r="B137" s="220"/>
      <c r="C137" s="220"/>
      <c r="D137" s="122" t="s">
        <v>95</v>
      </c>
      <c r="E137" s="122"/>
      <c r="F137" s="122"/>
      <c r="G137" s="122"/>
      <c r="H137" s="122"/>
      <c r="I137" s="122"/>
      <c r="J137" s="220"/>
      <c r="K137" s="220"/>
      <c r="L137" s="220"/>
      <c r="M137" s="221"/>
      <c r="N137" s="61"/>
    </row>
    <row r="138" spans="1:14">
      <c r="A138" s="224"/>
      <c r="B138" s="220"/>
      <c r="C138" s="220"/>
      <c r="D138" s="220"/>
      <c r="E138" s="122"/>
      <c r="F138" s="122"/>
      <c r="G138" s="122"/>
      <c r="H138" s="122"/>
      <c r="I138" s="122"/>
      <c r="J138" s="220"/>
      <c r="K138" s="220"/>
      <c r="L138" s="220"/>
      <c r="M138" s="221"/>
      <c r="N138" s="61"/>
    </row>
    <row r="139" spans="1:14">
      <c r="A139" s="483" t="s">
        <v>217</v>
      </c>
      <c r="B139" s="484"/>
      <c r="C139" s="484"/>
      <c r="D139" s="484"/>
      <c r="E139" s="484"/>
      <c r="F139" s="484"/>
      <c r="G139" s="484"/>
      <c r="H139" s="484"/>
      <c r="I139" s="484"/>
      <c r="J139" s="484"/>
      <c r="K139" s="484"/>
      <c r="L139" s="484"/>
      <c r="M139" s="485"/>
      <c r="N139" s="61"/>
    </row>
  </sheetData>
  <mergeCells count="149">
    <mergeCell ref="B80:G80"/>
    <mergeCell ref="B81:G81"/>
    <mergeCell ref="B82:G82"/>
    <mergeCell ref="A83:L83"/>
    <mergeCell ref="A85:M85"/>
    <mergeCell ref="A86:M86"/>
    <mergeCell ref="B87:G87"/>
    <mergeCell ref="K87:L87"/>
    <mergeCell ref="B88:G88"/>
    <mergeCell ref="K88:L88"/>
    <mergeCell ref="B89:G89"/>
    <mergeCell ref="K89:L89"/>
    <mergeCell ref="B90:G90"/>
    <mergeCell ref="A1:A6"/>
    <mergeCell ref="B1:I1"/>
    <mergeCell ref="J1:J2"/>
    <mergeCell ref="K1:L2"/>
    <mergeCell ref="M1:M6"/>
    <mergeCell ref="B2:I2"/>
    <mergeCell ref="B3:I4"/>
    <mergeCell ref="J3:J4"/>
    <mergeCell ref="K3:L4"/>
    <mergeCell ref="B5:I5"/>
    <mergeCell ref="J5:J6"/>
    <mergeCell ref="B6:I6"/>
    <mergeCell ref="K5:K6"/>
    <mergeCell ref="L5:L6"/>
    <mergeCell ref="K32:L32"/>
    <mergeCell ref="B33:H33"/>
    <mergeCell ref="I33:J33"/>
    <mergeCell ref="K33:L33"/>
    <mergeCell ref="A35:M35"/>
    <mergeCell ref="E8:H9"/>
    <mergeCell ref="A10:C10"/>
    <mergeCell ref="E10:F10"/>
    <mergeCell ref="G10:H10"/>
    <mergeCell ref="A12:D12"/>
    <mergeCell ref="A13:C13"/>
    <mergeCell ref="G13:H13"/>
    <mergeCell ref="J13:K13"/>
    <mergeCell ref="C14:D14"/>
    <mergeCell ref="K15:M15"/>
    <mergeCell ref="A30:M30"/>
    <mergeCell ref="B32:H32"/>
    <mergeCell ref="I32:J32"/>
    <mergeCell ref="B41:H41"/>
    <mergeCell ref="K41:L41"/>
    <mergeCell ref="K42:L42"/>
    <mergeCell ref="B43:H43"/>
    <mergeCell ref="K43:L43"/>
    <mergeCell ref="A36:M36"/>
    <mergeCell ref="K37:L37"/>
    <mergeCell ref="K38:L38"/>
    <mergeCell ref="K39:L39"/>
    <mergeCell ref="K40:L40"/>
    <mergeCell ref="B37:H37"/>
    <mergeCell ref="B38:H38"/>
    <mergeCell ref="B39:H39"/>
    <mergeCell ref="B40:H40"/>
    <mergeCell ref="B42:H42"/>
    <mergeCell ref="B48:H48"/>
    <mergeCell ref="K48:L48"/>
    <mergeCell ref="B49:H49"/>
    <mergeCell ref="K49:L49"/>
    <mergeCell ref="B50:H50"/>
    <mergeCell ref="K50:L50"/>
    <mergeCell ref="B44:H44"/>
    <mergeCell ref="K44:L44"/>
    <mergeCell ref="B45:H45"/>
    <mergeCell ref="K45:L45"/>
    <mergeCell ref="B46:H46"/>
    <mergeCell ref="K46:L46"/>
    <mergeCell ref="B47:H47"/>
    <mergeCell ref="K47:L47"/>
    <mergeCell ref="A55:M55"/>
    <mergeCell ref="A56:M56"/>
    <mergeCell ref="B57:H57"/>
    <mergeCell ref="K57:L57"/>
    <mergeCell ref="B58:H58"/>
    <mergeCell ref="K58:L58"/>
    <mergeCell ref="B51:H51"/>
    <mergeCell ref="K51:L51"/>
    <mergeCell ref="B52:H52"/>
    <mergeCell ref="K52:L52"/>
    <mergeCell ref="A53:L53"/>
    <mergeCell ref="B62:H62"/>
    <mergeCell ref="K62:L62"/>
    <mergeCell ref="B63:H63"/>
    <mergeCell ref="K63:L63"/>
    <mergeCell ref="B64:H64"/>
    <mergeCell ref="K64:L64"/>
    <mergeCell ref="B59:H59"/>
    <mergeCell ref="K59:L59"/>
    <mergeCell ref="B60:H60"/>
    <mergeCell ref="K60:L60"/>
    <mergeCell ref="B61:H61"/>
    <mergeCell ref="K61:L61"/>
    <mergeCell ref="B68:H68"/>
    <mergeCell ref="K68:L68"/>
    <mergeCell ref="K69:L69"/>
    <mergeCell ref="B70:H70"/>
    <mergeCell ref="K70:L70"/>
    <mergeCell ref="B65:H65"/>
    <mergeCell ref="K65:L65"/>
    <mergeCell ref="B66:H66"/>
    <mergeCell ref="K66:L66"/>
    <mergeCell ref="B67:H67"/>
    <mergeCell ref="K67:L67"/>
    <mergeCell ref="B69:H69"/>
    <mergeCell ref="A75:M75"/>
    <mergeCell ref="A76:M76"/>
    <mergeCell ref="B77:G77"/>
    <mergeCell ref="B78:G78"/>
    <mergeCell ref="B79:G79"/>
    <mergeCell ref="B71:H71"/>
    <mergeCell ref="K71:L71"/>
    <mergeCell ref="B72:H72"/>
    <mergeCell ref="K72:L72"/>
    <mergeCell ref="A73:L73"/>
    <mergeCell ref="B93:G93"/>
    <mergeCell ref="K93:L93"/>
    <mergeCell ref="B94:G94"/>
    <mergeCell ref="K94:L94"/>
    <mergeCell ref="B95:G95"/>
    <mergeCell ref="K95:L95"/>
    <mergeCell ref="K90:L90"/>
    <mergeCell ref="B91:G91"/>
    <mergeCell ref="K91:L91"/>
    <mergeCell ref="B92:G92"/>
    <mergeCell ref="K92:L92"/>
    <mergeCell ref="A100:L100"/>
    <mergeCell ref="A102:M102"/>
    <mergeCell ref="A103:M103"/>
    <mergeCell ref="A104:G104"/>
    <mergeCell ref="K104:M104"/>
    <mergeCell ref="B96:G96"/>
    <mergeCell ref="K96:L96"/>
    <mergeCell ref="B97:G97"/>
    <mergeCell ref="K97:L97"/>
    <mergeCell ref="A98:L98"/>
    <mergeCell ref="A110:L110"/>
    <mergeCell ref="A126:M127"/>
    <mergeCell ref="A128:M129"/>
    <mergeCell ref="A139:M139"/>
    <mergeCell ref="A105:G105"/>
    <mergeCell ref="K105:M105"/>
    <mergeCell ref="K106:M106"/>
    <mergeCell ref="K107:M107"/>
    <mergeCell ref="A108:L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505" r:id="rId4">
          <objectPr defaultSize="0" autoPict="0" r:id="rId5">
            <anchor moveWithCells="1" sizeWithCells="1">
              <from>
                <xdr:col>0</xdr:col>
                <xdr:colOff>419100</xdr:colOff>
                <xdr:row>0</xdr:row>
                <xdr:rowOff>219075</xdr:rowOff>
              </from>
              <to>
                <xdr:col>1</xdr:col>
                <xdr:colOff>742950</xdr:colOff>
                <xdr:row>4</xdr:row>
                <xdr:rowOff>76200</xdr:rowOff>
              </to>
            </anchor>
          </objectPr>
        </oleObject>
      </mc:Choice>
      <mc:Fallback>
        <oleObject progId="PBrush" shapeId="21505"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1</vt:i4>
      </vt:variant>
    </vt:vector>
  </HeadingPairs>
  <TitlesOfParts>
    <vt:vector size="20" baseType="lpstr">
      <vt:lpstr>PPTO OFICIAL</vt:lpstr>
      <vt:lpstr>201.7</vt:lpstr>
      <vt:lpstr>210.1.1</vt:lpstr>
      <vt:lpstr>211.1</vt:lpstr>
      <vt:lpstr>220.1</vt:lpstr>
      <vt:lpstr>310.1</vt:lpstr>
      <vt:lpstr>311.1</vt:lpstr>
      <vt:lpstr>600.1.1</vt:lpstr>
      <vt:lpstr>610.1</vt:lpstr>
      <vt:lpstr>630.3.1</vt:lpstr>
      <vt:lpstr>630.4.1</vt:lpstr>
      <vt:lpstr>630.6</vt:lpstr>
      <vt:lpstr>630.7</vt:lpstr>
      <vt:lpstr>640.1</vt:lpstr>
      <vt:lpstr>661.2</vt:lpstr>
      <vt:lpstr>673.1.2</vt:lpstr>
      <vt:lpstr>681.1</vt:lpstr>
      <vt:lpstr>900.2.1</vt:lpstr>
      <vt:lpstr>900.3.1</vt:lpstr>
      <vt:lpstr>'PPTO OFICIAL'!Área_de_impresión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dc:creator>
  <cp:lastModifiedBy>Administrador</cp:lastModifiedBy>
  <cp:lastPrinted>2022-05-04T21:22:02Z</cp:lastPrinted>
  <dcterms:created xsi:type="dcterms:W3CDTF">2020-09-29T13:28:14Z</dcterms:created>
  <dcterms:modified xsi:type="dcterms:W3CDTF">2022-10-14T21:38:36Z</dcterms:modified>
</cp:coreProperties>
</file>