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gperez\Documents\Gilberto Elias\PROCESO IP-DT-CES-006-2022 - SUMINISTRO DE MEZCLA\EVALUACION PROPUESTA MENOR VALOR\"/>
    </mc:Choice>
  </mc:AlternateContent>
  <xr:revisionPtr revIDLastSave="0" documentId="13_ncr:1_{A571B292-0A61-4C1C-9660-5F4B7FB07527}" xr6:coauthVersionLast="47" xr6:coauthVersionMax="47" xr10:uidLastSave="{00000000-0000-0000-0000-000000000000}"/>
  <bookViews>
    <workbookView xWindow="1080" yWindow="1080" windowWidth="21600" windowHeight="11385" xr2:uid="{00000000-000D-0000-FFFF-FFFF00000000}"/>
  </bookViews>
  <sheets>
    <sheet name="IP-DT-CES-06-2022" sheetId="3" r:id="rId1"/>
  </sheets>
  <definedNames>
    <definedName name="_xlnm.Print_Area" localSheetId="0">'IP-DT-CES-06-2022'!$A$1:$I$38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7" i="3" l="1"/>
  <c r="H7" i="3" s="1"/>
  <c r="F7" i="3"/>
  <c r="E23" i="3" l="1"/>
  <c r="E21" i="3"/>
  <c r="I32" i="3" s="1"/>
  <c r="I33" i="3" s="1"/>
  <c r="E20" i="3"/>
  <c r="F11" i="3" l="1"/>
  <c r="G11" i="3"/>
  <c r="H11" i="3" s="1"/>
  <c r="C6" i="3" l="1"/>
  <c r="C8" i="3"/>
  <c r="C5" i="3"/>
  <c r="G9" i="3" l="1"/>
  <c r="H9" i="3" s="1"/>
  <c r="F5" i="3" l="1"/>
  <c r="F9" i="3"/>
  <c r="F21" i="3"/>
  <c r="G12" i="3"/>
  <c r="E25" i="3" l="1"/>
  <c r="F25" i="3" s="1"/>
  <c r="H25" i="3" s="1"/>
  <c r="F20" i="3"/>
  <c r="G5" i="3"/>
  <c r="G25" i="3" l="1"/>
  <c r="H5" i="3"/>
  <c r="G26" i="3"/>
  <c r="K33" i="3"/>
  <c r="K32" i="3"/>
  <c r="L26" i="3" l="1"/>
  <c r="M26" i="3" s="1"/>
  <c r="H12" i="3" l="1"/>
  <c r="F12" i="3"/>
  <c r="G8" i="3"/>
  <c r="H8" i="3" s="1"/>
  <c r="F8" i="3"/>
  <c r="G6" i="3"/>
  <c r="H6" i="3" s="1"/>
  <c r="F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Desktop</author>
  </authors>
  <commentList>
    <comment ref="H3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Desktop:</t>
        </r>
        <r>
          <rPr>
            <sz val="9"/>
            <color indexed="81"/>
            <rFont val="Tahoma"/>
            <family val="2"/>
          </rPr>
          <t xml:space="preserve">
para elevar al cuadrado es ALT+94</t>
        </r>
      </text>
    </comment>
  </commentList>
</comments>
</file>

<file path=xl/sharedStrings.xml><?xml version="1.0" encoding="utf-8"?>
<sst xmlns="http://schemas.openxmlformats.org/spreadsheetml/2006/main" count="24" uniqueCount="24">
  <si>
    <t>DESVIACIÓN ESTANDAR</t>
  </si>
  <si>
    <t>Reduccion en $</t>
  </si>
  <si>
    <t>% de la propuesta</t>
  </si>
  <si>
    <t>% de reduccion de la propuesta</t>
  </si>
  <si>
    <t>DIF CON PPTO. OFICIAL</t>
  </si>
  <si>
    <t>PROPONENTES</t>
  </si>
  <si>
    <t>MEDIANA DE LAS PROPUESTAS</t>
  </si>
  <si>
    <t>PROMEDIO DE LAS PROPUESTAS</t>
  </si>
  <si>
    <t>Nota: usar en el excel la formula de DESVEST.P la cual es verificada manualmente</t>
  </si>
  <si>
    <t>Chequeo manual</t>
  </si>
  <si>
    <t>ELABORA: ING. GILBERTO ELÍAS PÉREZ ARMELLA</t>
  </si>
  <si>
    <t xml:space="preserve">VALOR PRESUPUESTO OFICIAL </t>
  </si>
  <si>
    <t>PROPUESTAS DE MENOR A MAYOR VALOR</t>
  </si>
  <si>
    <t xml:space="preserve">VALOR MÍNIMO ACEPTABLE </t>
  </si>
  <si>
    <t>PROCESO IP-DT-CES-06-2022</t>
  </si>
  <si>
    <t>MARAMBAIA</t>
  </si>
  <si>
    <t>JAIRO SOCARRAS</t>
  </si>
  <si>
    <t>LEODEGAR ROYS</t>
  </si>
  <si>
    <t>RAFAEL RODRIGUEZ PRIETO</t>
  </si>
  <si>
    <t>PROYECTOS INGENIERIA CUMBRE</t>
  </si>
  <si>
    <t>JHON GALLEGO</t>
  </si>
  <si>
    <t>MARIA SOCORRO VANEGAS</t>
  </si>
  <si>
    <t>UCING S.A.S</t>
  </si>
  <si>
    <t>FECHA: 20/10/2022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</si>
</sst>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#,##0.00_ ;\-#,##0.00\ 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Arial"/>
      <family val="2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70C0"/>
      <name val="Calibri"/>
      <family val="2"/>
      <scheme val="minor"/>
    </font>
    <font>
      <sz val="10"/>
      <color rgb="FF00B050"/>
      <name val="Calibri"/>
      <family val="2"/>
      <scheme val="minor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54">
    <xf numFmtId="0" fontId="0" fillId="0" borderId="0" xfId="0"/>
    <xf numFmtId="10" fontId="0" fillId="0" borderId="0" xfId="0" applyNumberFormat="1"/>
    <xf numFmtId="43" fontId="0" fillId="0" borderId="0" xfId="0" applyNumberFormat="1"/>
    <xf numFmtId="43" fontId="4" fillId="0" borderId="0" xfId="0" applyNumberFormat="1" applyFont="1"/>
    <xf numFmtId="10" fontId="0" fillId="0" borderId="0" xfId="2" applyNumberFormat="1" applyFont="1" applyFill="1"/>
    <xf numFmtId="3" fontId="2" fillId="0" borderId="0" xfId="0" applyNumberFormat="1" applyFont="1"/>
    <xf numFmtId="0" fontId="0" fillId="0" borderId="1" xfId="0" applyBorder="1" applyAlignment="1">
      <alignment horizontal="center"/>
    </xf>
    <xf numFmtId="0" fontId="0" fillId="0" borderId="1" xfId="0" applyBorder="1"/>
    <xf numFmtId="43" fontId="4" fillId="0" borderId="1" xfId="0" applyNumberFormat="1" applyFont="1" applyBorder="1"/>
    <xf numFmtId="3" fontId="5" fillId="0" borderId="0" xfId="0" applyNumberFormat="1" applyFont="1"/>
    <xf numFmtId="4" fontId="4" fillId="0" borderId="0" xfId="0" applyNumberFormat="1" applyFont="1"/>
    <xf numFmtId="43" fontId="0" fillId="0" borderId="0" xfId="1" applyFont="1" applyFill="1"/>
    <xf numFmtId="0" fontId="1" fillId="0" borderId="1" xfId="0" applyFont="1" applyBorder="1"/>
    <xf numFmtId="10" fontId="4" fillId="0" borderId="1" xfId="2" applyNumberFormat="1" applyFont="1" applyFill="1" applyBorder="1"/>
    <xf numFmtId="0" fontId="0" fillId="0" borderId="1" xfId="0" applyBorder="1" applyAlignment="1">
      <alignment horizontal="center" wrapText="1"/>
    </xf>
    <xf numFmtId="44" fontId="6" fillId="0" borderId="1" xfId="0" applyNumberFormat="1" applyFont="1" applyBorder="1"/>
    <xf numFmtId="9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4" fontId="8" fillId="0" borderId="1" xfId="0" applyNumberFormat="1" applyFont="1" applyBorder="1"/>
    <xf numFmtId="4" fontId="7" fillId="0" borderId="1" xfId="0" applyNumberFormat="1" applyFont="1" applyBorder="1"/>
    <xf numFmtId="164" fontId="7" fillId="0" borderId="1" xfId="0" applyNumberFormat="1" applyFont="1" applyBorder="1"/>
    <xf numFmtId="0" fontId="7" fillId="0" borderId="1" xfId="0" applyFont="1" applyBorder="1"/>
    <xf numFmtId="0" fontId="9" fillId="0" borderId="0" xfId="0" applyFont="1"/>
    <xf numFmtId="0" fontId="0" fillId="2" borderId="1" xfId="0" applyFill="1" applyBorder="1"/>
    <xf numFmtId="0" fontId="1" fillId="2" borderId="1" xfId="0" applyFont="1" applyFill="1" applyBorder="1"/>
    <xf numFmtId="44" fontId="11" fillId="0" borderId="1" xfId="0" applyNumberFormat="1" applyFont="1" applyBorder="1"/>
    <xf numFmtId="4" fontId="12" fillId="0" borderId="1" xfId="0" applyNumberFormat="1" applyFont="1" applyBorder="1"/>
    <xf numFmtId="10" fontId="12" fillId="0" borderId="1" xfId="2" applyNumberFormat="1" applyFont="1" applyFill="1" applyBorder="1"/>
    <xf numFmtId="0" fontId="4" fillId="0" borderId="1" xfId="0" applyFont="1" applyBorder="1"/>
    <xf numFmtId="44" fontId="4" fillId="0" borderId="1" xfId="0" applyNumberFormat="1" applyFont="1" applyBorder="1"/>
    <xf numFmtId="10" fontId="4" fillId="0" borderId="1" xfId="0" applyNumberFormat="1" applyFont="1" applyBorder="1" applyAlignment="1">
      <alignment horizontal="center"/>
    </xf>
    <xf numFmtId="0" fontId="4" fillId="0" borderId="0" xfId="0" applyFont="1"/>
    <xf numFmtId="0" fontId="13" fillId="0" borderId="1" xfId="0" applyFont="1" applyBorder="1"/>
    <xf numFmtId="44" fontId="13" fillId="0" borderId="1" xfId="0" applyNumberFormat="1" applyFont="1" applyBorder="1"/>
    <xf numFmtId="43" fontId="13" fillId="0" borderId="1" xfId="0" applyNumberFormat="1" applyFont="1" applyBorder="1"/>
    <xf numFmtId="10" fontId="13" fillId="0" borderId="1" xfId="2" applyNumberFormat="1" applyFont="1" applyFill="1" applyBorder="1"/>
    <xf numFmtId="10" fontId="13" fillId="0" borderId="1" xfId="0" applyNumberFormat="1" applyFont="1" applyBorder="1" applyAlignment="1">
      <alignment horizontal="center"/>
    </xf>
    <xf numFmtId="0" fontId="14" fillId="0" borderId="1" xfId="0" applyFont="1" applyBorder="1"/>
    <xf numFmtId="44" fontId="14" fillId="0" borderId="1" xfId="0" applyNumberFormat="1" applyFont="1" applyBorder="1"/>
    <xf numFmtId="43" fontId="14" fillId="0" borderId="1" xfId="0" applyNumberFormat="1" applyFont="1" applyBorder="1"/>
    <xf numFmtId="10" fontId="14" fillId="0" borderId="1" xfId="2" applyNumberFormat="1" applyFont="1" applyFill="1" applyBorder="1"/>
    <xf numFmtId="10" fontId="14" fillId="0" borderId="1" xfId="0" applyNumberFormat="1" applyFont="1" applyBorder="1" applyAlignment="1">
      <alignment horizontal="center"/>
    </xf>
    <xf numFmtId="44" fontId="0" fillId="0" borderId="0" xfId="3" applyFont="1"/>
    <xf numFmtId="44" fontId="10" fillId="0" borderId="0" xfId="3" applyFont="1"/>
    <xf numFmtId="44" fontId="0" fillId="0" borderId="0" xfId="0" applyNumberFormat="1"/>
    <xf numFmtId="0" fontId="13" fillId="0" borderId="1" xfId="0" applyFont="1" applyBorder="1" applyAlignment="1">
      <alignment wrapText="1"/>
    </xf>
    <xf numFmtId="0" fontId="12" fillId="0" borderId="1" xfId="0" applyFont="1" applyBorder="1"/>
    <xf numFmtId="164" fontId="7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4" fontId="10" fillId="0" borderId="0" xfId="0" applyNumberFormat="1" applyFont="1"/>
    <xf numFmtId="4" fontId="0" fillId="0" borderId="0" xfId="0" applyNumberFormat="1"/>
    <xf numFmtId="0" fontId="17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127148</xdr:colOff>
      <xdr:row>17</xdr:row>
      <xdr:rowOff>98709</xdr:rowOff>
    </xdr:from>
    <xdr:to>
      <xdr:col>8</xdr:col>
      <xdr:colOff>3301953</xdr:colOff>
      <xdr:row>21</xdr:row>
      <xdr:rowOff>103818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A2B1FF-7E85-46A2-A565-6EF32021F2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8427" y="3543215"/>
          <a:ext cx="5035503" cy="990836"/>
        </a:xfrm>
        <a:prstGeom prst="rect">
          <a:avLst/>
        </a:prstGeom>
        <a:noFill/>
        <a:ln>
          <a:solidFill>
            <a:schemeClr val="tx1"/>
          </a:solidFill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33"/>
  <sheetViews>
    <sheetView tabSelected="1" view="pageBreakPreview" zoomScaleNormal="100" zoomScaleSheetLayoutView="100" workbookViewId="0">
      <selection activeCell="E25" sqref="E25"/>
    </sheetView>
  </sheetViews>
  <sheetFormatPr baseColWidth="10" defaultRowHeight="15" x14ac:dyDescent="0.25"/>
  <cols>
    <col min="1" max="1" width="7.42578125" customWidth="1"/>
    <col min="2" max="2" width="45.85546875" customWidth="1"/>
    <col min="3" max="3" width="5.28515625" customWidth="1"/>
    <col min="4" max="4" width="4.85546875" customWidth="1"/>
    <col min="5" max="5" width="24.28515625" customWidth="1"/>
    <col min="6" max="6" width="20.5703125" customWidth="1"/>
    <col min="7" max="7" width="11.85546875" customWidth="1"/>
    <col min="8" max="8" width="16.140625" customWidth="1"/>
    <col min="9" max="9" width="58.42578125" customWidth="1"/>
    <col min="10" max="10" width="5.28515625" customWidth="1"/>
    <col min="11" max="11" width="31" customWidth="1"/>
    <col min="12" max="12" width="16.28515625" customWidth="1"/>
    <col min="13" max="13" width="15.5703125" bestFit="1" customWidth="1"/>
  </cols>
  <sheetData>
    <row r="2" spans="1:9" ht="31.5" customHeight="1" x14ac:dyDescent="0.35">
      <c r="B2" s="22" t="s">
        <v>14</v>
      </c>
      <c r="E2" s="44"/>
    </row>
    <row r="3" spans="1:9" ht="46.5" customHeight="1" x14ac:dyDescent="0.25">
      <c r="B3" s="12" t="s">
        <v>12</v>
      </c>
      <c r="E3" s="44"/>
      <c r="F3" s="9"/>
      <c r="H3" s="14" t="s">
        <v>3</v>
      </c>
    </row>
    <row r="4" spans="1:9" ht="30.75" x14ac:dyDescent="0.3">
      <c r="B4" s="23" t="s">
        <v>11</v>
      </c>
      <c r="E4" s="18">
        <v>99666744</v>
      </c>
      <c r="F4" s="6" t="s">
        <v>1</v>
      </c>
      <c r="G4" s="14" t="s">
        <v>2</v>
      </c>
      <c r="H4" s="16">
        <v>1</v>
      </c>
      <c r="I4" s="6" t="s">
        <v>5</v>
      </c>
    </row>
    <row r="5" spans="1:9" x14ac:dyDescent="0.25">
      <c r="A5">
        <v>1</v>
      </c>
      <c r="B5" s="51" t="s">
        <v>15</v>
      </c>
      <c r="C5" s="32">
        <f>RANK(E5,$E$5:$E$12,1)</f>
        <v>1</v>
      </c>
      <c r="D5" s="32"/>
      <c r="E5" s="33">
        <v>73534785</v>
      </c>
      <c r="F5" s="34">
        <f>+$E$4-E5</f>
        <v>26131959</v>
      </c>
      <c r="G5" s="35">
        <f>+E5/$E$4</f>
        <v>0.73780663487913278</v>
      </c>
      <c r="H5" s="36">
        <f>+$H$4-G5</f>
        <v>0.26219336512086722</v>
      </c>
      <c r="I5" s="32"/>
    </row>
    <row r="6" spans="1:9" x14ac:dyDescent="0.25">
      <c r="A6">
        <v>2</v>
      </c>
      <c r="B6" s="51" t="s">
        <v>16</v>
      </c>
      <c r="C6" s="32">
        <f t="shared" ref="C6:C8" si="0">RANK(E6,$E$5:$E$12,1)</f>
        <v>2</v>
      </c>
      <c r="D6" s="32"/>
      <c r="E6" s="33">
        <v>84548416</v>
      </c>
      <c r="F6" s="34">
        <f t="shared" ref="F6:F15" si="1">+$E$4-E6</f>
        <v>15118328</v>
      </c>
      <c r="G6" s="35">
        <f t="shared" ref="G6:G8" si="2">+E6/$E$4</f>
        <v>0.84831120799933024</v>
      </c>
      <c r="H6" s="36">
        <f t="shared" ref="H6:H15" si="3">+$H$4-G6</f>
        <v>0.15168879200066976</v>
      </c>
      <c r="I6" s="45"/>
    </row>
    <row r="7" spans="1:9" x14ac:dyDescent="0.25">
      <c r="A7">
        <v>3</v>
      </c>
      <c r="B7" s="51" t="s">
        <v>17</v>
      </c>
      <c r="C7" s="32">
        <v>3</v>
      </c>
      <c r="D7" s="32"/>
      <c r="E7" s="33">
        <v>87704696</v>
      </c>
      <c r="F7" s="34">
        <f t="shared" si="1"/>
        <v>11962048</v>
      </c>
      <c r="G7" s="35">
        <f t="shared" si="2"/>
        <v>0.87997954463125638</v>
      </c>
      <c r="H7" s="36">
        <f t="shared" si="3"/>
        <v>0.12002045536874362</v>
      </c>
      <c r="I7" s="45"/>
    </row>
    <row r="8" spans="1:9" x14ac:dyDescent="0.25">
      <c r="A8">
        <v>4</v>
      </c>
      <c r="B8" s="52" t="s">
        <v>18</v>
      </c>
      <c r="C8" s="32">
        <f t="shared" si="0"/>
        <v>4</v>
      </c>
      <c r="D8" s="37"/>
      <c r="E8" s="38">
        <v>89442550</v>
      </c>
      <c r="F8" s="39">
        <f t="shared" si="1"/>
        <v>10224194</v>
      </c>
      <c r="G8" s="40">
        <f t="shared" si="2"/>
        <v>0.89741619330917444</v>
      </c>
      <c r="H8" s="41">
        <f t="shared" si="3"/>
        <v>0.10258380669082556</v>
      </c>
      <c r="I8" s="37"/>
    </row>
    <row r="9" spans="1:9" x14ac:dyDescent="0.25">
      <c r="A9">
        <v>5</v>
      </c>
      <c r="B9" s="52" t="s">
        <v>19</v>
      </c>
      <c r="C9" s="32">
        <v>5</v>
      </c>
      <c r="D9" s="37"/>
      <c r="E9" s="38">
        <v>91693345</v>
      </c>
      <c r="F9" s="39">
        <f>+$E$4-E9</f>
        <v>7973399</v>
      </c>
      <c r="G9" s="40">
        <f t="shared" ref="G9:G15" si="4">+E9/$E$4</f>
        <v>0.91999940321116536</v>
      </c>
      <c r="H9" s="41">
        <f>+$H$4-G9</f>
        <v>8.0000596788834644E-2</v>
      </c>
      <c r="I9" s="37"/>
    </row>
    <row r="10" spans="1:9" x14ac:dyDescent="0.25">
      <c r="A10">
        <v>6</v>
      </c>
      <c r="B10" s="52" t="s">
        <v>20</v>
      </c>
      <c r="C10" s="32">
        <v>6</v>
      </c>
      <c r="D10" s="37"/>
      <c r="E10" s="38">
        <v>94888756</v>
      </c>
      <c r="F10" s="39">
        <v>14143783</v>
      </c>
      <c r="G10" s="40">
        <v>0.77998999797781821</v>
      </c>
      <c r="H10" s="41">
        <v>0.22001000202218179</v>
      </c>
      <c r="I10" s="37"/>
    </row>
    <row r="11" spans="1:9" x14ac:dyDescent="0.25">
      <c r="A11">
        <v>7</v>
      </c>
      <c r="B11" s="52" t="s">
        <v>21</v>
      </c>
      <c r="C11" s="37">
        <v>7</v>
      </c>
      <c r="D11" s="37"/>
      <c r="E11" s="38">
        <v>99666744</v>
      </c>
      <c r="F11" s="39">
        <f>+$E$4-E11</f>
        <v>0</v>
      </c>
      <c r="G11" s="40">
        <f>+E11/$E$4</f>
        <v>1</v>
      </c>
      <c r="H11" s="41">
        <f>+$H$4-G11</f>
        <v>0</v>
      </c>
      <c r="I11" s="37"/>
    </row>
    <row r="12" spans="1:9" x14ac:dyDescent="0.25">
      <c r="A12">
        <v>8</v>
      </c>
      <c r="B12" s="52" t="s">
        <v>22</v>
      </c>
      <c r="C12" s="32">
        <v>8</v>
      </c>
      <c r="D12" s="37"/>
      <c r="E12" s="38">
        <v>99666744</v>
      </c>
      <c r="F12" s="39">
        <f t="shared" si="1"/>
        <v>0</v>
      </c>
      <c r="G12" s="40">
        <f t="shared" si="4"/>
        <v>1</v>
      </c>
      <c r="H12" s="41">
        <f t="shared" si="3"/>
        <v>0</v>
      </c>
      <c r="I12" s="37"/>
    </row>
    <row r="13" spans="1:9" x14ac:dyDescent="0.25">
      <c r="B13" s="52"/>
      <c r="C13" s="32"/>
      <c r="D13" s="37"/>
      <c r="E13" s="38"/>
      <c r="F13" s="39"/>
      <c r="G13" s="40"/>
      <c r="H13" s="41"/>
      <c r="I13" s="37"/>
    </row>
    <row r="14" spans="1:9" x14ac:dyDescent="0.25">
      <c r="B14" s="52"/>
      <c r="C14" s="37"/>
      <c r="D14" s="37"/>
      <c r="E14" s="38"/>
      <c r="F14" s="39"/>
      <c r="G14" s="40"/>
      <c r="H14" s="41"/>
      <c r="I14" s="37"/>
    </row>
    <row r="15" spans="1:9" x14ac:dyDescent="0.25">
      <c r="B15" s="52"/>
      <c r="C15" s="37"/>
      <c r="D15" s="37"/>
      <c r="E15" s="38"/>
      <c r="F15" s="39"/>
      <c r="G15" s="40"/>
      <c r="H15" s="41"/>
      <c r="I15" s="37"/>
    </row>
    <row r="16" spans="1:9" x14ac:dyDescent="0.25">
      <c r="B16" s="52"/>
      <c r="C16" s="37"/>
      <c r="D16" s="37"/>
      <c r="E16" s="38"/>
      <c r="F16" s="39"/>
      <c r="G16" s="40"/>
      <c r="H16" s="41"/>
      <c r="I16" s="37"/>
    </row>
    <row r="17" spans="1:13" x14ac:dyDescent="0.25">
      <c r="A17" s="31"/>
      <c r="B17" s="53"/>
      <c r="C17" s="28"/>
      <c r="D17" s="28"/>
      <c r="E17" s="29"/>
      <c r="F17" s="8"/>
      <c r="G17" s="13"/>
      <c r="H17" s="30"/>
      <c r="I17" s="28"/>
    </row>
    <row r="18" spans="1:13" ht="16.5" x14ac:dyDescent="0.3">
      <c r="E18" s="5"/>
      <c r="F18" s="3"/>
      <c r="G18" s="4"/>
      <c r="H18" s="1"/>
    </row>
    <row r="19" spans="1:13" ht="30" x14ac:dyDescent="0.25">
      <c r="B19" s="7"/>
      <c r="C19" s="7"/>
      <c r="D19" s="7"/>
      <c r="E19" s="7"/>
      <c r="F19" s="14" t="s">
        <v>4</v>
      </c>
      <c r="H19" s="1"/>
    </row>
    <row r="20" spans="1:13" ht="15.75" x14ac:dyDescent="0.25">
      <c r="B20" s="7" t="s">
        <v>6</v>
      </c>
      <c r="C20" s="7"/>
      <c r="D20" s="7"/>
      <c r="E20" s="19">
        <f>MEDIAN(E5:E15)</f>
        <v>90567947.5</v>
      </c>
      <c r="F20" s="26">
        <f>+$E$4-E20</f>
        <v>9098796.5</v>
      </c>
      <c r="H20" s="1"/>
    </row>
    <row r="21" spans="1:13" ht="15.75" x14ac:dyDescent="0.25">
      <c r="B21" s="7" t="s">
        <v>7</v>
      </c>
      <c r="C21" s="7"/>
      <c r="D21" s="7"/>
      <c r="E21" s="20">
        <f>AVERAGE(E5:E15)</f>
        <v>90143254.5</v>
      </c>
      <c r="F21" s="26">
        <f>+$E$4-E21</f>
        <v>9523489.5</v>
      </c>
      <c r="G21" s="10"/>
      <c r="H21" s="11"/>
    </row>
    <row r="22" spans="1:13" ht="15.75" x14ac:dyDescent="0.25">
      <c r="B22" s="7"/>
      <c r="C22" s="7"/>
      <c r="D22" s="7"/>
      <c r="E22" s="21"/>
      <c r="F22" s="46"/>
    </row>
    <row r="23" spans="1:13" ht="15.75" x14ac:dyDescent="0.25">
      <c r="B23" s="7" t="s">
        <v>0</v>
      </c>
      <c r="C23" s="7"/>
      <c r="D23" s="7"/>
      <c r="E23" s="20">
        <f>_xlfn.STDEV.P(E5:E15)</f>
        <v>8061461.5678987456</v>
      </c>
      <c r="F23" s="46"/>
      <c r="G23" t="s">
        <v>8</v>
      </c>
      <c r="K23" s="42">
        <v>1817609.9802803947</v>
      </c>
      <c r="L23" s="42">
        <v>1875537.0559722607</v>
      </c>
    </row>
    <row r="24" spans="1:13" x14ac:dyDescent="0.25">
      <c r="B24" s="7"/>
      <c r="C24" s="7"/>
      <c r="D24" s="7"/>
      <c r="E24" s="7"/>
      <c r="F24" s="46"/>
    </row>
    <row r="25" spans="1:13" ht="33" customHeight="1" x14ac:dyDescent="0.35">
      <c r="B25" s="24" t="s">
        <v>13</v>
      </c>
      <c r="C25" s="7"/>
      <c r="D25" s="7"/>
      <c r="E25" s="15">
        <f>E20-E23</f>
        <v>82506485.93210125</v>
      </c>
      <c r="F25" s="27">
        <f>+E25/E4</f>
        <v>0.82782363124154279</v>
      </c>
      <c r="G25" s="17">
        <f>F25</f>
        <v>0.82782363124154279</v>
      </c>
      <c r="H25" s="17">
        <f>H4-F25</f>
        <v>0.17217636875845721</v>
      </c>
    </row>
    <row r="26" spans="1:13" x14ac:dyDescent="0.25">
      <c r="G26" s="1">
        <f>G5-F25</f>
        <v>-9.0016996362410007E-2</v>
      </c>
      <c r="K26" s="43">
        <v>19976265.079999998</v>
      </c>
      <c r="L26" s="43">
        <f>ROUND(K26/1.3*0.05*0.19,0)</f>
        <v>145980</v>
      </c>
      <c r="M26" s="44">
        <f>K26+L26</f>
        <v>20122245.079999998</v>
      </c>
    </row>
    <row r="27" spans="1:13" x14ac:dyDescent="0.25">
      <c r="E27" s="2"/>
    </row>
    <row r="28" spans="1:13" x14ac:dyDescent="0.25">
      <c r="B28" t="s">
        <v>10</v>
      </c>
      <c r="H28" s="25"/>
      <c r="I28" s="7"/>
    </row>
    <row r="29" spans="1:13" x14ac:dyDescent="0.25">
      <c r="B29" t="s">
        <v>23</v>
      </c>
    </row>
    <row r="30" spans="1:13" x14ac:dyDescent="0.25">
      <c r="E30" s="31"/>
    </row>
    <row r="31" spans="1:13" x14ac:dyDescent="0.25">
      <c r="E31" s="31"/>
      <c r="I31" s="6" t="s">
        <v>9</v>
      </c>
    </row>
    <row r="32" spans="1:13" x14ac:dyDescent="0.25">
      <c r="I32" s="48">
        <f>((E5-E21)^2+(E6-E21)^2+(E7-E21)^2+(E8-E21)^2+(E9-E21)^2+(E10-E21)^2+(E11-E21)^2+(E12-E21)^2+(E13-E21)^2+(E14-E21)^2+(E15-E21)^2)</f>
        <v>2.4897316296440976E+16</v>
      </c>
      <c r="K32" s="49">
        <f>DEVSQ(E5:E16)</f>
        <v>519897300885668</v>
      </c>
    </row>
    <row r="33" spans="9:11" ht="15.75" x14ac:dyDescent="0.25">
      <c r="I33" s="47">
        <f>SQRT(I32/11)</f>
        <v>47575123.652866565</v>
      </c>
      <c r="K33" s="50">
        <f>_xlfn.STDEV.P(E5:E16)</f>
        <v>8061461.5678987456</v>
      </c>
    </row>
  </sheetData>
  <pageMargins left="0.7" right="0.7" top="0.75" bottom="0.75" header="0.3" footer="0.3"/>
  <pageSetup scale="62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IP-DT-CES-06-2022</vt:lpstr>
      <vt:lpstr>'IP-DT-CES-06-2022'!Área_de_impresión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Alberto Pineda Espinosa</dc:creator>
  <cp:lastModifiedBy>Gilberto Elias Perez Armella</cp:lastModifiedBy>
  <cp:lastPrinted>2020-05-05T23:06:32Z</cp:lastPrinted>
  <dcterms:created xsi:type="dcterms:W3CDTF">2017-10-09T16:24:08Z</dcterms:created>
  <dcterms:modified xsi:type="dcterms:W3CDTF">2022-10-20T19:35:16Z</dcterms:modified>
</cp:coreProperties>
</file>