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mc:AlternateContent xmlns:mc="http://schemas.openxmlformats.org/markup-compatibility/2006">
    <mc:Choice Requires="x15">
      <x15ac:absPath xmlns:x15ac="http://schemas.microsoft.com/office/spreadsheetml/2010/11/ac" url="D:\LAURA MARCELA\Heliconia Armenia INTERVENTORÍA\Prepligo\Final\"/>
    </mc:Choice>
  </mc:AlternateContent>
  <xr:revisionPtr revIDLastSave="0" documentId="13_ncr:1_{2D02258D-000F-4A5F-BFC7-7CBE3E0BBC4B}" xr6:coauthVersionLast="47" xr6:coauthVersionMax="47" xr10:uidLastSave="{00000000-0000-0000-0000-000000000000}"/>
  <bookViews>
    <workbookView xWindow="-120" yWindow="-120" windowWidth="20730" windowHeight="11160" tabRatio="599" firstSheet="7" activeTab="7" xr2:uid="{00000000-000D-0000-FFFF-FFFF00000000}"/>
  </bookViews>
  <sheets>
    <sheet name="CANT OBRAS" sheetId="26" state="hidden" r:id="rId1"/>
    <sheet name="PRESUPUESTO TOTAL  (prueba)" sheetId="49" state="hidden" r:id="rId2"/>
    <sheet name="PRESUPUESTO TOTAL (2)" sheetId="51" state="hidden" r:id="rId3"/>
    <sheet name="Ppto TIPO (2)" sheetId="50" state="hidden" r:id="rId4"/>
    <sheet name="GRUPO MGA" sheetId="40" state="hidden" r:id="rId5"/>
    <sheet name="Cortes y Llenos" sheetId="46" state="hidden" r:id="rId6"/>
    <sheet name="AIU con omt-paga- y cv" sheetId="48" state="hidden" r:id="rId7"/>
    <sheet name="FORMULARIO 1 - Pliego tipo" sheetId="65" r:id="rId8"/>
    <sheet name="Asesorías Especializadas" sheetId="59" state="hidden" r:id="rId9"/>
    <sheet name="Archivo señalización" sheetId="44" state="hidden" r:id="rId10"/>
    <sheet name="CANTIDADES" sheetId="35" state="hidden" r:id="rId11"/>
    <sheet name="CRONOGRAMA" sheetId="29"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a" localSheetId="10">#REF!</definedName>
    <definedName name="\a" localSheetId="4">#REF!</definedName>
    <definedName name="\a" localSheetId="3">#REF!</definedName>
    <definedName name="\a" localSheetId="1">#REF!</definedName>
    <definedName name="\a" localSheetId="2">#REF!</definedName>
    <definedName name="\b" localSheetId="3">[1]INSUMOS!#REF!</definedName>
    <definedName name="\b" localSheetId="1">[1]INSUMOS!#REF!</definedName>
    <definedName name="\b" localSheetId="2">[1]INSUMOS!#REF!</definedName>
    <definedName name="\i" localSheetId="3">[1]INSUMOS!#REF!</definedName>
    <definedName name="\i" localSheetId="1">[1]INSUMOS!#REF!</definedName>
    <definedName name="\i" localSheetId="2">[1]INSUMOS!#REF!</definedName>
    <definedName name="\m" localSheetId="3">[1]INSUMOS!#REF!</definedName>
    <definedName name="\m" localSheetId="1">[1]INSUMOS!#REF!</definedName>
    <definedName name="\m" localSheetId="2">[1]INSUMOS!#REF!</definedName>
    <definedName name="\r" localSheetId="3">[1]INSUMOS!#REF!</definedName>
    <definedName name="\r" localSheetId="1">[1]INSUMOS!#REF!</definedName>
    <definedName name="\r" localSheetId="2">[1]INSUMOS!#REF!</definedName>
    <definedName name="\s" localSheetId="10">#REF!</definedName>
    <definedName name="\s" localSheetId="4">#REF!</definedName>
    <definedName name="\s" localSheetId="3">#REF!</definedName>
    <definedName name="\s" localSheetId="1">#REF!</definedName>
    <definedName name="\s" localSheetId="2">#REF!</definedName>
    <definedName name="\t" localSheetId="3">[1]INSUMOS!#REF!</definedName>
    <definedName name="\t" localSheetId="1">[1]INSUMOS!#REF!</definedName>
    <definedName name="\t" localSheetId="2">[1]INSUMOS!#REF!</definedName>
    <definedName name="\x" localSheetId="10">[1]INSUMOS!#REF!</definedName>
    <definedName name="\X" localSheetId="4">'GRUPO MGA'!ERR</definedName>
    <definedName name="\Z" localSheetId="10">CANTIDADES!ERR</definedName>
    <definedName name="\Z" localSheetId="4">'GRUPO MGA'!ERR</definedName>
    <definedName name="_________AFC1" localSheetId="10">[2]INV!$A$25:$D$28</definedName>
    <definedName name="_________AFC3" localSheetId="10">[2]INV!$F$25:$I$28</definedName>
    <definedName name="_________AFC5" localSheetId="10">[2]INV!$K$25:$N$28</definedName>
    <definedName name="_________BGC1" localSheetId="10">[2]INV!$A$5:$D$8</definedName>
    <definedName name="_________BGC3" localSheetId="10">[2]INV!$F$5:$I$8</definedName>
    <definedName name="_________BGC5" localSheetId="10">[2]INV!$K$5:$N$8</definedName>
    <definedName name="_________CAC1" localSheetId="10">[2]INV!$A$19:$D$22</definedName>
    <definedName name="_________CAC3" localSheetId="10">[2]INV!$F$19:$I$22</definedName>
    <definedName name="_________CAC5" localSheetId="10">[2]INV!$K$19:$N$22</definedName>
    <definedName name="_________PJ50" localSheetId="10">#REF!</definedName>
    <definedName name="_________PJ50" localSheetId="11">#REF!</definedName>
    <definedName name="_________PJ50" localSheetId="4">#REF!</definedName>
    <definedName name="_________PJ50" localSheetId="3">#REF!</definedName>
    <definedName name="_________PJ50" localSheetId="1">#REF!</definedName>
    <definedName name="_________PJ50" localSheetId="2">#REF!</definedName>
    <definedName name="_________SBC1" localSheetId="10">[2]INV!$A$12:$D$15</definedName>
    <definedName name="_________SBC3" localSheetId="10">[2]INV!$F$12:$I$15</definedName>
    <definedName name="_________SBC5" localSheetId="10">[2]INV!$K$12:$N$15</definedName>
    <definedName name="________AFC1" localSheetId="10">[2]INV!$A$25:$D$28</definedName>
    <definedName name="________AFC3" localSheetId="10">[2]INV!$F$25:$I$28</definedName>
    <definedName name="________AFC5" localSheetId="10">[2]INV!$K$25:$N$28</definedName>
    <definedName name="________BGC1" localSheetId="10">[2]INV!$A$5:$D$8</definedName>
    <definedName name="________BGC3" localSheetId="10">[2]INV!$F$5:$I$8</definedName>
    <definedName name="________BGC5" localSheetId="10">[2]INV!$K$5:$N$8</definedName>
    <definedName name="________CAC1" localSheetId="10">[2]INV!$A$19:$D$22</definedName>
    <definedName name="________CAC3" localSheetId="10">[2]INV!$F$19:$I$22</definedName>
    <definedName name="________CAC5" localSheetId="10">[2]INV!$K$19:$N$22</definedName>
    <definedName name="________MA2" localSheetId="10">#REF!</definedName>
    <definedName name="________MA2" localSheetId="4">#REF!</definedName>
    <definedName name="________MA2" localSheetId="3">#REF!</definedName>
    <definedName name="________MA2" localSheetId="1">#REF!</definedName>
    <definedName name="________MA2" localSheetId="2">#REF!</definedName>
    <definedName name="________PJ50" localSheetId="10">#REF!</definedName>
    <definedName name="________PJ50" localSheetId="11">#REF!</definedName>
    <definedName name="________PJ50" localSheetId="4">#REF!</definedName>
    <definedName name="________PJ50" localSheetId="3">#REF!</definedName>
    <definedName name="________PJ50" localSheetId="1">#REF!</definedName>
    <definedName name="________PJ50" localSheetId="2">#REF!</definedName>
    <definedName name="________r" hidden="1">{"TAB1",#N/A,TRUE,"GENERAL";"TAB2",#N/A,TRUE,"GENERAL";"TAB3",#N/A,TRUE,"GENERAL";"TAB4",#N/A,TRUE,"GENERAL";"TAB5",#N/A,TRUE,"GENERAL"}</definedName>
    <definedName name="________r4r" hidden="1">{"via1",#N/A,TRUE,"general";"via2",#N/A,TRUE,"general";"via3",#N/A,TRUE,"general"}</definedName>
    <definedName name="________SBC1" localSheetId="10">[2]INV!$A$12:$D$15</definedName>
    <definedName name="________SBC3" localSheetId="10">[2]INV!$F$12:$I$15</definedName>
    <definedName name="________SBC5" localSheetId="10">[2]INV!$K$12:$N$15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10">[2]INV!$A$25:$D$28</definedName>
    <definedName name="_______AFC3" localSheetId="10">[2]INV!$F$25:$I$28</definedName>
    <definedName name="_______AFC5" localSheetId="10">[2]INV!$K$25:$N$28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10">[2]INV!$A$5:$D$8</definedName>
    <definedName name="_______BGC3" localSheetId="10">[2]INV!$F$5:$I$8</definedName>
    <definedName name="_______BGC5" localSheetId="10">[2]INV!$K$5:$N$8</definedName>
    <definedName name="_______CAC1" localSheetId="10">[2]INV!$A$19:$D$22</definedName>
    <definedName name="_______CAC3" localSheetId="10">[2]INV!$F$19:$I$22</definedName>
    <definedName name="_______CAC5" localSheetId="10">[2]INV!$K$19:$N$22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10">#REF!</definedName>
    <definedName name="_______MA2" localSheetId="4">#REF!</definedName>
    <definedName name="_______MA2" localSheetId="3">#REF!</definedName>
    <definedName name="_______MA2" localSheetId="1">#REF!</definedName>
    <definedName name="_______MA2" localSheetId="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0">#REF!</definedName>
    <definedName name="_______PJ50" localSheetId="11">#REF!</definedName>
    <definedName name="_______PJ50" localSheetId="4">#REF!</definedName>
    <definedName name="_______PJ50" localSheetId="3">#REF!</definedName>
    <definedName name="_______PJ50" localSheetId="1">#REF!</definedName>
    <definedName name="_______PJ50" localSheetId="2">#REF!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10">[2]INV!$A$12:$D$15</definedName>
    <definedName name="_______SBC3" localSheetId="10">[2]INV!$F$12:$I$15</definedName>
    <definedName name="_______SBC5" localSheetId="10">[2]INV!$K$12:$N$15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10">[2]INV!$A$25:$D$28</definedName>
    <definedName name="______AFC3" localSheetId="10">[2]INV!$F$25:$I$28</definedName>
    <definedName name="______AFC5" localSheetId="10">[2]INV!$K$25:$N$28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10">[2]INV!$A$5:$D$8</definedName>
    <definedName name="______BGC3" localSheetId="10">[2]INV!$F$5:$I$8</definedName>
    <definedName name="______BGC5" localSheetId="10">[2]INV!$K$5:$N$8</definedName>
    <definedName name="______CAC1" localSheetId="10">[2]INV!$A$19:$D$22</definedName>
    <definedName name="______CAC3" localSheetId="10">[2]INV!$F$19:$I$22</definedName>
    <definedName name="______CAC5" localSheetId="10">[2]INV!$K$19:$N$22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 localSheetId="10">#REF!</definedName>
    <definedName name="______INF1" localSheetId="4">#REF!</definedName>
    <definedName name="______INF1" localSheetId="3">#REF!</definedName>
    <definedName name="______INF1" localSheetId="1">#REF!</definedName>
    <definedName name="______INF1" localSheetId="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10">#REF!</definedName>
    <definedName name="______MA2" localSheetId="4">#REF!</definedName>
    <definedName name="______MA2" localSheetId="3">#REF!</definedName>
    <definedName name="______MA2" localSheetId="1">#REF!</definedName>
    <definedName name="______MA2" localSheetId="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10">#REF!</definedName>
    <definedName name="______PJ50" localSheetId="11">#REF!</definedName>
    <definedName name="______PJ50" localSheetId="4">#REF!</definedName>
    <definedName name="______PJ50" localSheetId="3">#REF!</definedName>
    <definedName name="______PJ50" localSheetId="1">#REF!</definedName>
    <definedName name="______PJ50" localSheetId="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10">[2]INV!$A$12:$D$15</definedName>
    <definedName name="______SBC3" localSheetId="10">[2]INV!$F$12:$I$15</definedName>
    <definedName name="______SBC5" localSheetId="10">[2]INV!$K$12:$N$15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10">[2]INV!$A$25:$D$28</definedName>
    <definedName name="_____AFC3" localSheetId="10">[2]INV!$F$25:$I$28</definedName>
    <definedName name="_____AFC5" localSheetId="10">[2]INV!$K$25:$N$28</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10">[2]INV!$A$5:$D$8</definedName>
    <definedName name="_____BGC3" localSheetId="10">[2]INV!$F$5:$I$8</definedName>
    <definedName name="_____BGC5" localSheetId="10">[2]INV!$K$5:$N$8</definedName>
    <definedName name="_____CAC1" localSheetId="10">[2]INV!$A$19:$D$22</definedName>
    <definedName name="_____CAC3" localSheetId="10">[2]INV!$F$19:$I$22</definedName>
    <definedName name="_____CAC5" localSheetId="10">[2]INV!$K$19:$N$22</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10">#REF!</definedName>
    <definedName name="_____MA2" localSheetId="4">#REF!</definedName>
    <definedName name="_____MA2" localSheetId="3">#REF!</definedName>
    <definedName name="_____MA2" localSheetId="1">#REF!</definedName>
    <definedName name="_____MA2" localSheetId="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0">#REF!</definedName>
    <definedName name="_____PJ50" localSheetId="11">#REF!</definedName>
    <definedName name="_____PJ50" localSheetId="4">#REF!</definedName>
    <definedName name="_____PJ50" localSheetId="3">#REF!</definedName>
    <definedName name="_____PJ50" localSheetId="1">#REF!</definedName>
    <definedName name="_____PJ50" localSheetId="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10">[2]INV!$A$12:$D$15</definedName>
    <definedName name="_____SBC3" localSheetId="10">[2]INV!$F$12:$I$15</definedName>
    <definedName name="_____SBC5" localSheetId="10">[2]INV!$K$12:$N$15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10">[2]INV!$A$25:$D$28</definedName>
    <definedName name="____AFC3" localSheetId="10">[2]INV!$F$25:$I$28</definedName>
    <definedName name="____AFC5" localSheetId="10">[2]INV!$K$25:$N$28</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10">[2]INV!$A$5:$D$8</definedName>
    <definedName name="____BGC3" localSheetId="10">[2]INV!$F$5:$I$8</definedName>
    <definedName name="____BGC5" localSheetId="10">[2]INV!$K$5:$N$8</definedName>
    <definedName name="____CAC1" localSheetId="10">[2]INV!$A$19:$D$22</definedName>
    <definedName name="____CAC3" localSheetId="10">[2]INV!$F$19:$I$22</definedName>
    <definedName name="____CAC5" localSheetId="10">[2]INV!$K$19:$N$22</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10">#REF!</definedName>
    <definedName name="____MA2" localSheetId="4">#REF!</definedName>
    <definedName name="____MA2" localSheetId="3">#REF!</definedName>
    <definedName name="____MA2" localSheetId="1">#REF!</definedName>
    <definedName name="____MA2" localSheetId="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0">#REF!</definedName>
    <definedName name="____PJ50" localSheetId="11">#REF!</definedName>
    <definedName name="____PJ50" localSheetId="4">#REF!</definedName>
    <definedName name="____PJ50" localSheetId="3">#REF!</definedName>
    <definedName name="____PJ50" localSheetId="1">#REF!</definedName>
    <definedName name="____PJ50" localSheetId="2">#REF!</definedName>
    <definedName name="____pj51" localSheetId="10">#REF!</definedName>
    <definedName name="____pj51" localSheetId="4">#REF!</definedName>
    <definedName name="____pj51" localSheetId="3">#REF!</definedName>
    <definedName name="____pj51" localSheetId="1">#REF!</definedName>
    <definedName name="____pj51" localSheetId="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 localSheetId="10">[2]INV!$A$12:$D$15</definedName>
    <definedName name="____SBC3" localSheetId="10">[2]INV!$F$12:$I$15</definedName>
    <definedName name="____SBC5" localSheetId="10">[2]INV!$K$12:$N$15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10">[2]INV!$A$25:$D$28</definedName>
    <definedName name="___AFC3" localSheetId="10">[2]INV!$F$25:$I$28</definedName>
    <definedName name="___AFC5" localSheetId="10">[2]INV!$K$25:$N$28</definedName>
    <definedName name="___APU221" localSheetId="10">#REF!</definedName>
    <definedName name="___APU221" localSheetId="4">#REF!</definedName>
    <definedName name="___APU221" localSheetId="3">#REF!</definedName>
    <definedName name="___APU221" localSheetId="1">#REF!</definedName>
    <definedName name="___APU221" localSheetId="2">#REF!</definedName>
    <definedName name="___APU465" localSheetId="10">[3]!absc</definedName>
    <definedName name="___APU465" localSheetId="4">[4]!absc</definedName>
    <definedName name="___APU465" localSheetId="3">[4]!absc</definedName>
    <definedName name="___APU465" localSheetId="1">[4]!absc</definedName>
    <definedName name="___APU465" localSheetId="2">[4]!absc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10">[2]INV!$A$5:$D$8</definedName>
    <definedName name="___BGC3" localSheetId="10">[2]INV!$F$5:$I$8</definedName>
    <definedName name="___BGC5" localSheetId="10">[2]INV!$K$5:$N$8</definedName>
    <definedName name="___CAC1" localSheetId="10">[2]INV!$A$19:$D$22</definedName>
    <definedName name="___CAC3" localSheetId="10">[2]INV!$F$19:$I$22</definedName>
    <definedName name="___CAC5" localSheetId="10">[2]INV!$K$19:$N$22</definedName>
    <definedName name="___EST12" localSheetId="10">#REF!</definedName>
    <definedName name="___EST12" localSheetId="4">#REF!</definedName>
    <definedName name="___EST12" localSheetId="3">#REF!</definedName>
    <definedName name="___EST12" localSheetId="1">#REF!</definedName>
    <definedName name="___EST12" localSheetId="2">#REF!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 localSheetId="10">#REF!</definedName>
    <definedName name="___INF1" localSheetId="4">#REF!</definedName>
    <definedName name="___INF1" localSheetId="3">#REF!</definedName>
    <definedName name="___INF1" localSheetId="1">#REF!</definedName>
    <definedName name="___INF1" localSheetId="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10">#REF!</definedName>
    <definedName name="___MA2" localSheetId="4">#REF!</definedName>
    <definedName name="___MA2" localSheetId="3">#REF!</definedName>
    <definedName name="___MA2" localSheetId="1">#REF!</definedName>
    <definedName name="___MA2" localSheetId="2">#REF!</definedName>
    <definedName name="___MA3" localSheetId="10">#REF!</definedName>
    <definedName name="___MA3" localSheetId="4">#REF!</definedName>
    <definedName name="___MA3" localSheetId="3">#REF!</definedName>
    <definedName name="___MA3" localSheetId="1">#REF!</definedName>
    <definedName name="___MA3" localSheetId="2">#REF!</definedName>
    <definedName name="___MAMAM" localSheetId="10">#REF!</definedName>
    <definedName name="___MAMAM" localSheetId="11">#REF!</definedName>
    <definedName name="___MAMAM" localSheetId="4">#REF!</definedName>
    <definedName name="___MAMAM" localSheetId="3">#REF!</definedName>
    <definedName name="___MAMAM" localSheetId="1">#REF!</definedName>
    <definedName name="___MAMAM" localSheetId="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0">#REF!</definedName>
    <definedName name="___PJ50" localSheetId="11">#REF!</definedName>
    <definedName name="___PJ50" localSheetId="4">#REF!</definedName>
    <definedName name="___PJ50" localSheetId="3">#REF!</definedName>
    <definedName name="___PJ50" localSheetId="1">#REF!</definedName>
    <definedName name="___PJ50" localSheetId="2">#REF!</definedName>
    <definedName name="___pj51" localSheetId="10">#REF!</definedName>
    <definedName name="___pj51" localSheetId="4">#REF!</definedName>
    <definedName name="___pj51" localSheetId="3">#REF!</definedName>
    <definedName name="___pj51" localSheetId="1">#REF!</definedName>
    <definedName name="___pj51" localSheetId="2">#REF!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10">[2]INV!$A$12:$D$15</definedName>
    <definedName name="___SBC3" localSheetId="10">[2]INV!$F$12:$I$15</definedName>
    <definedName name="___SBC5" localSheetId="10">[2]INV!$K$12:$N$15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[5]AIU!$D$338:$D$357</definedName>
    <definedName name="__123Graph_Acaja" hidden="1">[5]EVA!$D$39:$AD$39</definedName>
    <definedName name="__123Graph_ACart_AnticAdic" hidden="1">[5]EVA!$F$95:$I$95</definedName>
    <definedName name="__123Graph_AFACTURAC" hidden="1">[5]Program!$B$120:$Y$120</definedName>
    <definedName name="__123Graph_AGraph2" hidden="1">[5]AIU!$D$338:$D$357</definedName>
    <definedName name="__123Graph_Bcaja" hidden="1">[5]EVA!$D$56:$AD$56</definedName>
    <definedName name="__123Graph_BCart_AnticAdic" hidden="1">[5]EVA!$F$96:$I$96</definedName>
    <definedName name="__123Graph_Ccaja" hidden="1">[5]EVA!$D$58:$AD$58</definedName>
    <definedName name="__123Graph_CCart_AnticAdic" hidden="1">[5]EVA!$F$97:$I$97</definedName>
    <definedName name="__123Graph_Dcaja" hidden="1">[5]EVA!$D$61:$AD$61</definedName>
    <definedName name="__123Graph_DCart_AnticAdic" hidden="1">[5]EVA!$F$99:$I$99</definedName>
    <definedName name="__123Graph_ECart_AnticAdic" hidden="1">[5]EVA!$F$99:$I$99</definedName>
    <definedName name="__123Graph_LBL_ACart_AnticAdic" hidden="1">[5]EVA!$J$95:$K$95</definedName>
    <definedName name="__123Graph_LBL_Ccaja" hidden="1">[5]EVA!$D$58:$AD$58</definedName>
    <definedName name="__123Graph_LBL_DCart_AnticAdic" hidden="1">[5]EVA!$F$98:$I$98</definedName>
    <definedName name="__123Graph_X" hidden="1">[5]AIU!$C$338:$C$357</definedName>
    <definedName name="__123Graph_Xcaja" hidden="1">[5]EVA!$D$6:$AD$6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 localSheetId="10">[2]INV!$A$25:$D$28</definedName>
    <definedName name="__AFC3" localSheetId="10">[2]INV!$F$25:$I$28</definedName>
    <definedName name="__AFC5" localSheetId="10">[2]INV!$K$25:$N$28</definedName>
    <definedName name="__APU221" localSheetId="10">#REF!</definedName>
    <definedName name="__APU221" localSheetId="4">#REF!</definedName>
    <definedName name="__APU221" localSheetId="3">#REF!</definedName>
    <definedName name="__APU221" localSheetId="1">#REF!</definedName>
    <definedName name="__APU221" localSheetId="2">#REF!</definedName>
    <definedName name="__APU465" localSheetId="10">[3]!absc</definedName>
    <definedName name="__APU465" localSheetId="4">[4]!absc</definedName>
    <definedName name="__APU465" localSheetId="3">[4]!absc</definedName>
    <definedName name="__APU465" localSheetId="1">[4]!absc</definedName>
    <definedName name="__APU465" localSheetId="2">[4]!absc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10">[2]INV!$A$5:$D$8</definedName>
    <definedName name="__BGC3" localSheetId="10">[2]INV!$F$5:$I$8</definedName>
    <definedName name="__BGC5" localSheetId="10">[2]INV!$K$5:$N$8</definedName>
    <definedName name="__CAC1" localSheetId="10">[2]INV!$A$19:$D$22</definedName>
    <definedName name="__CAC3" localSheetId="10">[2]INV!$F$19:$I$22</definedName>
    <definedName name="__CAC5" localSheetId="10">[2]INV!$K$19:$N$22</definedName>
    <definedName name="__Cod1" localSheetId="10">#REF!</definedName>
    <definedName name="__Cod1" localSheetId="4">#REF!</definedName>
    <definedName name="__Cod1" localSheetId="3">#REF!</definedName>
    <definedName name="__Cod1" localSheetId="1">#REF!</definedName>
    <definedName name="__Cod1" localSheetId="2">#REF!</definedName>
    <definedName name="__EST1" localSheetId="10">#REF!</definedName>
    <definedName name="__EST1" localSheetId="4">#REF!</definedName>
    <definedName name="__EST1" localSheetId="3">#REF!</definedName>
    <definedName name="__EST1" localSheetId="1">#REF!</definedName>
    <definedName name="__EST1" localSheetId="2">#REF!</definedName>
    <definedName name="__EST10" localSheetId="10">#REF!</definedName>
    <definedName name="__EST10" localSheetId="4">#REF!</definedName>
    <definedName name="__EST10" localSheetId="3">#REF!</definedName>
    <definedName name="__EST10" localSheetId="1">#REF!</definedName>
    <definedName name="__EST10" localSheetId="2">#REF!</definedName>
    <definedName name="__EST11" localSheetId="10">#REF!</definedName>
    <definedName name="__EST11" localSheetId="4">#REF!</definedName>
    <definedName name="__EST11" localSheetId="3">#REF!</definedName>
    <definedName name="__EST11" localSheetId="1">#REF!</definedName>
    <definedName name="__EST11" localSheetId="2">#REF!</definedName>
    <definedName name="__EST12" localSheetId="10">#REF!</definedName>
    <definedName name="__EST12" localSheetId="4">#REF!</definedName>
    <definedName name="__EST12" localSheetId="3">#REF!</definedName>
    <definedName name="__EST12" localSheetId="1">#REF!</definedName>
    <definedName name="__EST12" localSheetId="2">#REF!</definedName>
    <definedName name="__EST13" localSheetId="10">#REF!</definedName>
    <definedName name="__EST13" localSheetId="4">#REF!</definedName>
    <definedName name="__EST13" localSheetId="3">#REF!</definedName>
    <definedName name="__EST13" localSheetId="1">#REF!</definedName>
    <definedName name="__EST13" localSheetId="2">#REF!</definedName>
    <definedName name="__EST14" localSheetId="10">#REF!</definedName>
    <definedName name="__EST14" localSheetId="4">#REF!</definedName>
    <definedName name="__EST14" localSheetId="3">#REF!</definedName>
    <definedName name="__EST14" localSheetId="1">#REF!</definedName>
    <definedName name="__EST14" localSheetId="2">#REF!</definedName>
    <definedName name="__EST15" localSheetId="10">#REF!</definedName>
    <definedName name="__EST15" localSheetId="4">#REF!</definedName>
    <definedName name="__EST15" localSheetId="3">#REF!</definedName>
    <definedName name="__EST15" localSheetId="1">#REF!</definedName>
    <definedName name="__EST15" localSheetId="2">#REF!</definedName>
    <definedName name="__EST16" localSheetId="10">#REF!</definedName>
    <definedName name="__EST16" localSheetId="4">#REF!</definedName>
    <definedName name="__EST16" localSheetId="3">#REF!</definedName>
    <definedName name="__EST16" localSheetId="1">#REF!</definedName>
    <definedName name="__EST16" localSheetId="2">#REF!</definedName>
    <definedName name="__EST17" localSheetId="10">#REF!</definedName>
    <definedName name="__EST17" localSheetId="4">#REF!</definedName>
    <definedName name="__EST17" localSheetId="3">#REF!</definedName>
    <definedName name="__EST17" localSheetId="1">#REF!</definedName>
    <definedName name="__EST17" localSheetId="2">#REF!</definedName>
    <definedName name="__EST18" localSheetId="10">#REF!</definedName>
    <definedName name="__EST18" localSheetId="4">#REF!</definedName>
    <definedName name="__EST18" localSheetId="3">#REF!</definedName>
    <definedName name="__EST18" localSheetId="1">#REF!</definedName>
    <definedName name="__EST18" localSheetId="2">#REF!</definedName>
    <definedName name="__EST19" localSheetId="10">#REF!</definedName>
    <definedName name="__EST19" localSheetId="4">#REF!</definedName>
    <definedName name="__EST19" localSheetId="3">#REF!</definedName>
    <definedName name="__EST19" localSheetId="1">#REF!</definedName>
    <definedName name="__EST19" localSheetId="2">#REF!</definedName>
    <definedName name="__EST2" localSheetId="10">#REF!</definedName>
    <definedName name="__EST2" localSheetId="4">#REF!</definedName>
    <definedName name="__EST2" localSheetId="3">#REF!</definedName>
    <definedName name="__EST2" localSheetId="1">#REF!</definedName>
    <definedName name="__EST2" localSheetId="2">#REF!</definedName>
    <definedName name="__EST23" localSheetId="10">#REF!</definedName>
    <definedName name="__EST23" localSheetId="4">#REF!</definedName>
    <definedName name="__EST23" localSheetId="3">#REF!</definedName>
    <definedName name="__EST23" localSheetId="1">#REF!</definedName>
    <definedName name="__EST23" localSheetId="2">#REF!</definedName>
    <definedName name="__EST3" localSheetId="10">#REF!</definedName>
    <definedName name="__EST3" localSheetId="4">#REF!</definedName>
    <definedName name="__EST3" localSheetId="3">#REF!</definedName>
    <definedName name="__EST3" localSheetId="1">#REF!</definedName>
    <definedName name="__EST3" localSheetId="2">#REF!</definedName>
    <definedName name="__EST4" localSheetId="10">#REF!</definedName>
    <definedName name="__EST4" localSheetId="4">#REF!</definedName>
    <definedName name="__EST4" localSheetId="3">#REF!</definedName>
    <definedName name="__EST4" localSheetId="1">#REF!</definedName>
    <definedName name="__EST4" localSheetId="2">#REF!</definedName>
    <definedName name="__EST5" localSheetId="10">#REF!</definedName>
    <definedName name="__EST5" localSheetId="4">#REF!</definedName>
    <definedName name="__EST5" localSheetId="3">#REF!</definedName>
    <definedName name="__EST5" localSheetId="1">#REF!</definedName>
    <definedName name="__EST5" localSheetId="2">#REF!</definedName>
    <definedName name="__EST6" localSheetId="10">#REF!</definedName>
    <definedName name="__EST6" localSheetId="4">#REF!</definedName>
    <definedName name="__EST6" localSheetId="3">#REF!</definedName>
    <definedName name="__EST6" localSheetId="1">#REF!</definedName>
    <definedName name="__EST6" localSheetId="2">#REF!</definedName>
    <definedName name="__EST7" localSheetId="10">#REF!</definedName>
    <definedName name="__EST7" localSheetId="4">#REF!</definedName>
    <definedName name="__EST7" localSheetId="3">#REF!</definedName>
    <definedName name="__EST7" localSheetId="1">#REF!</definedName>
    <definedName name="__EST7" localSheetId="2">#REF!</definedName>
    <definedName name="__EST8" localSheetId="10">#REF!</definedName>
    <definedName name="__EST8" localSheetId="4">#REF!</definedName>
    <definedName name="__EST8" localSheetId="3">#REF!</definedName>
    <definedName name="__EST8" localSheetId="1">#REF!</definedName>
    <definedName name="__EST8" localSheetId="2">#REF!</definedName>
    <definedName name="__EST9" localSheetId="10">#REF!</definedName>
    <definedName name="__EST9" localSheetId="4">#REF!</definedName>
    <definedName name="__EST9" localSheetId="3">#REF!</definedName>
    <definedName name="__EST9" localSheetId="1">#REF!</definedName>
    <definedName name="__EST9" localSheetId="2">#REF!</definedName>
    <definedName name="__EXC1" localSheetId="10">#REF!</definedName>
    <definedName name="__EXC1" localSheetId="4">#REF!</definedName>
    <definedName name="__EXC1" localSheetId="3">#REF!</definedName>
    <definedName name="__EXC1" localSheetId="1">#REF!</definedName>
    <definedName name="__EXC1" localSheetId="2">#REF!</definedName>
    <definedName name="__EXC10" localSheetId="10">#REF!</definedName>
    <definedName name="__EXC10" localSheetId="4">#REF!</definedName>
    <definedName name="__EXC10" localSheetId="3">#REF!</definedName>
    <definedName name="__EXC10" localSheetId="1">#REF!</definedName>
    <definedName name="__EXC10" localSheetId="2">#REF!</definedName>
    <definedName name="__EXC11" localSheetId="10">#REF!</definedName>
    <definedName name="__EXC11" localSheetId="4">#REF!</definedName>
    <definedName name="__EXC11" localSheetId="3">#REF!</definedName>
    <definedName name="__EXC11" localSheetId="1">#REF!</definedName>
    <definedName name="__EXC11" localSheetId="2">#REF!</definedName>
    <definedName name="__EXC12" localSheetId="10">#REF!</definedName>
    <definedName name="__EXC12" localSheetId="4">#REF!</definedName>
    <definedName name="__EXC12" localSheetId="3">#REF!</definedName>
    <definedName name="__EXC12" localSheetId="1">#REF!</definedName>
    <definedName name="__EXC12" localSheetId="2">#REF!</definedName>
    <definedName name="__EXC2" localSheetId="10">#REF!</definedName>
    <definedName name="__EXC2" localSheetId="4">#REF!</definedName>
    <definedName name="__EXC2" localSheetId="3">#REF!</definedName>
    <definedName name="__EXC2" localSheetId="1">#REF!</definedName>
    <definedName name="__EXC2" localSheetId="2">#REF!</definedName>
    <definedName name="__EXC3" localSheetId="10">#REF!</definedName>
    <definedName name="__EXC3" localSheetId="4">#REF!</definedName>
    <definedName name="__EXC3" localSheetId="3">#REF!</definedName>
    <definedName name="__EXC3" localSheetId="1">#REF!</definedName>
    <definedName name="__EXC3" localSheetId="2">#REF!</definedName>
    <definedName name="__EXC4" localSheetId="10">#REF!</definedName>
    <definedName name="__EXC4" localSheetId="4">#REF!</definedName>
    <definedName name="__EXC4" localSheetId="3">#REF!</definedName>
    <definedName name="__EXC4" localSheetId="1">#REF!</definedName>
    <definedName name="__EXC4" localSheetId="2">#REF!</definedName>
    <definedName name="__EXC5" localSheetId="10">#REF!</definedName>
    <definedName name="__EXC5" localSheetId="4">#REF!</definedName>
    <definedName name="__EXC5" localSheetId="3">#REF!</definedName>
    <definedName name="__EXC5" localSheetId="1">#REF!</definedName>
    <definedName name="__EXC5" localSheetId="2">#REF!</definedName>
    <definedName name="__EXC6" localSheetId="10">#REF!</definedName>
    <definedName name="__EXC6" localSheetId="4">#REF!</definedName>
    <definedName name="__EXC6" localSheetId="3">#REF!</definedName>
    <definedName name="__EXC6" localSheetId="1">#REF!</definedName>
    <definedName name="__EXC6" localSheetId="2">#REF!</definedName>
    <definedName name="__EXC7" localSheetId="10">#REF!</definedName>
    <definedName name="__EXC7" localSheetId="4">#REF!</definedName>
    <definedName name="__EXC7" localSheetId="3">#REF!</definedName>
    <definedName name="__EXC7" localSheetId="1">#REF!</definedName>
    <definedName name="__EXC7" localSheetId="2">#REF!</definedName>
    <definedName name="__EXC8" localSheetId="10">#REF!</definedName>
    <definedName name="__EXC8" localSheetId="4">#REF!</definedName>
    <definedName name="__EXC8" localSheetId="3">#REF!</definedName>
    <definedName name="__EXC8" localSheetId="1">#REF!</definedName>
    <definedName name="__EXC8" localSheetId="2">#REF!</definedName>
    <definedName name="__EXC9" localSheetId="10">#REF!</definedName>
    <definedName name="__EXC9" localSheetId="4">#REF!</definedName>
    <definedName name="__EXC9" localSheetId="3">#REF!</definedName>
    <definedName name="__EXC9" localSheetId="1">#REF!</definedName>
    <definedName name="__EXC9" localSheetId="2">#REF!</definedName>
    <definedName name="__F" localSheetId="10">CANTIDADES!ERR</definedName>
    <definedName name="__F" localSheetId="4">'GRUPO MGA'!ERR</definedName>
    <definedName name="__FS01" localSheetId="10">CANTIDADES!ERR</definedName>
    <definedName name="__FS01" localSheetId="4">'GRUPO MGA'!ERR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0">#REF!</definedName>
    <definedName name="__MA2" localSheetId="4">#REF!</definedName>
    <definedName name="__MA2" localSheetId="3">#REF!</definedName>
    <definedName name="__MA2" localSheetId="1">#REF!</definedName>
    <definedName name="__MA2" localSheetId="2">#REF!</definedName>
    <definedName name="__MA3" localSheetId="10">#REF!</definedName>
    <definedName name="__MA3" localSheetId="4">#REF!</definedName>
    <definedName name="__MA3" localSheetId="3">#REF!</definedName>
    <definedName name="__MA3" localSheetId="1">#REF!</definedName>
    <definedName name="__MA3" localSheetId="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0">#REF!</definedName>
    <definedName name="__num10" localSheetId="4">#REF!</definedName>
    <definedName name="__num10" localSheetId="3">#REF!</definedName>
    <definedName name="__num10" localSheetId="1">#REF!</definedName>
    <definedName name="__num10" localSheetId="2">#REF!</definedName>
    <definedName name="__num2" localSheetId="10">#REF!</definedName>
    <definedName name="__num2" localSheetId="4">#REF!</definedName>
    <definedName name="__num2" localSheetId="3">#REF!</definedName>
    <definedName name="__num2" localSheetId="1">#REF!</definedName>
    <definedName name="__num2" localSheetId="2">#REF!</definedName>
    <definedName name="__num3" localSheetId="10">#REF!</definedName>
    <definedName name="__num3" localSheetId="4">#REF!</definedName>
    <definedName name="__num3" localSheetId="3">#REF!</definedName>
    <definedName name="__num3" localSheetId="1">#REF!</definedName>
    <definedName name="__num3" localSheetId="2">#REF!</definedName>
    <definedName name="__num4" localSheetId="10">#REF!</definedName>
    <definedName name="__num4" localSheetId="4">#REF!</definedName>
    <definedName name="__num4" localSheetId="3">#REF!</definedName>
    <definedName name="__num4" localSheetId="1">#REF!</definedName>
    <definedName name="__num4" localSheetId="2">#REF!</definedName>
    <definedName name="__num5" localSheetId="10">#REF!</definedName>
    <definedName name="__num5" localSheetId="4">#REF!</definedName>
    <definedName name="__num5" localSheetId="3">#REF!</definedName>
    <definedName name="__num5" localSheetId="1">#REF!</definedName>
    <definedName name="__num5" localSheetId="2">#REF!</definedName>
    <definedName name="__num6" localSheetId="10">#REF!</definedName>
    <definedName name="__num6" localSheetId="4">#REF!</definedName>
    <definedName name="__num6" localSheetId="3">#REF!</definedName>
    <definedName name="__num6" localSheetId="1">#REF!</definedName>
    <definedName name="__num6" localSheetId="2">#REF!</definedName>
    <definedName name="__num7" localSheetId="10">#REF!</definedName>
    <definedName name="__num7" localSheetId="4">#REF!</definedName>
    <definedName name="__num7" localSheetId="3">#REF!</definedName>
    <definedName name="__num7" localSheetId="1">#REF!</definedName>
    <definedName name="__num7" localSheetId="2">#REF!</definedName>
    <definedName name="__num8" localSheetId="10">#REF!</definedName>
    <definedName name="__num8" localSheetId="4">#REF!</definedName>
    <definedName name="__num8" localSheetId="3">#REF!</definedName>
    <definedName name="__num8" localSheetId="1">#REF!</definedName>
    <definedName name="__num8" localSheetId="2">#REF!</definedName>
    <definedName name="__num9" localSheetId="10">#REF!</definedName>
    <definedName name="__num9" localSheetId="4">#REF!</definedName>
    <definedName name="__num9" localSheetId="3">#REF!</definedName>
    <definedName name="__num9" localSheetId="1">#REF!</definedName>
    <definedName name="__num9" localSheetId="2">#REF!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10">#REF!</definedName>
    <definedName name="__PJ50" localSheetId="11">#REF!</definedName>
    <definedName name="__PJ50" localSheetId="4">#REF!</definedName>
    <definedName name="__PJ50" localSheetId="3">#REF!</definedName>
    <definedName name="__PJ50" localSheetId="1">#REF!</definedName>
    <definedName name="__PJ50" localSheetId="2">#REF!</definedName>
    <definedName name="__pj51" localSheetId="10">#REF!</definedName>
    <definedName name="__pj51" localSheetId="4">#REF!</definedName>
    <definedName name="__pj51" localSheetId="3">#REF!</definedName>
    <definedName name="__pj51" localSheetId="1">#REF!</definedName>
    <definedName name="__pj51" localSheetId="2">#REF!</definedName>
    <definedName name="__r" hidden="1">{"TAB1",#N/A,TRUE,"GENERAL";"TAB2",#N/A,TRUE,"GENERAL";"TAB3",#N/A,TRUE,"GENERAL";"TAB4",#N/A,TRUE,"GENERAL";"TAB5",#N/A,TRUE,"GENERAL"}</definedName>
    <definedName name="__r4r" hidden="1">{"via1",#N/A,TRUE,"general";"via2",#N/A,TRUE,"general";"via3",#N/A,TRUE,"general"}</definedName>
    <definedName name="__ref4" localSheetId="10">#REF!</definedName>
    <definedName name="__ref4" localSheetId="4">#REF!</definedName>
    <definedName name="__ref4" localSheetId="3">#REF!</definedName>
    <definedName name="__ref4" localSheetId="1">#REF!</definedName>
    <definedName name="__ref4" localSheetId="2">#REF!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10">[2]INV!$A$12:$D$15</definedName>
    <definedName name="__SBC3" localSheetId="10">[2]INV!$F$12:$I$15</definedName>
    <definedName name="__SBC5" localSheetId="10">[2]INV!$K$12:$N$15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localSheetId="8" hidden="1">{"TAB1",#N/A,TRUE,"GENERAL";"TAB2",#N/A,TRUE,"GENERAL";"TAB3",#N/A,TRUE,"GENERAL";"TAB4",#N/A,TRUE,"GENERAL";"TAB5",#N/A,TRUE,"GENERAL"}</definedName>
    <definedName name="_a1" localSheetId="10" hidden="1">{"TAB1",#N/A,TRUE,"GENERAL";"TAB2",#N/A,TRUE,"GENERAL";"TAB3",#N/A,TRUE,"GENERAL";"TAB4",#N/A,TRUE,"GENERAL";"TAB5",#N/A,TRUE,"GENERAL"}</definedName>
    <definedName name="_a1" localSheetId="7" hidden="1">{"TAB1",#N/A,TRUE,"GENERAL";"TAB2",#N/A,TRUE,"GENERAL";"TAB3",#N/A,TRUE,"GENERAL";"TAB4",#N/A,TRUE,"GENERAL";"TAB5",#N/A,TRUE,"GENERAL"}</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8" hidden="1">{"TAB1",#N/A,TRUE,"GENERAL";"TAB2",#N/A,TRUE,"GENERAL";"TAB3",#N/A,TRUE,"GENERAL";"TAB4",#N/A,TRUE,"GENERAL";"TAB5",#N/A,TRUE,"GENERAL"}</definedName>
    <definedName name="_a3" localSheetId="10" hidden="1">{"TAB1",#N/A,TRUE,"GENERAL";"TAB2",#N/A,TRUE,"GENERAL";"TAB3",#N/A,TRUE,"GENERAL";"TAB4",#N/A,TRUE,"GENERAL";"TAB5",#N/A,TRUE,"GENERAL"}</definedName>
    <definedName name="_a3" localSheetId="7"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8" hidden="1">{"via1",#N/A,TRUE,"general";"via2",#N/A,TRUE,"general";"via3",#N/A,TRUE,"general"}</definedName>
    <definedName name="_a4" localSheetId="10" hidden="1">{"via1",#N/A,TRUE,"general";"via2",#N/A,TRUE,"general";"via3",#N/A,TRUE,"general"}</definedName>
    <definedName name="_a4" localSheetId="7" hidden="1">{"via1",#N/A,TRUE,"general";"via2",#N/A,TRUE,"general";"via3",#N/A,TRUE,"general"}</definedName>
    <definedName name="_a4" localSheetId="4" hidden="1">{"via1",#N/A,TRUE,"general";"via2",#N/A,TRUE,"general";"via3",#N/A,TRUE,"general"}</definedName>
    <definedName name="_a4" hidden="1">{"via1",#N/A,TRUE,"general";"via2",#N/A,TRUE,"general";"via3",#N/A,TRUE,"general"}</definedName>
    <definedName name="_a5" localSheetId="8" hidden="1">{"TAB1",#N/A,TRUE,"GENERAL";"TAB2",#N/A,TRUE,"GENERAL";"TAB3",#N/A,TRUE,"GENERAL";"TAB4",#N/A,TRUE,"GENERAL";"TAB5",#N/A,TRUE,"GENERAL"}</definedName>
    <definedName name="_a5" localSheetId="10" hidden="1">{"TAB1",#N/A,TRUE,"GENERAL";"TAB2",#N/A,TRUE,"GENERAL";"TAB3",#N/A,TRUE,"GENERAL";"TAB4",#N/A,TRUE,"GENERAL";"TAB5",#N/A,TRUE,"GENERAL"}</definedName>
    <definedName name="_a5" localSheetId="7" hidden="1">{"TAB1",#N/A,TRUE,"GENERAL";"TAB2",#N/A,TRUE,"GENERAL";"TAB3",#N/A,TRUE,"GENERAL";"TAB4",#N/A,TRUE,"GENERAL";"TAB5",#N/A,TRUE,"GENERAL"}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8" hidden="1">{"TAB1",#N/A,TRUE,"GENERAL";"TAB2",#N/A,TRUE,"GENERAL";"TAB3",#N/A,TRUE,"GENERAL";"TAB4",#N/A,TRUE,"GENERAL";"TAB5",#N/A,TRUE,"GENERAL"}</definedName>
    <definedName name="_a6" localSheetId="10" hidden="1">{"TAB1",#N/A,TRUE,"GENERAL";"TAB2",#N/A,TRUE,"GENERAL";"TAB3",#N/A,TRUE,"GENERAL";"TAB4",#N/A,TRUE,"GENERAL";"TAB5",#N/A,TRUE,"GENERAL"}</definedName>
    <definedName name="_a6" localSheetId="7"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FC1" localSheetId="10">[2]INV!$A$25:$D$28</definedName>
    <definedName name="_AFC3" localSheetId="10">[2]INV!$F$25:$I$28</definedName>
    <definedName name="_AFC5" localSheetId="10">[2]INV!$K$25:$N$28</definedName>
    <definedName name="_apu2" localSheetId="10">#REF!</definedName>
    <definedName name="_apu2" localSheetId="4">#REF!</definedName>
    <definedName name="_apu2" localSheetId="3">#REF!</definedName>
    <definedName name="_apu2" localSheetId="1">#REF!</definedName>
    <definedName name="_apu2" localSheetId="2">#REF!</definedName>
    <definedName name="_APU221" localSheetId="10">#REF!</definedName>
    <definedName name="_APU221" localSheetId="4">#REF!</definedName>
    <definedName name="_APU221" localSheetId="3">#REF!</definedName>
    <definedName name="_APU221" localSheetId="1">#REF!</definedName>
    <definedName name="_APU221" localSheetId="2">#REF!</definedName>
    <definedName name="_APU222" localSheetId="10">#REF!</definedName>
    <definedName name="_APU222" localSheetId="4">#REF!</definedName>
    <definedName name="_APU222" localSheetId="3">#REF!</definedName>
    <definedName name="_APU222" localSheetId="1">#REF!</definedName>
    <definedName name="_APU222" localSheetId="2">#REF!</definedName>
    <definedName name="_APU465" localSheetId="10">[3]!absc</definedName>
    <definedName name="_APU465" localSheetId="4">[4]!absc</definedName>
    <definedName name="_APU465" localSheetId="3">[4]!absc</definedName>
    <definedName name="_APU465" localSheetId="1">[4]!absc</definedName>
    <definedName name="_APU465" localSheetId="2">[4]!absc</definedName>
    <definedName name="_b2" localSheetId="8" hidden="1">{"TAB1",#N/A,TRUE,"GENERAL";"TAB2",#N/A,TRUE,"GENERAL";"TAB3",#N/A,TRUE,"GENERAL";"TAB4",#N/A,TRUE,"GENERAL";"TAB5",#N/A,TRUE,"GENERAL"}</definedName>
    <definedName name="_b2" localSheetId="10" hidden="1">{"TAB1",#N/A,TRUE,"GENERAL";"TAB2",#N/A,TRUE,"GENERAL";"TAB3",#N/A,TRUE,"GENERAL";"TAB4",#N/A,TRUE,"GENERAL";"TAB5",#N/A,TRUE,"GENERAL"}</definedName>
    <definedName name="_b2" localSheetId="7" hidden="1">{"TAB1",#N/A,TRUE,"GENERAL";"TAB2",#N/A,TRUE,"GENERAL";"TAB3",#N/A,TRUE,"GENERAL";"TAB4",#N/A,TRUE,"GENERAL";"TAB5",#N/A,TRUE,"GENERAL"}</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8" hidden="1">{"TAB1",#N/A,TRUE,"GENERAL";"TAB2",#N/A,TRUE,"GENERAL";"TAB3",#N/A,TRUE,"GENERAL";"TAB4",#N/A,TRUE,"GENERAL";"TAB5",#N/A,TRUE,"GENERAL"}</definedName>
    <definedName name="_b3" localSheetId="10" hidden="1">{"TAB1",#N/A,TRUE,"GENERAL";"TAB2",#N/A,TRUE,"GENERAL";"TAB3",#N/A,TRUE,"GENERAL";"TAB4",#N/A,TRUE,"GENERAL";"TAB5",#N/A,TRUE,"GENERAL"}</definedName>
    <definedName name="_b3" localSheetId="7"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8" hidden="1">{"TAB1",#N/A,TRUE,"GENERAL";"TAB2",#N/A,TRUE,"GENERAL";"TAB3",#N/A,TRUE,"GENERAL";"TAB4",#N/A,TRUE,"GENERAL";"TAB5",#N/A,TRUE,"GENERAL"}</definedName>
    <definedName name="_b4" localSheetId="10" hidden="1">{"TAB1",#N/A,TRUE,"GENERAL";"TAB2",#N/A,TRUE,"GENERAL";"TAB3",#N/A,TRUE,"GENERAL";"TAB4",#N/A,TRUE,"GENERAL";"TAB5",#N/A,TRUE,"GENERAL"}</definedName>
    <definedName name="_b4" localSheetId="7"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8" hidden="1">{"TAB1",#N/A,TRUE,"GENERAL";"TAB2",#N/A,TRUE,"GENERAL";"TAB3",#N/A,TRUE,"GENERAL";"TAB4",#N/A,TRUE,"GENERAL";"TAB5",#N/A,TRUE,"GENERAL"}</definedName>
    <definedName name="_b5" localSheetId="10" hidden="1">{"TAB1",#N/A,TRUE,"GENERAL";"TAB2",#N/A,TRUE,"GENERAL";"TAB3",#N/A,TRUE,"GENERAL";"TAB4",#N/A,TRUE,"GENERAL";"TAB5",#N/A,TRUE,"GENERAL"}</definedName>
    <definedName name="_b5" localSheetId="7"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8" hidden="1">{"TAB1",#N/A,TRUE,"GENERAL";"TAB2",#N/A,TRUE,"GENERAL";"TAB3",#N/A,TRUE,"GENERAL";"TAB4",#N/A,TRUE,"GENERAL";"TAB5",#N/A,TRUE,"GENERAL"}</definedName>
    <definedName name="_b6" localSheetId="10" hidden="1">{"TAB1",#N/A,TRUE,"GENERAL";"TAB2",#N/A,TRUE,"GENERAL";"TAB3",#N/A,TRUE,"GENERAL";"TAB4",#N/A,TRUE,"GENERAL";"TAB5",#N/A,TRUE,"GENERAL"}</definedName>
    <definedName name="_b6" localSheetId="7"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8" hidden="1">{"via1",#N/A,TRUE,"general";"via2",#N/A,TRUE,"general";"via3",#N/A,TRUE,"general"}</definedName>
    <definedName name="_b7" localSheetId="10" hidden="1">{"via1",#N/A,TRUE,"general";"via2",#N/A,TRUE,"general";"via3",#N/A,TRUE,"general"}</definedName>
    <definedName name="_b7" localSheetId="7" hidden="1">{"via1",#N/A,TRUE,"general";"via2",#N/A,TRUE,"general";"via3",#N/A,TRUE,"general"}</definedName>
    <definedName name="_b7" localSheetId="4" hidden="1">{"via1",#N/A,TRUE,"general";"via2",#N/A,TRUE,"general";"via3",#N/A,TRUE,"general"}</definedName>
    <definedName name="_b7" hidden="1">{"via1",#N/A,TRUE,"general";"via2",#N/A,TRUE,"general";"via3",#N/A,TRUE,"general"}</definedName>
    <definedName name="_b8" localSheetId="8" hidden="1">{"via1",#N/A,TRUE,"general";"via2",#N/A,TRUE,"general";"via3",#N/A,TRUE,"general"}</definedName>
    <definedName name="_b8" localSheetId="10" hidden="1">{"via1",#N/A,TRUE,"general";"via2",#N/A,TRUE,"general";"via3",#N/A,TRUE,"general"}</definedName>
    <definedName name="_b8" localSheetId="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8" hidden="1">{"TAB1",#N/A,TRUE,"GENERAL";"TAB2",#N/A,TRUE,"GENERAL";"TAB3",#N/A,TRUE,"GENERAL";"TAB4",#N/A,TRUE,"GENERAL";"TAB5",#N/A,TRUE,"GENERAL"}</definedName>
    <definedName name="_bb9" localSheetId="10" hidden="1">{"TAB1",#N/A,TRUE,"GENERAL";"TAB2",#N/A,TRUE,"GENERAL";"TAB3",#N/A,TRUE,"GENERAL";"TAB4",#N/A,TRUE,"GENERAL";"TAB5",#N/A,TRUE,"GENERAL"}</definedName>
    <definedName name="_bb9" localSheetId="7" hidden="1">{"TAB1",#N/A,TRUE,"GENERAL";"TAB2",#N/A,TRUE,"GENERAL";"TAB3",#N/A,TRUE,"GENERAL";"TAB4",#N/A,TRUE,"GENERAL";"TAB5",#N/A,TRUE,"GENERAL"}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8"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7"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 localSheetId="10">[2]INV!$A$5:$D$8</definedName>
    <definedName name="_BGC3" localSheetId="10">[2]INV!$F$5:$I$8</definedName>
    <definedName name="_BGC5" localSheetId="10">[2]INV!$K$5:$N$8</definedName>
    <definedName name="_CAC1" localSheetId="10">[2]INV!$A$19:$D$22</definedName>
    <definedName name="_CAC3" localSheetId="10">[2]INV!$F$19:$I$22</definedName>
    <definedName name="_CAC5" localSheetId="10">[2]INV!$K$19:$N$22</definedName>
    <definedName name="_Cod1" localSheetId="10">#REF!</definedName>
    <definedName name="_Cod1" localSheetId="4">#REF!</definedName>
    <definedName name="_Cod1" localSheetId="3">#REF!</definedName>
    <definedName name="_Cod1" localSheetId="1">#REF!</definedName>
    <definedName name="_Cod1" localSheetId="2">#REF!</definedName>
    <definedName name="_EST1" localSheetId="10">#REF!</definedName>
    <definedName name="_EST1" localSheetId="4">#REF!</definedName>
    <definedName name="_EST1" localSheetId="3">#REF!</definedName>
    <definedName name="_EST1" localSheetId="1">#REF!</definedName>
    <definedName name="_EST1" localSheetId="2">#REF!</definedName>
    <definedName name="_EST10" localSheetId="10">#REF!</definedName>
    <definedName name="_EST10" localSheetId="4">#REF!</definedName>
    <definedName name="_EST10" localSheetId="3">#REF!</definedName>
    <definedName name="_EST10" localSheetId="1">#REF!</definedName>
    <definedName name="_EST10" localSheetId="2">#REF!</definedName>
    <definedName name="_EST11" localSheetId="10">#REF!</definedName>
    <definedName name="_EST11" localSheetId="4">#REF!</definedName>
    <definedName name="_EST11" localSheetId="3">#REF!</definedName>
    <definedName name="_EST11" localSheetId="1">#REF!</definedName>
    <definedName name="_EST11" localSheetId="2">#REF!</definedName>
    <definedName name="_EST1111" localSheetId="10">#REF!</definedName>
    <definedName name="_EST1111" localSheetId="4">#REF!</definedName>
    <definedName name="_EST1111" localSheetId="3">#REF!</definedName>
    <definedName name="_EST1111" localSheetId="1">#REF!</definedName>
    <definedName name="_EST1111" localSheetId="2">#REF!</definedName>
    <definedName name="_EST12" localSheetId="10">#REF!</definedName>
    <definedName name="_EST12" localSheetId="4">#REF!</definedName>
    <definedName name="_EST12" localSheetId="3">#REF!</definedName>
    <definedName name="_EST12" localSheetId="1">#REF!</definedName>
    <definedName name="_EST12" localSheetId="2">#REF!</definedName>
    <definedName name="_EST13" localSheetId="10">#REF!</definedName>
    <definedName name="_EST13" localSheetId="4">#REF!</definedName>
    <definedName name="_EST13" localSheetId="3">#REF!</definedName>
    <definedName name="_EST13" localSheetId="1">#REF!</definedName>
    <definedName name="_EST13" localSheetId="2">#REF!</definedName>
    <definedName name="_EST14" localSheetId="10">#REF!</definedName>
    <definedName name="_EST14" localSheetId="4">#REF!</definedName>
    <definedName name="_EST14" localSheetId="3">#REF!</definedName>
    <definedName name="_EST14" localSheetId="1">#REF!</definedName>
    <definedName name="_EST14" localSheetId="2">#REF!</definedName>
    <definedName name="_EST15" localSheetId="10">#REF!</definedName>
    <definedName name="_EST15" localSheetId="4">#REF!</definedName>
    <definedName name="_EST15" localSheetId="3">#REF!</definedName>
    <definedName name="_EST15" localSheetId="1">#REF!</definedName>
    <definedName name="_EST15" localSheetId="2">#REF!</definedName>
    <definedName name="_EST16" localSheetId="10">#REF!</definedName>
    <definedName name="_EST16" localSheetId="4">#REF!</definedName>
    <definedName name="_EST16" localSheetId="3">#REF!</definedName>
    <definedName name="_EST16" localSheetId="1">#REF!</definedName>
    <definedName name="_EST16" localSheetId="2">#REF!</definedName>
    <definedName name="_EST17" localSheetId="10">#REF!</definedName>
    <definedName name="_EST17" localSheetId="4">#REF!</definedName>
    <definedName name="_EST17" localSheetId="3">#REF!</definedName>
    <definedName name="_EST17" localSheetId="1">#REF!</definedName>
    <definedName name="_EST17" localSheetId="2">#REF!</definedName>
    <definedName name="_EST18" localSheetId="10">#REF!</definedName>
    <definedName name="_EST18" localSheetId="4">#REF!</definedName>
    <definedName name="_EST18" localSheetId="3">#REF!</definedName>
    <definedName name="_EST18" localSheetId="1">#REF!</definedName>
    <definedName name="_EST18" localSheetId="2">#REF!</definedName>
    <definedName name="_EST19" localSheetId="10">#REF!</definedName>
    <definedName name="_EST19" localSheetId="4">#REF!</definedName>
    <definedName name="_EST19" localSheetId="3">#REF!</definedName>
    <definedName name="_EST19" localSheetId="1">#REF!</definedName>
    <definedName name="_EST19" localSheetId="2">#REF!</definedName>
    <definedName name="_EST2" localSheetId="10">#REF!</definedName>
    <definedName name="_EST2" localSheetId="4">#REF!</definedName>
    <definedName name="_EST2" localSheetId="3">#REF!</definedName>
    <definedName name="_EST2" localSheetId="1">#REF!</definedName>
    <definedName name="_EST2" localSheetId="2">#REF!</definedName>
    <definedName name="_EST23" localSheetId="10">#REF!</definedName>
    <definedName name="_EST23" localSheetId="4">#REF!</definedName>
    <definedName name="_EST23" localSheetId="3">#REF!</definedName>
    <definedName name="_EST23" localSheetId="1">#REF!</definedName>
    <definedName name="_EST23" localSheetId="2">#REF!</definedName>
    <definedName name="_EST3" localSheetId="10">#REF!</definedName>
    <definedName name="_EST3" localSheetId="4">#REF!</definedName>
    <definedName name="_EST3" localSheetId="3">#REF!</definedName>
    <definedName name="_EST3" localSheetId="1">#REF!</definedName>
    <definedName name="_EST3" localSheetId="2">#REF!</definedName>
    <definedName name="_EST4" localSheetId="10">#REF!</definedName>
    <definedName name="_EST4" localSheetId="4">#REF!</definedName>
    <definedName name="_EST4" localSheetId="3">#REF!</definedName>
    <definedName name="_EST4" localSheetId="1">#REF!</definedName>
    <definedName name="_EST4" localSheetId="2">#REF!</definedName>
    <definedName name="_EST5" localSheetId="10">#REF!</definedName>
    <definedName name="_EST5" localSheetId="4">#REF!</definedName>
    <definedName name="_EST5" localSheetId="3">#REF!</definedName>
    <definedName name="_EST5" localSheetId="1">#REF!</definedName>
    <definedName name="_EST5" localSheetId="2">#REF!</definedName>
    <definedName name="_EST6" localSheetId="10">#REF!</definedName>
    <definedName name="_EST6" localSheetId="4">#REF!</definedName>
    <definedName name="_EST6" localSheetId="3">#REF!</definedName>
    <definedName name="_EST6" localSheetId="1">#REF!</definedName>
    <definedName name="_EST6" localSheetId="2">#REF!</definedName>
    <definedName name="_EST7" localSheetId="10">#REF!</definedName>
    <definedName name="_EST7" localSheetId="4">#REF!</definedName>
    <definedName name="_EST7" localSheetId="3">#REF!</definedName>
    <definedName name="_EST7" localSheetId="1">#REF!</definedName>
    <definedName name="_EST7" localSheetId="2">#REF!</definedName>
    <definedName name="_EST8" localSheetId="10">#REF!</definedName>
    <definedName name="_EST8" localSheetId="4">#REF!</definedName>
    <definedName name="_EST8" localSheetId="3">#REF!</definedName>
    <definedName name="_EST8" localSheetId="1">#REF!</definedName>
    <definedName name="_EST8" localSheetId="2">#REF!</definedName>
    <definedName name="_EST9" localSheetId="10">#REF!</definedName>
    <definedName name="_EST9" localSheetId="4">#REF!</definedName>
    <definedName name="_EST9" localSheetId="3">#REF!</definedName>
    <definedName name="_EST9" localSheetId="1">#REF!</definedName>
    <definedName name="_EST9" localSheetId="2">#REF!</definedName>
    <definedName name="_EXC1" localSheetId="10">#REF!</definedName>
    <definedName name="_EXC1" localSheetId="4">#REF!</definedName>
    <definedName name="_EXC1" localSheetId="3">#REF!</definedName>
    <definedName name="_EXC1" localSheetId="1">#REF!</definedName>
    <definedName name="_EXC1" localSheetId="2">#REF!</definedName>
    <definedName name="_EXC10" localSheetId="10">#REF!</definedName>
    <definedName name="_EXC10" localSheetId="4">#REF!</definedName>
    <definedName name="_EXC10" localSheetId="3">#REF!</definedName>
    <definedName name="_EXC10" localSheetId="1">#REF!</definedName>
    <definedName name="_EXC10" localSheetId="2">#REF!</definedName>
    <definedName name="_EXC11" localSheetId="10">#REF!</definedName>
    <definedName name="_EXC11" localSheetId="4">#REF!</definedName>
    <definedName name="_EXC11" localSheetId="3">#REF!</definedName>
    <definedName name="_EXC11" localSheetId="1">#REF!</definedName>
    <definedName name="_EXC11" localSheetId="2">#REF!</definedName>
    <definedName name="_EXC12" localSheetId="10">#REF!</definedName>
    <definedName name="_EXC12" localSheetId="4">#REF!</definedName>
    <definedName name="_EXC12" localSheetId="3">#REF!</definedName>
    <definedName name="_EXC12" localSheetId="1">#REF!</definedName>
    <definedName name="_EXC12" localSheetId="2">#REF!</definedName>
    <definedName name="_EXC2" localSheetId="10">#REF!</definedName>
    <definedName name="_EXC2" localSheetId="4">#REF!</definedName>
    <definedName name="_EXC2" localSheetId="3">#REF!</definedName>
    <definedName name="_EXC2" localSheetId="1">#REF!</definedName>
    <definedName name="_EXC2" localSheetId="2">#REF!</definedName>
    <definedName name="_EXC3" localSheetId="10">#REF!</definedName>
    <definedName name="_EXC3" localSheetId="4">#REF!</definedName>
    <definedName name="_EXC3" localSheetId="3">#REF!</definedName>
    <definedName name="_EXC3" localSheetId="1">#REF!</definedName>
    <definedName name="_EXC3" localSheetId="2">#REF!</definedName>
    <definedName name="_EXC4" localSheetId="10">#REF!</definedName>
    <definedName name="_EXC4" localSheetId="4">#REF!</definedName>
    <definedName name="_EXC4" localSheetId="3">#REF!</definedName>
    <definedName name="_EXC4" localSheetId="1">#REF!</definedName>
    <definedName name="_EXC4" localSheetId="2">#REF!</definedName>
    <definedName name="_EXC5" localSheetId="10">#REF!</definedName>
    <definedName name="_EXC5" localSheetId="4">#REF!</definedName>
    <definedName name="_EXC5" localSheetId="3">#REF!</definedName>
    <definedName name="_EXC5" localSheetId="1">#REF!</definedName>
    <definedName name="_EXC5" localSheetId="2">#REF!</definedName>
    <definedName name="_EXC6" localSheetId="10">#REF!</definedName>
    <definedName name="_EXC6" localSheetId="4">#REF!</definedName>
    <definedName name="_EXC6" localSheetId="3">#REF!</definedName>
    <definedName name="_EXC6" localSheetId="1">#REF!</definedName>
    <definedName name="_EXC6" localSheetId="2">#REF!</definedName>
    <definedName name="_EXC7" localSheetId="10">#REF!</definedName>
    <definedName name="_EXC7" localSheetId="4">#REF!</definedName>
    <definedName name="_EXC7" localSheetId="3">#REF!</definedName>
    <definedName name="_EXC7" localSheetId="1">#REF!</definedName>
    <definedName name="_EXC7" localSheetId="2">#REF!</definedName>
    <definedName name="_EXC8" localSheetId="10">#REF!</definedName>
    <definedName name="_EXC8" localSheetId="4">#REF!</definedName>
    <definedName name="_EXC8" localSheetId="3">#REF!</definedName>
    <definedName name="_EXC8" localSheetId="1">#REF!</definedName>
    <definedName name="_EXC8" localSheetId="2">#REF!</definedName>
    <definedName name="_EXC9" localSheetId="10">#REF!</definedName>
    <definedName name="_EXC9" localSheetId="4">#REF!</definedName>
    <definedName name="_EXC9" localSheetId="3">#REF!</definedName>
    <definedName name="_EXC9" localSheetId="1">#REF!</definedName>
    <definedName name="_EXC9" localSheetId="2">#REF!</definedName>
    <definedName name="_F" localSheetId="10">CANTIDADES!ERR</definedName>
    <definedName name="_F" localSheetId="4">'GRUPO MGA'!ERR</definedName>
    <definedName name="_Fill" localSheetId="10" hidden="1">#REF!</definedName>
    <definedName name="_Fill" localSheetId="11" hidden="1">#REF!</definedName>
    <definedName name="_Fill" localSheetId="7" hidden="1">#REF!</definedName>
    <definedName name="_Fill" localSheetId="4"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7" hidden="1">'FORMULARIO 1 - Pliego tipo'!$B$14:$I$65</definedName>
    <definedName name="_FS01" localSheetId="10">CANTIDADES!ERR</definedName>
    <definedName name="_FS01" localSheetId="4">'GRUPO MGA'!ERR</definedName>
    <definedName name="_g2" localSheetId="8" hidden="1">{"TAB1",#N/A,TRUE,"GENERAL";"TAB2",#N/A,TRUE,"GENERAL";"TAB3",#N/A,TRUE,"GENERAL";"TAB4",#N/A,TRUE,"GENERAL";"TAB5",#N/A,TRUE,"GENERAL"}</definedName>
    <definedName name="_g2" localSheetId="10" hidden="1">{"TAB1",#N/A,TRUE,"GENERAL";"TAB2",#N/A,TRUE,"GENERAL";"TAB3",#N/A,TRUE,"GENERAL";"TAB4",#N/A,TRUE,"GENERAL";"TAB5",#N/A,TRUE,"GENERAL"}</definedName>
    <definedName name="_g2" localSheetId="7" hidden="1">{"TAB1",#N/A,TRUE,"GENERAL";"TAB2",#N/A,TRUE,"GENERAL";"TAB3",#N/A,TRUE,"GENERAL";"TAB4",#N/A,TRUE,"GENERAL";"TAB5",#N/A,TRUE,"GENERAL"}</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8" hidden="1">{"via1",#N/A,TRUE,"general";"via2",#N/A,TRUE,"general";"via3",#N/A,TRUE,"general"}</definedName>
    <definedName name="_g3" localSheetId="10" hidden="1">{"via1",#N/A,TRUE,"general";"via2",#N/A,TRUE,"general";"via3",#N/A,TRUE,"general"}</definedName>
    <definedName name="_g3" localSheetId="7" hidden="1">{"via1",#N/A,TRUE,"general";"via2",#N/A,TRUE,"general";"via3",#N/A,TRUE,"general"}</definedName>
    <definedName name="_g3" localSheetId="4" hidden="1">{"via1",#N/A,TRUE,"general";"via2",#N/A,TRUE,"general";"via3",#N/A,TRUE,"general"}</definedName>
    <definedName name="_g3" hidden="1">{"via1",#N/A,TRUE,"general";"via2",#N/A,TRUE,"general";"via3",#N/A,TRUE,"general"}</definedName>
    <definedName name="_g4" localSheetId="8" hidden="1">{"via1",#N/A,TRUE,"general";"via2",#N/A,TRUE,"general";"via3",#N/A,TRUE,"general"}</definedName>
    <definedName name="_g4" localSheetId="10" hidden="1">{"via1",#N/A,TRUE,"general";"via2",#N/A,TRUE,"general";"via3",#N/A,TRUE,"general"}</definedName>
    <definedName name="_g4" localSheetId="7"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8" hidden="1">{"via1",#N/A,TRUE,"general";"via2",#N/A,TRUE,"general";"via3",#N/A,TRUE,"general"}</definedName>
    <definedName name="_g5" localSheetId="10" hidden="1">{"via1",#N/A,TRUE,"general";"via2",#N/A,TRUE,"general";"via3",#N/A,TRUE,"general"}</definedName>
    <definedName name="_g5" localSheetId="7"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8" hidden="1">{"via1",#N/A,TRUE,"general";"via2",#N/A,TRUE,"general";"via3",#N/A,TRUE,"general"}</definedName>
    <definedName name="_g6" localSheetId="10" hidden="1">{"via1",#N/A,TRUE,"general";"via2",#N/A,TRUE,"general";"via3",#N/A,TRUE,"general"}</definedName>
    <definedName name="_g6" localSheetId="7"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8" hidden="1">{"TAB1",#N/A,TRUE,"GENERAL";"TAB2",#N/A,TRUE,"GENERAL";"TAB3",#N/A,TRUE,"GENERAL";"TAB4",#N/A,TRUE,"GENERAL";"TAB5",#N/A,TRUE,"GENERAL"}</definedName>
    <definedName name="_g7" localSheetId="10" hidden="1">{"TAB1",#N/A,TRUE,"GENERAL";"TAB2",#N/A,TRUE,"GENERAL";"TAB3",#N/A,TRUE,"GENERAL";"TAB4",#N/A,TRUE,"GENERAL";"TAB5",#N/A,TRUE,"GENERAL"}</definedName>
    <definedName name="_g7" localSheetId="7" hidden="1">{"TAB1",#N/A,TRUE,"GENERAL";"TAB2",#N/A,TRUE,"GENERAL";"TAB3",#N/A,TRUE,"GENERAL";"TAB4",#N/A,TRUE,"GENERAL";"TAB5",#N/A,TRUE,"GENERAL"}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R1" localSheetId="8" hidden="1">{"TAB1",#N/A,TRUE,"GENERAL";"TAB2",#N/A,TRUE,"GENERAL";"TAB3",#N/A,TRUE,"GENERAL";"TAB4",#N/A,TRUE,"GENERAL";"TAB5",#N/A,TRUE,"GENERAL"}</definedName>
    <definedName name="_GR1" localSheetId="10" hidden="1">{"TAB1",#N/A,TRUE,"GENERAL";"TAB2",#N/A,TRUE,"GENERAL";"TAB3",#N/A,TRUE,"GENERAL";"TAB4",#N/A,TRUE,"GENERAL";"TAB5",#N/A,TRUE,"GENERAL"}</definedName>
    <definedName name="_GR1" localSheetId="7" hidden="1">{"TAB1",#N/A,TRUE,"GENERAL";"TAB2",#N/A,TRUE,"GENERAL";"TAB3",#N/A,TRUE,"GENERAL";"TAB4",#N/A,TRUE,"GENERAL";"TAB5",#N/A,TRUE,"GENERAL"}</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8" hidden="1">{"via1",#N/A,TRUE,"general";"via2",#N/A,TRUE,"general";"via3",#N/A,TRUE,"general"}</definedName>
    <definedName name="_gtr4" localSheetId="10" hidden="1">{"via1",#N/A,TRUE,"general";"via2",#N/A,TRUE,"general";"via3",#N/A,TRUE,"general"}</definedName>
    <definedName name="_gtr4" localSheetId="7" hidden="1">{"via1",#N/A,TRUE,"general";"via2",#N/A,TRUE,"general";"via3",#N/A,TRUE,"general"}</definedName>
    <definedName name="_gtr4" localSheetId="4" hidden="1">{"via1",#N/A,TRUE,"general";"via2",#N/A,TRUE,"general";"via3",#N/A,TRUE,"general"}</definedName>
    <definedName name="_gtr4" hidden="1">{"via1",#N/A,TRUE,"general";"via2",#N/A,TRUE,"general";"via3",#N/A,TRUE,"general"}</definedName>
    <definedName name="_h2" localSheetId="8" hidden="1">{"via1",#N/A,TRUE,"general";"via2",#N/A,TRUE,"general";"via3",#N/A,TRUE,"general"}</definedName>
    <definedName name="_h2" localSheetId="10" hidden="1">{"via1",#N/A,TRUE,"general";"via2",#N/A,TRUE,"general";"via3",#N/A,TRUE,"general"}</definedName>
    <definedName name="_h2" localSheetId="7"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8" hidden="1">{"via1",#N/A,TRUE,"general";"via2",#N/A,TRUE,"general";"via3",#N/A,TRUE,"general"}</definedName>
    <definedName name="_h3" localSheetId="10" hidden="1">{"via1",#N/A,TRUE,"general";"via2",#N/A,TRUE,"general";"via3",#N/A,TRUE,"general"}</definedName>
    <definedName name="_h3" localSheetId="7"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8" hidden="1">{"TAB1",#N/A,TRUE,"GENERAL";"TAB2",#N/A,TRUE,"GENERAL";"TAB3",#N/A,TRUE,"GENERAL";"TAB4",#N/A,TRUE,"GENERAL";"TAB5",#N/A,TRUE,"GENERAL"}</definedName>
    <definedName name="_h4" localSheetId="10" hidden="1">{"TAB1",#N/A,TRUE,"GENERAL";"TAB2",#N/A,TRUE,"GENERAL";"TAB3",#N/A,TRUE,"GENERAL";"TAB4",#N/A,TRUE,"GENERAL";"TAB5",#N/A,TRUE,"GENERAL"}</definedName>
    <definedName name="_h4" localSheetId="7" hidden="1">{"TAB1",#N/A,TRUE,"GENERAL";"TAB2",#N/A,TRUE,"GENERAL";"TAB3",#N/A,TRUE,"GENERAL";"TAB4",#N/A,TRUE,"GENERAL";"TAB5",#N/A,TRUE,"GENERAL"}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8" hidden="1">{"TAB1",#N/A,TRUE,"GENERAL";"TAB2",#N/A,TRUE,"GENERAL";"TAB3",#N/A,TRUE,"GENERAL";"TAB4",#N/A,TRUE,"GENERAL";"TAB5",#N/A,TRUE,"GENERAL"}</definedName>
    <definedName name="_h5" localSheetId="10" hidden="1">{"TAB1",#N/A,TRUE,"GENERAL";"TAB2",#N/A,TRUE,"GENERAL";"TAB3",#N/A,TRUE,"GENERAL";"TAB4",#N/A,TRUE,"GENERAL";"TAB5",#N/A,TRUE,"GENERAL"}</definedName>
    <definedName name="_h5" localSheetId="7"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8" hidden="1">{"via1",#N/A,TRUE,"general";"via2",#N/A,TRUE,"general";"via3",#N/A,TRUE,"general"}</definedName>
    <definedName name="_h6" localSheetId="10" hidden="1">{"via1",#N/A,TRUE,"general";"via2",#N/A,TRUE,"general";"via3",#N/A,TRUE,"general"}</definedName>
    <definedName name="_h6" localSheetId="7" hidden="1">{"via1",#N/A,TRUE,"general";"via2",#N/A,TRUE,"general";"via3",#N/A,TRUE,"general"}</definedName>
    <definedName name="_h6" localSheetId="4" hidden="1">{"via1",#N/A,TRUE,"general";"via2",#N/A,TRUE,"general";"via3",#N/A,TRUE,"general"}</definedName>
    <definedName name="_h6" hidden="1">{"via1",#N/A,TRUE,"general";"via2",#N/A,TRUE,"general";"via3",#N/A,TRUE,"general"}</definedName>
    <definedName name="_h7" localSheetId="8" hidden="1">{"TAB1",#N/A,TRUE,"GENERAL";"TAB2",#N/A,TRUE,"GENERAL";"TAB3",#N/A,TRUE,"GENERAL";"TAB4",#N/A,TRUE,"GENERAL";"TAB5",#N/A,TRUE,"GENERAL"}</definedName>
    <definedName name="_h7" localSheetId="10" hidden="1">{"TAB1",#N/A,TRUE,"GENERAL";"TAB2",#N/A,TRUE,"GENERAL";"TAB3",#N/A,TRUE,"GENERAL";"TAB4",#N/A,TRUE,"GENERAL";"TAB5",#N/A,TRUE,"GENERAL"}</definedName>
    <definedName name="_h7" localSheetId="7" hidden="1">{"TAB1",#N/A,TRUE,"GENERAL";"TAB2",#N/A,TRUE,"GENERAL";"TAB3",#N/A,TRUE,"GENERAL";"TAB4",#N/A,TRUE,"GENERAL";"TAB5",#N/A,TRUE,"GENERAL"}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8" hidden="1">{"via1",#N/A,TRUE,"general";"via2",#N/A,TRUE,"general";"via3",#N/A,TRUE,"general"}</definedName>
    <definedName name="_h8" localSheetId="10" hidden="1">{"via1",#N/A,TRUE,"general";"via2",#N/A,TRUE,"general";"via3",#N/A,TRUE,"general"}</definedName>
    <definedName name="_h8" localSheetId="7" hidden="1">{"via1",#N/A,TRUE,"general";"via2",#N/A,TRUE,"general";"via3",#N/A,TRUE,"general"}</definedName>
    <definedName name="_h8" localSheetId="4" hidden="1">{"via1",#N/A,TRUE,"general";"via2",#N/A,TRUE,"general";"via3",#N/A,TRUE,"general"}</definedName>
    <definedName name="_h8" hidden="1">{"via1",#N/A,TRUE,"general";"via2",#N/A,TRUE,"general";"via3",#N/A,TRUE,"general"}</definedName>
    <definedName name="_hfh7" localSheetId="8" hidden="1">{"via1",#N/A,TRUE,"general";"via2",#N/A,TRUE,"general";"via3",#N/A,TRUE,"general"}</definedName>
    <definedName name="_hfh7" localSheetId="10" hidden="1">{"via1",#N/A,TRUE,"general";"via2",#N/A,TRUE,"general";"via3",#N/A,TRUE,"general"}</definedName>
    <definedName name="_hfh7" localSheetId="7"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i4" localSheetId="8" hidden="1">{"via1",#N/A,TRUE,"general";"via2",#N/A,TRUE,"general";"via3",#N/A,TRUE,"general"}</definedName>
    <definedName name="_i4" localSheetId="10" hidden="1">{"via1",#N/A,TRUE,"general";"via2",#N/A,TRUE,"general";"via3",#N/A,TRUE,"general"}</definedName>
    <definedName name="_i4" localSheetId="7" hidden="1">{"via1",#N/A,TRUE,"general";"via2",#N/A,TRUE,"general";"via3",#N/A,TRUE,"general"}</definedName>
    <definedName name="_i4" localSheetId="4" hidden="1">{"via1",#N/A,TRUE,"general";"via2",#N/A,TRUE,"general";"via3",#N/A,TRUE,"general"}</definedName>
    <definedName name="_i4" hidden="1">{"via1",#N/A,TRUE,"general";"via2",#N/A,TRUE,"general";"via3",#N/A,TRUE,"general"}</definedName>
    <definedName name="_i5" localSheetId="8" hidden="1">{"TAB1",#N/A,TRUE,"GENERAL";"TAB2",#N/A,TRUE,"GENERAL";"TAB3",#N/A,TRUE,"GENERAL";"TAB4",#N/A,TRUE,"GENERAL";"TAB5",#N/A,TRUE,"GENERAL"}</definedName>
    <definedName name="_i5" localSheetId="10" hidden="1">{"TAB1",#N/A,TRUE,"GENERAL";"TAB2",#N/A,TRUE,"GENERAL";"TAB3",#N/A,TRUE,"GENERAL";"TAB4",#N/A,TRUE,"GENERAL";"TAB5",#N/A,TRUE,"GENERAL"}</definedName>
    <definedName name="_i5" localSheetId="7" hidden="1">{"TAB1",#N/A,TRUE,"GENERAL";"TAB2",#N/A,TRUE,"GENERAL";"TAB3",#N/A,TRUE,"GENERAL";"TAB4",#N/A,TRUE,"GENERAL";"TAB5",#N/A,TRUE,"GENERAL"}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8" hidden="1">{"TAB1",#N/A,TRUE,"GENERAL";"TAB2",#N/A,TRUE,"GENERAL";"TAB3",#N/A,TRUE,"GENERAL";"TAB4",#N/A,TRUE,"GENERAL";"TAB5",#N/A,TRUE,"GENERAL"}</definedName>
    <definedName name="_i6" localSheetId="10" hidden="1">{"TAB1",#N/A,TRUE,"GENERAL";"TAB2",#N/A,TRUE,"GENERAL";"TAB3",#N/A,TRUE,"GENERAL";"TAB4",#N/A,TRUE,"GENERAL";"TAB5",#N/A,TRUE,"GENERAL"}</definedName>
    <definedName name="_i6" localSheetId="7"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8" hidden="1">{"via1",#N/A,TRUE,"general";"via2",#N/A,TRUE,"general";"via3",#N/A,TRUE,"general"}</definedName>
    <definedName name="_i7" localSheetId="10" hidden="1">{"via1",#N/A,TRUE,"general";"via2",#N/A,TRUE,"general";"via3",#N/A,TRUE,"general"}</definedName>
    <definedName name="_i7" localSheetId="7" hidden="1">{"via1",#N/A,TRUE,"general";"via2",#N/A,TRUE,"general";"via3",#N/A,TRUE,"general"}</definedName>
    <definedName name="_i7" localSheetId="4" hidden="1">{"via1",#N/A,TRUE,"general";"via2",#N/A,TRUE,"general";"via3",#N/A,TRUE,"general"}</definedName>
    <definedName name="_i7" hidden="1">{"via1",#N/A,TRUE,"general";"via2",#N/A,TRUE,"general";"via3",#N/A,TRUE,"general"}</definedName>
    <definedName name="_i77" localSheetId="8" hidden="1">{"TAB1",#N/A,TRUE,"GENERAL";"TAB2",#N/A,TRUE,"GENERAL";"TAB3",#N/A,TRUE,"GENERAL";"TAB4",#N/A,TRUE,"GENERAL";"TAB5",#N/A,TRUE,"GENERAL"}</definedName>
    <definedName name="_i77" localSheetId="10" hidden="1">{"TAB1",#N/A,TRUE,"GENERAL";"TAB2",#N/A,TRUE,"GENERAL";"TAB3",#N/A,TRUE,"GENERAL";"TAB4",#N/A,TRUE,"GENERAL";"TAB5",#N/A,TRUE,"GENERAL"}</definedName>
    <definedName name="_i77" localSheetId="7" hidden="1">{"TAB1",#N/A,TRUE,"GENERAL";"TAB2",#N/A,TRUE,"GENERAL";"TAB3",#N/A,TRUE,"GENERAL";"TAB4",#N/A,TRUE,"GENERAL";"TAB5",#N/A,TRUE,"GENERAL"}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8" hidden="1">{"via1",#N/A,TRUE,"general";"via2",#N/A,TRUE,"general";"via3",#N/A,TRUE,"general"}</definedName>
    <definedName name="_i8" localSheetId="10" hidden="1">{"via1",#N/A,TRUE,"general";"via2",#N/A,TRUE,"general";"via3",#N/A,TRUE,"general"}</definedName>
    <definedName name="_i8" localSheetId="7" hidden="1">{"via1",#N/A,TRUE,"general";"via2",#N/A,TRUE,"general";"via3",#N/A,TRUE,"general"}</definedName>
    <definedName name="_i8" localSheetId="4" hidden="1">{"via1",#N/A,TRUE,"general";"via2",#N/A,TRUE,"general";"via3",#N/A,TRUE,"general"}</definedName>
    <definedName name="_i8" hidden="1">{"via1",#N/A,TRUE,"general";"via2",#N/A,TRUE,"general";"via3",#N/A,TRUE,"general"}</definedName>
    <definedName name="_i9" localSheetId="8" hidden="1">{"TAB1",#N/A,TRUE,"GENERAL";"TAB2",#N/A,TRUE,"GENERAL";"TAB3",#N/A,TRUE,"GENERAL";"TAB4",#N/A,TRUE,"GENERAL";"TAB5",#N/A,TRUE,"GENERAL"}</definedName>
    <definedName name="_i9" localSheetId="10" hidden="1">{"TAB1",#N/A,TRUE,"GENERAL";"TAB2",#N/A,TRUE,"GENERAL";"TAB3",#N/A,TRUE,"GENERAL";"TAB4",#N/A,TRUE,"GENERAL";"TAB5",#N/A,TRUE,"GENERAL"}</definedName>
    <definedName name="_i9" localSheetId="7" hidden="1">{"TAB1",#N/A,TRUE,"GENERAL";"TAB2",#N/A,TRUE,"GENERAL";"TAB3",#N/A,TRUE,"GENERAL";"TAB4",#N/A,TRUE,"GENERAL";"TAB5",#N/A,TRUE,"GENERAL"}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NF1" localSheetId="10">#REF!</definedName>
    <definedName name="_INF1" localSheetId="4">#REF!</definedName>
    <definedName name="_INF1" localSheetId="3">#REF!</definedName>
    <definedName name="_INF1" localSheetId="1">#REF!</definedName>
    <definedName name="_INF1" localSheetId="2">#REF!</definedName>
    <definedName name="_IPC2002" localSheetId="10">#REF!</definedName>
    <definedName name="_IPC2002" localSheetId="11">#REF!</definedName>
    <definedName name="_IPC2002" localSheetId="4">#REF!</definedName>
    <definedName name="_IPC2002" localSheetId="3">#REF!</definedName>
    <definedName name="_IPC2002" localSheetId="1">#REF!</definedName>
    <definedName name="_IPC2002" localSheetId="2">#REF!</definedName>
    <definedName name="_k3" localSheetId="8" hidden="1">{"TAB1",#N/A,TRUE,"GENERAL";"TAB2",#N/A,TRUE,"GENERAL";"TAB3",#N/A,TRUE,"GENERAL";"TAB4",#N/A,TRUE,"GENERAL";"TAB5",#N/A,TRUE,"GENERAL"}</definedName>
    <definedName name="_k3" localSheetId="10" hidden="1">{"TAB1",#N/A,TRUE,"GENERAL";"TAB2",#N/A,TRUE,"GENERAL";"TAB3",#N/A,TRUE,"GENERAL";"TAB4",#N/A,TRUE,"GENERAL";"TAB5",#N/A,TRUE,"GENERAL"}</definedName>
    <definedName name="_k3" localSheetId="7" hidden="1">{"TAB1",#N/A,TRUE,"GENERAL";"TAB2",#N/A,TRUE,"GENERAL";"TAB3",#N/A,TRUE,"GENERAL";"TAB4",#N/A,TRUE,"GENERAL";"TAB5",#N/A,TRUE,"GENERAL"}</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8" hidden="1">{"via1",#N/A,TRUE,"general";"via2",#N/A,TRUE,"general";"via3",#N/A,TRUE,"general"}</definedName>
    <definedName name="_k4" localSheetId="10" hidden="1">{"via1",#N/A,TRUE,"general";"via2",#N/A,TRUE,"general";"via3",#N/A,TRUE,"general"}</definedName>
    <definedName name="_k4" localSheetId="7" hidden="1">{"via1",#N/A,TRUE,"general";"via2",#N/A,TRUE,"general";"via3",#N/A,TRUE,"general"}</definedName>
    <definedName name="_k4" localSheetId="4" hidden="1">{"via1",#N/A,TRUE,"general";"via2",#N/A,TRUE,"general";"via3",#N/A,TRUE,"general"}</definedName>
    <definedName name="_k4" hidden="1">{"via1",#N/A,TRUE,"general";"via2",#N/A,TRUE,"general";"via3",#N/A,TRUE,"general"}</definedName>
    <definedName name="_k5" localSheetId="8" hidden="1">{"via1",#N/A,TRUE,"general";"via2",#N/A,TRUE,"general";"via3",#N/A,TRUE,"general"}</definedName>
    <definedName name="_k5" localSheetId="10" hidden="1">{"via1",#N/A,TRUE,"general";"via2",#N/A,TRUE,"general";"via3",#N/A,TRUE,"general"}</definedName>
    <definedName name="_k5" localSheetId="7"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8" hidden="1">{"TAB1",#N/A,TRUE,"GENERAL";"TAB2",#N/A,TRUE,"GENERAL";"TAB3",#N/A,TRUE,"GENERAL";"TAB4",#N/A,TRUE,"GENERAL";"TAB5",#N/A,TRUE,"GENERAL"}</definedName>
    <definedName name="_k6" localSheetId="10" hidden="1">{"TAB1",#N/A,TRUE,"GENERAL";"TAB2",#N/A,TRUE,"GENERAL";"TAB3",#N/A,TRUE,"GENERAL";"TAB4",#N/A,TRUE,"GENERAL";"TAB5",#N/A,TRUE,"GENERAL"}</definedName>
    <definedName name="_k6" localSheetId="7" hidden="1">{"TAB1",#N/A,TRUE,"GENERAL";"TAB2",#N/A,TRUE,"GENERAL";"TAB3",#N/A,TRUE,"GENERAL";"TAB4",#N/A,TRUE,"GENERAL";"TAB5",#N/A,TRUE,"GENERAL"}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8" hidden="1">{"via1",#N/A,TRUE,"general";"via2",#N/A,TRUE,"general";"via3",#N/A,TRUE,"general"}</definedName>
    <definedName name="_k7" localSheetId="10" hidden="1">{"via1",#N/A,TRUE,"general";"via2",#N/A,TRUE,"general";"via3",#N/A,TRUE,"general"}</definedName>
    <definedName name="_k7" localSheetId="7" hidden="1">{"via1",#N/A,TRUE,"general";"via2",#N/A,TRUE,"general";"via3",#N/A,TRUE,"general"}</definedName>
    <definedName name="_k7" localSheetId="4" hidden="1">{"via1",#N/A,TRUE,"general";"via2",#N/A,TRUE,"general";"via3",#N/A,TRUE,"general"}</definedName>
    <definedName name="_k7" hidden="1">{"via1",#N/A,TRUE,"general";"via2",#N/A,TRUE,"general";"via3",#N/A,TRUE,"general"}</definedName>
    <definedName name="_k8" localSheetId="8" hidden="1">{"via1",#N/A,TRUE,"general";"via2",#N/A,TRUE,"general";"via3",#N/A,TRUE,"general"}</definedName>
    <definedName name="_k8" localSheetId="10" hidden="1">{"via1",#N/A,TRUE,"general";"via2",#N/A,TRUE,"general";"via3",#N/A,TRUE,"general"}</definedName>
    <definedName name="_k8" localSheetId="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8" hidden="1">{"TAB1",#N/A,TRUE,"GENERAL";"TAB2",#N/A,TRUE,"GENERAL";"TAB3",#N/A,TRUE,"GENERAL";"TAB4",#N/A,TRUE,"GENERAL";"TAB5",#N/A,TRUE,"GENERAL"}</definedName>
    <definedName name="_k9" localSheetId="10" hidden="1">{"TAB1",#N/A,TRUE,"GENERAL";"TAB2",#N/A,TRUE,"GENERAL";"TAB3",#N/A,TRUE,"GENERAL";"TAB4",#N/A,TRUE,"GENERAL";"TAB5",#N/A,TRUE,"GENERAL"}</definedName>
    <definedName name="_k9" localSheetId="7" hidden="1">{"TAB1",#N/A,TRUE,"GENERAL";"TAB2",#N/A,TRUE,"GENERAL";"TAB3",#N/A,TRUE,"GENERAL";"TAB4",#N/A,TRUE,"GENERAL";"TAB5",#N/A,TRUE,"GENERAL"}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10" hidden="1">[1]INSUMOS!#REF!</definedName>
    <definedName name="_Key1" localSheetId="7" hidden="1">#REF!</definedName>
    <definedName name="_Key1" localSheetId="4" hidden="1">#REF!</definedName>
    <definedName name="_Key1" localSheetId="3" hidden="1">#REF!</definedName>
    <definedName name="_Key1" localSheetId="1" hidden="1">#REF!</definedName>
    <definedName name="_Key1" localSheetId="2" hidden="1">#REF!</definedName>
    <definedName name="_Key1" hidden="1">#REF!</definedName>
    <definedName name="_Key2" hidden="1">#REF!</definedName>
    <definedName name="_kjk6" localSheetId="8"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7" hidden="1">{"TAB1",#N/A,TRUE,"GENERAL";"TAB2",#N/A,TRUE,"GENERAL";"TAB3",#N/A,TRUE,"GENERAL";"TAB4",#N/A,TRUE,"GENERAL";"TAB5",#N/A,TRUE,"GENERAL"}</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10">#REF!</definedName>
    <definedName name="_lar03" localSheetId="4">#REF!</definedName>
    <definedName name="_lar03" localSheetId="3">#REF!</definedName>
    <definedName name="_lar03" localSheetId="1">#REF!</definedName>
    <definedName name="_lar03" localSheetId="2">#REF!</definedName>
    <definedName name="_m3" localSheetId="8" hidden="1">{"via1",#N/A,TRUE,"general";"via2",#N/A,TRUE,"general";"via3",#N/A,TRUE,"general"}</definedName>
    <definedName name="_m3" localSheetId="10" hidden="1">{"via1",#N/A,TRUE,"general";"via2",#N/A,TRUE,"general";"via3",#N/A,TRUE,"general"}</definedName>
    <definedName name="_m3" localSheetId="7" hidden="1">{"via1",#N/A,TRUE,"general";"via2",#N/A,TRUE,"general";"via3",#N/A,TRUE,"general"}</definedName>
    <definedName name="_m3" localSheetId="4" hidden="1">{"via1",#N/A,TRUE,"general";"via2",#N/A,TRUE,"general";"via3",#N/A,TRUE,"general"}</definedName>
    <definedName name="_m3" hidden="1">{"via1",#N/A,TRUE,"general";"via2",#N/A,TRUE,"general";"via3",#N/A,TRUE,"general"}</definedName>
    <definedName name="_m4" localSheetId="8" hidden="1">{"TAB1",#N/A,TRUE,"GENERAL";"TAB2",#N/A,TRUE,"GENERAL";"TAB3",#N/A,TRUE,"GENERAL";"TAB4",#N/A,TRUE,"GENERAL";"TAB5",#N/A,TRUE,"GENERAL"}</definedName>
    <definedName name="_m4" localSheetId="10" hidden="1">{"TAB1",#N/A,TRUE,"GENERAL";"TAB2",#N/A,TRUE,"GENERAL";"TAB3",#N/A,TRUE,"GENERAL";"TAB4",#N/A,TRUE,"GENERAL";"TAB5",#N/A,TRUE,"GENERAL"}</definedName>
    <definedName name="_m4" localSheetId="7" hidden="1">{"TAB1",#N/A,TRUE,"GENERAL";"TAB2",#N/A,TRUE,"GENERAL";"TAB3",#N/A,TRUE,"GENERAL";"TAB4",#N/A,TRUE,"GENERAL";"TAB5",#N/A,TRUE,"GENERAL"}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8" hidden="1">{"via1",#N/A,TRUE,"general";"via2",#N/A,TRUE,"general";"via3",#N/A,TRUE,"general"}</definedName>
    <definedName name="_m5" localSheetId="10" hidden="1">{"via1",#N/A,TRUE,"general";"via2",#N/A,TRUE,"general";"via3",#N/A,TRUE,"general"}</definedName>
    <definedName name="_m5" localSheetId="7" hidden="1">{"via1",#N/A,TRUE,"general";"via2",#N/A,TRUE,"general";"via3",#N/A,TRUE,"general"}</definedName>
    <definedName name="_m5" localSheetId="4" hidden="1">{"via1",#N/A,TRUE,"general";"via2",#N/A,TRUE,"general";"via3",#N/A,TRUE,"general"}</definedName>
    <definedName name="_m5" hidden="1">{"via1",#N/A,TRUE,"general";"via2",#N/A,TRUE,"general";"via3",#N/A,TRUE,"general"}</definedName>
    <definedName name="_m6" localSheetId="8" hidden="1">{"TAB1",#N/A,TRUE,"GENERAL";"TAB2",#N/A,TRUE,"GENERAL";"TAB3",#N/A,TRUE,"GENERAL";"TAB4",#N/A,TRUE,"GENERAL";"TAB5",#N/A,TRUE,"GENERAL"}</definedName>
    <definedName name="_m6" localSheetId="10" hidden="1">{"TAB1",#N/A,TRUE,"GENERAL";"TAB2",#N/A,TRUE,"GENERAL";"TAB3",#N/A,TRUE,"GENERAL";"TAB4",#N/A,TRUE,"GENERAL";"TAB5",#N/A,TRUE,"GENERAL"}</definedName>
    <definedName name="_m6" localSheetId="7" hidden="1">{"TAB1",#N/A,TRUE,"GENERAL";"TAB2",#N/A,TRUE,"GENERAL";"TAB3",#N/A,TRUE,"GENERAL";"TAB4",#N/A,TRUE,"GENERAL";"TAB5",#N/A,TRUE,"GENERAL"}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8" hidden="1">{"TAB1",#N/A,TRUE,"GENERAL";"TAB2",#N/A,TRUE,"GENERAL";"TAB3",#N/A,TRUE,"GENERAL";"TAB4",#N/A,TRUE,"GENERAL";"TAB5",#N/A,TRUE,"GENERAL"}</definedName>
    <definedName name="_m7" localSheetId="10" hidden="1">{"TAB1",#N/A,TRUE,"GENERAL";"TAB2",#N/A,TRUE,"GENERAL";"TAB3",#N/A,TRUE,"GENERAL";"TAB4",#N/A,TRUE,"GENERAL";"TAB5",#N/A,TRUE,"GENERAL"}</definedName>
    <definedName name="_m7" localSheetId="7"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8" hidden="1">{"via1",#N/A,TRUE,"general";"via2",#N/A,TRUE,"general";"via3",#N/A,TRUE,"general"}</definedName>
    <definedName name="_m8" localSheetId="10" hidden="1">{"via1",#N/A,TRUE,"general";"via2",#N/A,TRUE,"general";"via3",#N/A,TRUE,"general"}</definedName>
    <definedName name="_m8" localSheetId="7" hidden="1">{"via1",#N/A,TRUE,"general";"via2",#N/A,TRUE,"general";"via3",#N/A,TRUE,"general"}</definedName>
    <definedName name="_m8" localSheetId="4" hidden="1">{"via1",#N/A,TRUE,"general";"via2",#N/A,TRUE,"general";"via3",#N/A,TRUE,"general"}</definedName>
    <definedName name="_m8" hidden="1">{"via1",#N/A,TRUE,"general";"via2",#N/A,TRUE,"general";"via3",#N/A,TRUE,"general"}</definedName>
    <definedName name="_m9" localSheetId="8" hidden="1">{"via1",#N/A,TRUE,"general";"via2",#N/A,TRUE,"general";"via3",#N/A,TRUE,"general"}</definedName>
    <definedName name="_m9" localSheetId="10" hidden="1">{"via1",#N/A,TRUE,"general";"via2",#N/A,TRUE,"general";"via3",#N/A,TRUE,"general"}</definedName>
    <definedName name="_m9" localSheetId="7"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10">#REF!</definedName>
    <definedName name="_MA2" localSheetId="4">#REF!</definedName>
    <definedName name="_MA2" localSheetId="3">#REF!</definedName>
    <definedName name="_MA2" localSheetId="1">#REF!</definedName>
    <definedName name="_MA2" localSheetId="2">#REF!</definedName>
    <definedName name="_MA3" localSheetId="10">#REF!</definedName>
    <definedName name="_MA3" localSheetId="4">#REF!</definedName>
    <definedName name="_MA3" localSheetId="3">#REF!</definedName>
    <definedName name="_MA3" localSheetId="1">#REF!</definedName>
    <definedName name="_MA3" localSheetId="2">#REF!</definedName>
    <definedName name="_n3" localSheetId="8" hidden="1">{"TAB1",#N/A,TRUE,"GENERAL";"TAB2",#N/A,TRUE,"GENERAL";"TAB3",#N/A,TRUE,"GENERAL";"TAB4",#N/A,TRUE,"GENERAL";"TAB5",#N/A,TRUE,"GENERAL"}</definedName>
    <definedName name="_n3" localSheetId="10" hidden="1">{"TAB1",#N/A,TRUE,"GENERAL";"TAB2",#N/A,TRUE,"GENERAL";"TAB3",#N/A,TRUE,"GENERAL";"TAB4",#N/A,TRUE,"GENERAL";"TAB5",#N/A,TRUE,"GENERAL"}</definedName>
    <definedName name="_n3" localSheetId="7" hidden="1">{"TAB1",#N/A,TRUE,"GENERAL";"TAB2",#N/A,TRUE,"GENERAL";"TAB3",#N/A,TRUE,"GENERAL";"TAB4",#N/A,TRUE,"GENERAL";"TAB5",#N/A,TRUE,"GENERAL"}</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8" hidden="1">{"via1",#N/A,TRUE,"general";"via2",#N/A,TRUE,"general";"via3",#N/A,TRUE,"general"}</definedName>
    <definedName name="_n4" localSheetId="10" hidden="1">{"via1",#N/A,TRUE,"general";"via2",#N/A,TRUE,"general";"via3",#N/A,TRUE,"general"}</definedName>
    <definedName name="_n4" localSheetId="7" hidden="1">{"via1",#N/A,TRUE,"general";"via2",#N/A,TRUE,"general";"via3",#N/A,TRUE,"general"}</definedName>
    <definedName name="_n4" localSheetId="4" hidden="1">{"via1",#N/A,TRUE,"general";"via2",#N/A,TRUE,"general";"via3",#N/A,TRUE,"general"}</definedName>
    <definedName name="_n4" hidden="1">{"via1",#N/A,TRUE,"general";"via2",#N/A,TRUE,"general";"via3",#N/A,TRUE,"general"}</definedName>
    <definedName name="_n5" localSheetId="8" hidden="1">{"TAB1",#N/A,TRUE,"GENERAL";"TAB2",#N/A,TRUE,"GENERAL";"TAB3",#N/A,TRUE,"GENERAL";"TAB4",#N/A,TRUE,"GENERAL";"TAB5",#N/A,TRUE,"GENERAL"}</definedName>
    <definedName name="_n5" localSheetId="10" hidden="1">{"TAB1",#N/A,TRUE,"GENERAL";"TAB2",#N/A,TRUE,"GENERAL";"TAB3",#N/A,TRUE,"GENERAL";"TAB4",#N/A,TRUE,"GENERAL";"TAB5",#N/A,TRUE,"GENERAL"}</definedName>
    <definedName name="_n5" localSheetId="7" hidden="1">{"TAB1",#N/A,TRUE,"GENERAL";"TAB2",#N/A,TRUE,"GENERAL";"TAB3",#N/A,TRUE,"GENERAL";"TAB4",#N/A,TRUE,"GENERAL";"TAB5",#N/A,TRUE,"GENERAL"}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um10" localSheetId="10">#REF!</definedName>
    <definedName name="_num10" localSheetId="4">#REF!</definedName>
    <definedName name="_num10" localSheetId="3">#REF!</definedName>
    <definedName name="_num10" localSheetId="1">#REF!</definedName>
    <definedName name="_num10" localSheetId="2">#REF!</definedName>
    <definedName name="_num2" localSheetId="10">#REF!</definedName>
    <definedName name="_num2" localSheetId="4">#REF!</definedName>
    <definedName name="_num2" localSheetId="3">#REF!</definedName>
    <definedName name="_num2" localSheetId="1">#REF!</definedName>
    <definedName name="_num2" localSheetId="2">#REF!</definedName>
    <definedName name="_num3" localSheetId="10">#REF!</definedName>
    <definedName name="_num3" localSheetId="4">#REF!</definedName>
    <definedName name="_num3" localSheetId="3">#REF!</definedName>
    <definedName name="_num3" localSheetId="1">#REF!</definedName>
    <definedName name="_num3" localSheetId="2">#REF!</definedName>
    <definedName name="_num4" localSheetId="10">#REF!</definedName>
    <definedName name="_num4" localSheetId="4">#REF!</definedName>
    <definedName name="_num4" localSheetId="3">#REF!</definedName>
    <definedName name="_num4" localSheetId="1">#REF!</definedName>
    <definedName name="_num4" localSheetId="2">#REF!</definedName>
    <definedName name="_num5" localSheetId="10">#REF!</definedName>
    <definedName name="_num5" localSheetId="4">#REF!</definedName>
    <definedName name="_num5" localSheetId="3">#REF!</definedName>
    <definedName name="_num5" localSheetId="1">#REF!</definedName>
    <definedName name="_num5" localSheetId="2">#REF!</definedName>
    <definedName name="_num6" localSheetId="10">#REF!</definedName>
    <definedName name="_num6" localSheetId="4">#REF!</definedName>
    <definedName name="_num6" localSheetId="3">#REF!</definedName>
    <definedName name="_num6" localSheetId="1">#REF!</definedName>
    <definedName name="_num6" localSheetId="2">#REF!</definedName>
    <definedName name="_num7" localSheetId="10">#REF!</definedName>
    <definedName name="_num7" localSheetId="4">#REF!</definedName>
    <definedName name="_num7" localSheetId="3">#REF!</definedName>
    <definedName name="_num7" localSheetId="1">#REF!</definedName>
    <definedName name="_num7" localSheetId="2">#REF!</definedName>
    <definedName name="_num8" localSheetId="10">#REF!</definedName>
    <definedName name="_num8" localSheetId="4">#REF!</definedName>
    <definedName name="_num8" localSheetId="3">#REF!</definedName>
    <definedName name="_num8" localSheetId="1">#REF!</definedName>
    <definedName name="_num8" localSheetId="2">#REF!</definedName>
    <definedName name="_num9" localSheetId="10">#REF!</definedName>
    <definedName name="_num9" localSheetId="4">#REF!</definedName>
    <definedName name="_num9" localSheetId="3">#REF!</definedName>
    <definedName name="_num9" localSheetId="1">#REF!</definedName>
    <definedName name="_num9" localSheetId="2">#REF!</definedName>
    <definedName name="_nyn7" localSheetId="8" hidden="1">{"via1",#N/A,TRUE,"general";"via2",#N/A,TRUE,"general";"via3",#N/A,TRUE,"general"}</definedName>
    <definedName name="_nyn7" localSheetId="10" hidden="1">{"via1",#N/A,TRUE,"general";"via2",#N/A,TRUE,"general";"via3",#N/A,TRUE,"general"}</definedName>
    <definedName name="_nyn7" localSheetId="7" hidden="1">{"via1",#N/A,TRUE,"general";"via2",#N/A,TRUE,"general";"via3",#N/A,TRUE,"general"}</definedName>
    <definedName name="_nyn7" localSheetId="4" hidden="1">{"via1",#N/A,TRUE,"general";"via2",#N/A,TRUE,"general";"via3",#N/A,TRUE,"general"}</definedName>
    <definedName name="_nyn7" hidden="1">{"via1",#N/A,TRUE,"general";"via2",#N/A,TRUE,"general";"via3",#N/A,TRUE,"general"}</definedName>
    <definedName name="_o4" localSheetId="8" hidden="1">{"via1",#N/A,TRUE,"general";"via2",#N/A,TRUE,"general";"via3",#N/A,TRUE,"general"}</definedName>
    <definedName name="_o4" localSheetId="10" hidden="1">{"via1",#N/A,TRUE,"general";"via2",#N/A,TRUE,"general";"via3",#N/A,TRUE,"general"}</definedName>
    <definedName name="_o4" localSheetId="7"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8" hidden="1">{"TAB1",#N/A,TRUE,"GENERAL";"TAB2",#N/A,TRUE,"GENERAL";"TAB3",#N/A,TRUE,"GENERAL";"TAB4",#N/A,TRUE,"GENERAL";"TAB5",#N/A,TRUE,"GENERAL"}</definedName>
    <definedName name="_o5" localSheetId="10" hidden="1">{"TAB1",#N/A,TRUE,"GENERAL";"TAB2",#N/A,TRUE,"GENERAL";"TAB3",#N/A,TRUE,"GENERAL";"TAB4",#N/A,TRUE,"GENERAL";"TAB5",#N/A,TRUE,"GENERAL"}</definedName>
    <definedName name="_o5" localSheetId="7" hidden="1">{"TAB1",#N/A,TRUE,"GENERAL";"TAB2",#N/A,TRUE,"GENERAL";"TAB3",#N/A,TRUE,"GENERAL";"TAB4",#N/A,TRUE,"GENERAL";"TAB5",#N/A,TRUE,"GENERAL"}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8" hidden="1">{"TAB1",#N/A,TRUE,"GENERAL";"TAB2",#N/A,TRUE,"GENERAL";"TAB3",#N/A,TRUE,"GENERAL";"TAB4",#N/A,TRUE,"GENERAL";"TAB5",#N/A,TRUE,"GENERAL"}</definedName>
    <definedName name="_o6" localSheetId="10" hidden="1">{"TAB1",#N/A,TRUE,"GENERAL";"TAB2",#N/A,TRUE,"GENERAL";"TAB3",#N/A,TRUE,"GENERAL";"TAB4",#N/A,TRUE,"GENERAL";"TAB5",#N/A,TRUE,"GENERAL"}</definedName>
    <definedName name="_o6" localSheetId="7"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8" hidden="1">{"TAB1",#N/A,TRUE,"GENERAL";"TAB2",#N/A,TRUE,"GENERAL";"TAB3",#N/A,TRUE,"GENERAL";"TAB4",#N/A,TRUE,"GENERAL";"TAB5",#N/A,TRUE,"GENERAL"}</definedName>
    <definedName name="_o7" localSheetId="10" hidden="1">{"TAB1",#N/A,TRUE,"GENERAL";"TAB2",#N/A,TRUE,"GENERAL";"TAB3",#N/A,TRUE,"GENERAL";"TAB4",#N/A,TRUE,"GENERAL";"TAB5",#N/A,TRUE,"GENERAL"}</definedName>
    <definedName name="_o7" localSheetId="7"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8" hidden="1">{"via1",#N/A,TRUE,"general";"via2",#N/A,TRUE,"general";"via3",#N/A,TRUE,"general"}</definedName>
    <definedName name="_o8" localSheetId="10" hidden="1">{"via1",#N/A,TRUE,"general";"via2",#N/A,TRUE,"general";"via3",#N/A,TRUE,"general"}</definedName>
    <definedName name="_o8" localSheetId="7" hidden="1">{"via1",#N/A,TRUE,"general";"via2",#N/A,TRUE,"general";"via3",#N/A,TRUE,"general"}</definedName>
    <definedName name="_o8" localSheetId="4" hidden="1">{"via1",#N/A,TRUE,"general";"via2",#N/A,TRUE,"general";"via3",#N/A,TRUE,"general"}</definedName>
    <definedName name="_o8" hidden="1">{"via1",#N/A,TRUE,"general";"via2",#N/A,TRUE,"general";"via3",#N/A,TRUE,"general"}</definedName>
    <definedName name="_o9" localSheetId="8" hidden="1">{"TAB1",#N/A,TRUE,"GENERAL";"TAB2",#N/A,TRUE,"GENERAL";"TAB3",#N/A,TRUE,"GENERAL";"TAB4",#N/A,TRUE,"GENERAL";"TAB5",#N/A,TRUE,"GENERAL"}</definedName>
    <definedName name="_o9" localSheetId="10" hidden="1">{"TAB1",#N/A,TRUE,"GENERAL";"TAB2",#N/A,TRUE,"GENERAL";"TAB3",#N/A,TRUE,"GENERAL";"TAB4",#N/A,TRUE,"GENERAL";"TAB5",#N/A,TRUE,"GENERAL"}</definedName>
    <definedName name="_o9" localSheetId="7" hidden="1">{"TAB1",#N/A,TRUE,"GENERAL";"TAB2",#N/A,TRUE,"GENERAL";"TAB3",#N/A,TRUE,"GENERAL";"TAB4",#N/A,TRUE,"GENERAL";"TAB5",#N/A,TRUE,"GENERAL"}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rder1" localSheetId="10" hidden="1">255</definedName>
    <definedName name="_Order1" hidden="1">0</definedName>
    <definedName name="_Order2" hidden="1">0</definedName>
    <definedName name="_p6" localSheetId="8" hidden="1">{"via1",#N/A,TRUE,"general";"via2",#N/A,TRUE,"general";"via3",#N/A,TRUE,"general"}</definedName>
    <definedName name="_p6" localSheetId="10" hidden="1">{"via1",#N/A,TRUE,"general";"via2",#N/A,TRUE,"general";"via3",#N/A,TRUE,"general"}</definedName>
    <definedName name="_p6" localSheetId="7" hidden="1">{"via1",#N/A,TRUE,"general";"via2",#N/A,TRUE,"general";"via3",#N/A,TRUE,"general"}</definedName>
    <definedName name="_p6" localSheetId="4" hidden="1">{"via1",#N/A,TRUE,"general";"via2",#N/A,TRUE,"general";"via3",#N/A,TRUE,"general"}</definedName>
    <definedName name="_p6" hidden="1">{"via1",#N/A,TRUE,"general";"via2",#N/A,TRUE,"general";"via3",#N/A,TRUE,"general"}</definedName>
    <definedName name="_p7" localSheetId="8" hidden="1">{"via1",#N/A,TRUE,"general";"via2",#N/A,TRUE,"general";"via3",#N/A,TRUE,"general"}</definedName>
    <definedName name="_p7" localSheetId="10" hidden="1">{"via1",#N/A,TRUE,"general";"via2",#N/A,TRUE,"general";"via3",#N/A,TRUE,"general"}</definedName>
    <definedName name="_p7" localSheetId="7"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8" hidden="1">{"TAB1",#N/A,TRUE,"GENERAL";"TAB2",#N/A,TRUE,"GENERAL";"TAB3",#N/A,TRUE,"GENERAL";"TAB4",#N/A,TRUE,"GENERAL";"TAB5",#N/A,TRUE,"GENERAL"}</definedName>
    <definedName name="_p8" localSheetId="10" hidden="1">{"TAB1",#N/A,TRUE,"GENERAL";"TAB2",#N/A,TRUE,"GENERAL";"TAB3",#N/A,TRUE,"GENERAL";"TAB4",#N/A,TRUE,"GENERAL";"TAB5",#N/A,TRUE,"GENERAL"}</definedName>
    <definedName name="_p8" localSheetId="7" hidden="1">{"TAB1",#N/A,TRUE,"GENERAL";"TAB2",#N/A,TRUE,"GENERAL";"TAB3",#N/A,TRUE,"GENERAL";"TAB4",#N/A,TRUE,"GENERAL";"TAB5",#N/A,TRUE,"GENERAL"}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 localSheetId="10">#REF!</definedName>
    <definedName name="_PJ50" localSheetId="11">#REF!</definedName>
    <definedName name="_PJ50" localSheetId="4">#REF!</definedName>
    <definedName name="_PJ50" localSheetId="3">#REF!</definedName>
    <definedName name="_PJ50" localSheetId="1">#REF!</definedName>
    <definedName name="_PJ50" localSheetId="2">#REF!</definedName>
    <definedName name="_pj51" localSheetId="10">#REF!</definedName>
    <definedName name="_pj51" localSheetId="4">#REF!</definedName>
    <definedName name="_pj51" localSheetId="3">#REF!</definedName>
    <definedName name="_pj51" localSheetId="1">#REF!</definedName>
    <definedName name="_pj51" localSheetId="2">#REF!</definedName>
    <definedName name="_PRE1" localSheetId="10">#REF!</definedName>
    <definedName name="_PRE1" localSheetId="4">#REF!</definedName>
    <definedName name="_PRE1" localSheetId="3">#REF!</definedName>
    <definedName name="_PRE1" localSheetId="1">#REF!</definedName>
    <definedName name="_PRE1" localSheetId="2">#REF!</definedName>
    <definedName name="_r" localSheetId="8" hidden="1">{"TAB1",#N/A,TRUE,"GENERAL";"TAB2",#N/A,TRUE,"GENERAL";"TAB3",#N/A,TRUE,"GENERAL";"TAB4",#N/A,TRUE,"GENERAL";"TAB5",#N/A,TRUE,"GENERAL"}</definedName>
    <definedName name="_r" localSheetId="10" hidden="1">{"TAB1",#N/A,TRUE,"GENERAL";"TAB2",#N/A,TRUE,"GENERAL";"TAB3",#N/A,TRUE,"GENERAL";"TAB4",#N/A,TRUE,"GENERAL";"TAB5",#N/A,TRUE,"GENERAL"}</definedName>
    <definedName name="_r" localSheetId="7" hidden="1">{"TAB1",#N/A,TRUE,"GENERAL";"TAB2",#N/A,TRUE,"GENERAL";"TAB3",#N/A,TRUE,"GENERAL";"TAB4",#N/A,TRUE,"GENERAL";"TAB5",#N/A,TRUE,"GENERAL"}</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8" hidden="1">{"via1",#N/A,TRUE,"general";"via2",#N/A,TRUE,"general";"via3",#N/A,TRUE,"general"}</definedName>
    <definedName name="_r4r" localSheetId="10" hidden="1">{"via1",#N/A,TRUE,"general";"via2",#N/A,TRUE,"general";"via3",#N/A,TRUE,"general"}</definedName>
    <definedName name="_r4r" localSheetId="7" hidden="1">{"via1",#N/A,TRUE,"general";"via2",#N/A,TRUE,"general";"via3",#N/A,TRUE,"general"}</definedName>
    <definedName name="_r4r" localSheetId="4" hidden="1">{"via1",#N/A,TRUE,"general";"via2",#N/A,TRUE,"general";"via3",#N/A,TRUE,"general"}</definedName>
    <definedName name="_r4r" hidden="1">{"via1",#N/A,TRUE,"general";"via2",#N/A,TRUE,"general";"via3",#N/A,TRUE,"general"}</definedName>
    <definedName name="_ref4" localSheetId="10">#REF!</definedName>
    <definedName name="_ref4" localSheetId="4">#REF!</definedName>
    <definedName name="_ref4" localSheetId="3">#REF!</definedName>
    <definedName name="_ref4" localSheetId="1">#REF!</definedName>
    <definedName name="_ref4" localSheetId="2">#REF!</definedName>
    <definedName name="_rtu6" localSheetId="8" hidden="1">{"via1",#N/A,TRUE,"general";"via2",#N/A,TRUE,"general";"via3",#N/A,TRUE,"general"}</definedName>
    <definedName name="_rtu6" localSheetId="10" hidden="1">{"via1",#N/A,TRUE,"general";"via2",#N/A,TRUE,"general";"via3",#N/A,TRUE,"general"}</definedName>
    <definedName name="_rtu6" localSheetId="7" hidden="1">{"via1",#N/A,TRUE,"general";"via2",#N/A,TRUE,"general";"via3",#N/A,TRUE,"general"}</definedName>
    <definedName name="_rtu6" localSheetId="4" hidden="1">{"via1",#N/A,TRUE,"general";"via2",#N/A,TRUE,"general";"via3",#N/A,TRUE,"general"}</definedName>
    <definedName name="_rtu6" hidden="1">{"via1",#N/A,TRUE,"general";"via2",#N/A,TRUE,"general";"via3",#N/A,TRUE,"general"}</definedName>
    <definedName name="_s" hidden="1">#REF!</definedName>
    <definedName name="_s1" localSheetId="8" hidden="1">{"via1",#N/A,TRUE,"general";"via2",#N/A,TRUE,"general";"via3",#N/A,TRUE,"general"}</definedName>
    <definedName name="_s1" localSheetId="10" hidden="1">{"via1",#N/A,TRUE,"general";"via2",#N/A,TRUE,"general";"via3",#N/A,TRUE,"general"}</definedName>
    <definedName name="_s1" localSheetId="7"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8" hidden="1">{"TAB1",#N/A,TRUE,"GENERAL";"TAB2",#N/A,TRUE,"GENERAL";"TAB3",#N/A,TRUE,"GENERAL";"TAB4",#N/A,TRUE,"GENERAL";"TAB5",#N/A,TRUE,"GENERAL"}</definedName>
    <definedName name="_s2" localSheetId="10" hidden="1">{"TAB1",#N/A,TRUE,"GENERAL";"TAB2",#N/A,TRUE,"GENERAL";"TAB3",#N/A,TRUE,"GENERAL";"TAB4",#N/A,TRUE,"GENERAL";"TAB5",#N/A,TRUE,"GENERAL"}</definedName>
    <definedName name="_s2" localSheetId="7" hidden="1">{"TAB1",#N/A,TRUE,"GENERAL";"TAB2",#N/A,TRUE,"GENERAL";"TAB3",#N/A,TRUE,"GENERAL";"TAB4",#N/A,TRUE,"GENERAL";"TAB5",#N/A,TRUE,"GENERAL"}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8" hidden="1">{"TAB1",#N/A,TRUE,"GENERAL";"TAB2",#N/A,TRUE,"GENERAL";"TAB3",#N/A,TRUE,"GENERAL";"TAB4",#N/A,TRUE,"GENERAL";"TAB5",#N/A,TRUE,"GENERAL"}</definedName>
    <definedName name="_s3" localSheetId="10" hidden="1">{"TAB1",#N/A,TRUE,"GENERAL";"TAB2",#N/A,TRUE,"GENERAL";"TAB3",#N/A,TRUE,"GENERAL";"TAB4",#N/A,TRUE,"GENERAL";"TAB5",#N/A,TRUE,"GENERAL"}</definedName>
    <definedName name="_s3" localSheetId="7"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8" hidden="1">{"via1",#N/A,TRUE,"general";"via2",#N/A,TRUE,"general";"via3",#N/A,TRUE,"general"}</definedName>
    <definedName name="_s4" localSheetId="10" hidden="1">{"via1",#N/A,TRUE,"general";"via2",#N/A,TRUE,"general";"via3",#N/A,TRUE,"general"}</definedName>
    <definedName name="_s4" localSheetId="7" hidden="1">{"via1",#N/A,TRUE,"general";"via2",#N/A,TRUE,"general";"via3",#N/A,TRUE,"general"}</definedName>
    <definedName name="_s4" localSheetId="4" hidden="1">{"via1",#N/A,TRUE,"general";"via2",#N/A,TRUE,"general";"via3",#N/A,TRUE,"general"}</definedName>
    <definedName name="_s4" hidden="1">{"via1",#N/A,TRUE,"general";"via2",#N/A,TRUE,"general";"via3",#N/A,TRUE,"general"}</definedName>
    <definedName name="_s5" localSheetId="8" hidden="1">{"via1",#N/A,TRUE,"general";"via2",#N/A,TRUE,"general";"via3",#N/A,TRUE,"general"}</definedName>
    <definedName name="_s5" localSheetId="10" hidden="1">{"via1",#N/A,TRUE,"general";"via2",#N/A,TRUE,"general";"via3",#N/A,TRUE,"general"}</definedName>
    <definedName name="_s5" localSheetId="7"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8" hidden="1">{"TAB1",#N/A,TRUE,"GENERAL";"TAB2",#N/A,TRUE,"GENERAL";"TAB3",#N/A,TRUE,"GENERAL";"TAB4",#N/A,TRUE,"GENERAL";"TAB5",#N/A,TRUE,"GENERAL"}</definedName>
    <definedName name="_s6" localSheetId="10" hidden="1">{"TAB1",#N/A,TRUE,"GENERAL";"TAB2",#N/A,TRUE,"GENERAL";"TAB3",#N/A,TRUE,"GENERAL";"TAB4",#N/A,TRUE,"GENERAL";"TAB5",#N/A,TRUE,"GENERAL"}</definedName>
    <definedName name="_s6" localSheetId="7" hidden="1">{"TAB1",#N/A,TRUE,"GENERAL";"TAB2",#N/A,TRUE,"GENERAL";"TAB3",#N/A,TRUE,"GENERAL";"TAB4",#N/A,TRUE,"GENERAL";"TAB5",#N/A,TRUE,"GENERAL"}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8" hidden="1">{"via1",#N/A,TRUE,"general";"via2",#N/A,TRUE,"general";"via3",#N/A,TRUE,"general"}</definedName>
    <definedName name="_s7" localSheetId="10" hidden="1">{"via1",#N/A,TRUE,"general";"via2",#N/A,TRUE,"general";"via3",#N/A,TRUE,"general"}</definedName>
    <definedName name="_s7" localSheetId="7" hidden="1">{"via1",#N/A,TRUE,"general";"via2",#N/A,TRUE,"general";"via3",#N/A,TRUE,"general"}</definedName>
    <definedName name="_s7" localSheetId="4" hidden="1">{"via1",#N/A,TRUE,"general";"via2",#N/A,TRUE,"general";"via3",#N/A,TRUE,"general"}</definedName>
    <definedName name="_s7" hidden="1">{"via1",#N/A,TRUE,"general";"via2",#N/A,TRUE,"general";"via3",#N/A,TRUE,"general"}</definedName>
    <definedName name="_SBC1" localSheetId="10">[2]INV!$A$12:$D$15</definedName>
    <definedName name="_SBC3" localSheetId="10">[2]INV!$F$12:$I$15</definedName>
    <definedName name="_SBC5" localSheetId="10">[2]INV!$K$12:$N$15</definedName>
    <definedName name="_Sort" localSheetId="10" hidden="1">[1]INSUMOS!#REF!</definedName>
    <definedName name="_Sort" localSheetId="7" hidden="1">#REF!</definedName>
    <definedName name="_Sort" localSheetId="4" hidden="1">#REF!</definedName>
    <definedName name="_Sort" localSheetId="3" hidden="1">#REF!</definedName>
    <definedName name="_Sort" localSheetId="1" hidden="1">#REF!</definedName>
    <definedName name="_Sort" localSheetId="2" hidden="1">#REF!</definedName>
    <definedName name="_Sort" hidden="1">#REF!</definedName>
    <definedName name="_Sort1" hidden="1">#REF!</definedName>
    <definedName name="_srn001" localSheetId="10">#REF!</definedName>
    <definedName name="_srn001" localSheetId="4">#REF!</definedName>
    <definedName name="_srn001" localSheetId="3">#REF!</definedName>
    <definedName name="_srn001" localSheetId="1">#REF!</definedName>
    <definedName name="_srn001" localSheetId="2">#REF!</definedName>
    <definedName name="_t3" localSheetId="8" hidden="1">{"TAB1",#N/A,TRUE,"GENERAL";"TAB2",#N/A,TRUE,"GENERAL";"TAB3",#N/A,TRUE,"GENERAL";"TAB4",#N/A,TRUE,"GENERAL";"TAB5",#N/A,TRUE,"GENERAL"}</definedName>
    <definedName name="_t3" localSheetId="10" hidden="1">{"TAB1",#N/A,TRUE,"GENERAL";"TAB2",#N/A,TRUE,"GENERAL";"TAB3",#N/A,TRUE,"GENERAL";"TAB4",#N/A,TRUE,"GENERAL";"TAB5",#N/A,TRUE,"GENERAL"}</definedName>
    <definedName name="_t3" localSheetId="7" hidden="1">{"TAB1",#N/A,TRUE,"GENERAL";"TAB2",#N/A,TRUE,"GENERAL";"TAB3",#N/A,TRUE,"GENERAL";"TAB4",#N/A,TRUE,"GENERAL";"TAB5",#N/A,TRUE,"GENERAL"}</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8" hidden="1">{"via1",#N/A,TRUE,"general";"via2",#N/A,TRUE,"general";"via3",#N/A,TRUE,"general"}</definedName>
    <definedName name="_t4" localSheetId="10" hidden="1">{"via1",#N/A,TRUE,"general";"via2",#N/A,TRUE,"general";"via3",#N/A,TRUE,"general"}</definedName>
    <definedName name="_t4" localSheetId="7" hidden="1">{"via1",#N/A,TRUE,"general";"via2",#N/A,TRUE,"general";"via3",#N/A,TRUE,"general"}</definedName>
    <definedName name="_t4" localSheetId="4" hidden="1">{"via1",#N/A,TRUE,"general";"via2",#N/A,TRUE,"general";"via3",#N/A,TRUE,"general"}</definedName>
    <definedName name="_t4" hidden="1">{"via1",#N/A,TRUE,"general";"via2",#N/A,TRUE,"general";"via3",#N/A,TRUE,"general"}</definedName>
    <definedName name="_t5" localSheetId="8" hidden="1">{"TAB1",#N/A,TRUE,"GENERAL";"TAB2",#N/A,TRUE,"GENERAL";"TAB3",#N/A,TRUE,"GENERAL";"TAB4",#N/A,TRUE,"GENERAL";"TAB5",#N/A,TRUE,"GENERAL"}</definedName>
    <definedName name="_t5" localSheetId="10" hidden="1">{"TAB1",#N/A,TRUE,"GENERAL";"TAB2",#N/A,TRUE,"GENERAL";"TAB3",#N/A,TRUE,"GENERAL";"TAB4",#N/A,TRUE,"GENERAL";"TAB5",#N/A,TRUE,"GENERAL"}</definedName>
    <definedName name="_t5" localSheetId="7" hidden="1">{"TAB1",#N/A,TRUE,"GENERAL";"TAB2",#N/A,TRUE,"GENERAL";"TAB3",#N/A,TRUE,"GENERAL";"TAB4",#N/A,TRUE,"GENERAL";"TAB5",#N/A,TRUE,"GENERAL"}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8" hidden="1">{"via1",#N/A,TRUE,"general";"via2",#N/A,TRUE,"general";"via3",#N/A,TRUE,"general"}</definedName>
    <definedName name="_t6" localSheetId="10" hidden="1">{"via1",#N/A,TRUE,"general";"via2",#N/A,TRUE,"general";"via3",#N/A,TRUE,"general"}</definedName>
    <definedName name="_t6" localSheetId="7" hidden="1">{"via1",#N/A,TRUE,"general";"via2",#N/A,TRUE,"general";"via3",#N/A,TRUE,"general"}</definedName>
    <definedName name="_t6" localSheetId="4" hidden="1">{"via1",#N/A,TRUE,"general";"via2",#N/A,TRUE,"general";"via3",#N/A,TRUE,"general"}</definedName>
    <definedName name="_t6" hidden="1">{"via1",#N/A,TRUE,"general";"via2",#N/A,TRUE,"general";"via3",#N/A,TRUE,"general"}</definedName>
    <definedName name="_t66" localSheetId="8" hidden="1">{"TAB1",#N/A,TRUE,"GENERAL";"TAB2",#N/A,TRUE,"GENERAL";"TAB3",#N/A,TRUE,"GENERAL";"TAB4",#N/A,TRUE,"GENERAL";"TAB5",#N/A,TRUE,"GENERAL"}</definedName>
    <definedName name="_t66" localSheetId="10" hidden="1">{"TAB1",#N/A,TRUE,"GENERAL";"TAB2",#N/A,TRUE,"GENERAL";"TAB3",#N/A,TRUE,"GENERAL";"TAB4",#N/A,TRUE,"GENERAL";"TAB5",#N/A,TRUE,"GENERAL"}</definedName>
    <definedName name="_t66" localSheetId="7" hidden="1">{"TAB1",#N/A,TRUE,"GENERAL";"TAB2",#N/A,TRUE,"GENERAL";"TAB3",#N/A,TRUE,"GENERAL";"TAB4",#N/A,TRUE,"GENERAL";"TAB5",#N/A,TRUE,"GENERAL"}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8" hidden="1">{"via1",#N/A,TRUE,"general";"via2",#N/A,TRUE,"general";"via3",#N/A,TRUE,"general"}</definedName>
    <definedName name="_t7" localSheetId="10" hidden="1">{"via1",#N/A,TRUE,"general";"via2",#N/A,TRUE,"general";"via3",#N/A,TRUE,"general"}</definedName>
    <definedName name="_t7" localSheetId="7" hidden="1">{"via1",#N/A,TRUE,"general";"via2",#N/A,TRUE,"general";"via3",#N/A,TRUE,"general"}</definedName>
    <definedName name="_t7" localSheetId="4" hidden="1">{"via1",#N/A,TRUE,"general";"via2",#N/A,TRUE,"general";"via3",#N/A,TRUE,"general"}</definedName>
    <definedName name="_t7" hidden="1">{"via1",#N/A,TRUE,"general";"via2",#N/A,TRUE,"general";"via3",#N/A,TRUE,"general"}</definedName>
    <definedName name="_t77" localSheetId="8" hidden="1">{"TAB1",#N/A,TRUE,"GENERAL";"TAB2",#N/A,TRUE,"GENERAL";"TAB3",#N/A,TRUE,"GENERAL";"TAB4",#N/A,TRUE,"GENERAL";"TAB5",#N/A,TRUE,"GENERAL"}</definedName>
    <definedName name="_t77" localSheetId="10" hidden="1">{"TAB1",#N/A,TRUE,"GENERAL";"TAB2",#N/A,TRUE,"GENERAL";"TAB3",#N/A,TRUE,"GENERAL";"TAB4",#N/A,TRUE,"GENERAL";"TAB5",#N/A,TRUE,"GENERAL"}</definedName>
    <definedName name="_t77" localSheetId="7" hidden="1">{"TAB1",#N/A,TRUE,"GENERAL";"TAB2",#N/A,TRUE,"GENERAL";"TAB3",#N/A,TRUE,"GENERAL";"TAB4",#N/A,TRUE,"GENERAL";"TAB5",#N/A,TRUE,"GENERAL"}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8" hidden="1">{"TAB1",#N/A,TRUE,"GENERAL";"TAB2",#N/A,TRUE,"GENERAL";"TAB3",#N/A,TRUE,"GENERAL";"TAB4",#N/A,TRUE,"GENERAL";"TAB5",#N/A,TRUE,"GENERAL"}</definedName>
    <definedName name="_t8" localSheetId="10" hidden="1">{"TAB1",#N/A,TRUE,"GENERAL";"TAB2",#N/A,TRUE,"GENERAL";"TAB3",#N/A,TRUE,"GENERAL";"TAB4",#N/A,TRUE,"GENERAL";"TAB5",#N/A,TRUE,"GENERAL"}</definedName>
    <definedName name="_t8" localSheetId="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8" hidden="1">{"via1",#N/A,TRUE,"general";"via2",#N/A,TRUE,"general";"via3",#N/A,TRUE,"general"}</definedName>
    <definedName name="_t88" localSheetId="10" hidden="1">{"via1",#N/A,TRUE,"general";"via2",#N/A,TRUE,"general";"via3",#N/A,TRUE,"general"}</definedName>
    <definedName name="_t88" localSheetId="7" hidden="1">{"via1",#N/A,TRUE,"general";"via2",#N/A,TRUE,"general";"via3",#N/A,TRUE,"general"}</definedName>
    <definedName name="_t88" localSheetId="4" hidden="1">{"via1",#N/A,TRUE,"general";"via2",#N/A,TRUE,"general";"via3",#N/A,TRUE,"general"}</definedName>
    <definedName name="_t88" hidden="1">{"via1",#N/A,TRUE,"general";"via2",#N/A,TRUE,"general";"via3",#N/A,TRUE,"general"}</definedName>
    <definedName name="_t9" localSheetId="8" hidden="1">{"TAB1",#N/A,TRUE,"GENERAL";"TAB2",#N/A,TRUE,"GENERAL";"TAB3",#N/A,TRUE,"GENERAL";"TAB4",#N/A,TRUE,"GENERAL";"TAB5",#N/A,TRUE,"GENERAL"}</definedName>
    <definedName name="_t9" localSheetId="10" hidden="1">{"TAB1",#N/A,TRUE,"GENERAL";"TAB2",#N/A,TRUE,"GENERAL";"TAB3",#N/A,TRUE,"GENERAL";"TAB4",#N/A,TRUE,"GENERAL";"TAB5",#N/A,TRUE,"GENERAL"}</definedName>
    <definedName name="_t9" localSheetId="7" hidden="1">{"TAB1",#N/A,TRUE,"GENERAL";"TAB2",#N/A,TRUE,"GENERAL";"TAB3",#N/A,TRUE,"GENERAL";"TAB4",#N/A,TRUE,"GENERAL";"TAB5",#N/A,TRUE,"GENERAL"}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8" hidden="1">{"via1",#N/A,TRUE,"general";"via2",#N/A,TRUE,"general";"via3",#N/A,TRUE,"general"}</definedName>
    <definedName name="_t99" localSheetId="10" hidden="1">{"via1",#N/A,TRUE,"general";"via2",#N/A,TRUE,"general";"via3",#N/A,TRUE,"general"}</definedName>
    <definedName name="_t99" localSheetId="7" hidden="1">{"via1",#N/A,TRUE,"general";"via2",#N/A,TRUE,"general";"via3",#N/A,TRUE,"general"}</definedName>
    <definedName name="_t99" localSheetId="4" hidden="1">{"via1",#N/A,TRUE,"general";"via2",#N/A,TRUE,"general";"via3",#N/A,TRUE,"general"}</definedName>
    <definedName name="_t99" hidden="1">{"via1",#N/A,TRUE,"general";"via2",#N/A,TRUE,"general";"via3",#N/A,TRUE,"general"}</definedName>
    <definedName name="_u4" localSheetId="8" hidden="1">{"TAB1",#N/A,TRUE,"GENERAL";"TAB2",#N/A,TRUE,"GENERAL";"TAB3",#N/A,TRUE,"GENERAL";"TAB4",#N/A,TRUE,"GENERAL";"TAB5",#N/A,TRUE,"GENERAL"}</definedName>
    <definedName name="_u4" localSheetId="10" hidden="1">{"TAB1",#N/A,TRUE,"GENERAL";"TAB2",#N/A,TRUE,"GENERAL";"TAB3",#N/A,TRUE,"GENERAL";"TAB4",#N/A,TRUE,"GENERAL";"TAB5",#N/A,TRUE,"GENERAL"}</definedName>
    <definedName name="_u4" localSheetId="7" hidden="1">{"TAB1",#N/A,TRUE,"GENERAL";"TAB2",#N/A,TRUE,"GENERAL";"TAB3",#N/A,TRUE,"GENERAL";"TAB4",#N/A,TRUE,"GENERAL";"TAB5",#N/A,TRUE,"GENERAL"}</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8" hidden="1">{"TAB1",#N/A,TRUE,"GENERAL";"TAB2",#N/A,TRUE,"GENERAL";"TAB3",#N/A,TRUE,"GENERAL";"TAB4",#N/A,TRUE,"GENERAL";"TAB5",#N/A,TRUE,"GENERAL"}</definedName>
    <definedName name="_u5" localSheetId="10" hidden="1">{"TAB1",#N/A,TRUE,"GENERAL";"TAB2",#N/A,TRUE,"GENERAL";"TAB3",#N/A,TRUE,"GENERAL";"TAB4",#N/A,TRUE,"GENERAL";"TAB5",#N/A,TRUE,"GENERAL"}</definedName>
    <definedName name="_u5" localSheetId="7"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8" hidden="1">{"TAB1",#N/A,TRUE,"GENERAL";"TAB2",#N/A,TRUE,"GENERAL";"TAB3",#N/A,TRUE,"GENERAL";"TAB4",#N/A,TRUE,"GENERAL";"TAB5",#N/A,TRUE,"GENERAL"}</definedName>
    <definedName name="_u6" localSheetId="10" hidden="1">{"TAB1",#N/A,TRUE,"GENERAL";"TAB2",#N/A,TRUE,"GENERAL";"TAB3",#N/A,TRUE,"GENERAL";"TAB4",#N/A,TRUE,"GENERAL";"TAB5",#N/A,TRUE,"GENERAL"}</definedName>
    <definedName name="_u6" localSheetId="7"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8" hidden="1">{"via1",#N/A,TRUE,"general";"via2",#N/A,TRUE,"general";"via3",#N/A,TRUE,"general"}</definedName>
    <definedName name="_u7" localSheetId="10" hidden="1">{"via1",#N/A,TRUE,"general";"via2",#N/A,TRUE,"general";"via3",#N/A,TRUE,"general"}</definedName>
    <definedName name="_u7" localSheetId="7" hidden="1">{"via1",#N/A,TRUE,"general";"via2",#N/A,TRUE,"general";"via3",#N/A,TRUE,"general"}</definedName>
    <definedName name="_u7" localSheetId="4" hidden="1">{"via1",#N/A,TRUE,"general";"via2",#N/A,TRUE,"general";"via3",#N/A,TRUE,"general"}</definedName>
    <definedName name="_u7" hidden="1">{"via1",#N/A,TRUE,"general";"via2",#N/A,TRUE,"general";"via3",#N/A,TRUE,"general"}</definedName>
    <definedName name="_u8" localSheetId="8" hidden="1">{"TAB1",#N/A,TRUE,"GENERAL";"TAB2",#N/A,TRUE,"GENERAL";"TAB3",#N/A,TRUE,"GENERAL";"TAB4",#N/A,TRUE,"GENERAL";"TAB5",#N/A,TRUE,"GENERAL"}</definedName>
    <definedName name="_u8" localSheetId="10" hidden="1">{"TAB1",#N/A,TRUE,"GENERAL";"TAB2",#N/A,TRUE,"GENERAL";"TAB3",#N/A,TRUE,"GENERAL";"TAB4",#N/A,TRUE,"GENERAL";"TAB5",#N/A,TRUE,"GENERAL"}</definedName>
    <definedName name="_u8" localSheetId="7" hidden="1">{"TAB1",#N/A,TRUE,"GENERAL";"TAB2",#N/A,TRUE,"GENERAL";"TAB3",#N/A,TRUE,"GENERAL";"TAB4",#N/A,TRUE,"GENERAL";"TAB5",#N/A,TRUE,"GENERAL"}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8" hidden="1">{"TAB1",#N/A,TRUE,"GENERAL";"TAB2",#N/A,TRUE,"GENERAL";"TAB3",#N/A,TRUE,"GENERAL";"TAB4",#N/A,TRUE,"GENERAL";"TAB5",#N/A,TRUE,"GENERAL"}</definedName>
    <definedName name="_u9" localSheetId="10" hidden="1">{"TAB1",#N/A,TRUE,"GENERAL";"TAB2",#N/A,TRUE,"GENERAL";"TAB3",#N/A,TRUE,"GENERAL";"TAB4",#N/A,TRUE,"GENERAL";"TAB5",#N/A,TRUE,"GENERAL"}</definedName>
    <definedName name="_u9" localSheetId="7"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r7" localSheetId="8" hidden="1">{"TAB1",#N/A,TRUE,"GENERAL";"TAB2",#N/A,TRUE,"GENERAL";"TAB3",#N/A,TRUE,"GENERAL";"TAB4",#N/A,TRUE,"GENERAL";"TAB5",#N/A,TRUE,"GENERAL"}</definedName>
    <definedName name="_ur7" localSheetId="10" hidden="1">{"TAB1",#N/A,TRUE,"GENERAL";"TAB2",#N/A,TRUE,"GENERAL";"TAB3",#N/A,TRUE,"GENERAL";"TAB4",#N/A,TRUE,"GENERAL";"TAB5",#N/A,TRUE,"GENERAL"}</definedName>
    <definedName name="_ur7" localSheetId="7" hidden="1">{"TAB1",#N/A,TRUE,"GENERAL";"TAB2",#N/A,TRUE,"GENERAL";"TAB3",#N/A,TRUE,"GENERAL";"TAB4",#N/A,TRUE,"GENERAL";"TAB5",#N/A,TRUE,"GENERAL"}</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8" hidden="1">{"via1",#N/A,TRUE,"general";"via2",#N/A,TRUE,"general";"via3",#N/A,TRUE,"general"}</definedName>
    <definedName name="_v2" localSheetId="10" hidden="1">{"via1",#N/A,TRUE,"general";"via2",#N/A,TRUE,"general";"via3",#N/A,TRUE,"general"}</definedName>
    <definedName name="_v2" localSheetId="7" hidden="1">{"via1",#N/A,TRUE,"general";"via2",#N/A,TRUE,"general";"via3",#N/A,TRUE,"general"}</definedName>
    <definedName name="_v2" localSheetId="4" hidden="1">{"via1",#N/A,TRUE,"general";"via2",#N/A,TRUE,"general";"via3",#N/A,TRUE,"general"}</definedName>
    <definedName name="_v2" hidden="1">{"via1",#N/A,TRUE,"general";"via2",#N/A,TRUE,"general";"via3",#N/A,TRUE,"general"}</definedName>
    <definedName name="_v3" localSheetId="8" hidden="1">{"TAB1",#N/A,TRUE,"GENERAL";"TAB2",#N/A,TRUE,"GENERAL";"TAB3",#N/A,TRUE,"GENERAL";"TAB4",#N/A,TRUE,"GENERAL";"TAB5",#N/A,TRUE,"GENERAL"}</definedName>
    <definedName name="_v3" localSheetId="10" hidden="1">{"TAB1",#N/A,TRUE,"GENERAL";"TAB2",#N/A,TRUE,"GENERAL";"TAB3",#N/A,TRUE,"GENERAL";"TAB4",#N/A,TRUE,"GENERAL";"TAB5",#N/A,TRUE,"GENERAL"}</definedName>
    <definedName name="_v3" localSheetId="7" hidden="1">{"TAB1",#N/A,TRUE,"GENERAL";"TAB2",#N/A,TRUE,"GENERAL";"TAB3",#N/A,TRUE,"GENERAL";"TAB4",#N/A,TRUE,"GENERAL";"TAB5",#N/A,TRUE,"GENERAL"}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8" hidden="1">{"TAB1",#N/A,TRUE,"GENERAL";"TAB2",#N/A,TRUE,"GENERAL";"TAB3",#N/A,TRUE,"GENERAL";"TAB4",#N/A,TRUE,"GENERAL";"TAB5",#N/A,TRUE,"GENERAL"}</definedName>
    <definedName name="_v4" localSheetId="10" hidden="1">{"TAB1",#N/A,TRUE,"GENERAL";"TAB2",#N/A,TRUE,"GENERAL";"TAB3",#N/A,TRUE,"GENERAL";"TAB4",#N/A,TRUE,"GENERAL";"TAB5",#N/A,TRUE,"GENERAL"}</definedName>
    <definedName name="_v4" localSheetId="7"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8" hidden="1">{"TAB1",#N/A,TRUE,"GENERAL";"TAB2",#N/A,TRUE,"GENERAL";"TAB3",#N/A,TRUE,"GENERAL";"TAB4",#N/A,TRUE,"GENERAL";"TAB5",#N/A,TRUE,"GENERAL"}</definedName>
    <definedName name="_v5" localSheetId="10" hidden="1">{"TAB1",#N/A,TRUE,"GENERAL";"TAB2",#N/A,TRUE,"GENERAL";"TAB3",#N/A,TRUE,"GENERAL";"TAB4",#N/A,TRUE,"GENERAL";"TAB5",#N/A,TRUE,"GENERAL"}</definedName>
    <definedName name="_v5" localSheetId="7"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8" hidden="1">{"TAB1",#N/A,TRUE,"GENERAL";"TAB2",#N/A,TRUE,"GENERAL";"TAB3",#N/A,TRUE,"GENERAL";"TAB4",#N/A,TRUE,"GENERAL";"TAB5",#N/A,TRUE,"GENERAL"}</definedName>
    <definedName name="_v6" localSheetId="10" hidden="1">{"TAB1",#N/A,TRUE,"GENERAL";"TAB2",#N/A,TRUE,"GENERAL";"TAB3",#N/A,TRUE,"GENERAL";"TAB4",#N/A,TRUE,"GENERAL";"TAB5",#N/A,TRUE,"GENERAL"}</definedName>
    <definedName name="_v6" localSheetId="7"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8" hidden="1">{"via1",#N/A,TRUE,"general";"via2",#N/A,TRUE,"general";"via3",#N/A,TRUE,"general"}</definedName>
    <definedName name="_v7" localSheetId="10" hidden="1">{"via1",#N/A,TRUE,"general";"via2",#N/A,TRUE,"general";"via3",#N/A,TRUE,"general"}</definedName>
    <definedName name="_v7" localSheetId="7" hidden="1">{"via1",#N/A,TRUE,"general";"via2",#N/A,TRUE,"general";"via3",#N/A,TRUE,"general"}</definedName>
    <definedName name="_v7" localSheetId="4" hidden="1">{"via1",#N/A,TRUE,"general";"via2",#N/A,TRUE,"general";"via3",#N/A,TRUE,"general"}</definedName>
    <definedName name="_v7" hidden="1">{"via1",#N/A,TRUE,"general";"via2",#N/A,TRUE,"general";"via3",#N/A,TRUE,"general"}</definedName>
    <definedName name="_v8" localSheetId="8" hidden="1">{"TAB1",#N/A,TRUE,"GENERAL";"TAB2",#N/A,TRUE,"GENERAL";"TAB3",#N/A,TRUE,"GENERAL";"TAB4",#N/A,TRUE,"GENERAL";"TAB5",#N/A,TRUE,"GENERAL"}</definedName>
    <definedName name="_v8" localSheetId="10" hidden="1">{"TAB1",#N/A,TRUE,"GENERAL";"TAB2",#N/A,TRUE,"GENERAL";"TAB3",#N/A,TRUE,"GENERAL";"TAB4",#N/A,TRUE,"GENERAL";"TAB5",#N/A,TRUE,"GENERAL"}</definedName>
    <definedName name="_v8" localSheetId="7" hidden="1">{"TAB1",#N/A,TRUE,"GENERAL";"TAB2",#N/A,TRUE,"GENERAL";"TAB3",#N/A,TRUE,"GENERAL";"TAB4",#N/A,TRUE,"GENERAL";"TAB5",#N/A,TRUE,"GENERAL"}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8" hidden="1">{"TAB1",#N/A,TRUE,"GENERAL";"TAB2",#N/A,TRUE,"GENERAL";"TAB3",#N/A,TRUE,"GENERAL";"TAB4",#N/A,TRUE,"GENERAL";"TAB5",#N/A,TRUE,"GENERAL"}</definedName>
    <definedName name="_v9" localSheetId="10" hidden="1">{"TAB1",#N/A,TRUE,"GENERAL";"TAB2",#N/A,TRUE,"GENERAL";"TAB3",#N/A,TRUE,"GENERAL";"TAB4",#N/A,TRUE,"GENERAL";"TAB5",#N/A,TRUE,"GENERAL"}</definedName>
    <definedName name="_v9" localSheetId="7"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fv4" localSheetId="8" hidden="1">{"via1",#N/A,TRUE,"general";"via2",#N/A,TRUE,"general";"via3",#N/A,TRUE,"general"}</definedName>
    <definedName name="_vfv4" localSheetId="10" hidden="1">{"via1",#N/A,TRUE,"general";"via2",#N/A,TRUE,"general";"via3",#N/A,TRUE,"general"}</definedName>
    <definedName name="_vfv4" localSheetId="7" hidden="1">{"via1",#N/A,TRUE,"general";"via2",#N/A,TRUE,"general";"via3",#N/A,TRUE,"general"}</definedName>
    <definedName name="_vfv4" localSheetId="4" hidden="1">{"via1",#N/A,TRUE,"general";"via2",#N/A,TRUE,"general";"via3",#N/A,TRUE,"general"}</definedName>
    <definedName name="_vfv4" hidden="1">{"via1",#N/A,TRUE,"general";"via2",#N/A,TRUE,"general";"via3",#N/A,TRUE,"general"}</definedName>
    <definedName name="_x1" localSheetId="8" hidden="1">{"TAB1",#N/A,TRUE,"GENERAL";"TAB2",#N/A,TRUE,"GENERAL";"TAB3",#N/A,TRUE,"GENERAL";"TAB4",#N/A,TRUE,"GENERAL";"TAB5",#N/A,TRUE,"GENERAL"}</definedName>
    <definedName name="_x1" localSheetId="10" hidden="1">{"TAB1",#N/A,TRUE,"GENERAL";"TAB2",#N/A,TRUE,"GENERAL";"TAB3",#N/A,TRUE,"GENERAL";"TAB4",#N/A,TRUE,"GENERAL";"TAB5",#N/A,TRUE,"GENERAL"}</definedName>
    <definedName name="_x1" localSheetId="7" hidden="1">{"TAB1",#N/A,TRUE,"GENERAL";"TAB2",#N/A,TRUE,"GENERAL";"TAB3",#N/A,TRUE,"GENERAL";"TAB4",#N/A,TRUE,"GENERAL";"TAB5",#N/A,TRUE,"GENERAL"}</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8" hidden="1">{"via1",#N/A,TRUE,"general";"via2",#N/A,TRUE,"general";"via3",#N/A,TRUE,"general"}</definedName>
    <definedName name="_x2" localSheetId="10" hidden="1">{"via1",#N/A,TRUE,"general";"via2",#N/A,TRUE,"general";"via3",#N/A,TRUE,"general"}</definedName>
    <definedName name="_x2" localSheetId="7" hidden="1">{"via1",#N/A,TRUE,"general";"via2",#N/A,TRUE,"general";"via3",#N/A,TRUE,"general"}</definedName>
    <definedName name="_x2" localSheetId="4" hidden="1">{"via1",#N/A,TRUE,"general";"via2",#N/A,TRUE,"general";"via3",#N/A,TRUE,"general"}</definedName>
    <definedName name="_x2" hidden="1">{"via1",#N/A,TRUE,"general";"via2",#N/A,TRUE,"general";"via3",#N/A,TRUE,"general"}</definedName>
    <definedName name="_x3" localSheetId="8" hidden="1">{"via1",#N/A,TRUE,"general";"via2",#N/A,TRUE,"general";"via3",#N/A,TRUE,"general"}</definedName>
    <definedName name="_x3" localSheetId="10" hidden="1">{"via1",#N/A,TRUE,"general";"via2",#N/A,TRUE,"general";"via3",#N/A,TRUE,"general"}</definedName>
    <definedName name="_x3" localSheetId="7"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8" hidden="1">{"via1",#N/A,TRUE,"general";"via2",#N/A,TRUE,"general";"via3",#N/A,TRUE,"general"}</definedName>
    <definedName name="_x4" localSheetId="10" hidden="1">{"via1",#N/A,TRUE,"general";"via2",#N/A,TRUE,"general";"via3",#N/A,TRUE,"general"}</definedName>
    <definedName name="_x4" localSheetId="7"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8" hidden="1">{"TAB1",#N/A,TRUE,"GENERAL";"TAB2",#N/A,TRUE,"GENERAL";"TAB3",#N/A,TRUE,"GENERAL";"TAB4",#N/A,TRUE,"GENERAL";"TAB5",#N/A,TRUE,"GENERAL"}</definedName>
    <definedName name="_x5" localSheetId="10" hidden="1">{"TAB1",#N/A,TRUE,"GENERAL";"TAB2",#N/A,TRUE,"GENERAL";"TAB3",#N/A,TRUE,"GENERAL";"TAB4",#N/A,TRUE,"GENERAL";"TAB5",#N/A,TRUE,"GENERAL"}</definedName>
    <definedName name="_x5" localSheetId="7" hidden="1">{"TAB1",#N/A,TRUE,"GENERAL";"TAB2",#N/A,TRUE,"GENERAL";"TAB3",#N/A,TRUE,"GENERAL";"TAB4",#N/A,TRUE,"GENERAL";"TAB5",#N/A,TRUE,"GENERAL"}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8" hidden="1">{"TAB1",#N/A,TRUE,"GENERAL";"TAB2",#N/A,TRUE,"GENERAL";"TAB3",#N/A,TRUE,"GENERAL";"TAB4",#N/A,TRUE,"GENERAL";"TAB5",#N/A,TRUE,"GENERAL"}</definedName>
    <definedName name="_x6" localSheetId="10" hidden="1">{"TAB1",#N/A,TRUE,"GENERAL";"TAB2",#N/A,TRUE,"GENERAL";"TAB3",#N/A,TRUE,"GENERAL";"TAB4",#N/A,TRUE,"GENERAL";"TAB5",#N/A,TRUE,"GENERAL"}</definedName>
    <definedName name="_x6" localSheetId="7"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8" hidden="1">{"TAB1",#N/A,TRUE,"GENERAL";"TAB2",#N/A,TRUE,"GENERAL";"TAB3",#N/A,TRUE,"GENERAL";"TAB4",#N/A,TRUE,"GENERAL";"TAB5",#N/A,TRUE,"GENERAL"}</definedName>
    <definedName name="_x7" localSheetId="10" hidden="1">{"TAB1",#N/A,TRUE,"GENERAL";"TAB2",#N/A,TRUE,"GENERAL";"TAB3",#N/A,TRUE,"GENERAL";"TAB4",#N/A,TRUE,"GENERAL";"TAB5",#N/A,TRUE,"GENERAL"}</definedName>
    <definedName name="_x7" localSheetId="7"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8" hidden="1">{"via1",#N/A,TRUE,"general";"via2",#N/A,TRUE,"general";"via3",#N/A,TRUE,"general"}</definedName>
    <definedName name="_x8" localSheetId="10" hidden="1">{"via1",#N/A,TRUE,"general";"via2",#N/A,TRUE,"general";"via3",#N/A,TRUE,"general"}</definedName>
    <definedName name="_x8" localSheetId="7" hidden="1">{"via1",#N/A,TRUE,"general";"via2",#N/A,TRUE,"general";"via3",#N/A,TRUE,"general"}</definedName>
    <definedName name="_x8" localSheetId="4" hidden="1">{"via1",#N/A,TRUE,"general";"via2",#N/A,TRUE,"general";"via3",#N/A,TRUE,"general"}</definedName>
    <definedName name="_x8" hidden="1">{"via1",#N/A,TRUE,"general";"via2",#N/A,TRUE,"general";"via3",#N/A,TRUE,"general"}</definedName>
    <definedName name="_x9" localSheetId="8" hidden="1">{"TAB1",#N/A,TRUE,"GENERAL";"TAB2",#N/A,TRUE,"GENERAL";"TAB3",#N/A,TRUE,"GENERAL";"TAB4",#N/A,TRUE,"GENERAL";"TAB5",#N/A,TRUE,"GENERAL"}</definedName>
    <definedName name="_x9" localSheetId="10" hidden="1">{"TAB1",#N/A,TRUE,"GENERAL";"TAB2",#N/A,TRUE,"GENERAL";"TAB3",#N/A,TRUE,"GENERAL";"TAB4",#N/A,TRUE,"GENERAL";"TAB5",#N/A,TRUE,"GENERAL"}</definedName>
    <definedName name="_x9" localSheetId="7" hidden="1">{"TAB1",#N/A,TRUE,"GENERAL";"TAB2",#N/A,TRUE,"GENERAL";"TAB3",#N/A,TRUE,"GENERAL";"TAB4",#N/A,TRUE,"GENERAL";"TAB5",#N/A,TRUE,"GENERAL"}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8" hidden="1">{"TAB1",#N/A,TRUE,"GENERAL";"TAB2",#N/A,TRUE,"GENERAL";"TAB3",#N/A,TRUE,"GENERAL";"TAB4",#N/A,TRUE,"GENERAL";"TAB5",#N/A,TRUE,"GENERAL"}</definedName>
    <definedName name="_y2" localSheetId="10" hidden="1">{"TAB1",#N/A,TRUE,"GENERAL";"TAB2",#N/A,TRUE,"GENERAL";"TAB3",#N/A,TRUE,"GENERAL";"TAB4",#N/A,TRUE,"GENERAL";"TAB5",#N/A,TRUE,"GENERAL"}</definedName>
    <definedName name="_y2" localSheetId="7"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8" hidden="1">{"via1",#N/A,TRUE,"general";"via2",#N/A,TRUE,"general";"via3",#N/A,TRUE,"general"}</definedName>
    <definedName name="_y3" localSheetId="10" hidden="1">{"via1",#N/A,TRUE,"general";"via2",#N/A,TRUE,"general";"via3",#N/A,TRUE,"general"}</definedName>
    <definedName name="_y3" localSheetId="7" hidden="1">{"via1",#N/A,TRUE,"general";"via2",#N/A,TRUE,"general";"via3",#N/A,TRUE,"general"}</definedName>
    <definedName name="_y3" localSheetId="4" hidden="1">{"via1",#N/A,TRUE,"general";"via2",#N/A,TRUE,"general";"via3",#N/A,TRUE,"general"}</definedName>
    <definedName name="_y3" hidden="1">{"via1",#N/A,TRUE,"general";"via2",#N/A,TRUE,"general";"via3",#N/A,TRUE,"general"}</definedName>
    <definedName name="_y4" localSheetId="8" hidden="1">{"via1",#N/A,TRUE,"general";"via2",#N/A,TRUE,"general";"via3",#N/A,TRUE,"general"}</definedName>
    <definedName name="_y4" localSheetId="10" hidden="1">{"via1",#N/A,TRUE,"general";"via2",#N/A,TRUE,"general";"via3",#N/A,TRUE,"general"}</definedName>
    <definedName name="_y4" localSheetId="7"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8" hidden="1">{"TAB1",#N/A,TRUE,"GENERAL";"TAB2",#N/A,TRUE,"GENERAL";"TAB3",#N/A,TRUE,"GENERAL";"TAB4",#N/A,TRUE,"GENERAL";"TAB5",#N/A,TRUE,"GENERAL"}</definedName>
    <definedName name="_y5" localSheetId="10" hidden="1">{"TAB1",#N/A,TRUE,"GENERAL";"TAB2",#N/A,TRUE,"GENERAL";"TAB3",#N/A,TRUE,"GENERAL";"TAB4",#N/A,TRUE,"GENERAL";"TAB5",#N/A,TRUE,"GENERAL"}</definedName>
    <definedName name="_y5" localSheetId="7" hidden="1">{"TAB1",#N/A,TRUE,"GENERAL";"TAB2",#N/A,TRUE,"GENERAL";"TAB3",#N/A,TRUE,"GENERAL";"TAB4",#N/A,TRUE,"GENERAL";"TAB5",#N/A,TRUE,"GENERAL"}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8" hidden="1">{"via1",#N/A,TRUE,"general";"via2",#N/A,TRUE,"general";"via3",#N/A,TRUE,"general"}</definedName>
    <definedName name="_y6" localSheetId="10" hidden="1">{"via1",#N/A,TRUE,"general";"via2",#N/A,TRUE,"general";"via3",#N/A,TRUE,"general"}</definedName>
    <definedName name="_y6" localSheetId="7" hidden="1">{"via1",#N/A,TRUE,"general";"via2",#N/A,TRUE,"general";"via3",#N/A,TRUE,"general"}</definedName>
    <definedName name="_y6" localSheetId="4" hidden="1">{"via1",#N/A,TRUE,"general";"via2",#N/A,TRUE,"general";"via3",#N/A,TRUE,"general"}</definedName>
    <definedName name="_y6" hidden="1">{"via1",#N/A,TRUE,"general";"via2",#N/A,TRUE,"general";"via3",#N/A,TRUE,"general"}</definedName>
    <definedName name="_y7" localSheetId="8" hidden="1">{"via1",#N/A,TRUE,"general";"via2",#N/A,TRUE,"general";"via3",#N/A,TRUE,"general"}</definedName>
    <definedName name="_y7" localSheetId="10" hidden="1">{"via1",#N/A,TRUE,"general";"via2",#N/A,TRUE,"general";"via3",#N/A,TRUE,"general"}</definedName>
    <definedName name="_y7" localSheetId="7"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8" hidden="1">{"via1",#N/A,TRUE,"general";"via2",#N/A,TRUE,"general";"via3",#N/A,TRUE,"general"}</definedName>
    <definedName name="_y8" localSheetId="10" hidden="1">{"via1",#N/A,TRUE,"general";"via2",#N/A,TRUE,"general";"via3",#N/A,TRUE,"general"}</definedName>
    <definedName name="_y8" localSheetId="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8" hidden="1">{"TAB1",#N/A,TRUE,"GENERAL";"TAB2",#N/A,TRUE,"GENERAL";"TAB3",#N/A,TRUE,"GENERAL";"TAB4",#N/A,TRUE,"GENERAL";"TAB5",#N/A,TRUE,"GENERAL"}</definedName>
    <definedName name="_y9" localSheetId="10" hidden="1">{"TAB1",#N/A,TRUE,"GENERAL";"TAB2",#N/A,TRUE,"GENERAL";"TAB3",#N/A,TRUE,"GENERAL";"TAB4",#N/A,TRUE,"GENERAL";"TAB5",#N/A,TRUE,"GENERAL"}</definedName>
    <definedName name="_y9" localSheetId="7" hidden="1">{"TAB1",#N/A,TRUE,"GENERAL";"TAB2",#N/A,TRUE,"GENERAL";"TAB3",#N/A,TRUE,"GENERAL";"TAB4",#N/A,TRUE,"GENERAL";"TAB5",#N/A,TRUE,"GENERAL"}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8" hidden="1">{"TAB1",#N/A,TRUE,"GENERAL";"TAB2",#N/A,TRUE,"GENERAL";"TAB3",#N/A,TRUE,"GENERAL";"TAB4",#N/A,TRUE,"GENERAL";"TAB5",#N/A,TRUE,"GENERAL"}</definedName>
    <definedName name="_z1" localSheetId="10" hidden="1">{"TAB1",#N/A,TRUE,"GENERAL";"TAB2",#N/A,TRUE,"GENERAL";"TAB3",#N/A,TRUE,"GENERAL";"TAB4",#N/A,TRUE,"GENERAL";"TAB5",#N/A,TRUE,"GENERAL"}</definedName>
    <definedName name="_z1" localSheetId="7"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8" hidden="1">{"via1",#N/A,TRUE,"general";"via2",#N/A,TRUE,"general";"via3",#N/A,TRUE,"general"}</definedName>
    <definedName name="_z2" localSheetId="10" hidden="1">{"via1",#N/A,TRUE,"general";"via2",#N/A,TRUE,"general";"via3",#N/A,TRUE,"general"}</definedName>
    <definedName name="_z2" localSheetId="7" hidden="1">{"via1",#N/A,TRUE,"general";"via2",#N/A,TRUE,"general";"via3",#N/A,TRUE,"general"}</definedName>
    <definedName name="_z2" localSheetId="4" hidden="1">{"via1",#N/A,TRUE,"general";"via2",#N/A,TRUE,"general";"via3",#N/A,TRUE,"general"}</definedName>
    <definedName name="_z2" hidden="1">{"via1",#N/A,TRUE,"general";"via2",#N/A,TRUE,"general";"via3",#N/A,TRUE,"general"}</definedName>
    <definedName name="_z3" localSheetId="8" hidden="1">{"via1",#N/A,TRUE,"general";"via2",#N/A,TRUE,"general";"via3",#N/A,TRUE,"general"}</definedName>
    <definedName name="_z3" localSheetId="10" hidden="1">{"via1",#N/A,TRUE,"general";"via2",#N/A,TRUE,"general";"via3",#N/A,TRUE,"general"}</definedName>
    <definedName name="_z3" localSheetId="7"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8" hidden="1">{"TAB1",#N/A,TRUE,"GENERAL";"TAB2",#N/A,TRUE,"GENERAL";"TAB3",#N/A,TRUE,"GENERAL";"TAB4",#N/A,TRUE,"GENERAL";"TAB5",#N/A,TRUE,"GENERAL"}</definedName>
    <definedName name="_z4" localSheetId="10" hidden="1">{"TAB1",#N/A,TRUE,"GENERAL";"TAB2",#N/A,TRUE,"GENERAL";"TAB3",#N/A,TRUE,"GENERAL";"TAB4",#N/A,TRUE,"GENERAL";"TAB5",#N/A,TRUE,"GENERAL"}</definedName>
    <definedName name="_z4" localSheetId="7" hidden="1">{"TAB1",#N/A,TRUE,"GENERAL";"TAB2",#N/A,TRUE,"GENERAL";"TAB3",#N/A,TRUE,"GENERAL";"TAB4",#N/A,TRUE,"GENERAL";"TAB5",#N/A,TRUE,"GENERAL"}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8" hidden="1">{"via1",#N/A,TRUE,"general";"via2",#N/A,TRUE,"general";"via3",#N/A,TRUE,"general"}</definedName>
    <definedName name="_z5" localSheetId="10" hidden="1">{"via1",#N/A,TRUE,"general";"via2",#N/A,TRUE,"general";"via3",#N/A,TRUE,"general"}</definedName>
    <definedName name="_z5" localSheetId="7" hidden="1">{"via1",#N/A,TRUE,"general";"via2",#N/A,TRUE,"general";"via3",#N/A,TRUE,"general"}</definedName>
    <definedName name="_z5" localSheetId="4" hidden="1">{"via1",#N/A,TRUE,"general";"via2",#N/A,TRUE,"general";"via3",#N/A,TRUE,"general"}</definedName>
    <definedName name="_z5" hidden="1">{"via1",#N/A,TRUE,"general";"via2",#N/A,TRUE,"general";"via3",#N/A,TRUE,"general"}</definedName>
    <definedName name="_z6" localSheetId="8" hidden="1">{"TAB1",#N/A,TRUE,"GENERAL";"TAB2",#N/A,TRUE,"GENERAL";"TAB3",#N/A,TRUE,"GENERAL";"TAB4",#N/A,TRUE,"GENERAL";"TAB5",#N/A,TRUE,"GENERAL"}</definedName>
    <definedName name="_z6" localSheetId="10" hidden="1">{"TAB1",#N/A,TRUE,"GENERAL";"TAB2",#N/A,TRUE,"GENERAL";"TAB3",#N/A,TRUE,"GENERAL";"TAB4",#N/A,TRUE,"GENERAL";"TAB5",#N/A,TRUE,"GENERAL"}</definedName>
    <definedName name="_z6" localSheetId="7" hidden="1">{"TAB1",#N/A,TRUE,"GENERAL";"TAB2",#N/A,TRUE,"GENERAL";"TAB3",#N/A,TRUE,"GENERAL";"TAB4",#N/A,TRUE,"GENERAL";"TAB5",#N/A,TRUE,"GENERAL"}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10">#REF!</definedName>
    <definedName name="a" localSheetId="4">'[6]DUB-823'!#REF!</definedName>
    <definedName name="a" localSheetId="3">'[6]DUB-823'!#REF!</definedName>
    <definedName name="a" localSheetId="1">'[6]DUB-823'!#REF!</definedName>
    <definedName name="a" localSheetId="2">'[6]DUB-823'!#REF!</definedName>
    <definedName name="A_impresión_IM" localSheetId="10">#REF!</definedName>
    <definedName name="A_impresión_IM" localSheetId="4">#REF!</definedName>
    <definedName name="A_impresión_IM" localSheetId="3">#REF!</definedName>
    <definedName name="A_impresión_IM" localSheetId="1">#REF!</definedName>
    <definedName name="A_impresión_IM" localSheetId="2">#REF!</definedName>
    <definedName name="a2a" localSheetId="8" hidden="1">{"TAB1",#N/A,TRUE,"GENERAL";"TAB2",#N/A,TRUE,"GENERAL";"TAB3",#N/A,TRUE,"GENERAL";"TAB4",#N/A,TRUE,"GENERAL";"TAB5",#N/A,TRUE,"GENERAL"}</definedName>
    <definedName name="a2a" localSheetId="10" hidden="1">{"TAB1",#N/A,TRUE,"GENERAL";"TAB2",#N/A,TRUE,"GENERAL";"TAB3",#N/A,TRUE,"GENERAL";"TAB4",#N/A,TRUE,"GENERAL";"TAB5",#N/A,TRUE,"GENERAL"}</definedName>
    <definedName name="a2a" localSheetId="7" hidden="1">{"TAB1",#N/A,TRUE,"GENERAL";"TAB2",#N/A,TRUE,"GENERAL";"TAB3",#N/A,TRUE,"GENERAL";"TAB4",#N/A,TRUE,"GENERAL";"TAB5",#N/A,TRUE,"GENERAL"}</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10">#REF!</definedName>
    <definedName name="aa" localSheetId="4">'GRUPO MGA'!ERR</definedName>
    <definedName name="AAA" localSheetId="10">CANTIDADES!ERR</definedName>
    <definedName name="AAA" localSheetId="4">'GRUPO MGA'!ERR</definedName>
    <definedName name="aaaaaa" localSheetId="10">[7]otros!$C$5</definedName>
    <definedName name="aaaaas" localSheetId="8"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 localSheetId="10">[2]AASHTO!$A$14:$F$17</definedName>
    <definedName name="aas" localSheetId="8" hidden="1">{"TAB1",#N/A,TRUE,"GENERAL";"TAB2",#N/A,TRUE,"GENERAL";"TAB3",#N/A,TRUE,"GENERAL";"TAB4",#N/A,TRUE,"GENERAL";"TAB5",#N/A,TRUE,"GENERAL"}</definedName>
    <definedName name="aas" localSheetId="10" hidden="1">{"TAB1",#N/A,TRUE,"GENERAL";"TAB2",#N/A,TRUE,"GENERAL";"TAB3",#N/A,TRUE,"GENERAL";"TAB4",#N/A,TRUE,"GENERAL";"TAB5",#N/A,TRUE,"GENERAL"}</definedName>
    <definedName name="aas" localSheetId="7" hidden="1">{"TAB1",#N/A,TRUE,"GENERAL";"TAB2",#N/A,TRUE,"GENERAL";"TAB3",#N/A,TRUE,"GENERAL";"TAB4",#N/A,TRUE,"GENERAL";"TAB5",#N/A,TRUE,"GENERAL"}</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 localSheetId="10">#REF!</definedName>
    <definedName name="ab" localSheetId="4">#REF!</definedName>
    <definedName name="ab" localSheetId="3">#REF!</definedName>
    <definedName name="ab" localSheetId="1">#REF!</definedName>
    <definedName name="ab" localSheetId="2">#REF!</definedName>
    <definedName name="abc" localSheetId="10">#REF!</definedName>
    <definedName name="abc" localSheetId="4">#REF!</definedName>
    <definedName name="abc" localSheetId="3">#REF!</definedName>
    <definedName name="abc" localSheetId="1">#REF!</definedName>
    <definedName name="abc" localSheetId="2">#REF!</definedName>
    <definedName name="ABG" localSheetId="10">[2]AASHTO!$A$2:$F$5</definedName>
    <definedName name="absc1" localSheetId="10">[8]!absc</definedName>
    <definedName name="absc1" localSheetId="4">[9]!absc</definedName>
    <definedName name="absc1" localSheetId="3">[9]!absc</definedName>
    <definedName name="absc1" localSheetId="1">[9]!absc</definedName>
    <definedName name="absc1" localSheetId="2">[9]!absc</definedName>
    <definedName name="AccessDatabase" localSheetId="7" hidden="1">"C:\C-314\VOLUMENES\volfin4.mdb"</definedName>
    <definedName name="AccessDatabase" hidden="1">"A:\SAIN.mdb"</definedName>
    <definedName name="Acefy4200" localSheetId="10">'[10]APUS BASIC'!$G$340</definedName>
    <definedName name="Acero_corrugado" localSheetId="10">'[10]LISTADO DE MATERIALES Y EQUIPOS'!$B$14</definedName>
    <definedName name="Acopla_sanitario_grival" localSheetId="10">'[10]LISTADO DE MATERIALES Y EQUIPOS'!$B$70</definedName>
    <definedName name="ACTAAJUSTE3" hidden="1">{"via1",#N/A,TRUE,"general";"via2",#N/A,TRUE,"general";"via3",#N/A,TRUE,"general"}</definedName>
    <definedName name="ad" localSheetId="10">#REF!</definedName>
    <definedName name="ad" localSheetId="4">#REF!</definedName>
    <definedName name="ad" localSheetId="3">#REF!</definedName>
    <definedName name="ad" localSheetId="1">#REF!</definedName>
    <definedName name="ad" localSheetId="2">#REF!</definedName>
    <definedName name="ADADA" localSheetId="3">#REF!</definedName>
    <definedName name="ADADA" localSheetId="1">#REF!</definedName>
    <definedName name="ADADA" localSheetId="2">#REF!</definedName>
    <definedName name="Adaptador_pvc" localSheetId="10">'[10]LISTADO DE MATERIALES Y EQUIPOS'!$B$125</definedName>
    <definedName name="adasd" localSheetId="10">#REF!</definedName>
    <definedName name="adasd" localSheetId="4">#REF!</definedName>
    <definedName name="adasd" localSheetId="3">#REF!</definedName>
    <definedName name="adasd" localSheetId="1">#REF!</definedName>
    <definedName name="adasd" localSheetId="2">#REF!</definedName>
    <definedName name="adasdaqsdasd" localSheetId="10">#REF!</definedName>
    <definedName name="adasdaqsdasd" localSheetId="4">#REF!</definedName>
    <definedName name="adasdaqsdasd" localSheetId="3">#REF!</definedName>
    <definedName name="adasdaqsdasd" localSheetId="1">#REF!</definedName>
    <definedName name="adasdaqsdasd" localSheetId="2">#REF!</definedName>
    <definedName name="adasdasdasda" localSheetId="10">#REF!</definedName>
    <definedName name="adasdasdasda" localSheetId="4">#REF!</definedName>
    <definedName name="adasdasdasda" localSheetId="3">#REF!</definedName>
    <definedName name="adasdasdasda" localSheetId="1">#REF!</definedName>
    <definedName name="adasdasdasda" localSheetId="2">#REF!</definedName>
    <definedName name="adasdasdasdadsads" localSheetId="10">#REF!</definedName>
    <definedName name="adasdasdasdadsads" localSheetId="4">#REF!</definedName>
    <definedName name="adasdasdasdadsads" localSheetId="3">#REF!</definedName>
    <definedName name="adasdasdasdadsads" localSheetId="1">#REF!</definedName>
    <definedName name="adasdasdasdadsads" localSheetId="2">#REF!</definedName>
    <definedName name="ADFADFAD" localSheetId="3">#REF!</definedName>
    <definedName name="ADFADFAD" localSheetId="1">#REF!</definedName>
    <definedName name="ADFADFAD" localSheetId="2">#REF!</definedName>
    <definedName name="ADFGSDB" localSheetId="8" hidden="1">{"via1",#N/A,TRUE,"general";"via2",#N/A,TRUE,"general";"via3",#N/A,TRUE,"general"}</definedName>
    <definedName name="ADFGSDB" localSheetId="10" hidden="1">{"via1",#N/A,TRUE,"general";"via2",#N/A,TRUE,"general";"via3",#N/A,TRUE,"general"}</definedName>
    <definedName name="ADFGSDB" localSheetId="7" hidden="1">{"via1",#N/A,TRUE,"general";"via2",#N/A,TRUE,"general";"via3",#N/A,TRUE,"general"}</definedName>
    <definedName name="ADFGSDB" localSheetId="4" hidden="1">{"via1",#N/A,TRUE,"general";"via2",#N/A,TRUE,"general";"via3",#N/A,TRUE,"general"}</definedName>
    <definedName name="ADFGSDB" hidden="1">{"via1",#N/A,TRUE,"general";"via2",#N/A,TRUE,"general";"via3",#N/A,TRUE,"general"}</definedName>
    <definedName name="ADM" localSheetId="10">[7]otros!$C$2</definedName>
    <definedName name="administrador" localSheetId="10">[11]Informacion!$B$15</definedName>
    <definedName name="admon" localSheetId="3">#REF!</definedName>
    <definedName name="admon" localSheetId="1">#REF!</definedName>
    <definedName name="admon" localSheetId="2">#REF!</definedName>
    <definedName name="adoc1" localSheetId="10">[8]!absc</definedName>
    <definedName name="adoc1" localSheetId="4">[9]!absc</definedName>
    <definedName name="adoc1" localSheetId="3">[9]!absc</definedName>
    <definedName name="adoc1" localSheetId="1">[9]!absc</definedName>
    <definedName name="adoc1" localSheetId="2">[9]!absc</definedName>
    <definedName name="ADOC125" localSheetId="10">[8]!absc</definedName>
    <definedName name="ADOC125" localSheetId="4">[9]!absc</definedName>
    <definedName name="ADOC125" localSheetId="3">[9]!absc</definedName>
    <definedName name="ADOC125" localSheetId="1">[9]!absc</definedName>
    <definedName name="ADOC125" localSheetId="2">[9]!absc</definedName>
    <definedName name="adoq" localSheetId="10">[12]!absc</definedName>
    <definedName name="adoq" localSheetId="4">[13]!absc</definedName>
    <definedName name="adoq" localSheetId="3">[13]!absc</definedName>
    <definedName name="adoq" localSheetId="1">[13]!absc</definedName>
    <definedName name="adoq" localSheetId="2">[13]!absc</definedName>
    <definedName name="ADSAD" localSheetId="8"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7" hidden="1">{"TAB1",#N/A,TRUE,"GENERAL";"TAB2",#N/A,TRUE,"GENERAL";"TAB3",#N/A,TRUE,"GENERAL";"TAB4",#N/A,TRUE,"GENERAL";"TAB5",#N/A,TRUE,"GENERAL"}</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dsasdasd" localSheetId="10">#REF!</definedName>
    <definedName name="adsasdasd" localSheetId="4">#REF!</definedName>
    <definedName name="adsasdasd" localSheetId="3">#REF!</definedName>
    <definedName name="adsasdasd" localSheetId="1">#REF!</definedName>
    <definedName name="adsasdasd" localSheetId="2">#REF!</definedName>
    <definedName name="aefa" localSheetId="8" hidden="1">{"via1",#N/A,TRUE,"general";"via2",#N/A,TRUE,"general";"via3",#N/A,TRUE,"general"}</definedName>
    <definedName name="aefa" localSheetId="10" hidden="1">{"via1",#N/A,TRUE,"general";"via2",#N/A,TRUE,"general";"via3",#N/A,TRUE,"general"}</definedName>
    <definedName name="aefa" localSheetId="7" hidden="1">{"via1",#N/A,TRUE,"general";"via2",#N/A,TRUE,"general";"via3",#N/A,TRUE,"general"}</definedName>
    <definedName name="aefa" localSheetId="4" hidden="1">{"via1",#N/A,TRUE,"general";"via2",#N/A,TRUE,"general";"via3",#N/A,TRUE,"general"}</definedName>
    <definedName name="aefa" hidden="1">{"via1",#N/A,TRUE,"general";"via2",#N/A,TRUE,"general";"via3",#N/A,TRUE,"general"}</definedName>
    <definedName name="afdsw" localSheetId="8"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7" hidden="1">{"TAB1",#N/A,TRUE,"GENERAL";"TAB2",#N/A,TRUE,"GENERAL";"TAB3",#N/A,TRUE,"GENERAL";"TAB4",#N/A,TRUE,"GENERAL";"TAB5",#N/A,TRUE,"GENERAL"}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8" hidden="1">{"via1",#N/A,TRUE,"general";"via2",#N/A,TRUE,"general";"via3",#N/A,TRUE,"general"}</definedName>
    <definedName name="agdsgg" localSheetId="10" hidden="1">{"via1",#N/A,TRUE,"general";"via2",#N/A,TRUE,"general";"via3",#N/A,TRUE,"general"}</definedName>
    <definedName name="agdsgg" localSheetId="7" hidden="1">{"via1",#N/A,TRUE,"general";"via2",#N/A,TRUE,"general";"via3",#N/A,TRUE,"general"}</definedName>
    <definedName name="agdsgg" localSheetId="4" hidden="1">{"via1",#N/A,TRUE,"general";"via2",#N/A,TRUE,"general";"via3",#N/A,TRUE,"general"}</definedName>
    <definedName name="agdsgg" hidden="1">{"via1",#N/A,TRUE,"general";"via2",#N/A,TRUE,"general";"via3",#N/A,TRUE,"general"}</definedName>
    <definedName name="Agregado_Grueso" localSheetId="10">'[10]LISTADO DE MATERIALES Y EQUIPOS'!$B$10</definedName>
    <definedName name="Agua" localSheetId="10">'[10]LISTADO DE MATERIALES Y EQUIPOS'!$B$18</definedName>
    <definedName name="Aire_Acondicionado_Inverter_12000_btu" localSheetId="10">'[10]LISTADO DE MATERIALES Y EQUIPOS'!$B$118</definedName>
    <definedName name="Aire_Acondicionado_Inverter_9000_btu" localSheetId="10">'[10]LISTADO DE MATERIALES Y EQUIPOS'!$B$117</definedName>
    <definedName name="AIU" localSheetId="10">#REF!</definedName>
    <definedName name="AIU" localSheetId="4">#REF!</definedName>
    <definedName name="AIU" localSheetId="3">#REF!</definedName>
    <definedName name="AIU" localSheetId="1">#REF!</definedName>
    <definedName name="AIU" localSheetId="2">#REF!</definedName>
    <definedName name="AjustDelAIU" localSheetId="10">#REF!</definedName>
    <definedName name="AjustDelAIU" localSheetId="4">#REF!</definedName>
    <definedName name="AjustDelAIU" localSheetId="3">#REF!</definedName>
    <definedName name="AjustDelAIU" localSheetId="1">#REF!</definedName>
    <definedName name="AjustDelAIU" localSheetId="2">#REF!</definedName>
    <definedName name="akljdslKDBJ" localSheetId="3">[1]INSUMOS!#REF!</definedName>
    <definedName name="akljdslKDBJ" localSheetId="1">[1]INSUMOS!#REF!</definedName>
    <definedName name="akljdslKDBJ" localSheetId="2">[1]INSUMOS!#REF!</definedName>
    <definedName name="Alambre_de_pua_calibre_14" localSheetId="10">'[10]LISTADO DE MATERIALES Y EQUIPOS'!$B$16</definedName>
    <definedName name="Alambre_negro" localSheetId="10">'[10]LISTADO DE MATERIALES Y EQUIPOS'!$B$15</definedName>
    <definedName name="alc" localSheetId="4">[14]!absc</definedName>
    <definedName name="alc" localSheetId="3">[14]!absc</definedName>
    <definedName name="alc" localSheetId="1">[14]!absc</definedName>
    <definedName name="alc" localSheetId="2">[14]!absc</definedName>
    <definedName name="Andamios" localSheetId="10">'[10]LISTADO DE MATERIALES Y EQUIPOS'!$B$44</definedName>
    <definedName name="angulo_6_metros_3__16_x_2_pulgadas_g___50" localSheetId="10">'[10]LISTADO DE MATERIALES Y EQUIPOS'!$B$53</definedName>
    <definedName name="anscount" hidden="1">1</definedName>
    <definedName name="Antic" localSheetId="10">[15]BASES!$B$33</definedName>
    <definedName name="ANTICIPO" localSheetId="10">[16]BASES!$B$33</definedName>
    <definedName name="Anticorrosivo" localSheetId="10">'[10]LISTADO DE MATERIALES Y EQUIPOS'!$B$60</definedName>
    <definedName name="AÑOWUIE" localSheetId="10">'[17]Res-Accide-10'!$R$2:$R$7</definedName>
    <definedName name="APU_directos" localSheetId="10">#REF!</definedName>
    <definedName name="APU_directos" localSheetId="4">#REF!</definedName>
    <definedName name="APU_directos" localSheetId="3">#REF!</definedName>
    <definedName name="APU_directos" localSheetId="1">#REF!</definedName>
    <definedName name="APU_directos" localSheetId="2">#REF!</definedName>
    <definedName name="APU221.1" localSheetId="10">#REF!</definedName>
    <definedName name="APU221.1" localSheetId="4">#REF!</definedName>
    <definedName name="APU221.1" localSheetId="3">#REF!</definedName>
    <definedName name="APU221.1" localSheetId="1">#REF!</definedName>
    <definedName name="APU221.1" localSheetId="2">#REF!</definedName>
    <definedName name="APU221.2" localSheetId="10">#REF!</definedName>
    <definedName name="APU221.2" localSheetId="4">#REF!</definedName>
    <definedName name="APU221.2" localSheetId="3">#REF!</definedName>
    <definedName name="APU221.2" localSheetId="1">#REF!</definedName>
    <definedName name="APU221.2" localSheetId="2">#REF!</definedName>
    <definedName name="aq" localSheetId="10">CANTIDADES!ERR</definedName>
    <definedName name="aq" localSheetId="4">'GRUPO MGA'!ERR</definedName>
    <definedName name="aqaq" localSheetId="8" hidden="1">{"TAB1",#N/A,TRUE,"GENERAL";"TAB2",#N/A,TRUE,"GENERAL";"TAB3",#N/A,TRUE,"GENERAL";"TAB4",#N/A,TRUE,"GENERAL";"TAB5",#N/A,TRUE,"GENERAL"}</definedName>
    <definedName name="aqaq" localSheetId="10" hidden="1">{"TAB1",#N/A,TRUE,"GENERAL";"TAB2",#N/A,TRUE,"GENERAL";"TAB3",#N/A,TRUE,"GENERAL";"TAB4",#N/A,TRUE,"GENERAL";"TAB5",#N/A,TRUE,"GENERAL"}</definedName>
    <definedName name="aqaq" localSheetId="7" hidden="1">{"TAB1",#N/A,TRUE,"GENERAL";"TAB2",#N/A,TRUE,"GENERAL";"TAB3",#N/A,TRUE,"GENERAL";"TAB4",#N/A,TRUE,"GENERAL";"TAB5",#N/A,TRUE,"GENERAL"}</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_xlnm.Print_Area" localSheetId="0">'CANT OBRAS'!$B$3:$I$90</definedName>
    <definedName name="_xlnm.Print_Area" localSheetId="10">CANTIDADES!$A$1:$I$208</definedName>
    <definedName name="_xlnm.Print_Area" localSheetId="11">CRONOGRAMA!$B$2:$W$22</definedName>
    <definedName name="_xlnm.Print_Area" localSheetId="7">'FORMULARIO 1 - Pliego tipo'!$A$4:$I$85</definedName>
    <definedName name="_xlnm.Print_Area" localSheetId="4">'GRUPO MGA'!$A$1:$P$17</definedName>
    <definedName name="_xlnm.Print_Area" localSheetId="1">'PRESUPUESTO TOTAL  (prueba)'!$B$1:$I$75</definedName>
    <definedName name="_xlnm.Print_Area" localSheetId="2">'PRESUPUESTO TOTAL (2)'!$B$1:$I$75</definedName>
    <definedName name="Arena" localSheetId="10">'[10]LISTADO DE MATERIALES Y EQUIPOS'!$B$9</definedName>
    <definedName name="armuve" localSheetId="10">CANTIDADES!ERR</definedName>
    <definedName name="armuve" localSheetId="4">'GRUPO MGA'!ERR</definedName>
    <definedName name="as" localSheetId="10">CANTIDADES!ERR</definedName>
    <definedName name="as" localSheetId="4">'GRUPO MGA'!ERR</definedName>
    <definedName name="ASB" localSheetId="10">[2]AASHTO!$A$8:$F$11</definedName>
    <definedName name="ASD" localSheetId="8" hidden="1">{"via1",#N/A,TRUE,"general";"via2",#N/A,TRUE,"general";"via3",#N/A,TRUE,"general"}</definedName>
    <definedName name="asd" localSheetId="10">#REF!</definedName>
    <definedName name="ASD" localSheetId="7" hidden="1">{"via1",#N/A,TRUE,"general";"via2",#N/A,TRUE,"general";"via3",#N/A,TRUE,"general"}</definedName>
    <definedName name="ASD" localSheetId="4" hidden="1">{"via1",#N/A,TRUE,"general";"via2",#N/A,TRUE,"general";"via3",#N/A,TRUE,"general"}</definedName>
    <definedName name="ASD" hidden="1">{"via1",#N/A,TRUE,"general";"via2",#N/A,TRUE,"general";"via3",#N/A,TRUE,"general"}</definedName>
    <definedName name="ASDA" localSheetId="8" hidden="1">{"via1",#N/A,TRUE,"general";"via2",#N/A,TRUE,"general";"via3",#N/A,TRUE,"general"}</definedName>
    <definedName name="ASDA" localSheetId="10" hidden="1">{"via1",#N/A,TRUE,"general";"via2",#N/A,TRUE,"general";"via3",#N/A,TRUE,"general"}</definedName>
    <definedName name="ASDA" localSheetId="7"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8"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asdasdasd" localSheetId="10">#REF!</definedName>
    <definedName name="asdasdasdasd" localSheetId="4">#REF!</definedName>
    <definedName name="asdasdasdasd" localSheetId="3">#REF!</definedName>
    <definedName name="asdasdasdasd" localSheetId="1">#REF!</definedName>
    <definedName name="asdasdasdasd" localSheetId="2">#REF!</definedName>
    <definedName name="asdf" localSheetId="8" hidden="1">{"via1",#N/A,TRUE,"general";"via2",#N/A,TRUE,"general";"via3",#N/A,TRUE,"general"}</definedName>
    <definedName name="asdf" localSheetId="10" hidden="1">{"via1",#N/A,TRUE,"general";"via2",#N/A,TRUE,"general";"via3",#N/A,TRUE,"general"}</definedName>
    <definedName name="asdf" localSheetId="7" hidden="1">{"via1",#N/A,TRUE,"general";"via2",#N/A,TRUE,"general";"via3",#N/A,TRUE,"general"}</definedName>
    <definedName name="asdf" localSheetId="4" hidden="1">{"via1",#N/A,TRUE,"general";"via2",#N/A,TRUE,"general";"via3",#N/A,TRUE,"general"}</definedName>
    <definedName name="asdf" hidden="1">{"via1",#N/A,TRUE,"general";"via2",#N/A,TRUE,"general";"via3",#N/A,TRUE,"general"}</definedName>
    <definedName name="asdfa" localSheetId="8" hidden="1">{"via1",#N/A,TRUE,"general";"via2",#N/A,TRUE,"general";"via3",#N/A,TRUE,"general"}</definedName>
    <definedName name="asdfa" localSheetId="10" hidden="1">{"via1",#N/A,TRUE,"general";"via2",#N/A,TRUE,"general";"via3",#N/A,TRUE,"general"}</definedName>
    <definedName name="asdfa" localSheetId="7"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10">CANTIDADES!ERR</definedName>
    <definedName name="ASDFGHJKLÑ" localSheetId="4">'GRUPO MGA'!ERR</definedName>
    <definedName name="asfasd" localSheetId="8" hidden="1">{"via1",#N/A,TRUE,"general";"via2",#N/A,TRUE,"general";"via3",#N/A,TRUE,"general"}</definedName>
    <definedName name="asfasd" localSheetId="10" hidden="1">{"via1",#N/A,TRUE,"general";"via2",#N/A,TRUE,"general";"via3",#N/A,TRUE,"general"}</definedName>
    <definedName name="asfasd" localSheetId="7" hidden="1">{"via1",#N/A,TRUE,"general";"via2",#N/A,TRUE,"general";"via3",#N/A,TRUE,"general"}</definedName>
    <definedName name="asfasd" localSheetId="4" hidden="1">{"via1",#N/A,TRUE,"general";"via2",#N/A,TRUE,"general";"via3",#N/A,TRUE,"general"}</definedName>
    <definedName name="asfasd" hidden="1">{"via1",#N/A,TRUE,"general";"via2",#N/A,TRUE,"general";"via3",#N/A,TRUE,"general"}</definedName>
    <definedName name="asfasdl" localSheetId="8" hidden="1">{"via1",#N/A,TRUE,"general";"via2",#N/A,TRUE,"general";"via3",#N/A,TRUE,"general"}</definedName>
    <definedName name="asfasdl" localSheetId="10" hidden="1">{"via1",#N/A,TRUE,"general";"via2",#N/A,TRUE,"general";"via3",#N/A,TRUE,"general"}</definedName>
    <definedName name="asfasdl" localSheetId="7"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f" localSheetId="8" hidden="1">{"TAB1",#N/A,TRUE,"GENERAL";"TAB2",#N/A,TRUE,"GENERAL";"TAB3",#N/A,TRUE,"GENERAL";"TAB4",#N/A,TRUE,"GENERAL";"TAB5",#N/A,TRUE,"GENERAL"}</definedName>
    <definedName name="asff" localSheetId="10" hidden="1">{"TAB1",#N/A,TRUE,"GENERAL";"TAB2",#N/A,TRUE,"GENERAL";"TAB3",#N/A,TRUE,"GENERAL";"TAB4",#N/A,TRUE,"GENERAL";"TAB5",#N/A,TRUE,"GENERAL"}</definedName>
    <definedName name="asff" localSheetId="7" hidden="1">{"TAB1",#N/A,TRUE,"GENERAL";"TAB2",#N/A,TRUE,"GENERAL";"TAB3",#N/A,TRUE,"GENERAL";"TAB4",#N/A,TRUE,"GENERAL";"TAB5",#N/A,TRUE,"GENERAL"}</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8" hidden="1">{"via1",#N/A,TRUE,"general";"via2",#N/A,TRUE,"general";"via3",#N/A,TRUE,"general"}</definedName>
    <definedName name="asfghjoi" localSheetId="10" hidden="1">{"via1",#N/A,TRUE,"general";"via2",#N/A,TRUE,"general";"via3",#N/A,TRUE,"general"}</definedName>
    <definedName name="asfghjoi" localSheetId="7" hidden="1">{"via1",#N/A,TRUE,"general";"via2",#N/A,TRUE,"general";"via3",#N/A,TRUE,"general"}</definedName>
    <definedName name="asfghjoi" localSheetId="4" hidden="1">{"via1",#N/A,TRUE,"general";"via2",#N/A,TRUE,"general";"via3",#N/A,TRUE,"general"}</definedName>
    <definedName name="asfghjoi" hidden="1">{"via1",#N/A,TRUE,"general";"via2",#N/A,TRUE,"general";"via3",#N/A,TRUE,"general"}</definedName>
    <definedName name="askjdbcñajkb" localSheetId="3">[1]INSUMOS!#REF!</definedName>
    <definedName name="askjdbcñajkb" localSheetId="1">[1]INSUMOS!#REF!</definedName>
    <definedName name="askjdbcñajkb" localSheetId="2">[1]INSUMOS!#REF!</definedName>
    <definedName name="asojkdr" localSheetId="8"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uto1" localSheetId="10">#REF!</definedName>
    <definedName name="auto1" localSheetId="4">#REF!</definedName>
    <definedName name="auto1" localSheetId="3">#REF!</definedName>
    <definedName name="auto1" localSheetId="1">#REF!</definedName>
    <definedName name="auto1" localSheetId="2">#REF!</definedName>
    <definedName name="auto123" localSheetId="10">#REF!</definedName>
    <definedName name="auto123" localSheetId="4">#REF!</definedName>
    <definedName name="auto123" localSheetId="3">#REF!</definedName>
    <definedName name="auto123" localSheetId="1">#REF!</definedName>
    <definedName name="auto123" localSheetId="2">#REF!</definedName>
    <definedName name="auto2" localSheetId="10">#REF!</definedName>
    <definedName name="auto2" localSheetId="4">#REF!</definedName>
    <definedName name="auto2" localSheetId="3">#REF!</definedName>
    <definedName name="auto2" localSheetId="1">#REF!</definedName>
    <definedName name="auto2" localSheetId="2">#REF!</definedName>
    <definedName name="AW" localSheetId="10">#REF!</definedName>
    <definedName name="AW" localSheetId="4">#REF!</definedName>
    <definedName name="AW" localSheetId="3">#REF!</definedName>
    <definedName name="AW" localSheetId="1">#REF!</definedName>
    <definedName name="AW" localSheetId="2">#REF!</definedName>
    <definedName name="Ayudante" localSheetId="10">'[10]LISTADO DE MATERIALES Y EQUIPOS'!$B$6</definedName>
    <definedName name="azaz" localSheetId="8" hidden="1">{"TAB1",#N/A,TRUE,"GENERAL";"TAB2",#N/A,TRUE,"GENERAL";"TAB3",#N/A,TRUE,"GENERAL";"TAB4",#N/A,TRUE,"GENERAL";"TAB5",#N/A,TRUE,"GENERAL"}</definedName>
    <definedName name="azaz" localSheetId="10" hidden="1">{"TAB1",#N/A,TRUE,"GENERAL";"TAB2",#N/A,TRUE,"GENERAL";"TAB3",#N/A,TRUE,"GENERAL";"TAB4",#N/A,TRUE,"GENERAL";"TAB5",#N/A,TRUE,"GENERAL"}</definedName>
    <definedName name="azaz" localSheetId="7" hidden="1">{"TAB1",#N/A,TRUE,"GENERAL";"TAB2",#N/A,TRUE,"GENERAL";"TAB3",#N/A,TRUE,"GENERAL";"TAB4",#N/A,TRUE,"GENERAL";"TAB5",#N/A,TRUE,"GENERAL"}</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8" hidden="1">{"via1",#N/A,TRUE,"general";"via2",#N/A,TRUE,"general";"via3",#N/A,TRUE,"general"}</definedName>
    <definedName name="B" localSheetId="10">#REF!</definedName>
    <definedName name="B" localSheetId="7" hidden="1">{"via1",#N/A,TRUE,"general";"via2",#N/A,TRUE,"general";"via3",#N/A,TRUE,"general"}</definedName>
    <definedName name="B" localSheetId="4" hidden="1">{"via1",#N/A,TRUE,"general";"via2",#N/A,TRUE,"general";"via3",#N/A,TRUE,"general"}</definedName>
    <definedName name="B" hidden="1">{"via1",#N/A,TRUE,"general";"via2",#N/A,TRUE,"general";"via3",#N/A,TRUE,"general"}</definedName>
    <definedName name="Base" localSheetId="10">#REF!</definedName>
    <definedName name="Base" localSheetId="4">#REF!</definedName>
    <definedName name="Base" localSheetId="3">#REF!</definedName>
    <definedName name="Base" localSheetId="1">#REF!</definedName>
    <definedName name="Base" localSheetId="2">#REF!</definedName>
    <definedName name="_xlnm.Database" localSheetId="10">#REF!</definedName>
    <definedName name="_xlnm.Database" localSheetId="4">#REF!</definedName>
    <definedName name="_xlnm.Database" localSheetId="3">#REF!</definedName>
    <definedName name="_xlnm.Database" localSheetId="1">#REF!</definedName>
    <definedName name="_xlnm.Database" localSheetId="2">#REF!</definedName>
    <definedName name="BB" localSheetId="10">CANTIDADES!ERR</definedName>
    <definedName name="BB" localSheetId="4">'GRUPO MGA'!ERR</definedName>
    <definedName name="bbb" localSheetId="10">#REF!</definedName>
    <definedName name="bbb" localSheetId="11">#REF!</definedName>
    <definedName name="bbb" localSheetId="4">#REF!</definedName>
    <definedName name="bbb" localSheetId="3">#REF!</definedName>
    <definedName name="bbb" localSheetId="1">#REF!</definedName>
    <definedName name="bbb" localSheetId="2">#REF!</definedName>
    <definedName name="bbbbbb" localSheetId="8" hidden="1">{"via1",#N/A,TRUE,"general";"via2",#N/A,TRUE,"general";"via3",#N/A,TRUE,"general"}</definedName>
    <definedName name="bbbbbb" localSheetId="10" hidden="1">{"via1",#N/A,TRUE,"general";"via2",#N/A,TRUE,"general";"via3",#N/A,TRUE,"general"}</definedName>
    <definedName name="bbbbbb" localSheetId="7" hidden="1">{"via1",#N/A,TRUE,"general";"via2",#N/A,TRUE,"general";"via3",#N/A,TRUE,"general"}</definedName>
    <definedName name="bbbbbb" localSheetId="4" hidden="1">{"via1",#N/A,TRUE,"general";"via2",#N/A,TRUE,"general";"via3",#N/A,TRUE,"general"}</definedName>
    <definedName name="bbbbbb" hidden="1">{"via1",#N/A,TRUE,"general";"via2",#N/A,TRUE,"general";"via3",#N/A,TRUE,"general"}</definedName>
    <definedName name="bbbbbh" localSheetId="8"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8" hidden="1">{"TAB1",#N/A,TRUE,"GENERAL";"TAB2",#N/A,TRUE,"GENERAL";"TAB3",#N/A,TRUE,"GENERAL";"TAB4",#N/A,TRUE,"GENERAL";"TAB5",#N/A,TRUE,"GENERAL"}</definedName>
    <definedName name="bbd" localSheetId="10" hidden="1">{"TAB1",#N/A,TRUE,"GENERAL";"TAB2",#N/A,TRUE,"GENERAL";"TAB3",#N/A,TRUE,"GENERAL";"TAB4",#N/A,TRUE,"GENERAL";"TAB5",#N/A,TRUE,"GENERAL"}</definedName>
    <definedName name="bbd" localSheetId="7"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FB" localSheetId="8" hidden="1">{"via1",#N/A,TRUE,"general";"via2",#N/A,TRUE,"general";"via3",#N/A,TRUE,"general"}</definedName>
    <definedName name="BDFB" localSheetId="10" hidden="1">{"via1",#N/A,TRUE,"general";"via2",#N/A,TRUE,"general";"via3",#N/A,TRUE,"general"}</definedName>
    <definedName name="BDFB" localSheetId="7" hidden="1">{"via1",#N/A,TRUE,"general";"via2",#N/A,TRUE,"general";"via3",#N/A,TRUE,"general"}</definedName>
    <definedName name="BDFB" localSheetId="4" hidden="1">{"via1",#N/A,TRUE,"general";"via2",#N/A,TRUE,"general";"via3",#N/A,TRUE,"general"}</definedName>
    <definedName name="BDFB" hidden="1">{"via1",#N/A,TRUE,"general";"via2",#N/A,TRUE,"general";"via3",#N/A,TRUE,"general"}</definedName>
    <definedName name="BDFGDG" localSheetId="8"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8" hidden="1">{"TAB1",#N/A,TRUE,"GENERAL";"TAB2",#N/A,TRUE,"GENERAL";"TAB3",#N/A,TRUE,"GENERAL";"TAB4",#N/A,TRUE,"GENERAL";"TAB5",#N/A,TRUE,"GENERAL"}</definedName>
    <definedName name="be" localSheetId="10" hidden="1">{"TAB1",#N/A,TRUE,"GENERAL";"TAB2",#N/A,TRUE,"GENERAL";"TAB3",#N/A,TRUE,"GENERAL";"TAB4",#N/A,TRUE,"GENERAL";"TAB5",#N/A,TRUE,"GENERAL"}</definedName>
    <definedName name="be" localSheetId="7"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BEBEB" localSheetId="10">#REF!</definedName>
    <definedName name="BEBEBEB" localSheetId="11">#REF!</definedName>
    <definedName name="BEBEBEB" localSheetId="4">#REF!</definedName>
    <definedName name="BEBEBEB" localSheetId="3">#REF!</definedName>
    <definedName name="BEBEBEB" localSheetId="1">#REF!</definedName>
    <definedName name="BEBEBEB" localSheetId="2">#REF!</definedName>
    <definedName name="bfnfv" localSheetId="8"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7" hidden="1">{"TAB1",#N/A,TRUE,"GENERAL";"TAB2",#N/A,TRUE,"GENERAL";"TAB3",#N/A,TRUE,"GENERAL";"TAB4",#N/A,TRUE,"GENERAL";"TAB5",#N/A,TRUE,"GENERAL"}</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8" hidden="1">{"TAB1",#N/A,TRUE,"GENERAL";"TAB2",#N/A,TRUE,"GENERAL";"TAB3",#N/A,TRUE,"GENERAL";"TAB4",#N/A,TRUE,"GENERAL";"TAB5",#N/A,TRUE,"GENERAL"}</definedName>
    <definedName name="bgb" localSheetId="10" hidden="1">{"TAB1",#N/A,TRUE,"GENERAL";"TAB2",#N/A,TRUE,"GENERAL";"TAB3",#N/A,TRUE,"GENERAL";"TAB4",#N/A,TRUE,"GENERAL";"TAB5",#N/A,TRUE,"GENERAL"}</definedName>
    <definedName name="bgb" localSheetId="7"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8" hidden="1">{"via1",#N/A,TRUE,"general";"via2",#N/A,TRUE,"general";"via3",#N/A,TRUE,"general"}</definedName>
    <definedName name="BGDGFRT" localSheetId="10" hidden="1">{"via1",#N/A,TRUE,"general";"via2",#N/A,TRUE,"general";"via3",#N/A,TRUE,"general"}</definedName>
    <definedName name="BGDGFRT" localSheetId="7" hidden="1">{"via1",#N/A,TRUE,"general";"via2",#N/A,TRUE,"general";"via3",#N/A,TRUE,"general"}</definedName>
    <definedName name="BGDGFRT" localSheetId="4" hidden="1">{"via1",#N/A,TRUE,"general";"via2",#N/A,TRUE,"general";"via3",#N/A,TRUE,"general"}</definedName>
    <definedName name="BGDGFRT" hidden="1">{"via1",#N/A,TRUE,"general";"via2",#N/A,TRUE,"general";"via3",#N/A,TRUE,"general"}</definedName>
    <definedName name="BGFBFH" localSheetId="8" hidden="1">{"via1",#N/A,TRUE,"general";"via2",#N/A,TRUE,"general";"via3",#N/A,TRUE,"general"}</definedName>
    <definedName name="BGFBFH" localSheetId="10" hidden="1">{"via1",#N/A,TRUE,"general";"via2",#N/A,TRUE,"general";"via3",#N/A,TRUE,"general"}</definedName>
    <definedName name="BGFBFH" localSheetId="7"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vfcdx" localSheetId="8" hidden="1">{"via1",#N/A,TRUE,"general";"via2",#N/A,TRUE,"general";"via3",#N/A,TRUE,"general"}</definedName>
    <definedName name="bgvfcdx" localSheetId="10" hidden="1">{"via1",#N/A,TRUE,"general";"via2",#N/A,TRUE,"general";"via3",#N/A,TRUE,"general"}</definedName>
    <definedName name="bgvfcdx" localSheetId="7" hidden="1">{"via1",#N/A,TRUE,"general";"via2",#N/A,TRUE,"general";"via3",#N/A,TRUE,"general"}</definedName>
    <definedName name="bgvfcdx" localSheetId="4" hidden="1">{"via1",#N/A,TRUE,"general";"via2",#N/A,TRUE,"general";"via3",#N/A,TRUE,"general"}</definedName>
    <definedName name="bgvfcdx" hidden="1">{"via1",#N/A,TRUE,"general";"via2",#N/A,TRUE,"general";"via3",#N/A,TRUE,"general"}</definedName>
    <definedName name="Bloque" localSheetId="10">'[10]LISTADO DE MATERIALES Y EQUIPOS'!$B$19</definedName>
    <definedName name="bn" localSheetId="10">#REF!</definedName>
    <definedName name="bn" localSheetId="4">#REF!</definedName>
    <definedName name="bn" localSheetId="3">#REF!</definedName>
    <definedName name="bn" localSheetId="1">#REF!</definedName>
    <definedName name="bn" localSheetId="2">#REF!</definedName>
    <definedName name="BQBQBQBQBQB" localSheetId="10">#REF!</definedName>
    <definedName name="BQBQBQBQBQB" localSheetId="11">#REF!</definedName>
    <definedName name="BQBQBQBQBQB" localSheetId="4">#REF!</definedName>
    <definedName name="BQBQBQBQBQB" localSheetId="3">#REF!</definedName>
    <definedName name="BQBQBQBQBQB" localSheetId="1">#REF!</definedName>
    <definedName name="BQBQBQBQBQB" localSheetId="2">#REF!</definedName>
    <definedName name="br" localSheetId="8" hidden="1">{"TAB1",#N/A,TRUE,"GENERAL";"TAB2",#N/A,TRUE,"GENERAL";"TAB3",#N/A,TRUE,"GENERAL";"TAB4",#N/A,TRUE,"GENERAL";"TAB5",#N/A,TRUE,"GENERAL"}</definedName>
    <definedName name="br" localSheetId="10" hidden="1">{"TAB1",#N/A,TRUE,"GENERAL";"TAB2",#N/A,TRUE,"GENERAL";"TAB3",#N/A,TRUE,"GENERAL";"TAB4",#N/A,TRUE,"GENERAL";"TAB5",#N/A,TRUE,"GENERAL"}</definedName>
    <definedName name="br" localSheetId="7" hidden="1">{"TAB1",#N/A,TRUE,"GENERAL";"TAB2",#N/A,TRUE,"GENERAL";"TAB3",#N/A,TRUE,"GENERAL";"TAB4",#N/A,TRUE,"GENERAL";"TAB5",#N/A,TRUE,"GENERAL"}</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_15_amp" localSheetId="10">'[10]LISTADO DE MATERIALES Y EQUIPOS'!$B$96</definedName>
    <definedName name="breaker_20_amp" localSheetId="10">'[10]LISTADO DE MATERIALES Y EQUIPOS'!$B$97</definedName>
    <definedName name="bsb" localSheetId="8" hidden="1">{"via1",#N/A,TRUE,"general";"via2",#N/A,TRUE,"general";"via3",#N/A,TRUE,"general"}</definedName>
    <definedName name="bsb" localSheetId="10" hidden="1">{"via1",#N/A,TRUE,"general";"via2",#N/A,TRUE,"general";"via3",#N/A,TRUE,"general"}</definedName>
    <definedName name="bsb" localSheetId="7" hidden="1">{"via1",#N/A,TRUE,"general";"via2",#N/A,TRUE,"general";"via3",#N/A,TRUE,"general"}</definedName>
    <definedName name="bsb" localSheetId="4" hidden="1">{"via1",#N/A,TRUE,"general";"via2",#N/A,TRUE,"general";"via3",#N/A,TRUE,"general"}</definedName>
    <definedName name="bsb" hidden="1">{"via1",#N/A,TRUE,"general";"via2",#N/A,TRUE,"general";"via3",#N/A,TRUE,"general"}</definedName>
    <definedName name="bspoi" localSheetId="8"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7" hidden="1">{"TAB1",#N/A,TRUE,"GENERAL";"TAB2",#N/A,TRUE,"GENERAL";"TAB3",#N/A,TRUE,"GENERAL";"TAB4",#N/A,TRUE,"GENERAL";"TAB5",#N/A,TRUE,"GENERAL"}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t" localSheetId="8" hidden="1">{"via1",#N/A,TRUE,"general";"via2",#N/A,TRUE,"general";"via3",#N/A,TRUE,"general"}</definedName>
    <definedName name="bt" localSheetId="10" hidden="1">{"via1",#N/A,TRUE,"general";"via2",#N/A,TRUE,"general";"via3",#N/A,TRUE,"general"}</definedName>
    <definedName name="bt" localSheetId="7" hidden="1">{"via1",#N/A,TRUE,"general";"via2",#N/A,TRUE,"general";"via3",#N/A,TRUE,"general"}</definedName>
    <definedName name="bt" localSheetId="4" hidden="1">{"via1",#N/A,TRUE,"general";"via2",#N/A,TRUE,"general";"via3",#N/A,TRUE,"general"}</definedName>
    <definedName name="bt" hidden="1">{"via1",#N/A,TRUE,"general";"via2",#N/A,TRUE,"general";"via3",#N/A,TRUE,"general"}</definedName>
    <definedName name="BTYJHTR" localSheetId="8"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vbc" localSheetId="8" hidden="1">{"TAB1",#N/A,TRUE,"GENERAL";"TAB2",#N/A,TRUE,"GENERAL";"TAB3",#N/A,TRUE,"GENERAL";"TAB4",#N/A,TRUE,"GENERAL";"TAB5",#N/A,TRUE,"GENERAL"}</definedName>
    <definedName name="bvbc" localSheetId="10" hidden="1">{"TAB1",#N/A,TRUE,"GENERAL";"TAB2",#N/A,TRUE,"GENERAL";"TAB3",#N/A,TRUE,"GENERAL";"TAB4",#N/A,TRUE,"GENERAL";"TAB5",#N/A,TRUE,"GENERAL"}</definedName>
    <definedName name="bvbc" localSheetId="7" hidden="1">{"TAB1",#N/A,TRUE,"GENERAL";"TAB2",#N/A,TRUE,"GENERAL";"TAB3",#N/A,TRUE,"GENERAL";"TAB4",#N/A,TRUE,"GENERAL";"TAB5",#N/A,TRUE,"GENERAL"}</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8" hidden="1">{"via1",#N/A,TRUE,"general";"via2",#N/A,TRUE,"general";"via3",#N/A,TRUE,"general"}</definedName>
    <definedName name="bvcb" localSheetId="10" hidden="1">{"via1",#N/A,TRUE,"general";"via2",#N/A,TRUE,"general";"via3",#N/A,TRUE,"general"}</definedName>
    <definedName name="bvcb" localSheetId="7" hidden="1">{"via1",#N/A,TRUE,"general";"via2",#N/A,TRUE,"general";"via3",#N/A,TRUE,"general"}</definedName>
    <definedName name="bvcb" localSheetId="4" hidden="1">{"via1",#N/A,TRUE,"general";"via2",#N/A,TRUE,"general";"via3",#N/A,TRUE,"general"}</definedName>
    <definedName name="bvcb" hidden="1">{"via1",#N/A,TRUE,"general";"via2",#N/A,TRUE,"general";"via3",#N/A,TRUE,"general"}</definedName>
    <definedName name="bvn" localSheetId="8" hidden="1">{"via1",#N/A,TRUE,"general";"via2",#N/A,TRUE,"general";"via3",#N/A,TRUE,"general"}</definedName>
    <definedName name="bvn" localSheetId="10" hidden="1">{"via1",#N/A,TRUE,"general";"via2",#N/A,TRUE,"general";"via3",#N/A,TRUE,"general"}</definedName>
    <definedName name="bvn" localSheetId="7"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WBBWB" localSheetId="10">#REF!</definedName>
    <definedName name="BWBBWB" localSheetId="11">#REF!</definedName>
    <definedName name="BWBBWB" localSheetId="4">#REF!</definedName>
    <definedName name="BWBBWB" localSheetId="3">#REF!</definedName>
    <definedName name="BWBBWB" localSheetId="1">#REF!</definedName>
    <definedName name="BWBBWB" localSheetId="2">#REF!</definedName>
    <definedName name="by" localSheetId="8" hidden="1">{"via1",#N/A,TRUE,"general";"via2",#N/A,TRUE,"general";"via3",#N/A,TRUE,"general"}</definedName>
    <definedName name="by" localSheetId="10" hidden="1">{"via1",#N/A,TRUE,"general";"via2",#N/A,TRUE,"general";"via3",#N/A,TRUE,"general"}</definedName>
    <definedName name="by" localSheetId="7"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 localSheetId="10">#REF!</definedName>
    <definedName name="C_" localSheetId="4">#REF!</definedName>
    <definedName name="C_" localSheetId="3">#REF!</definedName>
    <definedName name="C_" localSheetId="1">#REF!</definedName>
    <definedName name="C_" localSheetId="2">#REF!</definedName>
    <definedName name="Cable__10" localSheetId="10">'[10]LISTADO DE MATERIALES Y EQUIPOS'!$B$93</definedName>
    <definedName name="Cable__12" localSheetId="10">'[10]LISTADO DE MATERIALES Y EQUIPOS'!$B$94</definedName>
    <definedName name="Cable__14" localSheetId="10">'[10]LISTADO DE MATERIALES Y EQUIPOS'!$B$95</definedName>
    <definedName name="Caja_hexagonal_pvc" localSheetId="10">'[10]LISTADO DE MATERIALES Y EQUIPOS'!$B$124</definedName>
    <definedName name="cancha" localSheetId="10">#REF!</definedName>
    <definedName name="cancha" localSheetId="4">#REF!</definedName>
    <definedName name="cancha" localSheetId="3">#REF!</definedName>
    <definedName name="cancha" localSheetId="1">#REF!</definedName>
    <definedName name="cancha" localSheetId="2">#REF!</definedName>
    <definedName name="CANT" localSheetId="10">#REF!</definedName>
    <definedName name="CANT" localSheetId="4">#REF!</definedName>
    <definedName name="CANT" localSheetId="3">#REF!</definedName>
    <definedName name="CANT" localSheetId="1">#REF!</definedName>
    <definedName name="CANT" localSheetId="2">#REF!</definedName>
    <definedName name="CAP" localSheetId="10">#REF!</definedName>
    <definedName name="CAP" localSheetId="4">#REF!</definedName>
    <definedName name="CAP" localSheetId="3">#REF!</definedName>
    <definedName name="CAP" localSheetId="1">#REF!</definedName>
    <definedName name="CAP" localSheetId="2">#REF!</definedName>
    <definedName name="capilla" localSheetId="10">#REF!</definedName>
    <definedName name="capilla" localSheetId="11">#REF!</definedName>
    <definedName name="capilla" localSheetId="4">#REF!</definedName>
    <definedName name="capilla" localSheetId="3">#REF!</definedName>
    <definedName name="capilla" localSheetId="1">#REF!</definedName>
    <definedName name="capilla" localSheetId="2">#REF!</definedName>
    <definedName name="ccccc" localSheetId="8"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7" hidden="1">{"TAB1",#N/A,TRUE,"GENERAL";"TAB2",#N/A,TRUE,"GENERAL";"TAB3",#N/A,TRUE,"GENERAL";"TAB4",#N/A,TRUE,"GENERAL";"TAB5",#N/A,TRUE,"GENERAL"}</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10">'[18]A. P. U.'!#REF!</definedName>
    <definedName name="ccto210" localSheetId="10">#REF!</definedName>
    <definedName name="ccto210" localSheetId="11">#REF!</definedName>
    <definedName name="ccto210" localSheetId="4">#REF!</definedName>
    <definedName name="ccto210" localSheetId="3">#REF!</definedName>
    <definedName name="ccto210" localSheetId="1">#REF!</definedName>
    <definedName name="ccto210" localSheetId="2">#REF!</definedName>
    <definedName name="cd" localSheetId="10">[19]Hoja1!$C$81</definedName>
    <definedName name="cdcdc" localSheetId="8" hidden="1">{"via1",#N/A,TRUE,"general";"via2",#N/A,TRUE,"general";"via3",#N/A,TRUE,"general"}</definedName>
    <definedName name="cdcdc" localSheetId="10" hidden="1">{"via1",#N/A,TRUE,"general";"via2",#N/A,TRUE,"general";"via3",#N/A,TRUE,"general"}</definedName>
    <definedName name="cdcdc" localSheetId="7" hidden="1">{"via1",#N/A,TRUE,"general";"via2",#N/A,TRUE,"general";"via3",#N/A,TRUE,"general"}</definedName>
    <definedName name="cdcdc" localSheetId="4" hidden="1">{"via1",#N/A,TRUE,"general";"via2",#N/A,TRUE,"general";"via3",#N/A,TRUE,"general"}</definedName>
    <definedName name="cdcdc" hidden="1">{"via1",#N/A,TRUE,"general";"via2",#N/A,TRUE,"general";"via3",#N/A,TRUE,"general"}</definedName>
    <definedName name="CDctrl" localSheetId="10">[15]CDItem!$G$8</definedName>
    <definedName name="ceerf" localSheetId="8"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7" hidden="1">{"TAB1",#N/A,TRUE,"GENERAL";"TAB2",#N/A,TRUE,"GENERAL";"TAB3",#N/A,TRUE,"GENERAL";"TAB4",#N/A,TRUE,"GENERAL";"TAB5",#N/A,TRUE,"GENERAL"}</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_Blanco" localSheetId="10">'[10]LISTADO DE MATERIALES Y EQUIPOS'!$B$11</definedName>
    <definedName name="CHAZO_PUNTILLA_ANCLAJES" localSheetId="10">'[10]LISTADO DE MATERIALES Y EQUIPOS'!$B$105</definedName>
    <definedName name="Cierrapuerta_hidraulico_ajustable_hasta_80_kilos" localSheetId="10">'[10]LISTADO DE MATERIALES Y EQUIPOS'!$B$90</definedName>
    <definedName name="CINTA_MALLA_ADHESIVA_X_90M" localSheetId="10">'[10]LISTADO DE MATERIALES Y EQUIPOS'!$B$107</definedName>
    <definedName name="Cod" localSheetId="10">#REF!</definedName>
    <definedName name="Cod" localSheetId="4">#REF!</definedName>
    <definedName name="Cod" localSheetId="3">#REF!</definedName>
    <definedName name="Cod" localSheetId="1">#REF!</definedName>
    <definedName name="Cod" localSheetId="2">#REF!</definedName>
    <definedName name="CODOS" localSheetId="10">#REF!</definedName>
    <definedName name="CODOS" localSheetId="4">#REF!</definedName>
    <definedName name="CODOS" localSheetId="3">#REF!</definedName>
    <definedName name="CODOS" localSheetId="1">#REF!</definedName>
    <definedName name="CODOS" localSheetId="2">#REF!</definedName>
    <definedName name="Combo_Sanitario_manantial_corona" localSheetId="10">'[10]LISTADO DE MATERIALES Y EQUIPOS'!$B$69</definedName>
    <definedName name="Conc.2000" localSheetId="10">'[10]APUS BASIC'!$G$165</definedName>
    <definedName name="Conc.2500" localSheetId="10">'[10]APUS BASIC'!$G$122</definedName>
    <definedName name="Conc.3000" localSheetId="10">'[10]APUS BASIC'!$G$80</definedName>
    <definedName name="COPIA" localSheetId="10">CANTIDADES!ERR</definedName>
    <definedName name="COPIA" localSheetId="4">'GRUPO MGA'!ERR</definedName>
    <definedName name="copiao4" localSheetId="10">CANTIDADES!ERR</definedName>
    <definedName name="copiao4" localSheetId="4">'GRUPO MGA'!ERR</definedName>
    <definedName name="corri" localSheetId="10">CANTIDADES!ERR</definedName>
    <definedName name="corri" localSheetId="4">'GRUPO MGA'!ERR</definedName>
    <definedName name="COSTODIRECTO" localSheetId="10">#REF!</definedName>
    <definedName name="COSTODIRECTO" localSheetId="4">#REF!</definedName>
    <definedName name="COSTODIRECTO" localSheetId="3">#REF!</definedName>
    <definedName name="COSTODIRECTO" localSheetId="1">#REF!</definedName>
    <definedName name="COSTODIRECTO" localSheetId="2">#REF!</definedName>
    <definedName name="COSTOS" localSheetId="10">[20]TARIFAS!$A$1:$F$52</definedName>
    <definedName name="_xlnm.Criteria" localSheetId="3">[1]INSUMOS!#REF!</definedName>
    <definedName name="_xlnm.Criteria" localSheetId="1">[1]INSUMOS!#REF!</definedName>
    <definedName name="_xlnm.Criteria" localSheetId="2">[1]INSUMOS!#REF!</definedName>
    <definedName name="Criterios_IM" localSheetId="3">[1]INSUMOS!#REF!</definedName>
    <definedName name="Criterios_IM" localSheetId="1">[1]INSUMOS!#REF!</definedName>
    <definedName name="Criterios_IM" localSheetId="2">[1]INSUMOS!#REF!</definedName>
    <definedName name="CTA" localSheetId="10">#REF!</definedName>
    <definedName name="CTA" localSheetId="4">#REF!</definedName>
    <definedName name="CTA" localSheetId="3">#REF!</definedName>
    <definedName name="CTA" localSheetId="1">#REF!</definedName>
    <definedName name="CTA" localSheetId="2">#REF!</definedName>
    <definedName name="CUAL" localSheetId="10">CANTIDADES!ERR</definedName>
    <definedName name="CUAL" localSheetId="4">'GRUPO MGA'!ERR</definedName>
    <definedName name="CUBS" localSheetId="10">#REF!</definedName>
    <definedName name="CUBS" localSheetId="4">#REF!</definedName>
    <definedName name="CUBS" localSheetId="3">#REF!</definedName>
    <definedName name="CUBS" localSheetId="1">#REF!</definedName>
    <definedName name="CUBS" localSheetId="2">#REF!</definedName>
    <definedName name="CUNET" localSheetId="8" hidden="1">{"via1",#N/A,TRUE,"general";"via2",#N/A,TRUE,"general";"via3",#N/A,TRUE,"general"}</definedName>
    <definedName name="CUNET" localSheetId="10" hidden="1">{"via1",#N/A,TRUE,"general";"via2",#N/A,TRUE,"general";"via3",#N/A,TRUE,"general"}</definedName>
    <definedName name="CUNET" localSheetId="7" hidden="1">{"via1",#N/A,TRUE,"general";"via2",#N/A,TRUE,"general";"via3",#N/A,TRUE,"general"}</definedName>
    <definedName name="CUNET" localSheetId="4" hidden="1">{"via1",#N/A,TRUE,"general";"via2",#N/A,TRUE,"general";"via3",#N/A,TRUE,"general"}</definedName>
    <definedName name="CUNET" hidden="1">{"via1",#N/A,TRUE,"general";"via2",#N/A,TRUE,"general";"via3",#N/A,TRUE,"general"}</definedName>
    <definedName name="Curva_conduit_pvc_1_2" localSheetId="10">'[10]LISTADO DE MATERIALES Y EQUIPOS'!$B$123</definedName>
    <definedName name="cv" localSheetId="10">#REF!</definedName>
    <definedName name="cv" localSheetId="7" hidden="1">{"TAB1",#N/A,TRUE,"GENERAL";"TAB2",#N/A,TRUE,"GENERAL";"TAB3",#N/A,TRUE,"GENERAL";"TAB4",#N/A,TRUE,"GENERAL";"TAB5",#N/A,TRUE,"GENERAL"}</definedName>
    <definedName name="cv" localSheetId="4">#REF!</definedName>
    <definedName name="cv" localSheetId="3">#REF!</definedName>
    <definedName name="cv" localSheetId="1">#REF!</definedName>
    <definedName name="cv" localSheetId="2">#REF!</definedName>
    <definedName name="cvfvd" localSheetId="8" hidden="1">{"via1",#N/A,TRUE,"general";"via2",#N/A,TRUE,"general";"via3",#N/A,TRUE,"general"}</definedName>
    <definedName name="cvfvd" localSheetId="10" hidden="1">{"via1",#N/A,TRUE,"general";"via2",#N/A,TRUE,"general";"via3",#N/A,TRUE,"general"}</definedName>
    <definedName name="cvfvd" localSheetId="7" hidden="1">{"via1",#N/A,TRUE,"general";"via2",#N/A,TRUE,"general";"via3",#N/A,TRUE,"general"}</definedName>
    <definedName name="cvfvd" localSheetId="4" hidden="1">{"via1",#N/A,TRUE,"general";"via2",#N/A,TRUE,"general";"via3",#N/A,TRUE,"general"}</definedName>
    <definedName name="cvfvd" hidden="1">{"via1",#N/A,TRUE,"general";"via2",#N/A,TRUE,"general";"via3",#N/A,TRUE,"general"}</definedName>
    <definedName name="cvn" localSheetId="8" hidden="1">{"TAB1",#N/A,TRUE,"GENERAL";"TAB2",#N/A,TRUE,"GENERAL";"TAB3",#N/A,TRUE,"GENERAL";"TAB4",#N/A,TRUE,"GENERAL";"TAB5",#N/A,TRUE,"GENERAL"}</definedName>
    <definedName name="cvn" localSheetId="10" hidden="1">{"TAB1",#N/A,TRUE,"GENERAL";"TAB2",#N/A,TRUE,"GENERAL";"TAB3",#N/A,TRUE,"GENERAL";"TAB4",#N/A,TRUE,"GENERAL";"TAB5",#N/A,TRUE,"GENERAL"}</definedName>
    <definedName name="cvn" localSheetId="7" hidden="1">{"TAB1",#N/A,TRUE,"GENERAL";"TAB2",#N/A,TRUE,"GENERAL";"TAB3",#N/A,TRUE,"GENERAL";"TAB4",#N/A,TRUE,"GENERAL";"TAB5",#N/A,TRUE,"GENERAL"}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8" hidden="1">{"via1",#N/A,TRUE,"general";"via2",#N/A,TRUE,"general";"via3",#N/A,TRUE,"general"}</definedName>
    <definedName name="CVXC" localSheetId="10" hidden="1">{"via1",#N/A,TRUE,"general";"via2",#N/A,TRUE,"general";"via3",#N/A,TRUE,"general"}</definedName>
    <definedName name="CVXC" localSheetId="7" hidden="1">{"via1",#N/A,TRUE,"general";"via2",#N/A,TRUE,"general";"via3",#N/A,TRUE,"general"}</definedName>
    <definedName name="CVXC" localSheetId="4" hidden="1">{"via1",#N/A,TRUE,"general";"via2",#N/A,TRUE,"general";"via3",#N/A,TRUE,"general"}</definedName>
    <definedName name="CVXC" hidden="1">{"via1",#N/A,TRUE,"general";"via2",#N/A,TRUE,"general";"via3",#N/A,TRUE,"general"}</definedName>
    <definedName name="d" localSheetId="8" hidden="1">{"TAB1",#N/A,TRUE,"GENERAL";"TAB2",#N/A,TRUE,"GENERAL";"TAB3",#N/A,TRUE,"GENERAL";"TAB4",#N/A,TRUE,"GENERAL";"TAB5",#N/A,TRUE,"GENERAL"}</definedName>
    <definedName name="D" localSheetId="10">#REF!</definedName>
    <definedName name="d" localSheetId="7" hidden="1">{"TAB1",#N/A,TRUE,"GENERAL";"TAB2",#N/A,TRUE,"GENERAL";"TAB3",#N/A,TRUE,"GENERAL";"TAB4",#N/A,TRUE,"GENERAL";"TAB5",#N/A,TRUE,"GENERAL"}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ario" localSheetId="10">'[21]GPI 526'!#REF!</definedName>
    <definedName name="dario" localSheetId="4">'[6]GPI 526'!#REF!</definedName>
    <definedName name="dario" localSheetId="3">'[6]GPI 526'!#REF!</definedName>
    <definedName name="dario" localSheetId="1">'[6]GPI 526'!#REF!</definedName>
    <definedName name="dario" localSheetId="2">'[6]GPI 526'!#REF!</definedName>
    <definedName name="DASD" localSheetId="8" hidden="1">{"TAB1",#N/A,TRUE,"GENERAL";"TAB2",#N/A,TRUE,"GENERAL";"TAB3",#N/A,TRUE,"GENERAL";"TAB4",#N/A,TRUE,"GENERAL";"TAB5",#N/A,TRUE,"GENERAL"}</definedName>
    <definedName name="DASD" localSheetId="10" hidden="1">{"TAB1",#N/A,TRUE,"GENERAL";"TAB2",#N/A,TRUE,"GENERAL";"TAB3",#N/A,TRUE,"GENERAL";"TAB4",#N/A,TRUE,"GENERAL";"TAB5",#N/A,TRUE,"GENERAL"}</definedName>
    <definedName name="DASD" localSheetId="7" hidden="1">{"TAB1",#N/A,TRUE,"GENERAL";"TAB2",#N/A,TRUE,"GENERAL";"TAB3",#N/A,TRUE,"GENERAL";"TAB4",#N/A,TRUE,"GENERAL";"TAB5",#N/A,TRUE,"GENERAL"}</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os" localSheetId="10">#REF!</definedName>
    <definedName name="datos" localSheetId="4">#REF!</definedName>
    <definedName name="datos" localSheetId="3">#REF!</definedName>
    <definedName name="datos" localSheetId="1">#REF!</definedName>
    <definedName name="datos" localSheetId="2">#REF!</definedName>
    <definedName name="dbfdfbi" localSheetId="8"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10">#REF!</definedName>
    <definedName name="Dbgcm" localSheetId="4">#REF!</definedName>
    <definedName name="Dbgcm" localSheetId="3">#REF!</definedName>
    <definedName name="Dbgcm" localSheetId="1">#REF!</definedName>
    <definedName name="Dbgcm" localSheetId="2">#REF!</definedName>
    <definedName name="Dcacm" localSheetId="10">#REF!</definedName>
    <definedName name="Dcacm" localSheetId="4">#REF!</definedName>
    <definedName name="Dcacm" localSheetId="3">#REF!</definedName>
    <definedName name="Dcacm" localSheetId="1">#REF!</definedName>
    <definedName name="Dcacm" localSheetId="2">#REF!</definedName>
    <definedName name="DCSDCTV" localSheetId="8" hidden="1">{"via1",#N/A,TRUE,"general";"via2",#N/A,TRUE,"general";"via3",#N/A,TRUE,"general"}</definedName>
    <definedName name="DCSDCTV" localSheetId="10" hidden="1">{"via1",#N/A,TRUE,"general";"via2",#N/A,TRUE,"general";"via3",#N/A,TRUE,"general"}</definedName>
    <definedName name="DCSDCTV" localSheetId="7" hidden="1">{"via1",#N/A,TRUE,"general";"via2",#N/A,TRUE,"general";"via3",#N/A,TRUE,"general"}</definedName>
    <definedName name="DCSDCTV" localSheetId="4" hidden="1">{"via1",#N/A,TRUE,"general";"via2",#N/A,TRUE,"general";"via3",#N/A,TRUE,"general"}</definedName>
    <definedName name="DCSDCTV" hidden="1">{"via1",#N/A,TRUE,"general";"via2",#N/A,TRUE,"general";"via3",#N/A,TRUE,"general"}</definedName>
    <definedName name="dd" localSheetId="10">#REF!</definedName>
    <definedName name="dd" localSheetId="4">#REF!</definedName>
    <definedName name="dd" localSheetId="3">#REF!</definedName>
    <definedName name="dd" localSheetId="1">#REF!</definedName>
    <definedName name="dd" localSheetId="2">#REF!</definedName>
    <definedName name="ddd" localSheetId="8" hidden="1">{"via1",#N/A,TRUE,"general";"via2",#N/A,TRUE,"general";"via3",#N/A,TRUE,"general"}</definedName>
    <definedName name="ddd" localSheetId="10" hidden="1">{"via1",#N/A,TRUE,"general";"via2",#N/A,TRUE,"general";"via3",#N/A,TRUE,"general"}</definedName>
    <definedName name="ddd" localSheetId="7" hidden="1">{"via1",#N/A,TRUE,"general";"via2",#N/A,TRUE,"general";"via3",#N/A,TRUE,"general"}</definedName>
    <definedName name="ddd" localSheetId="4" hidden="1">{"via1",#N/A,TRUE,"general";"via2",#N/A,TRUE,"general";"via3",#N/A,TRUE,"general"}</definedName>
    <definedName name="ddd" hidden="1">{"via1",#N/A,TRUE,"general";"via2",#N/A,TRUE,"general";"via3",#N/A,TRUE,"general"}</definedName>
    <definedName name="ddddt" localSheetId="8" hidden="1">{"via1",#N/A,TRUE,"general";"via2",#N/A,TRUE,"general";"via3",#N/A,TRUE,"general"}</definedName>
    <definedName name="ddddt" localSheetId="10" hidden="1">{"via1",#N/A,TRUE,"general";"via2",#N/A,TRUE,"general";"via3",#N/A,TRUE,"general"}</definedName>
    <definedName name="ddddt" localSheetId="7" hidden="1">{"via1",#N/A,TRUE,"general";"via2",#N/A,TRUE,"general";"via3",#N/A,TRUE,"general"}</definedName>
    <definedName name="ddddt" localSheetId="4" hidden="1">{"via1",#N/A,TRUE,"general";"via2",#N/A,TRUE,"general";"via3",#N/A,TRUE,"general"}</definedName>
    <definedName name="ddddt" hidden="1">{"via1",#N/A,TRUE,"general";"via2",#N/A,TRUE,"general";"via3",#N/A,TRUE,"general"}</definedName>
    <definedName name="ddewdw" localSheetId="8"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8"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7"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eded" localSheetId="8"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7" hidden="1">{"TAB1",#N/A,TRUE,"GENERAL";"TAB2",#N/A,TRUE,"GENERAL";"TAB3",#N/A,TRUE,"GENERAL";"TAB4",#N/A,TRUE,"GENERAL";"TAB5",#N/A,TRUE,"GENERAL"}</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8" hidden="1">{"via1",#N/A,TRUE,"general";"via2",#N/A,TRUE,"general";"via3",#N/A,TRUE,"general"}</definedName>
    <definedName name="defd" localSheetId="10" hidden="1">{"via1",#N/A,TRUE,"general";"via2",#N/A,TRUE,"general";"via3",#N/A,TRUE,"general"}</definedName>
    <definedName name="defd" localSheetId="7" hidden="1">{"via1",#N/A,TRUE,"general";"via2",#N/A,TRUE,"general";"via3",#N/A,TRUE,"general"}</definedName>
    <definedName name="defd" localSheetId="4" hidden="1">{"via1",#N/A,TRUE,"general";"via2",#N/A,TRUE,"general";"via3",#N/A,TRUE,"general"}</definedName>
    <definedName name="defd" hidden="1">{"via1",#N/A,TRUE,"general";"via2",#N/A,TRUE,"general";"via3",#N/A,TRUE,"general"}</definedName>
    <definedName name="demanto" localSheetId="10">#REF!</definedName>
    <definedName name="demanto" localSheetId="4">#REF!</definedName>
    <definedName name="demanto" localSheetId="3">#REF!</definedName>
    <definedName name="demanto" localSheetId="1">#REF!</definedName>
    <definedName name="demanto" localSheetId="2">#REF!</definedName>
    <definedName name="descapote" hidden="1">{"TAB1",#N/A,TRUE,"GENERAL";"TAB2",#N/A,TRUE,"GENERAL";"TAB3",#N/A,TRUE,"GENERAL";"TAB4",#N/A,TRUE,"GENERAL";"TAB5",#N/A,TRUE,"GENERAL"}</definedName>
    <definedName name="DEX" localSheetId="10">#REF!</definedName>
    <definedName name="DEX" localSheetId="4">#REF!</definedName>
    <definedName name="DEX" localSheetId="3">#REF!</definedName>
    <definedName name="DEX" localSheetId="1">#REF!</definedName>
    <definedName name="DEX" localSheetId="2">#REF!</definedName>
    <definedName name="DF" localSheetId="3">#REF!</definedName>
    <definedName name="DF" localSheetId="1">#REF!</definedName>
    <definedName name="DF" localSheetId="2">#REF!</definedName>
    <definedName name="dfa" localSheetId="8" hidden="1">{"TAB1",#N/A,TRUE,"GENERAL";"TAB2",#N/A,TRUE,"GENERAL";"TAB3",#N/A,TRUE,"GENERAL";"TAB4",#N/A,TRUE,"GENERAL";"TAB5",#N/A,TRUE,"GENERAL"}</definedName>
    <definedName name="dfa" localSheetId="10" hidden="1">{"TAB1",#N/A,TRUE,"GENERAL";"TAB2",#N/A,TRUE,"GENERAL";"TAB3",#N/A,TRUE,"GENERAL";"TAB4",#N/A,TRUE,"GENERAL";"TAB5",#N/A,TRUE,"GENERAL"}</definedName>
    <definedName name="dfa" localSheetId="7" hidden="1">{"TAB1",#N/A,TRUE,"GENERAL";"TAB2",#N/A,TRUE,"GENERAL";"TAB3",#N/A,TRUE,"GENERAL";"TAB4",#N/A,TRUE,"GENERAL";"TAB5",#N/A,TRUE,"GENERAL"}</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8"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7"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8" hidden="1">{"via1",#N/A,TRUE,"general";"via2",#N/A,TRUE,"general";"via3",#N/A,TRUE,"general"}</definedName>
    <definedName name="DFBNJ" localSheetId="10" hidden="1">{"via1",#N/A,TRUE,"general";"via2",#N/A,TRUE,"general";"via3",#N/A,TRUE,"general"}</definedName>
    <definedName name="DFBNJ" localSheetId="7" hidden="1">{"via1",#N/A,TRUE,"general";"via2",#N/A,TRUE,"general";"via3",#N/A,TRUE,"general"}</definedName>
    <definedName name="DFBNJ" localSheetId="4" hidden="1">{"via1",#N/A,TRUE,"general";"via2",#N/A,TRUE,"general";"via3",#N/A,TRUE,"general"}</definedName>
    <definedName name="DFBNJ" hidden="1">{"via1",#N/A,TRUE,"general";"via2",#N/A,TRUE,"general";"via3",#N/A,TRUE,"general"}</definedName>
    <definedName name="dfds" localSheetId="8" hidden="1">{"TAB1",#N/A,TRUE,"GENERAL";"TAB2",#N/A,TRUE,"GENERAL";"TAB3",#N/A,TRUE,"GENERAL";"TAB4",#N/A,TRUE,"GENERAL";"TAB5",#N/A,TRUE,"GENERAL"}</definedName>
    <definedName name="dfds" localSheetId="10" hidden="1">{"TAB1",#N/A,TRUE,"GENERAL";"TAB2",#N/A,TRUE,"GENERAL";"TAB3",#N/A,TRUE,"GENERAL";"TAB4",#N/A,TRUE,"GENERAL";"TAB5",#N/A,TRUE,"GENERAL"}</definedName>
    <definedName name="dfds" localSheetId="7" hidden="1">{"TAB1",#N/A,TRUE,"GENERAL";"TAB2",#N/A,TRUE,"GENERAL";"TAB3",#N/A,TRUE,"GENERAL";"TAB4",#N/A,TRUE,"GENERAL";"TAB5",#N/A,TRUE,"GENERAL"}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8" hidden="1">{"via1",#N/A,TRUE,"general";"via2",#N/A,TRUE,"general";"via3",#N/A,TRUE,"general"}</definedName>
    <definedName name="dfdsfi" localSheetId="10" hidden="1">{"via1",#N/A,TRUE,"general";"via2",#N/A,TRUE,"general";"via3",#N/A,TRUE,"general"}</definedName>
    <definedName name="dfdsfi" localSheetId="7" hidden="1">{"via1",#N/A,TRUE,"general";"via2",#N/A,TRUE,"general";"via3",#N/A,TRUE,"general"}</definedName>
    <definedName name="dfdsfi" localSheetId="4" hidden="1">{"via1",#N/A,TRUE,"general";"via2",#N/A,TRUE,"general";"via3",#N/A,TRUE,"general"}</definedName>
    <definedName name="dfdsfi" hidden="1">{"via1",#N/A,TRUE,"general";"via2",#N/A,TRUE,"general";"via3",#N/A,TRUE,"general"}</definedName>
    <definedName name="dffffe" localSheetId="8"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8" hidden="1">{"via1",#N/A,TRUE,"general";"via2",#N/A,TRUE,"general";"via3",#N/A,TRUE,"general"}</definedName>
    <definedName name="DFG" localSheetId="10" hidden="1">{"via1",#N/A,TRUE,"general";"via2",#N/A,TRUE,"general";"via3",#N/A,TRUE,"general"}</definedName>
    <definedName name="DFG" localSheetId="7" hidden="1">{"via1",#N/A,TRUE,"general";"via2",#N/A,TRUE,"general";"via3",#N/A,TRUE,"general"}</definedName>
    <definedName name="DFG" localSheetId="4" hidden="1">{"via1",#N/A,TRUE,"general";"via2",#N/A,TRUE,"general";"via3",#N/A,TRUE,"general"}</definedName>
    <definedName name="DFG" hidden="1">{"via1",#N/A,TRUE,"general";"via2",#N/A,TRUE,"general";"via3",#N/A,TRUE,"general"}</definedName>
    <definedName name="DFGBHJ" localSheetId="8" hidden="1">{"via1",#N/A,TRUE,"general";"via2",#N/A,TRUE,"general";"via3",#N/A,TRUE,"general"}</definedName>
    <definedName name="DFGBHJ" localSheetId="10" hidden="1">{"via1",#N/A,TRUE,"general";"via2",#N/A,TRUE,"general";"via3",#N/A,TRUE,"general"}</definedName>
    <definedName name="DFGBHJ" localSheetId="7"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8" hidden="1">{"via1",#N/A,TRUE,"general";"via2",#N/A,TRUE,"general";"via3",#N/A,TRUE,"general"}</definedName>
    <definedName name="DFGDFG" localSheetId="10" hidden="1">{"via1",#N/A,TRUE,"general";"via2",#N/A,TRUE,"general";"via3",#N/A,TRUE,"general"}</definedName>
    <definedName name="DFGDFG" localSheetId="7"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8"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8" hidden="1">{"via1",#N/A,TRUE,"general";"via2",#N/A,TRUE,"general";"via3",#N/A,TRUE,"general"}</definedName>
    <definedName name="dfgf" localSheetId="10" hidden="1">{"via1",#N/A,TRUE,"general";"via2",#N/A,TRUE,"general";"via3",#N/A,TRUE,"general"}</definedName>
    <definedName name="dfgf" localSheetId="7" hidden="1">{"via1",#N/A,TRUE,"general";"via2",#N/A,TRUE,"general";"via3",#N/A,TRUE,"general"}</definedName>
    <definedName name="dfgf" localSheetId="4" hidden="1">{"via1",#N/A,TRUE,"general";"via2",#N/A,TRUE,"general";"via3",#N/A,TRUE,"general"}</definedName>
    <definedName name="dfgf" hidden="1">{"via1",#N/A,TRUE,"general";"via2",#N/A,TRUE,"general";"via3",#N/A,TRUE,"general"}</definedName>
    <definedName name="DFGFBOP" localSheetId="8"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8" hidden="1">{"TAB1",#N/A,TRUE,"GENERAL";"TAB2",#N/A,TRUE,"GENERAL";"TAB3",#N/A,TRUE,"GENERAL";"TAB4",#N/A,TRUE,"GENERAL";"TAB5",#N/A,TRUE,"GENERAL"}</definedName>
    <definedName name="DFGV" localSheetId="10" hidden="1">{"TAB1",#N/A,TRUE,"GENERAL";"TAB2",#N/A,TRUE,"GENERAL";"TAB3",#N/A,TRUE,"GENERAL";"TAB4",#N/A,TRUE,"GENERAL";"TAB5",#N/A,TRUE,"GENERAL"}</definedName>
    <definedName name="DFGV" localSheetId="7"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8" hidden="1">{"TAB1",#N/A,TRUE,"GENERAL";"TAB2",#N/A,TRUE,"GENERAL";"TAB3",#N/A,TRUE,"GENERAL";"TAB4",#N/A,TRUE,"GENERAL";"TAB5",#N/A,TRUE,"GENERAL"}</definedName>
    <definedName name="dfh" localSheetId="10" hidden="1">{"TAB1",#N/A,TRUE,"GENERAL";"TAB2",#N/A,TRUE,"GENERAL";"TAB3",#N/A,TRUE,"GENERAL";"TAB4",#N/A,TRUE,"GENERAL";"TAB5",#N/A,TRUE,"GENERAL"}</definedName>
    <definedName name="dfh" localSheetId="7"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8" hidden="1">{"via1",#N/A,TRUE,"general";"via2",#N/A,TRUE,"general";"via3",#N/A,TRUE,"general"}</definedName>
    <definedName name="dfhdr" localSheetId="10" hidden="1">{"via1",#N/A,TRUE,"general";"via2",#N/A,TRUE,"general";"via3",#N/A,TRUE,"general"}</definedName>
    <definedName name="dfhdr" localSheetId="7" hidden="1">{"via1",#N/A,TRUE,"general";"via2",#N/A,TRUE,"general";"via3",#N/A,TRUE,"general"}</definedName>
    <definedName name="dfhdr" localSheetId="4" hidden="1">{"via1",#N/A,TRUE,"general";"via2",#N/A,TRUE,"general";"via3",#N/A,TRUE,"general"}</definedName>
    <definedName name="dfhdr" hidden="1">{"via1",#N/A,TRUE,"general";"via2",#N/A,TRUE,"general";"via3",#N/A,TRUE,"general"}</definedName>
    <definedName name="dfhgh" localSheetId="8" hidden="1">{"via1",#N/A,TRUE,"general";"via2",#N/A,TRUE,"general";"via3",#N/A,TRUE,"general"}</definedName>
    <definedName name="dfhgh" localSheetId="10" hidden="1">{"via1",#N/A,TRUE,"general";"via2",#N/A,TRUE,"general";"via3",#N/A,TRUE,"general"}</definedName>
    <definedName name="dfhgh" localSheetId="7"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8" hidden="1">{"via1",#N/A,TRUE,"general";"via2",#N/A,TRUE,"general";"via3",#N/A,TRUE,"general"}</definedName>
    <definedName name="dfj" localSheetId="10" hidden="1">{"via1",#N/A,TRUE,"general";"via2",#N/A,TRUE,"general";"via3",#N/A,TRUE,"general"}</definedName>
    <definedName name="dfj" localSheetId="7"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RFRF" localSheetId="8" hidden="1">{"via1",#N/A,TRUE,"general";"via2",#N/A,TRUE,"general";"via3",#N/A,TRUE,"general"}</definedName>
    <definedName name="DFRFRF" localSheetId="10" hidden="1">{"via1",#N/A,TRUE,"general";"via2",#N/A,TRUE,"general";"via3",#N/A,TRUE,"general"}</definedName>
    <definedName name="DFRFRF" localSheetId="7" hidden="1">{"via1",#N/A,TRUE,"general";"via2",#N/A,TRUE,"general";"via3",#N/A,TRUE,"general"}</definedName>
    <definedName name="DFRFRF" localSheetId="4" hidden="1">{"via1",#N/A,TRUE,"general";"via2",#N/A,TRUE,"general";"via3",#N/A,TRUE,"general"}</definedName>
    <definedName name="DFRFRF" hidden="1">{"via1",#N/A,TRUE,"general";"via2",#N/A,TRUE,"general";"via3",#N/A,TRUE,"general"}</definedName>
    <definedName name="DFVUI" localSheetId="8" hidden="1">{"via1",#N/A,TRUE,"general";"via2",#N/A,TRUE,"general";"via3",#N/A,TRUE,"general"}</definedName>
    <definedName name="DFVUI" localSheetId="10" hidden="1">{"via1",#N/A,TRUE,"general";"via2",#N/A,TRUE,"general";"via3",#N/A,TRUE,"general"}</definedName>
    <definedName name="DFVUI" localSheetId="7"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8" hidden="1">{"via1",#N/A,TRUE,"general";"via2",#N/A,TRUE,"general";"via3",#N/A,TRUE,"general"}</definedName>
    <definedName name="dg" localSheetId="10" hidden="1">{"via1",#N/A,TRUE,"general";"via2",#N/A,TRUE,"general";"via3",#N/A,TRUE,"general"}</definedName>
    <definedName name="dg" localSheetId="7"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8" hidden="1">{"via1",#N/A,TRUE,"general";"via2",#N/A,TRUE,"general";"via3",#N/A,TRUE,"general"}</definedName>
    <definedName name="dgdgr" localSheetId="10" hidden="1">{"via1",#N/A,TRUE,"general";"via2",#N/A,TRUE,"general";"via3",#N/A,TRUE,"general"}</definedName>
    <definedName name="dgdgr" localSheetId="7"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8" hidden="1">{"TAB1",#N/A,TRUE,"GENERAL";"TAB2",#N/A,TRUE,"GENERAL";"TAB3",#N/A,TRUE,"GENERAL";"TAB4",#N/A,TRUE,"GENERAL";"TAB5",#N/A,TRUE,"GENERAL"}</definedName>
    <definedName name="dgfd" localSheetId="10" hidden="1">{"TAB1",#N/A,TRUE,"GENERAL";"TAB2",#N/A,TRUE,"GENERAL";"TAB3",#N/A,TRUE,"GENERAL";"TAB4",#N/A,TRUE,"GENERAL";"TAB5",#N/A,TRUE,"GENERAL"}</definedName>
    <definedName name="dgfd" localSheetId="7" hidden="1">{"TAB1",#N/A,TRUE,"GENERAL";"TAB2",#N/A,TRUE,"GENERAL";"TAB3",#N/A,TRUE,"GENERAL";"TAB4",#N/A,TRUE,"GENERAL";"TAB5",#N/A,TRUE,"GENERAL"}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8" hidden="1">{"via1",#N/A,TRUE,"general";"via2",#N/A,TRUE,"general";"via3",#N/A,TRUE,"general"}</definedName>
    <definedName name="DGFDFVSDF" localSheetId="10" hidden="1">{"via1",#N/A,TRUE,"general";"via2",#N/A,TRUE,"general";"via3",#N/A,TRUE,"general"}</definedName>
    <definedName name="DGFDFVSDF" localSheetId="7" hidden="1">{"via1",#N/A,TRUE,"general";"via2",#N/A,TRUE,"general";"via3",#N/A,TRUE,"general"}</definedName>
    <definedName name="DGFDFVSDF" localSheetId="4" hidden="1">{"via1",#N/A,TRUE,"general";"via2",#N/A,TRUE,"general";"via3",#N/A,TRUE,"general"}</definedName>
    <definedName name="DGFDFVSDF" hidden="1">{"via1",#N/A,TRUE,"general";"via2",#N/A,TRUE,"general";"via3",#N/A,TRUE,"general"}</definedName>
    <definedName name="dgfdg" localSheetId="8" hidden="1">{"via1",#N/A,TRUE,"general";"via2",#N/A,TRUE,"general";"via3",#N/A,TRUE,"general"}</definedName>
    <definedName name="dgfdg" localSheetId="10" hidden="1">{"via1",#N/A,TRUE,"general";"via2",#N/A,TRUE,"general";"via3",#N/A,TRUE,"general"}</definedName>
    <definedName name="dgfdg" localSheetId="7"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8" hidden="1">{"via1",#N/A,TRUE,"general";"via2",#N/A,TRUE,"general";"via3",#N/A,TRUE,"general"}</definedName>
    <definedName name="DGFG" localSheetId="10" hidden="1">{"via1",#N/A,TRUE,"general";"via2",#N/A,TRUE,"general";"via3",#N/A,TRUE,"general"}</definedName>
    <definedName name="DGFG" localSheetId="7"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8"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8" hidden="1">{"via1",#N/A,TRUE,"general";"via2",#N/A,TRUE,"general";"via3",#N/A,TRUE,"general"}</definedName>
    <definedName name="dgreg" localSheetId="10" hidden="1">{"via1",#N/A,TRUE,"general";"via2",#N/A,TRUE,"general";"via3",#N/A,TRUE,"general"}</definedName>
    <definedName name="dgreg" localSheetId="7" hidden="1">{"via1",#N/A,TRUE,"general";"via2",#N/A,TRUE,"general";"via3",#N/A,TRUE,"general"}</definedName>
    <definedName name="dgreg" localSheetId="4" hidden="1">{"via1",#N/A,TRUE,"general";"via2",#N/A,TRUE,"general";"via3",#N/A,TRUE,"general"}</definedName>
    <definedName name="dgreg" hidden="1">{"via1",#N/A,TRUE,"general";"via2",#N/A,TRUE,"general";"via3",#N/A,TRUE,"general"}</definedName>
    <definedName name="DH" localSheetId="8" hidden="1">{"via1",#N/A,TRUE,"general";"via2",#N/A,TRUE,"general";"via3",#N/A,TRUE,"general"}</definedName>
    <definedName name="DH" localSheetId="10" hidden="1">{"via1",#N/A,TRUE,"general";"via2",#N/A,TRUE,"general";"via3",#N/A,TRUE,"general"}</definedName>
    <definedName name="DH" localSheetId="7"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8"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7" hidden="1">{"TAB1",#N/A,TRUE,"GENERAL";"TAB2",#N/A,TRUE,"GENERAL";"TAB3",#N/A,TRUE,"GENERAL";"TAB4",#N/A,TRUE,"GENERAL";"TAB5",#N/A,TRUE,"GENERAL"}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8" hidden="1">{"via1",#N/A,TRUE,"general";"via2",#N/A,TRUE,"general";"via3",#N/A,TRUE,"general"}</definedName>
    <definedName name="dhgh" localSheetId="10" hidden="1">{"via1",#N/A,TRUE,"general";"via2",#N/A,TRUE,"general";"via3",#N/A,TRUE,"general"}</definedName>
    <definedName name="dhgh" localSheetId="7" hidden="1">{"via1",#N/A,TRUE,"general";"via2",#N/A,TRUE,"general";"via3",#N/A,TRUE,"general"}</definedName>
    <definedName name="dhgh" localSheetId="4" hidden="1">{"via1",#N/A,TRUE,"general";"via2",#N/A,TRUE,"general";"via3",#N/A,TRUE,"general"}</definedName>
    <definedName name="dhgh" hidden="1">{"via1",#N/A,TRUE,"general";"via2",#N/A,TRUE,"general";"via3",#N/A,TRUE,"general"}</definedName>
    <definedName name="diametros" localSheetId="10">#REF!</definedName>
    <definedName name="diametros" localSheetId="4">#REF!</definedName>
    <definedName name="diametros" localSheetId="3">#REF!</definedName>
    <definedName name="diametros" localSheetId="1">#REF!</definedName>
    <definedName name="diametros" localSheetId="2">#REF!</definedName>
    <definedName name="djdytj" localSheetId="8"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ry" localSheetId="8" hidden="1">{"via1",#N/A,TRUE,"general";"via2",#N/A,TRUE,"general";"via3",#N/A,TRUE,"general"}</definedName>
    <definedName name="dry" localSheetId="10" hidden="1">{"via1",#N/A,TRUE,"general";"via2",#N/A,TRUE,"general";"via3",#N/A,TRUE,"general"}</definedName>
    <definedName name="dry" localSheetId="7" hidden="1">{"via1",#N/A,TRUE,"general";"via2",#N/A,TRUE,"general";"via3",#N/A,TRUE,"general"}</definedName>
    <definedName name="dry" localSheetId="4" hidden="1">{"via1",#N/A,TRUE,"general";"via2",#N/A,TRUE,"general";"via3",#N/A,TRUE,"general"}</definedName>
    <definedName name="dry" hidden="1">{"via1",#N/A,TRUE,"general";"via2",#N/A,TRUE,"general";"via3",#N/A,TRUE,"general"}</definedName>
    <definedName name="DSAD" localSheetId="8" hidden="1">{"via1",#N/A,TRUE,"general";"via2",#N/A,TRUE,"general";"via3",#N/A,TRUE,"general"}</definedName>
    <definedName name="DSAD" localSheetId="10" hidden="1">{"via1",#N/A,TRUE,"general";"via2",#N/A,TRUE,"general";"via3",#N/A,TRUE,"general"}</definedName>
    <definedName name="DSAD" localSheetId="7" hidden="1">{"via1",#N/A,TRUE,"general";"via2",#N/A,TRUE,"general";"via3",#N/A,TRUE,"general"}</definedName>
    <definedName name="DSAD" localSheetId="4" hidden="1">{"via1",#N/A,TRUE,"general";"via2",#N/A,TRUE,"general";"via3",#N/A,TRUE,"general"}</definedName>
    <definedName name="DSAD" hidden="1">{"via1",#N/A,TRUE,"general";"via2",#N/A,TRUE,"general";"via3",#N/A,TRUE,"general"}</definedName>
    <definedName name="dsadfp" localSheetId="8"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10">#REF!</definedName>
    <definedName name="Dsbcm" localSheetId="4">#REF!</definedName>
    <definedName name="Dsbcm" localSheetId="3">#REF!</definedName>
    <definedName name="Dsbcm" localSheetId="1">#REF!</definedName>
    <definedName name="Dsbcm" localSheetId="2">#REF!</definedName>
    <definedName name="DSD" localSheetId="8" hidden="1">{"via1",#N/A,TRUE,"general";"via2",#N/A,TRUE,"general";"via3",#N/A,TRUE,"general"}</definedName>
    <definedName name="DSD" localSheetId="10" hidden="1">{"via1",#N/A,TRUE,"general";"via2",#N/A,TRUE,"general";"via3",#N/A,TRUE,"general"}</definedName>
    <definedName name="DSD" localSheetId="7" hidden="1">{"via1",#N/A,TRUE,"general";"via2",#N/A,TRUE,"general";"via3",#N/A,TRUE,"general"}</definedName>
    <definedName name="DSD" localSheetId="4" hidden="1">{"via1",#N/A,TRUE,"general";"via2",#N/A,TRUE,"general";"via3",#N/A,TRUE,"general"}</definedName>
    <definedName name="DSD" hidden="1">{"via1",#N/A,TRUE,"general";"via2",#N/A,TRUE,"general";"via3",#N/A,TRUE,"general"}</definedName>
    <definedName name="dsdads4" localSheetId="8"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8" hidden="1">{"via1",#N/A,TRUE,"general";"via2",#N/A,TRUE,"general";"via3",#N/A,TRUE,"general"}</definedName>
    <definedName name="DSF" localSheetId="10" hidden="1">{"via1",#N/A,TRUE,"general";"via2",#N/A,TRUE,"general";"via3",#N/A,TRUE,"general"}</definedName>
    <definedName name="DSF" localSheetId="7" hidden="1">{"via1",#N/A,TRUE,"general";"via2",#N/A,TRUE,"general";"via3",#N/A,TRUE,"general"}</definedName>
    <definedName name="DSF" localSheetId="4" hidden="1">{"via1",#N/A,TRUE,"general";"via2",#N/A,TRUE,"general";"via3",#N/A,TRUE,"general"}</definedName>
    <definedName name="DSF" hidden="1">{"via1",#N/A,TRUE,"general";"via2",#N/A,TRUE,"general";"via3",#N/A,TRUE,"general"}</definedName>
    <definedName name="DSFCVTY" localSheetId="8"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8" hidden="1">{"via1",#N/A,TRUE,"general";"via2",#N/A,TRUE,"general";"via3",#N/A,TRUE,"general"}</definedName>
    <definedName name="dsfg" localSheetId="10" hidden="1">{"via1",#N/A,TRUE,"general";"via2",#N/A,TRUE,"general";"via3",#N/A,TRUE,"general"}</definedName>
    <definedName name="dsfg" localSheetId="7" hidden="1">{"via1",#N/A,TRUE,"general";"via2",#N/A,TRUE,"general";"via3",#N/A,TRUE,"general"}</definedName>
    <definedName name="dsfg" localSheetId="4" hidden="1">{"via1",#N/A,TRUE,"general";"via2",#N/A,TRUE,"general";"via3",#N/A,TRUE,"general"}</definedName>
    <definedName name="dsfg" hidden="1">{"via1",#N/A,TRUE,"general";"via2",#N/A,TRUE,"general";"via3",#N/A,TRUE,"general"}</definedName>
    <definedName name="dsfhgfdh" localSheetId="8"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8" hidden="1">{"via1",#N/A,TRUE,"general";"via2",#N/A,TRUE,"general";"via3",#N/A,TRUE,"general"}</definedName>
    <definedName name="dsfsdf" localSheetId="10" hidden="1">{"via1",#N/A,TRUE,"general";"via2",#N/A,TRUE,"general";"via3",#N/A,TRUE,"general"}</definedName>
    <definedName name="dsfsdf" localSheetId="7" hidden="1">{"via1",#N/A,TRUE,"general";"via2",#N/A,TRUE,"general";"via3",#N/A,TRUE,"general"}</definedName>
    <definedName name="dsfsdf" localSheetId="4" hidden="1">{"via1",#N/A,TRUE,"general";"via2",#N/A,TRUE,"general";"via3",#N/A,TRUE,"general"}</definedName>
    <definedName name="dsfsdf" hidden="1">{"via1",#N/A,TRUE,"general";"via2",#N/A,TRUE,"general";"via3",#N/A,TRUE,"general"}</definedName>
    <definedName name="DSFSDFCXV" localSheetId="8"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8" hidden="1">{"via1",#N/A,TRUE,"general";"via2",#N/A,TRUE,"general";"via3",#N/A,TRUE,"general"}</definedName>
    <definedName name="dsftbv" localSheetId="10" hidden="1">{"via1",#N/A,TRUE,"general";"via2",#N/A,TRUE,"general";"via3",#N/A,TRUE,"general"}</definedName>
    <definedName name="dsftbv" localSheetId="7" hidden="1">{"via1",#N/A,TRUE,"general";"via2",#N/A,TRUE,"general";"via3",#N/A,TRUE,"general"}</definedName>
    <definedName name="dsftbv" localSheetId="4" hidden="1">{"via1",#N/A,TRUE,"general";"via2",#N/A,TRUE,"general";"via3",#N/A,TRUE,"general"}</definedName>
    <definedName name="dsftbv" hidden="1">{"via1",#N/A,TRUE,"general";"via2",#N/A,TRUE,"general";"via3",#N/A,TRUE,"general"}</definedName>
    <definedName name="dtrhj" localSheetId="8" hidden="1">{"via1",#N/A,TRUE,"general";"via2",#N/A,TRUE,"general";"via3",#N/A,TRUE,"general"}</definedName>
    <definedName name="dtrhj" localSheetId="10" hidden="1">{"via1",#N/A,TRUE,"general";"via2",#N/A,TRUE,"general";"via3",#N/A,TRUE,"general"}</definedName>
    <definedName name="dtrhj" localSheetId="7" hidden="1">{"via1",#N/A,TRUE,"general";"via2",#N/A,TRUE,"general";"via3",#N/A,TRUE,"general"}</definedName>
    <definedName name="dtrhj" localSheetId="4" hidden="1">{"via1",#N/A,TRUE,"general";"via2",#N/A,TRUE,"general";"via3",#N/A,TRUE,"general"}</definedName>
    <definedName name="dtrhj" hidden="1">{"via1",#N/A,TRUE,"general";"via2",#N/A,TRUE,"general";"via3",#N/A,TRUE,"general"}</definedName>
    <definedName name="dxfgg" localSheetId="8" hidden="1">{"via1",#N/A,TRUE,"general";"via2",#N/A,TRUE,"general";"via3",#N/A,TRUE,"general"}</definedName>
    <definedName name="dxfgg" localSheetId="10" hidden="1">{"via1",#N/A,TRUE,"general";"via2",#N/A,TRUE,"general";"via3",#N/A,TRUE,"general"}</definedName>
    <definedName name="dxfgg" localSheetId="7"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 localSheetId="10">#REF!</definedName>
    <definedName name="e" localSheetId="4">#REF!</definedName>
    <definedName name="e" localSheetId="3">#REF!</definedName>
    <definedName name="e" localSheetId="1">#REF!</definedName>
    <definedName name="e" localSheetId="2">#REF!</definedName>
    <definedName name="e3e33" localSheetId="8" hidden="1">{"via1",#N/A,TRUE,"general";"via2",#N/A,TRUE,"general";"via3",#N/A,TRUE,"general"}</definedName>
    <definedName name="e3e33" localSheetId="10" hidden="1">{"via1",#N/A,TRUE,"general";"via2",#N/A,TRUE,"general";"via3",#N/A,TRUE,"general"}</definedName>
    <definedName name="e3e33" localSheetId="7" hidden="1">{"via1",#N/A,TRUE,"general";"via2",#N/A,TRUE,"general";"via3",#N/A,TRUE,"general"}</definedName>
    <definedName name="e3e33" localSheetId="4" hidden="1">{"via1",#N/A,TRUE,"general";"via2",#N/A,TRUE,"general";"via3",#N/A,TRUE,"general"}</definedName>
    <definedName name="e3e33" hidden="1">{"via1",#N/A,TRUE,"general";"via2",#N/A,TRUE,"general";"via3",#N/A,TRUE,"general"}</definedName>
    <definedName name="EDEDWSWQA" localSheetId="8"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8" hidden="1">{"via1",#N/A,TRUE,"general";"via2",#N/A,TRUE,"general";"via3",#N/A,TRUE,"general"}</definedName>
    <definedName name="edgfhmn" localSheetId="10" hidden="1">{"via1",#N/A,TRUE,"general";"via2",#N/A,TRUE,"general";"via3",#N/A,TRUE,"general"}</definedName>
    <definedName name="edgfhmn" localSheetId="7" hidden="1">{"via1",#N/A,TRUE,"general";"via2",#N/A,TRUE,"general";"via3",#N/A,TRUE,"general"}</definedName>
    <definedName name="edgfhmn" localSheetId="4" hidden="1">{"via1",#N/A,TRUE,"general";"via2",#N/A,TRUE,"general";"via3",#N/A,TRUE,"general"}</definedName>
    <definedName name="edgfhmn" hidden="1">{"via1",#N/A,TRUE,"general";"via2",#N/A,TRUE,"general";"via3",#N/A,TRUE,"general"}</definedName>
    <definedName name="EE" localSheetId="10">CANTIDADES!ERR</definedName>
    <definedName name="EE" localSheetId="4">'GRUPO MGA'!ERR</definedName>
    <definedName name="eeedfr" localSheetId="8"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8" hidden="1">{"via1",#N/A,TRUE,"general";"via2",#N/A,TRUE,"general";"via3",#N/A,TRUE,"general"}</definedName>
    <definedName name="eeerfd" localSheetId="10" hidden="1">{"via1",#N/A,TRUE,"general";"via2",#N/A,TRUE,"general";"via3",#N/A,TRUE,"general"}</definedName>
    <definedName name="eeerfd" localSheetId="7" hidden="1">{"via1",#N/A,TRUE,"general";"via2",#N/A,TRUE,"general";"via3",#N/A,TRUE,"general"}</definedName>
    <definedName name="eeerfd" localSheetId="4" hidden="1">{"via1",#N/A,TRUE,"general";"via2",#N/A,TRUE,"general";"via3",#N/A,TRUE,"general"}</definedName>
    <definedName name="eeerfd" hidden="1">{"via1",#N/A,TRUE,"general";"via2",#N/A,TRUE,"general";"via3",#N/A,TRUE,"general"}</definedName>
    <definedName name="efef" localSheetId="8" hidden="1">{"TAB1",#N/A,TRUE,"GENERAL";"TAB2",#N/A,TRUE,"GENERAL";"TAB3",#N/A,TRUE,"GENERAL";"TAB4",#N/A,TRUE,"GENERAL";"TAB5",#N/A,TRUE,"GENERAL"}</definedName>
    <definedName name="efef" localSheetId="10" hidden="1">{"TAB1",#N/A,TRUE,"GENERAL";"TAB2",#N/A,TRUE,"GENERAL";"TAB3",#N/A,TRUE,"GENERAL";"TAB4",#N/A,TRUE,"GENERAL";"TAB5",#N/A,TRUE,"GENERAL"}</definedName>
    <definedName name="efef" localSheetId="7" hidden="1">{"TAB1",#N/A,TRUE,"GENERAL";"TAB2",#N/A,TRUE,"GENERAL";"TAB3",#N/A,TRUE,"GENERAL";"TAB4",#N/A,TRUE,"GENERAL";"TAB5",#N/A,TRUE,"GENERAL"}</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8" hidden="1">{"via1",#N/A,TRUE,"general";"via2",#N/A,TRUE,"general";"via3",#N/A,TRUE,"general"}</definedName>
    <definedName name="efer" localSheetId="10" hidden="1">{"via1",#N/A,TRUE,"general";"via2",#N/A,TRUE,"general";"via3",#N/A,TRUE,"general"}</definedName>
    <definedName name="efer" localSheetId="7" hidden="1">{"via1",#N/A,TRUE,"general";"via2",#N/A,TRUE,"general";"via3",#N/A,TRUE,"general"}</definedName>
    <definedName name="efer" localSheetId="4" hidden="1">{"via1",#N/A,TRUE,"general";"via2",#N/A,TRUE,"general";"via3",#N/A,TRUE,"general"}</definedName>
    <definedName name="efer" hidden="1">{"via1",#N/A,TRUE,"general";"via2",#N/A,TRUE,"general";"via3",#N/A,TRUE,"general"}</definedName>
    <definedName name="egeg" localSheetId="8" hidden="1">{"TAB1",#N/A,TRUE,"GENERAL";"TAB2",#N/A,TRUE,"GENERAL";"TAB3",#N/A,TRUE,"GENERAL";"TAB4",#N/A,TRUE,"GENERAL";"TAB5",#N/A,TRUE,"GENERAL"}</definedName>
    <definedName name="egeg" localSheetId="10" hidden="1">{"TAB1",#N/A,TRUE,"GENERAL";"TAB2",#N/A,TRUE,"GENERAL";"TAB3",#N/A,TRUE,"GENERAL";"TAB4",#N/A,TRUE,"GENERAL";"TAB5",#N/A,TRUE,"GENERAL"}</definedName>
    <definedName name="egeg" localSheetId="7" hidden="1">{"TAB1",#N/A,TRUE,"GENERAL";"TAB2",#N/A,TRUE,"GENERAL";"TAB3",#N/A,TRUE,"GENERAL";"TAB4",#N/A,TRUE,"GENERAL";"TAB5",#N/A,TRUE,"GENERAL"}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manto" localSheetId="10">#REF!</definedName>
    <definedName name="emanto" localSheetId="4">#REF!</definedName>
    <definedName name="emanto" localSheetId="3">#REF!</definedName>
    <definedName name="emanto" localSheetId="1">#REF!</definedName>
    <definedName name="emanto" localSheetId="2">#REF!</definedName>
    <definedName name="eme" localSheetId="10">CANTIDADES!ERR</definedName>
    <definedName name="eme" localSheetId="4">'GRUPO MGA'!ERR</definedName>
    <definedName name="Enchape_euro_o_corona" localSheetId="10">'[10]LISTADO DE MATERIALES Y EQUIPOS'!$B$65</definedName>
    <definedName name="ENTRADASP" localSheetId="10">#REF!</definedName>
    <definedName name="ENTRADASP" localSheetId="4">#REF!</definedName>
    <definedName name="ENTRADASP" localSheetId="3">#REF!</definedName>
    <definedName name="ENTRADASP" localSheetId="1">#REF!</definedName>
    <definedName name="ENTRADASP" localSheetId="2">#REF!</definedName>
    <definedName name="EQUI" localSheetId="10">[22]EQUIPO!$B$2:$B$36</definedName>
    <definedName name="EQUIPO_1" localSheetId="10">[22]EQUIPO!$B$2:$D$36</definedName>
    <definedName name="Equipo_de_soldadura" localSheetId="10">'[10]LISTADO DE MATERIALES Y EQUIPOS'!$B$31</definedName>
    <definedName name="Equipos" localSheetId="10">#REF!</definedName>
    <definedName name="Equipos" localSheetId="4">#REF!</definedName>
    <definedName name="Equipos" localSheetId="3">#REF!</definedName>
    <definedName name="Equipos" localSheetId="1">#REF!</definedName>
    <definedName name="Equipos" localSheetId="2">#REF!</definedName>
    <definedName name="eqw" localSheetId="8" hidden="1">{"via1",#N/A,TRUE,"general";"via2",#N/A,TRUE,"general";"via3",#N/A,TRUE,"general"}</definedName>
    <definedName name="eqw" localSheetId="10" hidden="1">{"via1",#N/A,TRUE,"general";"via2",#N/A,TRUE,"general";"via3",#N/A,TRUE,"general"}</definedName>
    <definedName name="eqw" localSheetId="7" hidden="1">{"via1",#N/A,TRUE,"general";"via2",#N/A,TRUE,"general";"via3",#N/A,TRUE,"general"}</definedName>
    <definedName name="eqw" localSheetId="4" hidden="1">{"via1",#N/A,TRUE,"general";"via2",#N/A,TRUE,"general";"via3",#N/A,TRUE,"general"}</definedName>
    <definedName name="eqw" hidden="1">{"via1",#N/A,TRUE,"general";"via2",#N/A,TRUE,"general";"via3",#N/A,TRUE,"general"}</definedName>
    <definedName name="erg" localSheetId="8" hidden="1">{"TAB1",#N/A,TRUE,"GENERAL";"TAB2",#N/A,TRUE,"GENERAL";"TAB3",#N/A,TRUE,"GENERAL";"TAB4",#N/A,TRUE,"GENERAL";"TAB5",#N/A,TRUE,"GENERAL"}</definedName>
    <definedName name="erg" localSheetId="10" hidden="1">{"TAB1",#N/A,TRUE,"GENERAL";"TAB2",#N/A,TRUE,"GENERAL";"TAB3",#N/A,TRUE,"GENERAL";"TAB4",#N/A,TRUE,"GENERAL";"TAB5",#N/A,TRUE,"GENERAL"}</definedName>
    <definedName name="erg" localSheetId="7" hidden="1">{"TAB1",#N/A,TRUE,"GENERAL";"TAB2",#N/A,TRUE,"GENERAL";"TAB3",#N/A,TRUE,"GENERAL";"TAB4",#N/A,TRUE,"GENERAL";"TAB5",#N/A,TRUE,"GENERAL"}</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8" hidden="1">{"via1",#N/A,TRUE,"general";"via2",#N/A,TRUE,"general";"via3",#N/A,TRUE,"general"}</definedName>
    <definedName name="erger" localSheetId="10" hidden="1">{"via1",#N/A,TRUE,"general";"via2",#N/A,TRUE,"general";"via3",#N/A,TRUE,"general"}</definedName>
    <definedName name="erger" localSheetId="7" hidden="1">{"via1",#N/A,TRUE,"general";"via2",#N/A,TRUE,"general";"via3",#N/A,TRUE,"general"}</definedName>
    <definedName name="erger" localSheetId="4" hidden="1">{"via1",#N/A,TRUE,"general";"via2",#N/A,TRUE,"general";"via3",#N/A,TRUE,"general"}</definedName>
    <definedName name="erger" hidden="1">{"via1",#N/A,TRUE,"general";"via2",#N/A,TRUE,"general";"via3",#N/A,TRUE,"general"}</definedName>
    <definedName name="ergerg" localSheetId="8" hidden="1">{"via1",#N/A,TRUE,"general";"via2",#N/A,TRUE,"general";"via3",#N/A,TRUE,"general"}</definedName>
    <definedName name="ergerg" localSheetId="10" hidden="1">{"via1",#N/A,TRUE,"general";"via2",#N/A,TRUE,"general";"via3",#N/A,TRUE,"general"}</definedName>
    <definedName name="ergerg" localSheetId="7"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8" hidden="1">{"via1",#N/A,TRUE,"general";"via2",#N/A,TRUE,"general";"via3",#N/A,TRUE,"general"}</definedName>
    <definedName name="ergfegr" localSheetId="10" hidden="1">{"via1",#N/A,TRUE,"general";"via2",#N/A,TRUE,"general";"via3",#N/A,TRUE,"general"}</definedName>
    <definedName name="ergfegr" localSheetId="7"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8"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7" hidden="1">{"TAB1",#N/A,TRUE,"GENERAL";"TAB2",#N/A,TRUE,"GENERAL";"TAB3",#N/A,TRUE,"GENERAL";"TAB4",#N/A,TRUE,"GENERAL";"TAB5",#N/A,TRUE,"GENERAL"}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8" hidden="1">{"via1",#N/A,TRUE,"general";"via2",#N/A,TRUE,"general";"via3",#N/A,TRUE,"general"}</definedName>
    <definedName name="erggewg" localSheetId="10" hidden="1">{"via1",#N/A,TRUE,"general";"via2",#N/A,TRUE,"general";"via3",#N/A,TRUE,"general"}</definedName>
    <definedName name="erggewg" localSheetId="7" hidden="1">{"via1",#N/A,TRUE,"general";"via2",#N/A,TRUE,"general";"via3",#N/A,TRUE,"general"}</definedName>
    <definedName name="erggewg" localSheetId="4" hidden="1">{"via1",#N/A,TRUE,"general";"via2",#N/A,TRUE,"general";"via3",#N/A,TRUE,"general"}</definedName>
    <definedName name="erggewg" hidden="1">{"via1",#N/A,TRUE,"general";"via2",#N/A,TRUE,"general";"via3",#N/A,TRUE,"general"}</definedName>
    <definedName name="ergreg" localSheetId="8"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8" hidden="1">{"via1",#N/A,TRUE,"general";"via2",#N/A,TRUE,"general";"via3",#N/A,TRUE,"general"}</definedName>
    <definedName name="ergregerg" localSheetId="10" hidden="1">{"via1",#N/A,TRUE,"general";"via2",#N/A,TRUE,"general";"via3",#N/A,TRUE,"general"}</definedName>
    <definedName name="ergregerg" localSheetId="7" hidden="1">{"via1",#N/A,TRUE,"general";"via2",#N/A,TRUE,"general";"via3",#N/A,TRUE,"general"}</definedName>
    <definedName name="ergregerg" localSheetId="4" hidden="1">{"via1",#N/A,TRUE,"general";"via2",#N/A,TRUE,"general";"via3",#N/A,TRUE,"general"}</definedName>
    <definedName name="ergregerg" hidden="1">{"via1",#N/A,TRUE,"general";"via2",#N/A,TRUE,"general";"via3",#N/A,TRUE,"general"}</definedName>
    <definedName name="ergrg" localSheetId="8"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7" hidden="1">{"TAB1",#N/A,TRUE,"GENERAL";"TAB2",#N/A,TRUE,"GENERAL";"TAB3",#N/A,TRUE,"GENERAL";"TAB4",#N/A,TRUE,"GENERAL";"TAB5",#N/A,TRUE,"GENERAL"}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8" hidden="1">{"via1",#N/A,TRUE,"general";"via2",#N/A,TRUE,"general";"via3",#N/A,TRUE,"general"}</definedName>
    <definedName name="ergwreg" localSheetId="10" hidden="1">{"via1",#N/A,TRUE,"general";"via2",#N/A,TRUE,"general";"via3",#N/A,TRUE,"general"}</definedName>
    <definedName name="ergwreg" localSheetId="7" hidden="1">{"via1",#N/A,TRUE,"general";"via2",#N/A,TRUE,"general";"via3",#N/A,TRUE,"general"}</definedName>
    <definedName name="ergwreg" localSheetId="4" hidden="1">{"via1",#N/A,TRUE,"general";"via2",#N/A,TRUE,"general";"via3",#N/A,TRUE,"general"}</definedName>
    <definedName name="ergwreg" hidden="1">{"via1",#N/A,TRUE,"general";"via2",#N/A,TRUE,"general";"via3",#N/A,TRUE,"general"}</definedName>
    <definedName name="erheyh" localSheetId="8"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R" localSheetId="10">{"TAB1",#N/A,TRUE,"GENERAL";"TAB2",#N/A,TRUE,"GENERAL";"TAB3",#N/A,TRUE,"GENERAL";"TAB4",#N/A,TRUE,"GENERAL";"TAB5",#N/A,TRUE,"GENERAL"}</definedName>
    <definedName name="err" localSheetId="7" hidden="1">{"TAB1",#N/A,TRUE,"GENERAL";"TAB2",#N/A,TRUE,"GENERAL";"TAB3",#N/A,TRUE,"GENERAL";"TAB4",#N/A,TRUE,"GENERAL";"TAB5",#N/A,TRUE,"GENERAL"}</definedName>
    <definedName name="ERR" localSheetId="4">{"TAB1",#N/A,TRUE,"GENERAL";"TAB2",#N/A,TRUE,"GENERAL";"TAB3",#N/A,TRUE,"GENERAL";"TAB4",#N/A,TRUE,"GENERAL";"TAB5",#N/A,TRUE,"GENERAL"}</definedName>
    <definedName name="ert" localSheetId="8" hidden="1">{"via1",#N/A,TRUE,"general";"via2",#N/A,TRUE,"general";"via3",#N/A,TRUE,"general"}</definedName>
    <definedName name="ert" localSheetId="10" hidden="1">{"via1",#N/A,TRUE,"general";"via2",#N/A,TRUE,"general";"via3",#N/A,TRUE,"general"}</definedName>
    <definedName name="ert" localSheetId="7" hidden="1">{"via1",#N/A,TRUE,"general";"via2",#N/A,TRUE,"general";"via3",#N/A,TRUE,"general"}</definedName>
    <definedName name="ert" localSheetId="4" hidden="1">{"via1",#N/A,TRUE,"general";"via2",#N/A,TRUE,"general";"via3",#N/A,TRUE,"general"}</definedName>
    <definedName name="ert" hidden="1">{"via1",#N/A,TRUE,"general";"via2",#N/A,TRUE,"general";"via3",#N/A,TRUE,"general"}</definedName>
    <definedName name="erte" localSheetId="8" hidden="1">{"via1",#N/A,TRUE,"general";"via2",#N/A,TRUE,"general";"via3",#N/A,TRUE,"general"}</definedName>
    <definedName name="erte" localSheetId="10" hidden="1">{"via1",#N/A,TRUE,"general";"via2",#N/A,TRUE,"general";"via3",#N/A,TRUE,"general"}</definedName>
    <definedName name="erte" localSheetId="7"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8"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7" hidden="1">{"TAB1",#N/A,TRUE,"GENERAL";"TAB2",#N/A,TRUE,"GENERAL";"TAB3",#N/A,TRUE,"GENERAL";"TAB4",#N/A,TRUE,"GENERAL";"TAB5",#N/A,TRUE,"GENERAL"}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8" hidden="1">{"via1",#N/A,TRUE,"general";"via2",#N/A,TRUE,"general";"via3",#N/A,TRUE,"general"}</definedName>
    <definedName name="ertert" localSheetId="10" hidden="1">{"via1",#N/A,TRUE,"general";"via2",#N/A,TRUE,"general";"via3",#N/A,TRUE,"general"}</definedName>
    <definedName name="ertert" localSheetId="7" hidden="1">{"via1",#N/A,TRUE,"general";"via2",#N/A,TRUE,"general";"via3",#N/A,TRUE,"general"}</definedName>
    <definedName name="ertert" localSheetId="4" hidden="1">{"via1",#N/A,TRUE,"general";"via2",#N/A,TRUE,"general";"via3",#N/A,TRUE,"general"}</definedName>
    <definedName name="ertert" hidden="1">{"via1",#N/A,TRUE,"general";"via2",#N/A,TRUE,"general";"via3",#N/A,TRUE,"general"}</definedName>
    <definedName name="ertgyhik" localSheetId="8"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8" hidden="1">{"via1",#N/A,TRUE,"general";"via2",#N/A,TRUE,"general";"via3",#N/A,TRUE,"general"}</definedName>
    <definedName name="ertreb" localSheetId="10" hidden="1">{"via1",#N/A,TRUE,"general";"via2",#N/A,TRUE,"general";"via3",#N/A,TRUE,"general"}</definedName>
    <definedName name="ertreb" localSheetId="7" hidden="1">{"via1",#N/A,TRUE,"general";"via2",#N/A,TRUE,"general";"via3",#N/A,TRUE,"general"}</definedName>
    <definedName name="ertreb" localSheetId="4" hidden="1">{"via1",#N/A,TRUE,"general";"via2",#N/A,TRUE,"general";"via3",#N/A,TRUE,"general"}</definedName>
    <definedName name="ertreb" hidden="1">{"via1",#N/A,TRUE,"general";"via2",#N/A,TRUE,"general";"via3",#N/A,TRUE,"general"}</definedName>
    <definedName name="ertret" localSheetId="8"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8" hidden="1">{"via1",#N/A,TRUE,"general";"via2",#N/A,TRUE,"general";"via3",#N/A,TRUE,"general"}</definedName>
    <definedName name="erttret" localSheetId="10" hidden="1">{"via1",#N/A,TRUE,"general";"via2",#N/A,TRUE,"general";"via3",#N/A,TRUE,"general"}</definedName>
    <definedName name="erttret" localSheetId="7" hidden="1">{"via1",#N/A,TRUE,"general";"via2",#N/A,TRUE,"general";"via3",#N/A,TRUE,"general"}</definedName>
    <definedName name="erttret" localSheetId="4" hidden="1">{"via1",#N/A,TRUE,"general";"via2",#N/A,TRUE,"general";"via3",#N/A,TRUE,"general"}</definedName>
    <definedName name="erttret" hidden="1">{"via1",#N/A,TRUE,"general";"via2",#N/A,TRUE,"general";"via3",#N/A,TRUE,"general"}</definedName>
    <definedName name="ertuiy" localSheetId="8" hidden="1">{"via1",#N/A,TRUE,"general";"via2",#N/A,TRUE,"general";"via3",#N/A,TRUE,"general"}</definedName>
    <definedName name="ertuiy" localSheetId="10" hidden="1">{"via1",#N/A,TRUE,"general";"via2",#N/A,TRUE,"general";"via3",#N/A,TRUE,"general"}</definedName>
    <definedName name="ertuiy" localSheetId="7"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8"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8" hidden="1">{"TAB1",#N/A,TRUE,"GENERAL";"TAB2",#N/A,TRUE,"GENERAL";"TAB3",#N/A,TRUE,"GENERAL";"TAB4",#N/A,TRUE,"GENERAL";"TAB5",#N/A,TRUE,"GENERAL"}</definedName>
    <definedName name="eru" localSheetId="10" hidden="1">{"TAB1",#N/A,TRUE,"GENERAL";"TAB2",#N/A,TRUE,"GENERAL";"TAB3",#N/A,TRUE,"GENERAL";"TAB4",#N/A,TRUE,"GENERAL";"TAB5",#N/A,TRUE,"GENERAL"}</definedName>
    <definedName name="eru" localSheetId="7"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8" hidden="1">{"via1",#N/A,TRUE,"general";"via2",#N/A,TRUE,"general";"via3",#N/A,TRUE,"general"}</definedName>
    <definedName name="ERV" localSheetId="10" hidden="1">{"via1",#N/A,TRUE,"general";"via2",#N/A,TRUE,"general";"via3",#N/A,TRUE,"general"}</definedName>
    <definedName name="ERV" localSheetId="7" hidden="1">{"via1",#N/A,TRUE,"general";"via2",#N/A,TRUE,"general";"via3",#N/A,TRUE,"general"}</definedName>
    <definedName name="ERV" localSheetId="4" hidden="1">{"via1",#N/A,TRUE,"general";"via2",#N/A,TRUE,"general";"via3",#N/A,TRUE,"general"}</definedName>
    <definedName name="ERV" hidden="1">{"via1",#N/A,TRUE,"general";"via2",#N/A,TRUE,"general";"via3",#N/A,TRUE,"general"}</definedName>
    <definedName name="erware" localSheetId="8" hidden="1">{"via1",#N/A,TRUE,"general";"via2",#N/A,TRUE,"general";"via3",#N/A,TRUE,"general"}</definedName>
    <definedName name="erware" localSheetId="10" hidden="1">{"via1",#N/A,TRUE,"general";"via2",#N/A,TRUE,"general";"via3",#N/A,TRUE,"general"}</definedName>
    <definedName name="erware" localSheetId="7"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8" hidden="1">{"via1",#N/A,TRUE,"general";"via2",#N/A,TRUE,"general";"via3",#N/A,TRUE,"general"}</definedName>
    <definedName name="ERWER" localSheetId="10" hidden="1">{"via1",#N/A,TRUE,"general";"via2",#N/A,TRUE,"general";"via3",#N/A,TRUE,"general"}</definedName>
    <definedName name="ERWER" localSheetId="7"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8"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8" hidden="1">{"TAB1",#N/A,TRUE,"GENERAL";"TAB2",#N/A,TRUE,"GENERAL";"TAB3",#N/A,TRUE,"GENERAL";"TAB4",#N/A,TRUE,"GENERAL";"TAB5",#N/A,TRUE,"GENERAL"}</definedName>
    <definedName name="erwr" localSheetId="10" hidden="1">{"TAB1",#N/A,TRUE,"GENERAL";"TAB2",#N/A,TRUE,"GENERAL";"TAB3",#N/A,TRUE,"GENERAL";"TAB4",#N/A,TRUE,"GENERAL";"TAB5",#N/A,TRUE,"GENERAL"}</definedName>
    <definedName name="erwr" localSheetId="7"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8" hidden="1">{"via1",#N/A,TRUE,"general";"via2",#N/A,TRUE,"general";"via3",#N/A,TRUE,"general"}</definedName>
    <definedName name="ERWRL" localSheetId="10" hidden="1">{"via1",#N/A,TRUE,"general";"via2",#N/A,TRUE,"general";"via3",#N/A,TRUE,"general"}</definedName>
    <definedName name="ERWRL" localSheetId="7" hidden="1">{"via1",#N/A,TRUE,"general";"via2",#N/A,TRUE,"general";"via3",#N/A,TRUE,"general"}</definedName>
    <definedName name="ERWRL" localSheetId="4" hidden="1">{"via1",#N/A,TRUE,"general";"via2",#N/A,TRUE,"general";"via3",#N/A,TRUE,"general"}</definedName>
    <definedName name="ERWRL" hidden="1">{"via1",#N/A,TRUE,"general";"via2",#N/A,TRUE,"general";"via3",#N/A,TRUE,"general"}</definedName>
    <definedName name="ery" localSheetId="8" hidden="1">{"via1",#N/A,TRUE,"general";"via2",#N/A,TRUE,"general";"via3",#N/A,TRUE,"general"}</definedName>
    <definedName name="ery" localSheetId="10" hidden="1">{"via1",#N/A,TRUE,"general";"via2",#N/A,TRUE,"general";"via3",#N/A,TRUE,"general"}</definedName>
    <definedName name="ery" localSheetId="7"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8" hidden="1">{"via1",#N/A,TRUE,"general";"via2",#N/A,TRUE,"general";"via3",#N/A,TRUE,"general"}</definedName>
    <definedName name="eryhd" localSheetId="10" hidden="1">{"via1",#N/A,TRUE,"general";"via2",#N/A,TRUE,"general";"via3",#N/A,TRUE,"general"}</definedName>
    <definedName name="eryhd" localSheetId="7"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8"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8"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7"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8"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7"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8" hidden="1">{"via1",#N/A,TRUE,"general";"via2",#N/A,TRUE,"general";"via3",#N/A,TRUE,"general"}</definedName>
    <definedName name="erytd" localSheetId="10" hidden="1">{"via1",#N/A,TRUE,"general";"via2",#N/A,TRUE,"general";"via3",#N/A,TRUE,"general"}</definedName>
    <definedName name="erytd" localSheetId="7" hidden="1">{"via1",#N/A,TRUE,"general";"via2",#N/A,TRUE,"general";"via3",#N/A,TRUE,"general"}</definedName>
    <definedName name="erytd" localSheetId="4" hidden="1">{"via1",#N/A,TRUE,"general";"via2",#N/A,TRUE,"general";"via3",#N/A,TRUE,"general"}</definedName>
    <definedName name="erytd" hidden="1">{"via1",#N/A,TRUE,"general";"via2",#N/A,TRUE,"general";"via3",#N/A,TRUE,"general"}</definedName>
    <definedName name="eryty" localSheetId="8" hidden="1">{"via1",#N/A,TRUE,"general";"via2",#N/A,TRUE,"general";"via3",#N/A,TRUE,"general"}</definedName>
    <definedName name="eryty" localSheetId="10" hidden="1">{"via1",#N/A,TRUE,"general";"via2",#N/A,TRUE,"general";"via3",#N/A,TRUE,"general"}</definedName>
    <definedName name="eryty" localSheetId="7"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8" hidden="1">{"via1",#N/A,TRUE,"general";"via2",#N/A,TRUE,"general";"via3",#N/A,TRUE,"general"}</definedName>
    <definedName name="eryy" localSheetId="10" hidden="1">{"via1",#N/A,TRUE,"general";"via2",#N/A,TRUE,"general";"via3",#N/A,TRUE,"general"}</definedName>
    <definedName name="eryy" localSheetId="7"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10">CANTIDADES!ERR</definedName>
    <definedName name="ES" localSheetId="4">'GRUPO MGA'!ERR</definedName>
    <definedName name="esp" localSheetId="10">#REF!</definedName>
    <definedName name="esp" localSheetId="11">#REF!</definedName>
    <definedName name="esp" localSheetId="4">#REF!</definedName>
    <definedName name="esp" localSheetId="3">#REF!</definedName>
    <definedName name="esp" localSheetId="1">#REF!</definedName>
    <definedName name="esp" localSheetId="2">#REF!</definedName>
    <definedName name="ESPECIFICACION" localSheetId="10">#REF!</definedName>
    <definedName name="ESPECIFICACION" localSheetId="11">#REF!</definedName>
    <definedName name="ESPECIFICACION" localSheetId="4">#REF!</definedName>
    <definedName name="ESPECIFICACION" localSheetId="3">#REF!</definedName>
    <definedName name="ESPECIFICACION" localSheetId="1">#REF!</definedName>
    <definedName name="ESPECIFICACION" localSheetId="2">#REF!</definedName>
    <definedName name="Especificación" localSheetId="10">#REF!</definedName>
    <definedName name="Especificación" localSheetId="11">#REF!</definedName>
    <definedName name="Especificación" localSheetId="4">#REF!</definedName>
    <definedName name="Especificación" localSheetId="3">#REF!</definedName>
    <definedName name="Especificación" localSheetId="1">#REF!</definedName>
    <definedName name="Especificación" localSheetId="2">#REF!</definedName>
    <definedName name="ESPECIFICACION2" localSheetId="10">#REF!</definedName>
    <definedName name="ESPECIFICACION2" localSheetId="11">#REF!</definedName>
    <definedName name="ESPECIFICACION2" localSheetId="4">#REF!</definedName>
    <definedName name="ESPECIFICACION2" localSheetId="3">#REF!</definedName>
    <definedName name="ESPECIFICACION2" localSheetId="1">#REF!</definedName>
    <definedName name="ESPECIFICACION2" localSheetId="2">#REF!</definedName>
    <definedName name="ESPECIFICACIOON" localSheetId="10">#REF!</definedName>
    <definedName name="ESPECIFICACIOON" localSheetId="11">#REF!</definedName>
    <definedName name="ESPECIFICACIOON" localSheetId="4">#REF!</definedName>
    <definedName name="ESPECIFICACIOON" localSheetId="3">#REF!</definedName>
    <definedName name="ESPECIFICACIOON" localSheetId="1">#REF!</definedName>
    <definedName name="ESPECIFICACIOON" localSheetId="2">#REF!</definedName>
    <definedName name="ESPYUU" localSheetId="10">#REF!</definedName>
    <definedName name="ESPYUU" localSheetId="11">#REF!</definedName>
    <definedName name="ESPYUU" localSheetId="4">#REF!</definedName>
    <definedName name="ESPYUU" localSheetId="3">#REF!</definedName>
    <definedName name="ESPYUU" localSheetId="1">#REF!</definedName>
    <definedName name="ESPYUU" localSheetId="2">#REF!</definedName>
    <definedName name="Estuco_gl" localSheetId="10">'[10]LISTADO DE MATERIALES Y EQUIPOS'!$B$64</definedName>
    <definedName name="Eternit__8" localSheetId="10">'[10]LISTADO DE MATERIALES Y EQUIPOS'!$B$56</definedName>
    <definedName name="etertgg" localSheetId="8" hidden="1">{"via1",#N/A,TRUE,"general";"via2",#N/A,TRUE,"general";"via3",#N/A,TRUE,"general"}</definedName>
    <definedName name="etertgg" localSheetId="10" hidden="1">{"via1",#N/A,TRUE,"general";"via2",#N/A,TRUE,"general";"via3",#N/A,TRUE,"general"}</definedName>
    <definedName name="etertgg" localSheetId="7" hidden="1">{"via1",#N/A,TRUE,"general";"via2",#N/A,TRUE,"general";"via3",#N/A,TRUE,"general"}</definedName>
    <definedName name="etertgg" localSheetId="4" hidden="1">{"via1",#N/A,TRUE,"general";"via2",#N/A,TRUE,"general";"via3",#N/A,TRUE,"general"}</definedName>
    <definedName name="etertgg" hidden="1">{"via1",#N/A,TRUE,"general";"via2",#N/A,TRUE,"general";"via3",#N/A,TRUE,"general"}</definedName>
    <definedName name="etewt" localSheetId="8"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7" hidden="1">{"TAB1",#N/A,TRUE,"GENERAL";"TAB2",#N/A,TRUE,"GENERAL";"TAB3",#N/A,TRUE,"GENERAL";"TAB4",#N/A,TRUE,"GENERAL";"TAB5",#N/A,TRUE,"GENERAL"}</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8" hidden="1">{"via1",#N/A,TRUE,"general";"via2",#N/A,TRUE,"general";"via3",#N/A,TRUE,"general"}</definedName>
    <definedName name="etu" localSheetId="10" hidden="1">{"via1",#N/A,TRUE,"general";"via2",#N/A,TRUE,"general";"via3",#N/A,TRUE,"general"}</definedName>
    <definedName name="etu" localSheetId="7" hidden="1">{"via1",#N/A,TRUE,"general";"via2",#N/A,TRUE,"general";"via3",#N/A,TRUE,"general"}</definedName>
    <definedName name="etu" localSheetId="4" hidden="1">{"via1",#N/A,TRUE,"general";"via2",#N/A,TRUE,"general";"via3",#N/A,TRUE,"general"}</definedName>
    <definedName name="etu" hidden="1">{"via1",#N/A,TRUE,"general";"via2",#N/A,TRUE,"general";"via3",#N/A,TRUE,"general"}</definedName>
    <definedName name="etueh" localSheetId="8" hidden="1">{"via1",#N/A,TRUE,"general";"via2",#N/A,TRUE,"general";"via3",#N/A,TRUE,"general"}</definedName>
    <definedName name="etueh" localSheetId="10" hidden="1">{"via1",#N/A,TRUE,"general";"via2",#N/A,TRUE,"general";"via3",#N/A,TRUE,"general"}</definedName>
    <definedName name="etueh" localSheetId="7"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8" hidden="1">{"via1",#N/A,TRUE,"general";"via2",#N/A,TRUE,"general";"via3",#N/A,TRUE,"general"}</definedName>
    <definedName name="etyty" localSheetId="10" hidden="1">{"via1",#N/A,TRUE,"general";"via2",#N/A,TRUE,"general";"via3",#N/A,TRUE,"general"}</definedName>
    <definedName name="etyty" localSheetId="7"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8" hidden="1">{"TAB1",#N/A,TRUE,"GENERAL";"TAB2",#N/A,TRUE,"GENERAL";"TAB3",#N/A,TRUE,"GENERAL";"TAB4",#N/A,TRUE,"GENERAL";"TAB5",#N/A,TRUE,"GENERAL"}</definedName>
    <definedName name="etyu" localSheetId="10" hidden="1">{"TAB1",#N/A,TRUE,"GENERAL";"TAB2",#N/A,TRUE,"GENERAL";"TAB3",#N/A,TRUE,"GENERAL";"TAB4",#N/A,TRUE,"GENERAL";"TAB5",#N/A,TRUE,"GENERAL"}</definedName>
    <definedName name="etyu" localSheetId="7" hidden="1">{"TAB1",#N/A,TRUE,"GENERAL";"TAB2",#N/A,TRUE,"GENERAL";"TAB3",#N/A,TRUE,"GENERAL";"TAB4",#N/A,TRUE,"GENERAL";"TAB5",#N/A,TRUE,"GENERAL"}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8" hidden="1">{"via1",#N/A,TRUE,"general";"via2",#N/A,TRUE,"general";"via3",#N/A,TRUE,"general"}</definedName>
    <definedName name="eu" localSheetId="10" hidden="1">{"via1",#N/A,TRUE,"general";"via2",#N/A,TRUE,"general";"via3",#N/A,TRUE,"general"}</definedName>
    <definedName name="eu" localSheetId="7" hidden="1">{"via1",#N/A,TRUE,"general";"via2",#N/A,TRUE,"general";"via3",#N/A,TRUE,"general"}</definedName>
    <definedName name="eu" localSheetId="4" hidden="1">{"via1",#N/A,TRUE,"general";"via2",#N/A,TRUE,"general";"via3",#N/A,TRUE,"general"}</definedName>
    <definedName name="eu" hidden="1">{"via1",#N/A,TRUE,"general";"via2",#N/A,TRUE,"general";"via3",#N/A,TRUE,"general"}</definedName>
    <definedName name="eut" localSheetId="8" hidden="1">{"via1",#N/A,TRUE,"general";"via2",#N/A,TRUE,"general";"via3",#N/A,TRUE,"general"}</definedName>
    <definedName name="eut" localSheetId="10" hidden="1">{"via1",#N/A,TRUE,"general";"via2",#N/A,TRUE,"general";"via3",#N/A,TRUE,"general"}</definedName>
    <definedName name="eut" localSheetId="7"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8" hidden="1">{"TAB1",#N/A,TRUE,"GENERAL";"TAB2",#N/A,TRUE,"GENERAL";"TAB3",#N/A,TRUE,"GENERAL";"TAB4",#N/A,TRUE,"GENERAL";"TAB5",#N/A,TRUE,"GENERAL"}</definedName>
    <definedName name="euyt" localSheetId="10" hidden="1">{"TAB1",#N/A,TRUE,"GENERAL";"TAB2",#N/A,TRUE,"GENERAL";"TAB3",#N/A,TRUE,"GENERAL";"TAB4",#N/A,TRUE,"GENERAL";"TAB5",#N/A,TRUE,"GENERAL"}</definedName>
    <definedName name="euyt" localSheetId="7" hidden="1">{"TAB1",#N/A,TRUE,"GENERAL";"TAB2",#N/A,TRUE,"GENERAL";"TAB3",#N/A,TRUE,"GENERAL";"TAB4",#N/A,TRUE,"GENERAL";"TAB5",#N/A,TRUE,"GENERAL"}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egt" localSheetId="8"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7" hidden="1">{"TAB1",#N/A,TRUE,"GENERAL";"TAB2",#N/A,TRUE,"GENERAL";"TAB3",#N/A,TRUE,"GENERAL";"TAB4",#N/A,TRUE,"GENERAL";"TAB5",#N/A,TRUE,"GENERAL"}</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8" hidden="1">{"TAB1",#N/A,TRUE,"GENERAL";"TAB2",#N/A,TRUE,"GENERAL";"TAB3",#N/A,TRUE,"GENERAL";"TAB4",#N/A,TRUE,"GENERAL";"TAB5",#N/A,TRUE,"GENERAL"}</definedName>
    <definedName name="ewre" localSheetId="10" hidden="1">{"TAB1",#N/A,TRUE,"GENERAL";"TAB2",#N/A,TRUE,"GENERAL";"TAB3",#N/A,TRUE,"GENERAL";"TAB4",#N/A,TRUE,"GENERAL";"TAB5",#N/A,TRUE,"GENERAL"}</definedName>
    <definedName name="ewre" localSheetId="7"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8" hidden="1">{"TAB1",#N/A,TRUE,"GENERAL";"TAB2",#N/A,TRUE,"GENERAL";"TAB3",#N/A,TRUE,"GENERAL";"TAB4",#N/A,TRUE,"GENERAL";"TAB5",#N/A,TRUE,"GENERAL"}</definedName>
    <definedName name="ewrr" localSheetId="10" hidden="1">{"TAB1",#N/A,TRUE,"GENERAL";"TAB2",#N/A,TRUE,"GENERAL";"TAB3",#N/A,TRUE,"GENERAL";"TAB4",#N/A,TRUE,"GENERAL";"TAB5",#N/A,TRUE,"GENERAL"}</definedName>
    <definedName name="ewrr" localSheetId="7"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8" hidden="1">{"TAB1",#N/A,TRUE,"GENERAL";"TAB2",#N/A,TRUE,"GENERAL";"TAB3",#N/A,TRUE,"GENERAL";"TAB4",#N/A,TRUE,"GENERAL";"TAB5",#N/A,TRUE,"GENERAL"}</definedName>
    <definedName name="ewrt" localSheetId="10" hidden="1">{"TAB1",#N/A,TRUE,"GENERAL";"TAB2",#N/A,TRUE,"GENERAL";"TAB3",#N/A,TRUE,"GENERAL";"TAB4",#N/A,TRUE,"GENERAL";"TAB5",#N/A,TRUE,"GENERAL"}</definedName>
    <definedName name="ewrt" localSheetId="7"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C" localSheetId="10">#REF!</definedName>
    <definedName name="EXC" localSheetId="4">#REF!</definedName>
    <definedName name="EXC" localSheetId="3">#REF!</definedName>
    <definedName name="EXC" localSheetId="1">#REF!</definedName>
    <definedName name="EXC" localSheetId="2">#REF!</definedName>
    <definedName name="exCEL" localSheetId="10">#REF!</definedName>
    <definedName name="exCEL" localSheetId="4">#REF!</definedName>
    <definedName name="exCEL" localSheetId="3">#REF!</definedName>
    <definedName name="exCEL" localSheetId="1">#REF!</definedName>
    <definedName name="exCEL" localSheetId="2">#REF!</definedName>
    <definedName name="Excel_BuiltIn_Print_Area_1" localSheetId="10">#REF!</definedName>
    <definedName name="Excel_BuiltIn_Print_Area_1" localSheetId="4">#REF!</definedName>
    <definedName name="Excel_BuiltIn_Print_Area_1" localSheetId="3">#REF!</definedName>
    <definedName name="Excel_BuiltIn_Print_Area_1" localSheetId="1">#REF!</definedName>
    <definedName name="Excel_BuiltIn_Print_Area_1" localSheetId="2">#REF!</definedName>
    <definedName name="Excel_BuiltIn_Print_Area_1_1" localSheetId="10">#REF!</definedName>
    <definedName name="Excel_BuiltIn_Print_Area_1_1" localSheetId="4">#REF!</definedName>
    <definedName name="Excel_BuiltIn_Print_Area_1_1" localSheetId="3">#REF!</definedName>
    <definedName name="Excel_BuiltIn_Print_Area_1_1" localSheetId="1">#REF!</definedName>
    <definedName name="Excel_BuiltIn_Print_Area_1_1" localSheetId="2">#REF!</definedName>
    <definedName name="Excel_BuiltIn_Print_Area_1_1_1" localSheetId="10">#REF!</definedName>
    <definedName name="Excel_BuiltIn_Print_Area_1_1_1" localSheetId="4">#REF!</definedName>
    <definedName name="Excel_BuiltIn_Print_Area_1_1_1" localSheetId="3">#REF!</definedName>
    <definedName name="Excel_BuiltIn_Print_Area_1_1_1" localSheetId="1">#REF!</definedName>
    <definedName name="Excel_BuiltIn_Print_Area_1_1_1" localSheetId="2">#REF!</definedName>
    <definedName name="Excel_BuiltIn_Print_Area_1_1_1_1" localSheetId="10">#REF!</definedName>
    <definedName name="Excel_BuiltIn_Print_Area_1_1_1_1" localSheetId="4">#REF!</definedName>
    <definedName name="Excel_BuiltIn_Print_Area_1_1_1_1" localSheetId="3">#REF!</definedName>
    <definedName name="Excel_BuiltIn_Print_Area_1_1_1_1" localSheetId="1">#REF!</definedName>
    <definedName name="Excel_BuiltIn_Print_Area_1_1_1_1" localSheetId="2">#REF!</definedName>
    <definedName name="Excel_BuiltIn_Print_Area_3" localSheetId="10">#REF!</definedName>
    <definedName name="Excel_BuiltIn_Print_Area_3" localSheetId="4">#REF!</definedName>
    <definedName name="Excel_BuiltIn_Print_Area_3" localSheetId="3">#REF!</definedName>
    <definedName name="Excel_BuiltIn_Print_Area_3" localSheetId="1">#REF!</definedName>
    <definedName name="Excel_BuiltIn_Print_Area_3" localSheetId="2">#REF!</definedName>
    <definedName name="Excel_BuiltIn_Print_Area_3_X" localSheetId="10">#REF!</definedName>
    <definedName name="Excel_BuiltIn_Print_Area_3_X" localSheetId="4">#REF!</definedName>
    <definedName name="Excel_BuiltIn_Print_Area_3_X" localSheetId="3">#REF!</definedName>
    <definedName name="Excel_BuiltIn_Print_Area_3_X" localSheetId="1">#REF!</definedName>
    <definedName name="Excel_BuiltIn_Print_Area_3_X" localSheetId="2">#REF!</definedName>
    <definedName name="Excel_BuiltIn_Print_Area_7" localSheetId="10">#REF!</definedName>
    <definedName name="Excel_BuiltIn_Print_Area_7" localSheetId="4">#REF!</definedName>
    <definedName name="Excel_BuiltIn_Print_Area_7" localSheetId="3">#REF!</definedName>
    <definedName name="Excel_BuiltIn_Print_Area_7" localSheetId="1">#REF!</definedName>
    <definedName name="Excel_BuiltIn_Print_Area_7" localSheetId="2">#REF!</definedName>
    <definedName name="Excel_BuiltIn_Print_Titles_1" localSheetId="10">#REF!</definedName>
    <definedName name="Excel_BuiltIn_Print_Titles_1" localSheetId="4">#REF!</definedName>
    <definedName name="Excel_BuiltIn_Print_Titles_1" localSheetId="3">#REF!</definedName>
    <definedName name="Excel_BuiltIn_Print_Titles_1" localSheetId="1">#REF!</definedName>
    <definedName name="Excel_BuiltIn_Print_Titles_1" localSheetId="2">#REF!</definedName>
    <definedName name="Excel_BuiltIn_Print_Titles_1_1" localSheetId="10">#REF!</definedName>
    <definedName name="Excel_BuiltIn_Print_Titles_1_1" localSheetId="4">#REF!</definedName>
    <definedName name="Excel_BuiltIn_Print_Titles_1_1" localSheetId="3">#REF!</definedName>
    <definedName name="Excel_BuiltIn_Print_Titles_1_1" localSheetId="1">#REF!</definedName>
    <definedName name="Excel_BuiltIn_Print_Titles_1_1" localSheetId="2">#REF!</definedName>
    <definedName name="Excel_BuiltIn_Print_Titles_1_1_1" localSheetId="10">#REF!</definedName>
    <definedName name="Excel_BuiltIn_Print_Titles_1_1_1" localSheetId="4">#REF!</definedName>
    <definedName name="Excel_BuiltIn_Print_Titles_1_1_1" localSheetId="3">#REF!</definedName>
    <definedName name="Excel_BuiltIn_Print_Titles_1_1_1" localSheetId="1">#REF!</definedName>
    <definedName name="Excel_BuiltIn_Print_Titles_1_1_1" localSheetId="2">#REF!</definedName>
    <definedName name="Excel_BuiltIn_Print_Titles_10" localSheetId="10">[21]SKJ452!#REF!</definedName>
    <definedName name="Excel_BuiltIn_Print_Titles_10" localSheetId="4">[6]SKJ452!#REF!</definedName>
    <definedName name="Excel_BuiltIn_Print_Titles_10" localSheetId="3">[6]SKJ452!#REF!</definedName>
    <definedName name="Excel_BuiltIn_Print_Titles_10" localSheetId="1">[6]SKJ452!#REF!</definedName>
    <definedName name="Excel_BuiltIn_Print_Titles_10" localSheetId="2">[6]SKJ452!#REF!</definedName>
    <definedName name="Excel_BuiltIn_Print_Titles_11" localSheetId="10">[21]ITA878!#REF!</definedName>
    <definedName name="Excel_BuiltIn_Print_Titles_11" localSheetId="4">[6]ITA878!#REF!</definedName>
    <definedName name="Excel_BuiltIn_Print_Titles_11" localSheetId="3">[6]ITA878!#REF!</definedName>
    <definedName name="Excel_BuiltIn_Print_Titles_11" localSheetId="1">[6]ITA878!#REF!</definedName>
    <definedName name="Excel_BuiltIn_Print_Titles_11" localSheetId="2">[6]ITA878!#REF!</definedName>
    <definedName name="Excel_BuiltIn_Print_Titles_12" localSheetId="10">'[21]AEA-944'!#REF!</definedName>
    <definedName name="Excel_BuiltIn_Print_Titles_12" localSheetId="4">'[6]AEA-944'!#REF!</definedName>
    <definedName name="Excel_BuiltIn_Print_Titles_12" localSheetId="3">'[6]AEA-944'!#REF!</definedName>
    <definedName name="Excel_BuiltIn_Print_Titles_12" localSheetId="1">'[6]AEA-944'!#REF!</definedName>
    <definedName name="Excel_BuiltIn_Print_Titles_12" localSheetId="2">'[6]AEA-944'!#REF!</definedName>
    <definedName name="Excel_BuiltIn_Print_Titles_13" localSheetId="10">'[21]DUB-823'!#REF!</definedName>
    <definedName name="Excel_BuiltIn_Print_Titles_13" localSheetId="4">'[6]DUB-823'!#REF!</definedName>
    <definedName name="Excel_BuiltIn_Print_Titles_13" localSheetId="3">'[6]DUB-823'!#REF!</definedName>
    <definedName name="Excel_BuiltIn_Print_Titles_13" localSheetId="1">'[6]DUB-823'!#REF!</definedName>
    <definedName name="Excel_BuiltIn_Print_Titles_13" localSheetId="2">'[6]DUB-823'!#REF!</definedName>
    <definedName name="Excel_BuiltIn_Print_Titles_14" localSheetId="10">'[21]GPI 526'!#REF!</definedName>
    <definedName name="Excel_BuiltIn_Print_Titles_14" localSheetId="4">'[6]GPI 526'!#REF!</definedName>
    <definedName name="Excel_BuiltIn_Print_Titles_14" localSheetId="3">'[6]GPI 526'!#REF!</definedName>
    <definedName name="Excel_BuiltIn_Print_Titles_14" localSheetId="1">'[6]GPI 526'!#REF!</definedName>
    <definedName name="Excel_BuiltIn_Print_Titles_14" localSheetId="2">'[6]GPI 526'!#REF!</definedName>
    <definedName name="Excel_BuiltIn_Print_Titles_15" localSheetId="10">#REF!</definedName>
    <definedName name="Excel_BuiltIn_Print_Titles_15" localSheetId="4">#REF!</definedName>
    <definedName name="Excel_BuiltIn_Print_Titles_15" localSheetId="3">#REF!</definedName>
    <definedName name="Excel_BuiltIn_Print_Titles_15" localSheetId="1">#REF!</definedName>
    <definedName name="Excel_BuiltIn_Print_Titles_15" localSheetId="2">#REF!</definedName>
    <definedName name="Excel_BuiltIn_Print_Titles_16" localSheetId="10">#REF!</definedName>
    <definedName name="Excel_BuiltIn_Print_Titles_16" localSheetId="4">#REF!</definedName>
    <definedName name="Excel_BuiltIn_Print_Titles_16" localSheetId="3">#REF!</definedName>
    <definedName name="Excel_BuiltIn_Print_Titles_16" localSheetId="1">#REF!</definedName>
    <definedName name="Excel_BuiltIn_Print_Titles_16" localSheetId="2">#REF!</definedName>
    <definedName name="Excel_BuiltIn_Print_Titles_17" localSheetId="10">#REF!</definedName>
    <definedName name="Excel_BuiltIn_Print_Titles_17" localSheetId="4">#REF!</definedName>
    <definedName name="Excel_BuiltIn_Print_Titles_17" localSheetId="3">#REF!</definedName>
    <definedName name="Excel_BuiltIn_Print_Titles_17" localSheetId="1">#REF!</definedName>
    <definedName name="Excel_BuiltIn_Print_Titles_17" localSheetId="2">#REF!</definedName>
    <definedName name="Excel_BuiltIn_Print_Titles_18" localSheetId="10">#REF!</definedName>
    <definedName name="Excel_BuiltIn_Print_Titles_18" localSheetId="4">#REF!</definedName>
    <definedName name="Excel_BuiltIn_Print_Titles_18" localSheetId="3">#REF!</definedName>
    <definedName name="Excel_BuiltIn_Print_Titles_18" localSheetId="1">#REF!</definedName>
    <definedName name="Excel_BuiltIn_Print_Titles_18" localSheetId="2">#REF!</definedName>
    <definedName name="Excel_BuiltIn_Print_Titles_19" localSheetId="10">[21]XXJ617!#REF!</definedName>
    <definedName name="Excel_BuiltIn_Print_Titles_19" localSheetId="4">[6]XXJ617!#REF!</definedName>
    <definedName name="Excel_BuiltIn_Print_Titles_19" localSheetId="3">[6]XXJ617!#REF!</definedName>
    <definedName name="Excel_BuiltIn_Print_Titles_19" localSheetId="1">[6]XXJ617!#REF!</definedName>
    <definedName name="Excel_BuiltIn_Print_Titles_19" localSheetId="2">[6]XXJ617!#REF!</definedName>
    <definedName name="Excel_BuiltIn_Print_Titles_20" localSheetId="10">#REF!</definedName>
    <definedName name="Excel_BuiltIn_Print_Titles_20" localSheetId="4">#REF!</definedName>
    <definedName name="Excel_BuiltIn_Print_Titles_20" localSheetId="3">#REF!</definedName>
    <definedName name="Excel_BuiltIn_Print_Titles_20" localSheetId="1">#REF!</definedName>
    <definedName name="Excel_BuiltIn_Print_Titles_20" localSheetId="2">#REF!</definedName>
    <definedName name="Excel_BuiltIn_Print_Titles_21" localSheetId="10">[21]SNG_855!#REF!</definedName>
    <definedName name="Excel_BuiltIn_Print_Titles_21" localSheetId="4">[6]SNG_855!#REF!</definedName>
    <definedName name="Excel_BuiltIn_Print_Titles_21" localSheetId="3">[6]SNG_855!#REF!</definedName>
    <definedName name="Excel_BuiltIn_Print_Titles_21" localSheetId="1">[6]SNG_855!#REF!</definedName>
    <definedName name="Excel_BuiltIn_Print_Titles_21" localSheetId="2">[6]SNG_855!#REF!</definedName>
    <definedName name="Excel_BuiltIn_Print_Titles_23" localSheetId="10">#REF!</definedName>
    <definedName name="Excel_BuiltIn_Print_Titles_23" localSheetId="4">#REF!</definedName>
    <definedName name="Excel_BuiltIn_Print_Titles_23" localSheetId="3">#REF!</definedName>
    <definedName name="Excel_BuiltIn_Print_Titles_23" localSheetId="1">#REF!</definedName>
    <definedName name="Excel_BuiltIn_Print_Titles_23" localSheetId="2">#REF!</definedName>
    <definedName name="Excel_BuiltIn_Print_Titles_3" localSheetId="10">'[23]COSTOS OFICINA'!#REF!</definedName>
    <definedName name="Excel_BuiltIn_Print_Titles_3" localSheetId="4">#REF!</definedName>
    <definedName name="Excel_BuiltIn_Print_Titles_3" localSheetId="3">#REF!</definedName>
    <definedName name="Excel_BuiltIn_Print_Titles_3" localSheetId="1">#REF!</definedName>
    <definedName name="Excel_BuiltIn_Print_Titles_3" localSheetId="2">#REF!</definedName>
    <definedName name="Excel_BuiltIn_Print_Titles_4" localSheetId="10">'[23]COSTOS CAMPAMENTO'!#REF!</definedName>
    <definedName name="Excel_BuiltIn_Print_Titles_4" localSheetId="4">'[23]COSTOS CAMPAMENTO'!#REF!</definedName>
    <definedName name="Excel_BuiltIn_Print_Titles_4" localSheetId="3">'[23]COSTOS CAMPAMENTO'!#REF!</definedName>
    <definedName name="Excel_BuiltIn_Print_Titles_4" localSheetId="1">'[23]COSTOS CAMPAMENTO'!#REF!</definedName>
    <definedName name="Excel_BuiltIn_Print_Titles_4" localSheetId="2">'[23]COSTOS CAMPAMENTO'!#REF!</definedName>
    <definedName name="Excel_BuiltIn_Print_Titles_5" localSheetId="10">'[21]VEA 374'!#REF!</definedName>
    <definedName name="Excel_BuiltIn_Print_Titles_5" localSheetId="4">'[6]VEA 374'!#REF!</definedName>
    <definedName name="Excel_BuiltIn_Print_Titles_5" localSheetId="3">'[6]VEA 374'!#REF!</definedName>
    <definedName name="Excel_BuiltIn_Print_Titles_5" localSheetId="1">'[6]VEA 374'!#REF!</definedName>
    <definedName name="Excel_BuiltIn_Print_Titles_5" localSheetId="2">'[6]VEA 374'!#REF!</definedName>
    <definedName name="Excel_BuiltIn_Print_Titles_5_XX" localSheetId="10">'[21]VEA 374'!#REF!</definedName>
    <definedName name="Excel_BuiltIn_Print_Titles_5_XX" localSheetId="4">'[6]VEA 374'!#REF!</definedName>
    <definedName name="Excel_BuiltIn_Print_Titles_5_XX" localSheetId="3">'[6]VEA 374'!#REF!</definedName>
    <definedName name="Excel_BuiltIn_Print_Titles_5_XX" localSheetId="1">'[6]VEA 374'!#REF!</definedName>
    <definedName name="Excel_BuiltIn_Print_Titles_5_XX" localSheetId="2">'[6]VEA 374'!#REF!</definedName>
    <definedName name="Excel_BuiltIn_Print_Titles_6" localSheetId="10">#REF!</definedName>
    <definedName name="Excel_BuiltIn_Print_Titles_6" localSheetId="4">#REF!</definedName>
    <definedName name="Excel_BuiltIn_Print_Titles_6" localSheetId="3">#REF!</definedName>
    <definedName name="Excel_BuiltIn_Print_Titles_6" localSheetId="1">#REF!</definedName>
    <definedName name="Excel_BuiltIn_Print_Titles_6" localSheetId="2">#REF!</definedName>
    <definedName name="Excel_BuiltIn_Print_Titles_7" localSheetId="10">[21]HFB024!#REF!</definedName>
    <definedName name="Excel_BuiltIn_Print_Titles_7" localSheetId="4">[6]HFB024!#REF!</definedName>
    <definedName name="Excel_BuiltIn_Print_Titles_7" localSheetId="3">[6]HFB024!#REF!</definedName>
    <definedName name="Excel_BuiltIn_Print_Titles_7" localSheetId="1">[6]HFB024!#REF!</definedName>
    <definedName name="Excel_BuiltIn_Print_Titles_7" localSheetId="2">[6]HFB024!#REF!</definedName>
    <definedName name="Excel_BuiltIn_Print_Titles_8" localSheetId="10">#REF!</definedName>
    <definedName name="Excel_BuiltIn_Print_Titles_8" localSheetId="4">#REF!</definedName>
    <definedName name="Excel_BuiltIn_Print_Titles_8" localSheetId="3">#REF!</definedName>
    <definedName name="Excel_BuiltIn_Print_Titles_8" localSheetId="1">#REF!</definedName>
    <definedName name="Excel_BuiltIn_Print_Titles_8" localSheetId="2">#REF!</definedName>
    <definedName name="Excel_BuiltIn_Print_Titles_9" localSheetId="10">[21]PAJ825!#REF!</definedName>
    <definedName name="Excel_BuiltIn_Print_Titles_9" localSheetId="4">[6]PAJ825!#REF!</definedName>
    <definedName name="Excel_BuiltIn_Print_Titles_9" localSheetId="3">[6]PAJ825!#REF!</definedName>
    <definedName name="Excel_BuiltIn_Print_Titles_9" localSheetId="1">[6]PAJ825!#REF!</definedName>
    <definedName name="Excel_BuiltIn_Print_Titles_9" localSheetId="2">[6]PAJ825!#REF!</definedName>
    <definedName name="FAC" hidden="1">#REF!</definedName>
    <definedName name="FD" localSheetId="10">CANTIDADES!ERR</definedName>
    <definedName name="FD" localSheetId="4">'GRUPO MGA'!ERR</definedName>
    <definedName name="fda" localSheetId="8" hidden="1">{"TAB1",#N/A,TRUE,"GENERAL";"TAB2",#N/A,TRUE,"GENERAL";"TAB3",#N/A,TRUE,"GENERAL";"TAB4",#N/A,TRUE,"GENERAL";"TAB5",#N/A,TRUE,"GENERAL"}</definedName>
    <definedName name="fda" localSheetId="10" hidden="1">{"TAB1",#N/A,TRUE,"GENERAL";"TAB2",#N/A,TRUE,"GENERAL";"TAB3",#N/A,TRUE,"GENERAL";"TAB4",#N/A,TRUE,"GENERAL";"TAB5",#N/A,TRUE,"GENERAL"}</definedName>
    <definedName name="fda" localSheetId="7" hidden="1">{"TAB1",#N/A,TRUE,"GENERAL";"TAB2",#N/A,TRUE,"GENERAL";"TAB3",#N/A,TRUE,"GENERAL";"TAB4",#N/A,TRUE,"GENERAL";"TAB5",#N/A,TRUE,"GENERAL"}</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8"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7"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8" hidden="1">{"TAB1",#N/A,TRUE,"GENERAL";"TAB2",#N/A,TRUE,"GENERAL";"TAB3",#N/A,TRUE,"GENERAL";"TAB4",#N/A,TRUE,"GENERAL";"TAB5",#N/A,TRUE,"GENERAL"}</definedName>
    <definedName name="fdf" localSheetId="10" hidden="1">{"TAB1",#N/A,TRUE,"GENERAL";"TAB2",#N/A,TRUE,"GENERAL";"TAB3",#N/A,TRUE,"GENERAL";"TAB4",#N/A,TRUE,"GENERAL";"TAB5",#N/A,TRUE,"GENERAL"}</definedName>
    <definedName name="fdf" localSheetId="7"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8" hidden="1">{"via1",#N/A,TRUE,"general";"via2",#N/A,TRUE,"general";"via3",#N/A,TRUE,"general"}</definedName>
    <definedName name="fdg" localSheetId="10" hidden="1">{"via1",#N/A,TRUE,"general";"via2",#N/A,TRUE,"general";"via3",#N/A,TRUE,"general"}</definedName>
    <definedName name="fdg" localSheetId="7" hidden="1">{"via1",#N/A,TRUE,"general";"via2",#N/A,TRUE,"general";"via3",#N/A,TRUE,"general"}</definedName>
    <definedName name="fdg" localSheetId="4" hidden="1">{"via1",#N/A,TRUE,"general";"via2",#N/A,TRUE,"general";"via3",#N/A,TRUE,"general"}</definedName>
    <definedName name="fdg" hidden="1">{"via1",#N/A,TRUE,"general";"via2",#N/A,TRUE,"general";"via3",#N/A,TRUE,"general"}</definedName>
    <definedName name="FDGD" localSheetId="8" hidden="1">{"TAB1",#N/A,TRUE,"GENERAL";"TAB2",#N/A,TRUE,"GENERAL";"TAB3",#N/A,TRUE,"GENERAL";"TAB4",#N/A,TRUE,"GENERAL";"TAB5",#N/A,TRUE,"GENERAL"}</definedName>
    <definedName name="FDGD" localSheetId="10" hidden="1">{"TAB1",#N/A,TRUE,"GENERAL";"TAB2",#N/A,TRUE,"GENERAL";"TAB3",#N/A,TRUE,"GENERAL";"TAB4",#N/A,TRUE,"GENERAL";"TAB5",#N/A,TRUE,"GENERAL"}</definedName>
    <definedName name="FDGD" localSheetId="7" hidden="1">{"TAB1",#N/A,TRUE,"GENERAL";"TAB2",#N/A,TRUE,"GENERAL";"TAB3",#N/A,TRUE,"GENERAL";"TAB4",#N/A,TRUE,"GENERAL";"TAB5",#N/A,TRUE,"GENERAL"}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8" hidden="1">{"TAB1",#N/A,TRUE,"GENERAL";"TAB2",#N/A,TRUE,"GENERAL";"TAB3",#N/A,TRUE,"GENERAL";"TAB4",#N/A,TRUE,"GENERAL";"TAB5",#N/A,TRUE,"GENERAL"}</definedName>
    <definedName name="fdh" localSheetId="10" hidden="1">{"TAB1",#N/A,TRUE,"GENERAL";"TAB2",#N/A,TRUE,"GENERAL";"TAB3",#N/A,TRUE,"GENERAL";"TAB4",#N/A,TRUE,"GENERAL";"TAB5",#N/A,TRUE,"GENERAL"}</definedName>
    <definedName name="fdh" localSheetId="7"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8" hidden="1">{"TAB1",#N/A,TRUE,"GENERAL";"TAB2",#N/A,TRUE,"GENERAL";"TAB3",#N/A,TRUE,"GENERAL";"TAB4",#N/A,TRUE,"GENERAL";"TAB5",#N/A,TRUE,"GENERAL"}</definedName>
    <definedName name="fdsf" localSheetId="10" hidden="1">{"TAB1",#N/A,TRUE,"GENERAL";"TAB2",#N/A,TRUE,"GENERAL";"TAB3",#N/A,TRUE,"GENERAL";"TAB4",#N/A,TRUE,"GENERAL";"TAB5",#N/A,TRUE,"GENERAL"}</definedName>
    <definedName name="fdsf" localSheetId="7"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8" hidden="1">{"via1",#N/A,TRUE,"general";"via2",#N/A,TRUE,"general";"via3",#N/A,TRUE,"general"}</definedName>
    <definedName name="fdsfdsf" localSheetId="10" hidden="1">{"via1",#N/A,TRUE,"general";"via2",#N/A,TRUE,"general";"via3",#N/A,TRUE,"general"}</definedName>
    <definedName name="fdsfdsf" localSheetId="7" hidden="1">{"via1",#N/A,TRUE,"general";"via2",#N/A,TRUE,"general";"via3",#N/A,TRUE,"general"}</definedName>
    <definedName name="fdsfdsf" localSheetId="4" hidden="1">{"via1",#N/A,TRUE,"general";"via2",#N/A,TRUE,"general";"via3",#N/A,TRUE,"general"}</definedName>
    <definedName name="fdsfdsf" hidden="1">{"via1",#N/A,TRUE,"general";"via2",#N/A,TRUE,"general";"via3",#N/A,TRUE,"general"}</definedName>
    <definedName name="fdsgfds" localSheetId="8" hidden="1">{"via1",#N/A,TRUE,"general";"via2",#N/A,TRUE,"general";"via3",#N/A,TRUE,"general"}</definedName>
    <definedName name="fdsgfds" localSheetId="10" hidden="1">{"via1",#N/A,TRUE,"general";"via2",#N/A,TRUE,"general";"via3",#N/A,TRUE,"general"}</definedName>
    <definedName name="fdsgfds" localSheetId="7"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8"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8"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7"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 localSheetId="10">#REF!</definedName>
    <definedName name="fdwssf" localSheetId="4">#REF!</definedName>
    <definedName name="fdwssf" localSheetId="3">#REF!</definedName>
    <definedName name="fdwssf" localSheetId="1">#REF!</definedName>
    <definedName name="fdwssf" localSheetId="2">#REF!</definedName>
    <definedName name="fer" localSheetId="10">'[17]Res-Accide-10'!#REF!</definedName>
    <definedName name="fer" localSheetId="4">'[24]Res-Accide-10'!#REF!</definedName>
    <definedName name="fer" localSheetId="3">'[24]Res-Accide-10'!#REF!</definedName>
    <definedName name="fer" localSheetId="1">'[24]Res-Accide-10'!#REF!</definedName>
    <definedName name="fer" localSheetId="2">'[24]Res-Accide-10'!#REF!</definedName>
    <definedName name="ferfer" localSheetId="8" hidden="1">{"via1",#N/A,TRUE,"general";"via2",#N/A,TRUE,"general";"via3",#N/A,TRUE,"general"}</definedName>
    <definedName name="ferfer" localSheetId="10" hidden="1">{"via1",#N/A,TRUE,"general";"via2",#N/A,TRUE,"general";"via3",#N/A,TRUE,"general"}</definedName>
    <definedName name="ferfer" localSheetId="7" hidden="1">{"via1",#N/A,TRUE,"general";"via2",#N/A,TRUE,"general";"via3",#N/A,TRUE,"general"}</definedName>
    <definedName name="ferfer" localSheetId="4" hidden="1">{"via1",#N/A,TRUE,"general";"via2",#N/A,TRUE,"general";"via3",#N/A,TRUE,"general"}</definedName>
    <definedName name="ferfer" hidden="1">{"via1",#N/A,TRUE,"general";"via2",#N/A,TRUE,"general";"via3",#N/A,TRUE,"general"}</definedName>
    <definedName name="ff" localSheetId="10">CANTIDADES!ERR</definedName>
    <definedName name="ff" localSheetId="4">'GRUPO MGA'!ERR</definedName>
    <definedName name="fff" localSheetId="8" hidden="1">{"via1",#N/A,TRUE,"general";"via2",#N/A,TRUE,"general";"via3",#N/A,TRUE,"general"}</definedName>
    <definedName name="fff" localSheetId="10" hidden="1">{"via1",#N/A,TRUE,"general";"via2",#N/A,TRUE,"general";"via3",#N/A,TRUE,"general"}</definedName>
    <definedName name="fff" localSheetId="7" hidden="1">{"via1",#N/A,TRUE,"general";"via2",#N/A,TRUE,"general";"via3",#N/A,TRUE,"general"}</definedName>
    <definedName name="fff" localSheetId="4" hidden="1">{"via1",#N/A,TRUE,"general";"via2",#N/A,TRUE,"general";"via3",#N/A,TRUE,"general"}</definedName>
    <definedName name="fff" hidden="1">{"via1",#N/A,TRUE,"general";"via2",#N/A,TRUE,"general";"via3",#N/A,TRUE,"general"}</definedName>
    <definedName name="ffffd" localSheetId="8" hidden="1">{"via1",#N/A,TRUE,"general";"via2",#N/A,TRUE,"general";"via3",#N/A,TRUE,"general"}</definedName>
    <definedName name="ffffd" localSheetId="10" hidden="1">{"via1",#N/A,TRUE,"general";"via2",#N/A,TRUE,"general";"via3",#N/A,TRUE,"general"}</definedName>
    <definedName name="ffffd" localSheetId="7"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8"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8" hidden="1">{"via1",#N/A,TRUE,"general";"via2",#N/A,TRUE,"general";"via3",#N/A,TRUE,"general"}</definedName>
    <definedName name="ffffrd" localSheetId="10" hidden="1">{"via1",#N/A,TRUE,"general";"via2",#N/A,TRUE,"general";"via3",#N/A,TRUE,"general"}</definedName>
    <definedName name="ffffrd" localSheetId="7" hidden="1">{"via1",#N/A,TRUE,"general";"via2",#N/A,TRUE,"general";"via3",#N/A,TRUE,"general"}</definedName>
    <definedName name="ffffrd" localSheetId="4" hidden="1">{"via1",#N/A,TRUE,"general";"via2",#N/A,TRUE,"general";"via3",#N/A,TRUE,"general"}</definedName>
    <definedName name="ffffrd" hidden="1">{"via1",#N/A,TRUE,"general";"via2",#N/A,TRUE,"general";"via3",#N/A,TRUE,"general"}</definedName>
    <definedName name="ffffy" localSheetId="8"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7" hidden="1">{"TAB1",#N/A,TRUE,"GENERAL";"TAB2",#N/A,TRUE,"GENERAL";"TAB3",#N/A,TRUE,"GENERAL";"TAB4",#N/A,TRUE,"GENERAL";"TAB5",#N/A,TRUE,"GENERAL"}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8" hidden="1">{"TAB1",#N/A,TRUE,"GENERAL";"TAB2",#N/A,TRUE,"GENERAL";"TAB3",#N/A,TRUE,"GENERAL";"TAB4",#N/A,TRUE,"GENERAL";"TAB5",#N/A,TRUE,"GENERAL"}</definedName>
    <definedName name="fffs" localSheetId="10" hidden="1">{"TAB1",#N/A,TRUE,"GENERAL";"TAB2",#N/A,TRUE,"GENERAL";"TAB3",#N/A,TRUE,"GENERAL";"TAB4",#N/A,TRUE,"GENERAL";"TAB5",#N/A,TRUE,"GENERAL"}</definedName>
    <definedName name="fffs" localSheetId="7"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10">CANTIDADES!ERR</definedName>
    <definedName name="fg" localSheetId="4">'GRUPO MGA'!ERR</definedName>
    <definedName name="fgdfg" localSheetId="8"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7" hidden="1">{"TAB1",#N/A,TRUE,"GENERAL";"TAB2",#N/A,TRUE,"GENERAL";"TAB3",#N/A,TRUE,"GENERAL";"TAB4",#N/A,TRUE,"GENERAL";"TAB5",#N/A,TRUE,"GENERAL"}</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8" hidden="1">{"via1",#N/A,TRUE,"general";"via2",#N/A,TRUE,"general";"via3",#N/A,TRUE,"general"}</definedName>
    <definedName name="fgdfsgr" localSheetId="10" hidden="1">{"via1",#N/A,TRUE,"general";"via2",#N/A,TRUE,"general";"via3",#N/A,TRUE,"general"}</definedName>
    <definedName name="fgdfsgr" localSheetId="7" hidden="1">{"via1",#N/A,TRUE,"general";"via2",#N/A,TRUE,"general";"via3",#N/A,TRUE,"general"}</definedName>
    <definedName name="fgdfsgr" localSheetId="4" hidden="1">{"via1",#N/A,TRUE,"general";"via2",#N/A,TRUE,"general";"via3",#N/A,TRUE,"general"}</definedName>
    <definedName name="fgdfsgr" hidden="1">{"via1",#N/A,TRUE,"general";"via2",#N/A,TRUE,"general";"via3",#N/A,TRUE,"general"}</definedName>
    <definedName name="fgdsfg" localSheetId="8"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8" hidden="1">{"via1",#N/A,TRUE,"general";"via2",#N/A,TRUE,"general";"via3",#N/A,TRUE,"general"}</definedName>
    <definedName name="FGFDH" localSheetId="10" hidden="1">{"via1",#N/A,TRUE,"general";"via2",#N/A,TRUE,"general";"via3",#N/A,TRUE,"general"}</definedName>
    <definedName name="FGFDH" localSheetId="7" hidden="1">{"via1",#N/A,TRUE,"general";"via2",#N/A,TRUE,"general";"via3",#N/A,TRUE,"general"}</definedName>
    <definedName name="FGFDH" localSheetId="4" hidden="1">{"via1",#N/A,TRUE,"general";"via2",#N/A,TRUE,"general";"via3",#N/A,TRUE,"general"}</definedName>
    <definedName name="FGFDH" hidden="1">{"via1",#N/A,TRUE,"general";"via2",#N/A,TRUE,"general";"via3",#N/A,TRUE,"general"}</definedName>
    <definedName name="fgghhj" localSheetId="8" hidden="1">{"via1",#N/A,TRUE,"general";"via2",#N/A,TRUE,"general";"via3",#N/A,TRUE,"general"}</definedName>
    <definedName name="fgghhj" localSheetId="10" hidden="1">{"via1",#N/A,TRUE,"general";"via2",#N/A,TRUE,"general";"via3",#N/A,TRUE,"general"}</definedName>
    <definedName name="fgghhj" localSheetId="7"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FBC" localSheetId="8" hidden="1">{"via1",#N/A,TRUE,"general";"via2",#N/A,TRUE,"general";"via3",#N/A,TRUE,"general"}</definedName>
    <definedName name="FGHFBC" localSheetId="10" hidden="1">{"via1",#N/A,TRUE,"general";"via2",#N/A,TRUE,"general";"via3",#N/A,TRUE,"general"}</definedName>
    <definedName name="FGHFBC" localSheetId="7" hidden="1">{"via1",#N/A,TRUE,"general";"via2",#N/A,TRUE,"general";"via3",#N/A,TRUE,"general"}</definedName>
    <definedName name="FGHFBC" localSheetId="4" hidden="1">{"via1",#N/A,TRUE,"general";"via2",#N/A,TRUE,"general";"via3",#N/A,TRUE,"general"}</definedName>
    <definedName name="FGHFBC" hidden="1">{"via1",#N/A,TRUE,"general";"via2",#N/A,TRUE,"general";"via3",#N/A,TRUE,"general"}</definedName>
    <definedName name="fghfg" localSheetId="8"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7" hidden="1">{"TAB1",#N/A,TRUE,"GENERAL";"TAB2",#N/A,TRUE,"GENERAL";"TAB3",#N/A,TRUE,"GENERAL";"TAB4",#N/A,TRUE,"GENERAL";"TAB5",#N/A,TRUE,"GENERAL"}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8" hidden="1">{"via1",#N/A,TRUE,"general";"via2",#N/A,TRUE,"general";"via3",#N/A,TRUE,"general"}</definedName>
    <definedName name="fghfgh" localSheetId="10" hidden="1">{"via1",#N/A,TRUE,"general";"via2",#N/A,TRUE,"general";"via3",#N/A,TRUE,"general"}</definedName>
    <definedName name="fghfgh" localSheetId="7" hidden="1">{"via1",#N/A,TRUE,"general";"via2",#N/A,TRUE,"general";"via3",#N/A,TRUE,"general"}</definedName>
    <definedName name="fghfgh" localSheetId="4" hidden="1">{"via1",#N/A,TRUE,"general";"via2",#N/A,TRUE,"general";"via3",#N/A,TRUE,"general"}</definedName>
    <definedName name="fghfgh" hidden="1">{"via1",#N/A,TRUE,"general";"via2",#N/A,TRUE,"general";"via3",#N/A,TRUE,"general"}</definedName>
    <definedName name="FGHFW" localSheetId="8" hidden="1">{"via1",#N/A,TRUE,"general";"via2",#N/A,TRUE,"general";"via3",#N/A,TRUE,"general"}</definedName>
    <definedName name="FGHFW" localSheetId="10" hidden="1">{"via1",#N/A,TRUE,"general";"via2",#N/A,TRUE,"general";"via3",#N/A,TRUE,"general"}</definedName>
    <definedName name="FGHFW" localSheetId="7"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8"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7" hidden="1">{"TAB1",#N/A,TRUE,"GENERAL";"TAB2",#N/A,TRUE,"GENERAL";"TAB3",#N/A,TRUE,"GENERAL";"TAB4",#N/A,TRUE,"GENERAL";"TAB5",#N/A,TRUE,"GENERAL"}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8" hidden="1">{"via1",#N/A,TRUE,"general";"via2",#N/A,TRUE,"general";"via3",#N/A,TRUE,"general"}</definedName>
    <definedName name="fghsfgh" localSheetId="10" hidden="1">{"via1",#N/A,TRUE,"general";"via2",#N/A,TRUE,"general";"via3",#N/A,TRUE,"general"}</definedName>
    <definedName name="fghsfgh" localSheetId="7" hidden="1">{"via1",#N/A,TRUE,"general";"via2",#N/A,TRUE,"general";"via3",#N/A,TRUE,"general"}</definedName>
    <definedName name="fghsfgh" localSheetId="4" hidden="1">{"via1",#N/A,TRUE,"general";"via2",#N/A,TRUE,"general";"via3",#N/A,TRUE,"general"}</definedName>
    <definedName name="fghsfgh" hidden="1">{"via1",#N/A,TRUE,"general";"via2",#N/A,TRUE,"general";"via3",#N/A,TRUE,"general"}</definedName>
    <definedName name="fght" localSheetId="8" hidden="1">{"TAB1",#N/A,TRUE,"GENERAL";"TAB2",#N/A,TRUE,"GENERAL";"TAB3",#N/A,TRUE,"GENERAL";"TAB4",#N/A,TRUE,"GENERAL";"TAB5",#N/A,TRUE,"GENERAL"}</definedName>
    <definedName name="fght" localSheetId="10" hidden="1">{"TAB1",#N/A,TRUE,"GENERAL";"TAB2",#N/A,TRUE,"GENERAL";"TAB3",#N/A,TRUE,"GENERAL";"TAB4",#N/A,TRUE,"GENERAL";"TAB5",#N/A,TRUE,"GENERAL"}</definedName>
    <definedName name="fght" localSheetId="7" hidden="1">{"TAB1",#N/A,TRUE,"GENERAL";"TAB2",#N/A,TRUE,"GENERAL";"TAB3",#N/A,TRUE,"GENERAL";"TAB4",#N/A,TRUE,"GENERAL";"TAB5",#N/A,TRUE,"GENERAL"}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8" hidden="1">{"TAB1",#N/A,TRUE,"GENERAL";"TAB2",#N/A,TRUE,"GENERAL";"TAB3",#N/A,TRUE,"GENERAL";"TAB4",#N/A,TRUE,"GENERAL";"TAB5",#N/A,TRUE,"GENERAL"}</definedName>
    <definedName name="fhfg" localSheetId="10" hidden="1">{"TAB1",#N/A,TRUE,"GENERAL";"TAB2",#N/A,TRUE,"GENERAL";"TAB3",#N/A,TRUE,"GENERAL";"TAB4",#N/A,TRUE,"GENERAL";"TAB5",#N/A,TRUE,"GENERAL"}</definedName>
    <definedName name="fhfg" localSheetId="7"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8" hidden="1">{"via1",#N/A,TRUE,"general";"via2",#N/A,TRUE,"general";"via3",#N/A,TRUE,"general"}</definedName>
    <definedName name="fhfgh" localSheetId="10" hidden="1">{"via1",#N/A,TRUE,"general";"via2",#N/A,TRUE,"general";"via3",#N/A,TRUE,"general"}</definedName>
    <definedName name="fhfgh" localSheetId="7" hidden="1">{"via1",#N/A,TRUE,"general";"via2",#N/A,TRUE,"general";"via3",#N/A,TRUE,"general"}</definedName>
    <definedName name="fhfgh" localSheetId="4" hidden="1">{"via1",#N/A,TRUE,"general";"via2",#N/A,TRUE,"general";"via3",#N/A,TRUE,"general"}</definedName>
    <definedName name="fhfgh" hidden="1">{"via1",#N/A,TRUE,"general";"via2",#N/A,TRUE,"general";"via3",#N/A,TRUE,"general"}</definedName>
    <definedName name="fhgh" localSheetId="8" hidden="1">{"via1",#N/A,TRUE,"general";"via2",#N/A,TRUE,"general";"via3",#N/A,TRUE,"general"}</definedName>
    <definedName name="fhgh" localSheetId="10" hidden="1">{"via1",#N/A,TRUE,"general";"via2",#N/A,TRUE,"general";"via3",#N/A,TRUE,"general"}</definedName>
    <definedName name="fhgh" localSheetId="7" hidden="1">{"via1",#N/A,TRUE,"general";"via2",#N/A,TRUE,"general";"via3",#N/A,TRUE,"general"}</definedName>
    <definedName name="fhgh" localSheetId="4" hidden="1">{"via1",#N/A,TRUE,"general";"via2",#N/A,TRUE,"general";"via3",#N/A,TRUE,"general"}</definedName>
    <definedName name="fhgh" hidden="1">{"via1",#N/A,TRUE,"general";"via2",#N/A,TRUE,"general";"via3",#N/A,TRUE,"general"}</definedName>
    <definedName name="fhpltyunh" localSheetId="8" hidden="1">{"via1",#N/A,TRUE,"general";"via2",#N/A,TRUE,"general";"via3",#N/A,TRUE,"general"}</definedName>
    <definedName name="fhpltyunh" localSheetId="10" hidden="1">{"via1",#N/A,TRUE,"general";"via2",#N/A,TRUE,"general";"via3",#N/A,TRUE,"general"}</definedName>
    <definedName name="fhpltyunh" localSheetId="7"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NANCIACION" localSheetId="10">CANTIDADES!ERR</definedName>
    <definedName name="FINANCIACION" localSheetId="4">'GRUPO MGA'!ERR</definedName>
    <definedName name="fomulario3" localSheetId="3">#REF!</definedName>
    <definedName name="fomulario3" localSheetId="1">#REF!</definedName>
    <definedName name="fomulario3" localSheetId="2">#REF!</definedName>
    <definedName name="Formaleta" localSheetId="10">'[10]LISTADO DE MATERIALES Y EQUIPOS'!$B$45</definedName>
    <definedName name="formularioCantidades" localSheetId="10">#REF!</definedName>
    <definedName name="formularioCantidades" localSheetId="4">#REF!</definedName>
    <definedName name="formularioCantidades" localSheetId="3">#REF!</definedName>
    <definedName name="formularioCantidades" localSheetId="1">#REF!</definedName>
    <definedName name="formularioCantidades" localSheetId="2">#REF!</definedName>
    <definedName name="frbgsd" localSheetId="8"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8" hidden="1">{"via1",#N/A,TRUE,"general";"via2",#N/A,TRUE,"general";"via3",#N/A,TRUE,"general"}</definedName>
    <definedName name="frefr" localSheetId="10" hidden="1">{"via1",#N/A,TRUE,"general";"via2",#N/A,TRUE,"general";"via3",#N/A,TRUE,"general"}</definedName>
    <definedName name="frefr" localSheetId="7" hidden="1">{"via1",#N/A,TRUE,"general";"via2",#N/A,TRUE,"general";"via3",#N/A,TRUE,"general"}</definedName>
    <definedName name="frefr" localSheetId="4" hidden="1">{"via1",#N/A,TRUE,"general";"via2",#N/A,TRUE,"general";"via3",#N/A,TRUE,"general"}</definedName>
    <definedName name="frefr" hidden="1">{"via1",#N/A,TRUE,"general";"via2",#N/A,TRUE,"general";"via3",#N/A,TRUE,"general"}</definedName>
    <definedName name="frfa" localSheetId="8" hidden="1">{"via1",#N/A,TRUE,"general";"via2",#N/A,TRUE,"general";"via3",#N/A,TRUE,"general"}</definedName>
    <definedName name="frfa" localSheetId="10" hidden="1">{"via1",#N/A,TRUE,"general";"via2",#N/A,TRUE,"general";"via3",#N/A,TRUE,"general"}</definedName>
    <definedName name="frfa" localSheetId="7"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8" hidden="1">{"TAB1",#N/A,TRUE,"GENERAL";"TAB2",#N/A,TRUE,"GENERAL";"TAB3",#N/A,TRUE,"GENERAL";"TAB4",#N/A,TRUE,"GENERAL";"TAB5",#N/A,TRUE,"GENERAL"}</definedName>
    <definedName name="frfr" localSheetId="10" hidden="1">{"TAB1",#N/A,TRUE,"GENERAL";"TAB2",#N/A,TRUE,"GENERAL";"TAB3",#N/A,TRUE,"GENERAL";"TAB4",#N/A,TRUE,"GENERAL";"TAB5",#N/A,TRUE,"GENERAL"}</definedName>
    <definedName name="frfr" localSheetId="7" hidden="1">{"TAB1",#N/A,TRUE,"GENERAL";"TAB2",#N/A,TRUE,"GENERAL";"TAB3",#N/A,TRUE,"GENERAL";"TAB4",#N/A,TRUE,"GENERAL";"TAB5",#N/A,TRUE,"GENERAL"}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u" localSheetId="10">CANTIDADES!ERR</definedName>
    <definedName name="fu" localSheetId="4">'GRUPO MGA'!ERR</definedName>
    <definedName name="fwff" localSheetId="8" hidden="1">{"via1",#N/A,TRUE,"general";"via2",#N/A,TRUE,"general";"via3",#N/A,TRUE,"general"}</definedName>
    <definedName name="fwff" localSheetId="10" hidden="1">{"via1",#N/A,TRUE,"general";"via2",#N/A,TRUE,"general";"via3",#N/A,TRUE,"general"}</definedName>
    <definedName name="fwff" localSheetId="7" hidden="1">{"via1",#N/A,TRUE,"general";"via2",#N/A,TRUE,"general";"via3",#N/A,TRUE,"general"}</definedName>
    <definedName name="fwff" localSheetId="4" hidden="1">{"via1",#N/A,TRUE,"general";"via2",#N/A,TRUE,"general";"via3",#N/A,TRUE,"general"}</definedName>
    <definedName name="fwff" hidden="1">{"via1",#N/A,TRUE,"general";"via2",#N/A,TRUE,"general";"via3",#N/A,TRUE,"general"}</definedName>
    <definedName name="fwwe" localSheetId="8" hidden="1">{"via1",#N/A,TRUE,"general";"via2",#N/A,TRUE,"general";"via3",#N/A,TRUE,"general"}</definedName>
    <definedName name="fwwe" localSheetId="10" hidden="1">{"via1",#N/A,TRUE,"general";"via2",#N/A,TRUE,"general";"via3",#N/A,TRUE,"general"}</definedName>
    <definedName name="fwwe" localSheetId="7"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AJ" localSheetId="10">#REF!</definedName>
    <definedName name="GAJ" localSheetId="4">#REF!</definedName>
    <definedName name="GAJ" localSheetId="3">#REF!</definedName>
    <definedName name="GAJ" localSheetId="1">#REF!</definedName>
    <definedName name="GAJ" localSheetId="2">#REF!</definedName>
    <definedName name="gbbfghghj" localSheetId="8"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DG56_" localSheetId="10">#REF!</definedName>
    <definedName name="GDG56_" localSheetId="11">#REF!</definedName>
    <definedName name="GDG56_" localSheetId="4">#REF!</definedName>
    <definedName name="GDG56_" localSheetId="3">#REF!</definedName>
    <definedName name="GDG56_" localSheetId="1">#REF!</definedName>
    <definedName name="GDG56_" localSheetId="2">#REF!</definedName>
    <definedName name="gdt" localSheetId="8" hidden="1">{"TAB1",#N/A,TRUE,"GENERAL";"TAB2",#N/A,TRUE,"GENERAL";"TAB3",#N/A,TRUE,"GENERAL";"TAB4",#N/A,TRUE,"GENERAL";"TAB5",#N/A,TRUE,"GENERAL"}</definedName>
    <definedName name="gdt" localSheetId="10" hidden="1">{"TAB1",#N/A,TRUE,"GENERAL";"TAB2",#N/A,TRUE,"GENERAL";"TAB3",#N/A,TRUE,"GENERAL";"TAB4",#N/A,TRUE,"GENERAL";"TAB5",#N/A,TRUE,"GENERAL"}</definedName>
    <definedName name="gdt" localSheetId="7" hidden="1">{"TAB1",#N/A,TRUE,"GENERAL";"TAB2",#N/A,TRUE,"GENERAL";"TAB3",#N/A,TRUE,"GENERAL";"TAB4",#N/A,TRUE,"GENERAL";"TAB5",#N/A,TRUE,"GENERAL"}</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g" localSheetId="8" hidden="1">{"via1",#N/A,TRUE,"general";"via2",#N/A,TRUE,"general";"via3",#N/A,TRUE,"general"}</definedName>
    <definedName name="geg" localSheetId="10" hidden="1">{"via1",#N/A,TRUE,"general";"via2",#N/A,TRUE,"general";"via3",#N/A,TRUE,"general"}</definedName>
    <definedName name="geg" localSheetId="7" hidden="1">{"via1",#N/A,TRUE,"general";"via2",#N/A,TRUE,"general";"via3",#N/A,TRUE,"general"}</definedName>
    <definedName name="geg" localSheetId="4" hidden="1">{"via1",#N/A,TRUE,"general";"via2",#N/A,TRUE,"general";"via3",#N/A,TRUE,"general"}</definedName>
    <definedName name="geg" hidden="1">{"via1",#N/A,TRUE,"general";"via2",#N/A,TRUE,"general";"via3",#N/A,TRUE,"general"}</definedName>
    <definedName name="Geotex" localSheetId="10">#REF!</definedName>
    <definedName name="Geotex" localSheetId="4">#REF!</definedName>
    <definedName name="Geotex" localSheetId="3">#REF!</definedName>
    <definedName name="Geotex" localSheetId="1">#REF!</definedName>
    <definedName name="Geotex" localSheetId="2">#REF!</definedName>
    <definedName name="gerg" localSheetId="8" hidden="1">{"TAB1",#N/A,TRUE,"GENERAL";"TAB2",#N/A,TRUE,"GENERAL";"TAB3",#N/A,TRUE,"GENERAL";"TAB4",#N/A,TRUE,"GENERAL";"TAB5",#N/A,TRUE,"GENERAL"}</definedName>
    <definedName name="gerg" localSheetId="10" hidden="1">{"TAB1",#N/A,TRUE,"GENERAL";"TAB2",#N/A,TRUE,"GENERAL";"TAB3",#N/A,TRUE,"GENERAL";"TAB4",#N/A,TRUE,"GENERAL";"TAB5",#N/A,TRUE,"GENERAL"}</definedName>
    <definedName name="gerg" localSheetId="7" hidden="1">{"TAB1",#N/A,TRUE,"GENERAL";"TAB2",#N/A,TRUE,"GENERAL";"TAB3",#N/A,TRUE,"GENERAL";"TAB4",#N/A,TRUE,"GENERAL";"TAB5",#N/A,TRUE,"GENERAL"}</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8" hidden="1">{"via1",#N/A,TRUE,"general";"via2",#N/A,TRUE,"general";"via3",#N/A,TRUE,"general"}</definedName>
    <definedName name="gerg54" localSheetId="10" hidden="1">{"via1",#N/A,TRUE,"general";"via2",#N/A,TRUE,"general";"via3",#N/A,TRUE,"general"}</definedName>
    <definedName name="gerg54" localSheetId="7" hidden="1">{"via1",#N/A,TRUE,"general";"via2",#N/A,TRUE,"general";"via3",#N/A,TRUE,"general"}</definedName>
    <definedName name="gerg54" localSheetId="4" hidden="1">{"via1",#N/A,TRUE,"general";"via2",#N/A,TRUE,"general";"via3",#N/A,TRUE,"general"}</definedName>
    <definedName name="gerg54" hidden="1">{"via1",#N/A,TRUE,"general";"via2",#N/A,TRUE,"general";"via3",#N/A,TRUE,"general"}</definedName>
    <definedName name="gergew" localSheetId="8"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8"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7"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8" hidden="1">{"TAB1",#N/A,TRUE,"GENERAL";"TAB2",#N/A,TRUE,"GENERAL";"TAB3",#N/A,TRUE,"GENERAL";"TAB4",#N/A,TRUE,"GENERAL";"TAB5",#N/A,TRUE,"GENERAL"}</definedName>
    <definedName name="gfd" localSheetId="10" hidden="1">{"TAB1",#N/A,TRUE,"GENERAL";"TAB2",#N/A,TRUE,"GENERAL";"TAB3",#N/A,TRUE,"GENERAL";"TAB4",#N/A,TRUE,"GENERAL";"TAB5",#N/A,TRUE,"GENERAL"}</definedName>
    <definedName name="gfd" localSheetId="7"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8" hidden="1">{"via1",#N/A,TRUE,"general";"via2",#N/A,TRUE,"general";"via3",#N/A,TRUE,"general"}</definedName>
    <definedName name="gfdg" localSheetId="10" hidden="1">{"via1",#N/A,TRUE,"general";"via2",#N/A,TRUE,"general";"via3",#N/A,TRUE,"general"}</definedName>
    <definedName name="gfdg" localSheetId="7" hidden="1">{"via1",#N/A,TRUE,"general";"via2",#N/A,TRUE,"general";"via3",#N/A,TRUE,"general"}</definedName>
    <definedName name="gfdg" localSheetId="4" hidden="1">{"via1",#N/A,TRUE,"general";"via2",#N/A,TRUE,"general";"via3",#N/A,TRUE,"general"}</definedName>
    <definedName name="gfdg" hidden="1">{"via1",#N/A,TRUE,"general";"via2",#N/A,TRUE,"general";"via3",#N/A,TRUE,"general"}</definedName>
    <definedName name="gfgfgr" localSheetId="8" hidden="1">{"via1",#N/A,TRUE,"general";"via2",#N/A,TRUE,"general";"via3",#N/A,TRUE,"general"}</definedName>
    <definedName name="gfgfgr" localSheetId="10" hidden="1">{"via1",#N/A,TRUE,"general";"via2",#N/A,TRUE,"general";"via3",#N/A,TRUE,"general"}</definedName>
    <definedName name="gfgfgr" localSheetId="7" hidden="1">{"via1",#N/A,TRUE,"general";"via2",#N/A,TRUE,"general";"via3",#N/A,TRUE,"general"}</definedName>
    <definedName name="gfgfgr" localSheetId="4" hidden="1">{"via1",#N/A,TRUE,"general";"via2",#N/A,TRUE,"general";"via3",#N/A,TRUE,"general"}</definedName>
    <definedName name="gfgfgr" hidden="1">{"via1",#N/A,TRUE,"general";"via2",#N/A,TRUE,"general";"via3",#N/A,TRUE,"general"}</definedName>
    <definedName name="gfhf" localSheetId="8" hidden="1">{"via1",#N/A,TRUE,"general";"via2",#N/A,TRUE,"general";"via3",#N/A,TRUE,"general"}</definedName>
    <definedName name="gfhf" localSheetId="10" hidden="1">{"via1",#N/A,TRUE,"general";"via2",#N/A,TRUE,"general";"via3",#N/A,TRUE,"general"}</definedName>
    <definedName name="gfhf" localSheetId="7"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8"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8" hidden="1">{"via1",#N/A,TRUE,"general";"via2",#N/A,TRUE,"general";"via3",#N/A,TRUE,"general"}</definedName>
    <definedName name="gfjjh" localSheetId="10" hidden="1">{"via1",#N/A,TRUE,"general";"via2",#N/A,TRUE,"general";"via3",#N/A,TRUE,"general"}</definedName>
    <definedName name="gfjjh" localSheetId="7" hidden="1">{"via1",#N/A,TRUE,"general";"via2",#N/A,TRUE,"general";"via3",#N/A,TRUE,"general"}</definedName>
    <definedName name="gfjjh" localSheetId="4" hidden="1">{"via1",#N/A,TRUE,"general";"via2",#N/A,TRUE,"general";"via3",#N/A,TRUE,"general"}</definedName>
    <definedName name="gfjjh" hidden="1">{"via1",#N/A,TRUE,"general";"via2",#N/A,TRUE,"general";"via3",#N/A,TRUE,"general"}</definedName>
    <definedName name="gfutyj6" localSheetId="8" hidden="1">{"via1",#N/A,TRUE,"general";"via2",#N/A,TRUE,"general";"via3",#N/A,TRUE,"general"}</definedName>
    <definedName name="gfutyj6" localSheetId="10" hidden="1">{"via1",#N/A,TRUE,"general";"via2",#N/A,TRUE,"general";"via3",#N/A,TRUE,"general"}</definedName>
    <definedName name="gfutyj6" localSheetId="7" hidden="1">{"via1",#N/A,TRUE,"general";"via2",#N/A,TRUE,"general";"via3",#N/A,TRUE,"general"}</definedName>
    <definedName name="gfutyj6" localSheetId="4" hidden="1">{"via1",#N/A,TRUE,"general";"via2",#N/A,TRUE,"general";"via3",#N/A,TRUE,"general"}</definedName>
    <definedName name="gfutyj6" hidden="1">{"via1",#N/A,TRUE,"general";"via2",#N/A,TRUE,"general";"via3",#N/A,TRUE,"general"}</definedName>
    <definedName name="gg" localSheetId="8" hidden="1">{"TAB1",#N/A,TRUE,"GENERAL";"TAB2",#N/A,TRUE,"GENERAL";"TAB3",#N/A,TRUE,"GENERAL";"TAB4",#N/A,TRUE,"GENERAL";"TAB5",#N/A,TRUE,"GENERAL"}</definedName>
    <definedName name="gg" localSheetId="10" hidden="1">{"TAB1",#N/A,TRUE,"GENERAL";"TAB2",#N/A,TRUE,"GENERAL";"TAB3",#N/A,TRUE,"GENERAL";"TAB4",#N/A,TRUE,"GENERAL";"TAB5",#N/A,TRUE,"GENERAL"}</definedName>
    <definedName name="gg" localSheetId="7" hidden="1">{"TAB1",#N/A,TRUE,"GENERAL";"TAB2",#N/A,TRUE,"GENERAL";"TAB3",#N/A,TRUE,"GENERAL";"TAB4",#N/A,TRUE,"GENERAL";"TAB5",#N/A,TRUE,"GENERAL"}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8" hidden="1">{"via1",#N/A,TRUE,"general";"via2",#N/A,TRUE,"general";"via3",#N/A,TRUE,"general"}</definedName>
    <definedName name="ggdr" localSheetId="10" hidden="1">{"via1",#N/A,TRUE,"general";"via2",#N/A,TRUE,"general";"via3",#N/A,TRUE,"general"}</definedName>
    <definedName name="ggdr" localSheetId="7" hidden="1">{"via1",#N/A,TRUE,"general";"via2",#N/A,TRUE,"general";"via3",#N/A,TRUE,"general"}</definedName>
    <definedName name="ggdr" localSheetId="4" hidden="1">{"via1",#N/A,TRUE,"general";"via2",#N/A,TRUE,"general";"via3",#N/A,TRUE,"general"}</definedName>
    <definedName name="ggdr" hidden="1">{"via1",#N/A,TRUE,"general";"via2",#N/A,TRUE,"general";"via3",#N/A,TRUE,"general"}</definedName>
    <definedName name="ggerg" localSheetId="8"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7" hidden="1">{"TAB1",#N/A,TRUE,"GENERAL";"TAB2",#N/A,TRUE,"GENERAL";"TAB3",#N/A,TRUE,"GENERAL";"TAB4",#N/A,TRUE,"GENERAL";"TAB5",#N/A,TRUE,"GENERAL"}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10">CANTIDADES!ERR</definedName>
    <definedName name="GGG" localSheetId="4">'GRUPO MGA'!ERR</definedName>
    <definedName name="gggb" localSheetId="8" hidden="1">{"TAB1",#N/A,TRUE,"GENERAL";"TAB2",#N/A,TRUE,"GENERAL";"TAB3",#N/A,TRUE,"GENERAL";"TAB4",#N/A,TRUE,"GENERAL";"TAB5",#N/A,TRUE,"GENERAL"}</definedName>
    <definedName name="gggb" localSheetId="10" hidden="1">{"TAB1",#N/A,TRUE,"GENERAL";"TAB2",#N/A,TRUE,"GENERAL";"TAB3",#N/A,TRUE,"GENERAL";"TAB4",#N/A,TRUE,"GENERAL";"TAB5",#N/A,TRUE,"GENERAL"}</definedName>
    <definedName name="gggb" localSheetId="7" hidden="1">{"TAB1",#N/A,TRUE,"GENERAL";"TAB2",#N/A,TRUE,"GENERAL";"TAB3",#N/A,TRUE,"GENERAL";"TAB4",#N/A,TRUE,"GENERAL";"TAB5",#N/A,TRUE,"GENERAL"}</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8" hidden="1">{"via1",#N/A,TRUE,"general";"via2",#N/A,TRUE,"general";"via3",#N/A,TRUE,"general"}</definedName>
    <definedName name="gggg" localSheetId="10" hidden="1">{"via1",#N/A,TRUE,"general";"via2",#N/A,TRUE,"general";"via3",#N/A,TRUE,"general"}</definedName>
    <definedName name="gggg" localSheetId="7" hidden="1">{"via1",#N/A,TRUE,"general";"via2",#N/A,TRUE,"general";"via3",#N/A,TRUE,"general"}</definedName>
    <definedName name="gggg" localSheetId="4" hidden="1">{"via1",#N/A,TRUE,"general";"via2",#N/A,TRUE,"general";"via3",#N/A,TRUE,"general"}</definedName>
    <definedName name="gggg" hidden="1">{"via1",#N/A,TRUE,"general";"via2",#N/A,TRUE,"general";"via3",#N/A,TRUE,"general"}</definedName>
    <definedName name="ggggd" localSheetId="8"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7" hidden="1">{"TAB1",#N/A,TRUE,"GENERAL";"TAB2",#N/A,TRUE,"GENERAL";"TAB3",#N/A,TRUE,"GENERAL";"TAB4",#N/A,TRUE,"GENERAL";"TAB5",#N/A,TRUE,"GENERAL"}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8" hidden="1">{"via1",#N/A,TRUE,"general";"via2",#N/A,TRUE,"general";"via3",#N/A,TRUE,"general"}</definedName>
    <definedName name="gggggt" localSheetId="10" hidden="1">{"via1",#N/A,TRUE,"general";"via2",#N/A,TRUE,"general";"via3",#N/A,TRUE,"general"}</definedName>
    <definedName name="gggggt" localSheetId="7" hidden="1">{"via1",#N/A,TRUE,"general";"via2",#N/A,TRUE,"general";"via3",#N/A,TRUE,"general"}</definedName>
    <definedName name="gggggt" localSheetId="4" hidden="1">{"via1",#N/A,TRUE,"general";"via2",#N/A,TRUE,"general";"via3",#N/A,TRUE,"general"}</definedName>
    <definedName name="gggggt" hidden="1">{"via1",#N/A,TRUE,"general";"via2",#N/A,TRUE,"general";"via3",#N/A,TRUE,"general"}</definedName>
    <definedName name="gggghn" localSheetId="8"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8"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7"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8"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7"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8" hidden="1">{"via1",#N/A,TRUE,"general";"via2",#N/A,TRUE,"general";"via3",#N/A,TRUE,"general"}</definedName>
    <definedName name="gggtgd" localSheetId="10" hidden="1">{"via1",#N/A,TRUE,"general";"via2",#N/A,TRUE,"general";"via3",#N/A,TRUE,"general"}</definedName>
    <definedName name="gggtgd" localSheetId="7" hidden="1">{"via1",#N/A,TRUE,"general";"via2",#N/A,TRUE,"general";"via3",#N/A,TRUE,"general"}</definedName>
    <definedName name="gggtgd" localSheetId="4" hidden="1">{"via1",#N/A,TRUE,"general";"via2",#N/A,TRUE,"general";"via3",#N/A,TRUE,"general"}</definedName>
    <definedName name="gggtgd" hidden="1">{"via1",#N/A,TRUE,"general";"via2",#N/A,TRUE,"general";"via3",#N/A,TRUE,"general"}</definedName>
    <definedName name="ggtgt" localSheetId="8" hidden="1">{"via1",#N/A,TRUE,"general";"via2",#N/A,TRUE,"general";"via3",#N/A,TRUE,"general"}</definedName>
    <definedName name="ggtgt" localSheetId="10" hidden="1">{"via1",#N/A,TRUE,"general";"via2",#N/A,TRUE,"general";"via3",#N/A,TRUE,"general"}</definedName>
    <definedName name="ggtgt" localSheetId="7" hidden="1">{"via1",#N/A,TRUE,"general";"via2",#N/A,TRUE,"general";"via3",#N/A,TRUE,"general"}</definedName>
    <definedName name="ggtgt" localSheetId="4" hidden="1">{"via1",#N/A,TRUE,"general";"via2",#N/A,TRUE,"general";"via3",#N/A,TRUE,"general"}</definedName>
    <definedName name="ggtgt" hidden="1">{"via1",#N/A,TRUE,"general";"via2",#N/A,TRUE,"general";"via3",#N/A,TRUE,"general"}</definedName>
    <definedName name="ghdghuy" localSheetId="8" hidden="1">{"via1",#N/A,TRUE,"general";"via2",#N/A,TRUE,"general";"via3",#N/A,TRUE,"general"}</definedName>
    <definedName name="ghdghuy" localSheetId="10" hidden="1">{"via1",#N/A,TRUE,"general";"via2",#N/A,TRUE,"general";"via3",#N/A,TRUE,"general"}</definedName>
    <definedName name="ghdghuy" localSheetId="7"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8" hidden="1">{"via1",#N/A,TRUE,"general";"via2",#N/A,TRUE,"general";"via3",#N/A,TRUE,"general"}</definedName>
    <definedName name="GHDP" localSheetId="10" hidden="1">{"via1",#N/A,TRUE,"general";"via2",#N/A,TRUE,"general";"via3",#N/A,TRUE,"general"}</definedName>
    <definedName name="GHDP" localSheetId="7"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g" localSheetId="8" hidden="1">{"via1",#N/A,TRUE,"general";"via2",#N/A,TRUE,"general";"via3",#N/A,TRUE,"general"}</definedName>
    <definedName name="ghfg" localSheetId="10" hidden="1">{"via1",#N/A,TRUE,"general";"via2",#N/A,TRUE,"general";"via3",#N/A,TRUE,"general"}</definedName>
    <definedName name="ghfg" localSheetId="7" hidden="1">{"via1",#N/A,TRUE,"general";"via2",#N/A,TRUE,"general";"via3",#N/A,TRUE,"general"}</definedName>
    <definedName name="ghfg" localSheetId="4" hidden="1">{"via1",#N/A,TRUE,"general";"via2",#N/A,TRUE,"general";"via3",#N/A,TRUE,"general"}</definedName>
    <definedName name="ghfg" hidden="1">{"via1",#N/A,TRUE,"general";"via2",#N/A,TRUE,"general";"via3",#N/A,TRUE,"general"}</definedName>
    <definedName name="ghjghj" localSheetId="8"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8" hidden="1">{"via1",#N/A,TRUE,"general";"via2",#N/A,TRUE,"general";"via3",#N/A,TRUE,"general"}</definedName>
    <definedName name="gk" localSheetId="10" hidden="1">{"via1",#N/A,TRUE,"general";"via2",#N/A,TRUE,"general";"via3",#N/A,TRUE,"general"}</definedName>
    <definedName name="gk" localSheetId="7" hidden="1">{"via1",#N/A,TRUE,"general";"via2",#N/A,TRUE,"general";"via3",#N/A,TRUE,"general"}</definedName>
    <definedName name="gk" localSheetId="4" hidden="1">{"via1",#N/A,TRUE,"general";"via2",#N/A,TRUE,"general";"via3",#N/A,TRUE,"general"}</definedName>
    <definedName name="gk" hidden="1">{"via1",#N/A,TRUE,"general";"via2",#N/A,TRUE,"general";"via3",#N/A,TRUE,"general"}</definedName>
    <definedName name="GRAF1ANO" localSheetId="8" hidden="1">{"via1",#N/A,TRUE,"general";"via2",#N/A,TRUE,"general";"via3",#N/A,TRUE,"general"}</definedName>
    <definedName name="GRAF1ANO" localSheetId="10" hidden="1">{"via1",#N/A,TRUE,"general";"via2",#N/A,TRUE,"general";"via3",#N/A,TRUE,"general"}</definedName>
    <definedName name="GRAF1ANO" localSheetId="7" hidden="1">{"via1",#N/A,TRUE,"general";"via2",#N/A,TRUE,"general";"via3",#N/A,TRUE,"general"}</definedName>
    <definedName name="GRAF1ANO" localSheetId="4" hidden="1">{"via1",#N/A,TRUE,"general";"via2",#N/A,TRUE,"general";"via3",#N/A,TRUE,"general"}</definedName>
    <definedName name="GRAF1ANO" hidden="1">{"via1",#N/A,TRUE,"general";"via2",#N/A,TRUE,"general";"via3",#N/A,TRUE,"general"}</definedName>
    <definedName name="GRAF1AÑO" localSheetId="8"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10">#REF!</definedName>
    <definedName name="GRAF2" localSheetId="4">#REF!</definedName>
    <definedName name="GRAF2" localSheetId="3">#REF!</definedName>
    <definedName name="GRAF2" localSheetId="1">#REF!</definedName>
    <definedName name="GRAF2" localSheetId="2">#REF!</definedName>
    <definedName name="GRAF3" localSheetId="10">#REF!</definedName>
    <definedName name="GRAF3" localSheetId="4">#REF!</definedName>
    <definedName name="GRAF3" localSheetId="3">#REF!</definedName>
    <definedName name="GRAF3" localSheetId="1">#REF!</definedName>
    <definedName name="GRAF3" localSheetId="2">#REF!</definedName>
    <definedName name="Grama_verde" localSheetId="10">'[10]LISTADO DE MATERIALES Y EQUIPOS'!$B$128</definedName>
    <definedName name="gregds" localSheetId="8"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8" hidden="1">{"via1",#N/A,TRUE,"general";"via2",#N/A,TRUE,"general";"via3",#N/A,TRUE,"general"}</definedName>
    <definedName name="grggwero" localSheetId="10" hidden="1">{"via1",#N/A,TRUE,"general";"via2",#N/A,TRUE,"general";"via3",#N/A,TRUE,"general"}</definedName>
    <definedName name="grggwero" localSheetId="7" hidden="1">{"via1",#N/A,TRUE,"general";"via2",#N/A,TRUE,"general";"via3",#N/A,TRUE,"general"}</definedName>
    <definedName name="grggwero" localSheetId="4" hidden="1">{"via1",#N/A,TRUE,"general";"via2",#N/A,TRUE,"general";"via3",#N/A,TRUE,"general"}</definedName>
    <definedName name="grggwero" hidden="1">{"via1",#N/A,TRUE,"general";"via2",#N/A,TRUE,"general";"via3",#N/A,TRUE,"general"}</definedName>
    <definedName name="grtyerh" localSheetId="8"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10">#REF!</definedName>
    <definedName name="GRUPO1" localSheetId="4">#REF!</definedName>
    <definedName name="GRUPO1" localSheetId="3">#REF!</definedName>
    <definedName name="GRUPO1" localSheetId="1">#REF!</definedName>
    <definedName name="GRUPO1" localSheetId="2">#REF!</definedName>
    <definedName name="GRUPO123" localSheetId="10">#REF!</definedName>
    <definedName name="GRUPO123" localSheetId="4">#REF!</definedName>
    <definedName name="GRUPO123" localSheetId="3">#REF!</definedName>
    <definedName name="GRUPO123" localSheetId="1">#REF!</definedName>
    <definedName name="GRUPO123" localSheetId="2">#REF!</definedName>
    <definedName name="GRUPO13" localSheetId="10">#REF!</definedName>
    <definedName name="GRUPO13" localSheetId="4">#REF!</definedName>
    <definedName name="GRUPO13" localSheetId="3">#REF!</definedName>
    <definedName name="GRUPO13" localSheetId="1">#REF!</definedName>
    <definedName name="GRUPO13" localSheetId="2">#REF!</definedName>
    <definedName name="GRUPO2" localSheetId="10">#REF!</definedName>
    <definedName name="GRUPO2" localSheetId="4">#REF!</definedName>
    <definedName name="GRUPO2" localSheetId="3">#REF!</definedName>
    <definedName name="GRUPO2" localSheetId="1">#REF!</definedName>
    <definedName name="GRUPO2" localSheetId="2">#REF!</definedName>
    <definedName name="GSDG" localSheetId="8" hidden="1">{"TAB1",#N/A,TRUE,"GENERAL";"TAB2",#N/A,TRUE,"GENERAL";"TAB3",#N/A,TRUE,"GENERAL";"TAB4",#N/A,TRUE,"GENERAL";"TAB5",#N/A,TRUE,"GENERAL"}</definedName>
    <definedName name="GSDG" localSheetId="10" hidden="1">{"TAB1",#N/A,TRUE,"GENERAL";"TAB2",#N/A,TRUE,"GENERAL";"TAB3",#N/A,TRUE,"GENERAL";"TAB4",#N/A,TRUE,"GENERAL";"TAB5",#N/A,TRUE,"GENERAL"}</definedName>
    <definedName name="GSDG" localSheetId="7" hidden="1">{"TAB1",#N/A,TRUE,"GENERAL";"TAB2",#N/A,TRUE,"GENERAL";"TAB3",#N/A,TRUE,"GENERAL";"TAB4",#N/A,TRUE,"GENERAL";"TAB5",#N/A,TRUE,"GENERAL"}</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8" hidden="1">{"via1",#N/A,TRUE,"general";"via2",#N/A,TRUE,"general";"via3",#N/A,TRUE,"general"}</definedName>
    <definedName name="gsfsf" localSheetId="10" hidden="1">{"via1",#N/A,TRUE,"general";"via2",#N/A,TRUE,"general";"via3",#N/A,TRUE,"general"}</definedName>
    <definedName name="gsfsf" localSheetId="7" hidden="1">{"via1",#N/A,TRUE,"general";"via2",#N/A,TRUE,"general";"via3",#N/A,TRUE,"general"}</definedName>
    <definedName name="gsfsf" localSheetId="4" hidden="1">{"via1",#N/A,TRUE,"general";"via2",#N/A,TRUE,"general";"via3",#N/A,TRUE,"general"}</definedName>
    <definedName name="gsfsf" hidden="1">{"via1",#N/A,TRUE,"general";"via2",#N/A,TRUE,"general";"via3",#N/A,TRUE,"general"}</definedName>
    <definedName name="GT" localSheetId="10">[25]BASE!$C$4:$H$255</definedName>
    <definedName name="gtgt" localSheetId="8" hidden="1">{"via1",#N/A,TRUE,"general";"via2",#N/A,TRUE,"general";"via3",#N/A,TRUE,"general"}</definedName>
    <definedName name="gtgt" localSheetId="10" hidden="1">{"via1",#N/A,TRUE,"general";"via2",#N/A,TRUE,"general";"via3",#N/A,TRUE,"general"}</definedName>
    <definedName name="gtgt" localSheetId="7" hidden="1">{"via1",#N/A,TRUE,"general";"via2",#N/A,TRUE,"general";"via3",#N/A,TRUE,"general"}</definedName>
    <definedName name="gtgt" localSheetId="4" hidden="1">{"via1",#N/A,TRUE,"general";"via2",#N/A,TRUE,"general";"via3",#N/A,TRUE,"general"}</definedName>
    <definedName name="gtgt" hidden="1">{"via1",#N/A,TRUE,"general";"via2",#N/A,TRUE,"general";"via3",#N/A,TRUE,"general"}</definedName>
    <definedName name="gtgtg" localSheetId="8" hidden="1">{"via1",#N/A,TRUE,"general";"via2",#N/A,TRUE,"general";"via3",#N/A,TRUE,"general"}</definedName>
    <definedName name="gtgtg" localSheetId="10" hidden="1">{"via1",#N/A,TRUE,"general";"via2",#N/A,TRUE,"general";"via3",#N/A,TRUE,"general"}</definedName>
    <definedName name="gtgtg" localSheetId="7"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8" hidden="1">{"via1",#N/A,TRUE,"general";"via2",#N/A,TRUE,"general";"via3",#N/A,TRUE,"general"}</definedName>
    <definedName name="gtgtgff" localSheetId="10" hidden="1">{"via1",#N/A,TRUE,"general";"via2",#N/A,TRUE,"general";"via3",#N/A,TRUE,"general"}</definedName>
    <definedName name="gtgtgff" localSheetId="7"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8"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8"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7"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RE" localSheetId="10">#REF!</definedName>
    <definedName name="GTRE" localSheetId="4">#REF!</definedName>
    <definedName name="GTRE" localSheetId="3">#REF!</definedName>
    <definedName name="GTRE" localSheetId="1">#REF!</definedName>
    <definedName name="GTRE" localSheetId="2">#REF!</definedName>
    <definedName name="H" localSheetId="10">#REF!</definedName>
    <definedName name="H" localSheetId="4">#REF!</definedName>
    <definedName name="H" localSheetId="3">#REF!</definedName>
    <definedName name="H" localSheetId="1">#REF!</definedName>
    <definedName name="H" localSheetId="2">#REF!</definedName>
    <definedName name="h9h" localSheetId="8" hidden="1">{"via1",#N/A,TRUE,"general";"via2",#N/A,TRUE,"general";"via3",#N/A,TRUE,"general"}</definedName>
    <definedName name="h9h" localSheetId="10" hidden="1">{"via1",#N/A,TRUE,"general";"via2",#N/A,TRUE,"general";"via3",#N/A,TRUE,"general"}</definedName>
    <definedName name="h9h" localSheetId="7" hidden="1">{"via1",#N/A,TRUE,"general";"via2",#N/A,TRUE,"general";"via3",#N/A,TRUE,"general"}</definedName>
    <definedName name="h9h" localSheetId="4" hidden="1">{"via1",#N/A,TRUE,"general";"via2",#N/A,TRUE,"general";"via3",#N/A,TRUE,"general"}</definedName>
    <definedName name="h9h" hidden="1">{"via1",#N/A,TRUE,"general";"via2",#N/A,TRUE,"general";"via3",#N/A,TRUE,"general"}</definedName>
    <definedName name="hbfdhrw" localSheetId="8"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8" hidden="1">{"via1",#N/A,TRUE,"general";"via2",#N/A,TRUE,"general";"via3",#N/A,TRUE,"general"}</definedName>
    <definedName name="hdfh" localSheetId="10" hidden="1">{"via1",#N/A,TRUE,"general";"via2",#N/A,TRUE,"general";"via3",#N/A,TRUE,"general"}</definedName>
    <definedName name="hdfh" localSheetId="7" hidden="1">{"via1",#N/A,TRUE,"general";"via2",#N/A,TRUE,"general";"via3",#N/A,TRUE,"general"}</definedName>
    <definedName name="hdfh" localSheetId="4" hidden="1">{"via1",#N/A,TRUE,"general";"via2",#N/A,TRUE,"general";"via3",#N/A,TRUE,"general"}</definedName>
    <definedName name="hdfh" hidden="1">{"via1",#N/A,TRUE,"general";"via2",#N/A,TRUE,"general";"via3",#N/A,TRUE,"general"}</definedName>
    <definedName name="hdfh4" localSheetId="8"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7" hidden="1">{"TAB1",#N/A,TRUE,"GENERAL";"TAB2",#N/A,TRUE,"GENERAL";"TAB3",#N/A,TRUE,"GENERAL";"TAB4",#N/A,TRUE,"GENERAL";"TAB5",#N/A,TRUE,"GENERAL"}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8" hidden="1">{"via1",#N/A,TRUE,"general";"via2",#N/A,TRUE,"general";"via3",#N/A,TRUE,"general"}</definedName>
    <definedName name="hdgh" localSheetId="10" hidden="1">{"via1",#N/A,TRUE,"general";"via2",#N/A,TRUE,"general";"via3",#N/A,TRUE,"general"}</definedName>
    <definedName name="hdgh" localSheetId="7" hidden="1">{"via1",#N/A,TRUE,"general";"via2",#N/A,TRUE,"general";"via3",#N/A,TRUE,"general"}</definedName>
    <definedName name="hdgh" localSheetId="4" hidden="1">{"via1",#N/A,TRUE,"general";"via2",#N/A,TRUE,"general";"via3",#N/A,TRUE,"general"}</definedName>
    <definedName name="hdgh" hidden="1">{"via1",#N/A,TRUE,"general";"via2",#N/A,TRUE,"general";"via3",#N/A,TRUE,"general"}</definedName>
    <definedName name="hdhf" localSheetId="8" hidden="1">{"TAB1",#N/A,TRUE,"GENERAL";"TAB2",#N/A,TRUE,"GENERAL";"TAB3",#N/A,TRUE,"GENERAL";"TAB4",#N/A,TRUE,"GENERAL";"TAB5",#N/A,TRUE,"GENERAL"}</definedName>
    <definedName name="hdhf" localSheetId="10" hidden="1">{"TAB1",#N/A,TRUE,"GENERAL";"TAB2",#N/A,TRUE,"GENERAL";"TAB3",#N/A,TRUE,"GENERAL";"TAB4",#N/A,TRUE,"GENERAL";"TAB5",#N/A,TRUE,"GENERAL"}</definedName>
    <definedName name="hdhf" localSheetId="7" hidden="1">{"TAB1",#N/A,TRUE,"GENERAL";"TAB2",#N/A,TRUE,"GENERAL";"TAB3",#N/A,TRUE,"GENERAL";"TAB4",#N/A,TRUE,"GENERAL";"TAB5",#N/A,TRUE,"GENERAL"}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fgh" localSheetId="8" hidden="1">{"via1",#N/A,TRUE,"general";"via2",#N/A,TRUE,"general";"via3",#N/A,TRUE,"general"}</definedName>
    <definedName name="hfgh" localSheetId="10" hidden="1">{"via1",#N/A,TRUE,"general";"via2",#N/A,TRUE,"general";"via3",#N/A,TRUE,"general"}</definedName>
    <definedName name="hfgh" localSheetId="7" hidden="1">{"via1",#N/A,TRUE,"general";"via2",#N/A,TRUE,"general";"via3",#N/A,TRUE,"general"}</definedName>
    <definedName name="hfgh" localSheetId="4" hidden="1">{"via1",#N/A,TRUE,"general";"via2",#N/A,TRUE,"general";"via3",#N/A,TRUE,"general"}</definedName>
    <definedName name="hfgh" hidden="1">{"via1",#N/A,TRUE,"general";"via2",#N/A,TRUE,"general";"via3",#N/A,TRUE,"general"}</definedName>
    <definedName name="hfh" localSheetId="8" hidden="1">{"TAB1",#N/A,TRUE,"GENERAL";"TAB2",#N/A,TRUE,"GENERAL";"TAB3",#N/A,TRUE,"GENERAL";"TAB4",#N/A,TRUE,"GENERAL";"TAB5",#N/A,TRUE,"GENERAL"}</definedName>
    <definedName name="hfh" localSheetId="10" hidden="1">{"TAB1",#N/A,TRUE,"GENERAL";"TAB2",#N/A,TRUE,"GENERAL";"TAB3",#N/A,TRUE,"GENERAL";"TAB4",#N/A,TRUE,"GENERAL";"TAB5",#N/A,TRUE,"GENERAL"}</definedName>
    <definedName name="hfh" localSheetId="7" hidden="1">{"TAB1",#N/A,TRUE,"GENERAL";"TAB2",#N/A,TRUE,"GENERAL";"TAB3",#N/A,TRUE,"GENERAL";"TAB4",#N/A,TRUE,"GENERAL";"TAB5",#N/A,TRUE,"GENERAL"}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8" hidden="1">{"TAB1",#N/A,TRUE,"GENERAL";"TAB2",#N/A,TRUE,"GENERAL";"TAB3",#N/A,TRUE,"GENERAL";"TAB4",#N/A,TRUE,"GENERAL";"TAB5",#N/A,TRUE,"GENERAL"}</definedName>
    <definedName name="hfhg" localSheetId="10" hidden="1">{"TAB1",#N/A,TRUE,"GENERAL";"TAB2",#N/A,TRUE,"GENERAL";"TAB3",#N/A,TRUE,"GENERAL";"TAB4",#N/A,TRUE,"GENERAL";"TAB5",#N/A,TRUE,"GENERAL"}</definedName>
    <definedName name="hfhg" localSheetId="7"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8" hidden="1">{"via1",#N/A,TRUE,"general";"via2",#N/A,TRUE,"general";"via3",#N/A,TRUE,"general"}</definedName>
    <definedName name="hfthr" localSheetId="10" hidden="1">{"via1",#N/A,TRUE,"general";"via2",#N/A,TRUE,"general";"via3",#N/A,TRUE,"general"}</definedName>
    <definedName name="hfthr" localSheetId="7" hidden="1">{"via1",#N/A,TRUE,"general";"via2",#N/A,TRUE,"general";"via3",#N/A,TRUE,"general"}</definedName>
    <definedName name="hfthr" localSheetId="4" hidden="1">{"via1",#N/A,TRUE,"general";"via2",#N/A,TRUE,"general";"via3",#N/A,TRUE,"general"}</definedName>
    <definedName name="hfthr" hidden="1">{"via1",#N/A,TRUE,"general";"via2",#N/A,TRUE,"general";"via3",#N/A,TRUE,"general"}</definedName>
    <definedName name="hg" localSheetId="8" hidden="1">{"via1",#N/A,TRUE,"general";"via2",#N/A,TRUE,"general";"via3",#N/A,TRUE,"general"}</definedName>
    <definedName name="hg" localSheetId="10" hidden="1">{"via1",#N/A,TRUE,"general";"via2",#N/A,TRUE,"general";"via3",#N/A,TRUE,"general"}</definedName>
    <definedName name="hg" localSheetId="7"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8" hidden="1">{"via1",#N/A,TRUE,"general";"via2",#N/A,TRUE,"general";"via3",#N/A,TRUE,"general"}</definedName>
    <definedName name="HGFH" localSheetId="10" hidden="1">{"via1",#N/A,TRUE,"general";"via2",#N/A,TRUE,"general";"via3",#N/A,TRUE,"general"}</definedName>
    <definedName name="HGFH" localSheetId="7"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8" hidden="1">{"via1",#N/A,TRUE,"general";"via2",#N/A,TRUE,"general";"via3",#N/A,TRUE,"general"}</definedName>
    <definedName name="hgfhty" localSheetId="10" hidden="1">{"via1",#N/A,TRUE,"general";"via2",#N/A,TRUE,"general";"via3",#N/A,TRUE,"general"}</definedName>
    <definedName name="hgfhty" localSheetId="7"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8"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8" hidden="1">{"via1",#N/A,TRUE,"general";"via2",#N/A,TRUE,"general";"via3",#N/A,TRUE,"general"}</definedName>
    <definedName name="hghydj" localSheetId="10" hidden="1">{"via1",#N/A,TRUE,"general";"via2",#N/A,TRUE,"general";"via3",#N/A,TRUE,"general"}</definedName>
    <definedName name="hghydj" localSheetId="7" hidden="1">{"via1",#N/A,TRUE,"general";"via2",#N/A,TRUE,"general";"via3",#N/A,TRUE,"general"}</definedName>
    <definedName name="hghydj" localSheetId="4" hidden="1">{"via1",#N/A,TRUE,"general";"via2",#N/A,TRUE,"general";"via3",#N/A,TRUE,"general"}</definedName>
    <definedName name="hghydj" hidden="1">{"via1",#N/A,TRUE,"general";"via2",#N/A,TRUE,"general";"via3",#N/A,TRUE,"general"}</definedName>
    <definedName name="hgjfjw" localSheetId="8" hidden="1">{"via1",#N/A,TRUE,"general";"via2",#N/A,TRUE,"general";"via3",#N/A,TRUE,"general"}</definedName>
    <definedName name="hgjfjw" localSheetId="10" hidden="1">{"via1",#N/A,TRUE,"general";"via2",#N/A,TRUE,"general";"via3",#N/A,TRUE,"general"}</definedName>
    <definedName name="hgjfjw" localSheetId="7"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8" hidden="1">{"TAB1",#N/A,TRUE,"GENERAL";"TAB2",#N/A,TRUE,"GENERAL";"TAB3",#N/A,TRUE,"GENERAL";"TAB4",#N/A,TRUE,"GENERAL";"TAB5",#N/A,TRUE,"GENERAL"}</definedName>
    <definedName name="HGJG" localSheetId="10" hidden="1">{"TAB1",#N/A,TRUE,"GENERAL";"TAB2",#N/A,TRUE,"GENERAL";"TAB3",#N/A,TRUE,"GENERAL";"TAB4",#N/A,TRUE,"GENERAL";"TAB5",#N/A,TRUE,"GENERAL"}</definedName>
    <definedName name="HGJG" localSheetId="7" hidden="1">{"TAB1",#N/A,TRUE,"GENERAL";"TAB2",#N/A,TRUE,"GENERAL";"TAB3",#N/A,TRUE,"GENERAL";"TAB4",#N/A,TRUE,"GENERAL";"TAB5",#N/A,TRUE,"GENERAL"}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10">CANTIDADES!ERR</definedName>
    <definedName name="hh" localSheetId="4">'GRUPO MGA'!ERR</definedName>
    <definedName name="hhh" localSheetId="8" hidden="1">{"TAB1",#N/A,TRUE,"GENERAL";"TAB2",#N/A,TRUE,"GENERAL";"TAB3",#N/A,TRUE,"GENERAL";"TAB4",#N/A,TRUE,"GENERAL";"TAB5",#N/A,TRUE,"GENERAL"}</definedName>
    <definedName name="hhh" localSheetId="10" hidden="1">{"TAB1",#N/A,TRUE,"GENERAL";"TAB2",#N/A,TRUE,"GENERAL";"TAB3",#N/A,TRUE,"GENERAL";"TAB4",#N/A,TRUE,"GENERAL";"TAB5",#N/A,TRUE,"GENERAL"}</definedName>
    <definedName name="hhh" localSheetId="7" hidden="1">{"TAB1",#N/A,TRUE,"GENERAL";"TAB2",#N/A,TRUE,"GENERAL";"TAB3",#N/A,TRUE,"GENERAL";"TAB4",#N/A,TRUE,"GENERAL";"TAB5",#N/A,TRUE,"GENERAL"}</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8" hidden="1">{"via1",#N/A,TRUE,"general";"via2",#N/A,TRUE,"general";"via3",#N/A,TRUE,"general"}</definedName>
    <definedName name="hhhhhh" localSheetId="10" hidden="1">{"via1",#N/A,TRUE,"general";"via2",#N/A,TRUE,"general";"via3",#N/A,TRUE,"general"}</definedName>
    <definedName name="hhhhhh" localSheetId="7" hidden="1">{"via1",#N/A,TRUE,"general";"via2",#N/A,TRUE,"general";"via3",#N/A,TRUE,"general"}</definedName>
    <definedName name="hhhhhh" localSheetId="4" hidden="1">{"via1",#N/A,TRUE,"general";"via2",#N/A,TRUE,"general";"via3",#N/A,TRUE,"general"}</definedName>
    <definedName name="hhhhhh" hidden="1">{"via1",#N/A,TRUE,"general";"via2",#N/A,TRUE,"general";"via3",#N/A,TRUE,"general"}</definedName>
    <definedName name="hhhhhho" localSheetId="8"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8" hidden="1">{"via1",#N/A,TRUE,"general";"via2",#N/A,TRUE,"general";"via3",#N/A,TRUE,"general"}</definedName>
    <definedName name="hhhhth" localSheetId="10" hidden="1">{"via1",#N/A,TRUE,"general";"via2",#N/A,TRUE,"general";"via3",#N/A,TRUE,"general"}</definedName>
    <definedName name="hhhhth" localSheetId="7" hidden="1">{"via1",#N/A,TRUE,"general";"via2",#N/A,TRUE,"general";"via3",#N/A,TRUE,"general"}</definedName>
    <definedName name="hhhhth" localSheetId="4" hidden="1">{"via1",#N/A,TRUE,"general";"via2",#N/A,TRUE,"general";"via3",#N/A,TRUE,"general"}</definedName>
    <definedName name="hhhhth" hidden="1">{"via1",#N/A,TRUE,"general";"via2",#N/A,TRUE,"general";"via3",#N/A,TRUE,"general"}</definedName>
    <definedName name="hhhyhyh" localSheetId="8"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8" hidden="1">{"via1",#N/A,TRUE,"general";"via2",#N/A,TRUE,"general";"via3",#N/A,TRUE,"general"}</definedName>
    <definedName name="hhtrhreh" localSheetId="10" hidden="1">{"via1",#N/A,TRUE,"general";"via2",#N/A,TRUE,"general";"via3",#N/A,TRUE,"general"}</definedName>
    <definedName name="hhtrhreh" localSheetId="7" hidden="1">{"via1",#N/A,TRUE,"general";"via2",#N/A,TRUE,"general";"via3",#N/A,TRUE,"general"}</definedName>
    <definedName name="hhtrhreh" localSheetId="4" hidden="1">{"via1",#N/A,TRUE,"general";"via2",#N/A,TRUE,"general";"via3",#N/A,TRUE,"general"}</definedName>
    <definedName name="hhtrhreh" hidden="1">{"via1",#N/A,TRUE,"general";"via2",#N/A,TRUE,"general";"via3",#N/A,TRUE,"general"}</definedName>
    <definedName name="hij" localSheetId="10">[26]!absc</definedName>
    <definedName name="hij" localSheetId="4">[27]!absc</definedName>
    <definedName name="hij" localSheetId="3">[27]!absc</definedName>
    <definedName name="hij" localSheetId="1">[27]!absc</definedName>
    <definedName name="hij" localSheetId="2">[27]!absc</definedName>
    <definedName name="hjfg" localSheetId="8" hidden="1">{"via1",#N/A,TRUE,"general";"via2",#N/A,TRUE,"general";"via3",#N/A,TRUE,"general"}</definedName>
    <definedName name="hjfg" localSheetId="10" hidden="1">{"via1",#N/A,TRUE,"general";"via2",#N/A,TRUE,"general";"via3",#N/A,TRUE,"general"}</definedName>
    <definedName name="hjfg" localSheetId="7" hidden="1">{"via1",#N/A,TRUE,"general";"via2",#N/A,TRUE,"general";"via3",#N/A,TRUE,"general"}</definedName>
    <definedName name="hjfg" localSheetId="4" hidden="1">{"via1",#N/A,TRUE,"general";"via2",#N/A,TRUE,"general";"via3",#N/A,TRUE,"general"}</definedName>
    <definedName name="hjfg" hidden="1">{"via1",#N/A,TRUE,"general";"via2",#N/A,TRUE,"general";"via3",#N/A,TRUE,"general"}</definedName>
    <definedName name="hjgh" localSheetId="8" hidden="1">{"TAB1",#N/A,TRUE,"GENERAL";"TAB2",#N/A,TRUE,"GENERAL";"TAB3",#N/A,TRUE,"GENERAL";"TAB4",#N/A,TRUE,"GENERAL";"TAB5",#N/A,TRUE,"GENERAL"}</definedName>
    <definedName name="hjgh" localSheetId="10" hidden="1">{"TAB1",#N/A,TRUE,"GENERAL";"TAB2",#N/A,TRUE,"GENERAL";"TAB3",#N/A,TRUE,"GENERAL";"TAB4",#N/A,TRUE,"GENERAL";"TAB5",#N/A,TRUE,"GENERAL"}</definedName>
    <definedName name="hjgh" localSheetId="7" hidden="1">{"TAB1",#N/A,TRUE,"GENERAL";"TAB2",#N/A,TRUE,"GENERAL";"TAB3",#N/A,TRUE,"GENERAL";"TAB4",#N/A,TRUE,"GENERAL";"TAB5",#N/A,TRUE,"GENERAL"}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8"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7"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8" hidden="1">{"via1",#N/A,TRUE,"general";"via2",#N/A,TRUE,"general";"via3",#N/A,TRUE,"general"}</definedName>
    <definedName name="HJKH" localSheetId="10" hidden="1">{"via1",#N/A,TRUE,"general";"via2",#N/A,TRUE,"general";"via3",#N/A,TRUE,"general"}</definedName>
    <definedName name="HJKH" localSheetId="7" hidden="1">{"via1",#N/A,TRUE,"general";"via2",#N/A,TRUE,"general";"via3",#N/A,TRUE,"general"}</definedName>
    <definedName name="HJKH" localSheetId="4" hidden="1">{"via1",#N/A,TRUE,"general";"via2",#N/A,TRUE,"general";"via3",#N/A,TRUE,"general"}</definedName>
    <definedName name="HJKH" hidden="1">{"via1",#N/A,TRUE,"general";"via2",#N/A,TRUE,"general";"via3",#N/A,TRUE,"general"}</definedName>
    <definedName name="hjkjk" localSheetId="8" hidden="1">{"via1",#N/A,TRUE,"general";"via2",#N/A,TRUE,"general";"via3",#N/A,TRUE,"general"}</definedName>
    <definedName name="hjkjk" localSheetId="10" hidden="1">{"via1",#N/A,TRUE,"general";"via2",#N/A,TRUE,"general";"via3",#N/A,TRUE,"general"}</definedName>
    <definedName name="hjkjk" localSheetId="7"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10">CANTIDADES!ERR</definedName>
    <definedName name="HK" localSheetId="4">'GRUPO MGA'!ERR</definedName>
    <definedName name="hn" localSheetId="8" hidden="1">{"TAB1",#N/A,TRUE,"GENERAL";"TAB2",#N/A,TRUE,"GENERAL";"TAB3",#N/A,TRUE,"GENERAL";"TAB4",#N/A,TRUE,"GENERAL";"TAB5",#N/A,TRUE,"GENERAL"}</definedName>
    <definedName name="hn" localSheetId="10" hidden="1">{"TAB1",#N/A,TRUE,"GENERAL";"TAB2",#N/A,TRUE,"GENERAL";"TAB3",#N/A,TRUE,"GENERAL";"TAB4",#N/A,TRUE,"GENERAL";"TAB5",#N/A,TRUE,"GENERAL"}</definedName>
    <definedName name="hn" localSheetId="7" hidden="1">{"TAB1",#N/A,TRUE,"GENERAL";"TAB2",#N/A,TRUE,"GENERAL";"TAB3",#N/A,TRUE,"GENERAL";"TAB4",#N/A,TRUE,"GENERAL";"TAB5",#N/A,TRUE,"GENERAL"}</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10">#REF!</definedName>
    <definedName name="HOJA1" localSheetId="4">#REF!</definedName>
    <definedName name="HOJA1" localSheetId="3">#REF!</definedName>
    <definedName name="HOJA1" localSheetId="1">#REF!</definedName>
    <definedName name="HOJA1" localSheetId="2">#REF!</definedName>
    <definedName name="horat" localSheetId="10">'[28]Itemes Renovación'!#REF!</definedName>
    <definedName name="horat" localSheetId="4">'[28]Itemes Renovación'!#REF!</definedName>
    <definedName name="horat" localSheetId="3">'[28]Itemes Renovación'!#REF!</definedName>
    <definedName name="horat" localSheetId="1">'[28]Itemes Renovación'!#REF!</definedName>
    <definedName name="horat" localSheetId="2">'[28]Itemes Renovación'!#REF!</definedName>
    <definedName name="hreer" localSheetId="8"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7" hidden="1">{"TAB1",#N/A,TRUE,"GENERAL";"TAB2",#N/A,TRUE,"GENERAL";"TAB3",#N/A,TRUE,"GENERAL";"TAB4",#N/A,TRUE,"GENERAL";"TAB5",#N/A,TRUE,"GENERAL"}</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8"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7"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fg" localSheetId="8" hidden="1">{"via1",#N/A,TRUE,"general";"via2",#N/A,TRUE,"general";"via3",#N/A,TRUE,"general"}</definedName>
    <definedName name="hsfg" localSheetId="10" hidden="1">{"via1",#N/A,TRUE,"general";"via2",#N/A,TRUE,"general";"via3",#N/A,TRUE,"general"}</definedName>
    <definedName name="hsfg" localSheetId="7" hidden="1">{"via1",#N/A,TRUE,"general";"via2",#N/A,TRUE,"general";"via3",#N/A,TRUE,"general"}</definedName>
    <definedName name="hsfg" localSheetId="4" hidden="1">{"via1",#N/A,TRUE,"general";"via2",#N/A,TRUE,"general";"via3",#N/A,TRUE,"general"}</definedName>
    <definedName name="hsfg" hidden="1">{"via1",#N/A,TRUE,"general";"via2",#N/A,TRUE,"general";"via3",#N/A,TRUE,"general"}</definedName>
    <definedName name="hthdrf" localSheetId="8"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8" hidden="1">{"via1",#N/A,TRUE,"general";"via2",#N/A,TRUE,"general";"via3",#N/A,TRUE,"general"}</definedName>
    <definedName name="htryrt7" localSheetId="10" hidden="1">{"via1",#N/A,TRUE,"general";"via2",#N/A,TRUE,"general";"via3",#N/A,TRUE,"general"}</definedName>
    <definedName name="htryrt7" localSheetId="7" hidden="1">{"via1",#N/A,TRUE,"general";"via2",#N/A,TRUE,"general";"via3",#N/A,TRUE,"general"}</definedName>
    <definedName name="htryrt7" localSheetId="4" hidden="1">{"via1",#N/A,TRUE,"general";"via2",#N/A,TRUE,"general";"via3",#N/A,TRUE,"general"}</definedName>
    <definedName name="htryrt7" hidden="1">{"via1",#N/A,TRUE,"general";"via2",#N/A,TRUE,"general";"via3",#N/A,TRUE,"general"}</definedName>
    <definedName name="hyhjop" localSheetId="8"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8"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7"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8" hidden="1">{"via1",#N/A,TRUE,"general";"via2",#N/A,TRUE,"general";"via3",#N/A,TRUE,"general"}</definedName>
    <definedName name="hytirs" localSheetId="10" hidden="1">{"via1",#N/A,TRUE,"general";"via2",#N/A,TRUE,"general";"via3",#N/A,TRUE,"general"}</definedName>
    <definedName name="hytirs" localSheetId="7" hidden="1">{"via1",#N/A,TRUE,"general";"via2",#N/A,TRUE,"general";"via3",#N/A,TRUE,"general"}</definedName>
    <definedName name="hytirs" localSheetId="4" hidden="1">{"via1",#N/A,TRUE,"general";"via2",#N/A,TRUE,"general";"via3",#N/A,TRUE,"general"}</definedName>
    <definedName name="hytirs" hidden="1">{"via1",#N/A,TRUE,"general";"via2",#N/A,TRUE,"general";"via3",#N/A,TRUE,"general"}</definedName>
    <definedName name="I" localSheetId="10">#REF!</definedName>
    <definedName name="I" localSheetId="4">#REF!</definedName>
    <definedName name="I" localSheetId="3">#REF!</definedName>
    <definedName name="I" localSheetId="1">#REF!</definedName>
    <definedName name="I" localSheetId="2">#REF!</definedName>
    <definedName name="i8i" localSheetId="8" hidden="1">{"TAB1",#N/A,TRUE,"GENERAL";"TAB2",#N/A,TRUE,"GENERAL";"TAB3",#N/A,TRUE,"GENERAL";"TAB4",#N/A,TRUE,"GENERAL";"TAB5",#N/A,TRUE,"GENERAL"}</definedName>
    <definedName name="i8i" localSheetId="10" hidden="1">{"TAB1",#N/A,TRUE,"GENERAL";"TAB2",#N/A,TRUE,"GENERAL";"TAB3",#N/A,TRUE,"GENERAL";"TAB4",#N/A,TRUE,"GENERAL";"TAB5",#N/A,TRUE,"GENERAL"}</definedName>
    <definedName name="i8i" localSheetId="7" hidden="1">{"TAB1",#N/A,TRUE,"GENERAL";"TAB2",#N/A,TRUE,"GENERAL";"TAB3",#N/A,TRUE,"GENERAL";"TAB4",#N/A,TRUE,"GENERAL";"TAB5",#N/A,TRUE,"GENERAL"}</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D" localSheetId="10">CANTIDADES!ERR</definedName>
    <definedName name="ID" localSheetId="4">'GRUPO MGA'!ERR</definedName>
    <definedName name="IF" localSheetId="10">'[29]A. P. U.'!#REF!</definedName>
    <definedName name="iglesia" localSheetId="10">#REF!</definedName>
    <definedName name="iglesia" localSheetId="11">#REF!</definedName>
    <definedName name="iglesia" localSheetId="4">#REF!</definedName>
    <definedName name="iglesia" localSheetId="3">#REF!</definedName>
    <definedName name="iglesia" localSheetId="1">#REF!</definedName>
    <definedName name="iglesia" localSheetId="2">#REF!</definedName>
    <definedName name="ii" localSheetId="8" hidden="1">{"TAB1",#N/A,TRUE,"GENERAL";"TAB2",#N/A,TRUE,"GENERAL";"TAB3",#N/A,TRUE,"GENERAL";"TAB4",#N/A,TRUE,"GENERAL";"TAB5",#N/A,TRUE,"GENERAL"}</definedName>
    <definedName name="ii" localSheetId="10" hidden="1">{"TAB1",#N/A,TRUE,"GENERAL";"TAB2",#N/A,TRUE,"GENERAL";"TAB3",#N/A,TRUE,"GENERAL";"TAB4",#N/A,TRUE,"GENERAL";"TAB5",#N/A,TRUE,"GENERAL"}</definedName>
    <definedName name="ii" localSheetId="7" hidden="1">{"TAB1",#N/A,TRUE,"GENERAL";"TAB2",#N/A,TRUE,"GENERAL";"TAB3",#N/A,TRUE,"GENERAL";"TAB4",#N/A,TRUE,"GENERAL";"TAB5",#N/A,TRUE,"GENERAL"}</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8" hidden="1">{"via1",#N/A,TRUE,"general";"via2",#N/A,TRUE,"general";"via3",#N/A,TRUE,"general"}</definedName>
    <definedName name="iii" localSheetId="10" hidden="1">{"via1",#N/A,TRUE,"general";"via2",#N/A,TRUE,"general";"via3",#N/A,TRUE,"general"}</definedName>
    <definedName name="iii" localSheetId="7" hidden="1">{"via1",#N/A,TRUE,"general";"via2",#N/A,TRUE,"general";"via3",#N/A,TRUE,"general"}</definedName>
    <definedName name="iii" localSheetId="4" hidden="1">{"via1",#N/A,TRUE,"general";"via2",#N/A,TRUE,"general";"via3",#N/A,TRUE,"general"}</definedName>
    <definedName name="iii" hidden="1">{"via1",#N/A,TRUE,"general";"via2",#N/A,TRUE,"general";"via3",#N/A,TRUE,"general"}</definedName>
    <definedName name="iiii" localSheetId="8" hidden="1">{"via1",#N/A,TRUE,"general";"via2",#N/A,TRUE,"general";"via3",#N/A,TRUE,"general"}</definedName>
    <definedName name="iiii" localSheetId="10" hidden="1">{"via1",#N/A,TRUE,"general";"via2",#N/A,TRUE,"general";"via3",#N/A,TRUE,"general"}</definedName>
    <definedName name="iiii" localSheetId="7"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8" hidden="1">{"via1",#N/A,TRUE,"general";"via2",#N/A,TRUE,"general";"via3",#N/A,TRUE,"general"}</definedName>
    <definedName name="iiiiiiik" localSheetId="10" hidden="1">{"via1",#N/A,TRUE,"general";"via2",#N/A,TRUE,"general";"via3",#N/A,TRUE,"general"}</definedName>
    <definedName name="iiiiiiik" localSheetId="7"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8"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MP" localSheetId="10">[7]otros!$C$3</definedName>
    <definedName name="INDICE" localSheetId="10">#REF!</definedName>
    <definedName name="INDICE" localSheetId="4">#REF!</definedName>
    <definedName name="INDICE" localSheetId="3">#REF!</definedName>
    <definedName name="INDICE" localSheetId="1">#REF!</definedName>
    <definedName name="INDICE" localSheetId="2">#REF!</definedName>
    <definedName name="inf" localSheetId="10">#REF!</definedName>
    <definedName name="inf" localSheetId="11">#REF!</definedName>
    <definedName name="inf" localSheetId="4">#REF!</definedName>
    <definedName name="inf" localSheetId="3">#REF!</definedName>
    <definedName name="inf" localSheetId="1">#REF!</definedName>
    <definedName name="inf" localSheetId="2">#REF!</definedName>
    <definedName name="informe" localSheetId="10">#REF!</definedName>
    <definedName name="informe" localSheetId="11">#REF!</definedName>
    <definedName name="informe" localSheetId="4">#REF!</definedName>
    <definedName name="informe" localSheetId="3">#REF!</definedName>
    <definedName name="informe" localSheetId="1">#REF!</definedName>
    <definedName name="informe" localSheetId="2">#REF!</definedName>
    <definedName name="Inicio" localSheetId="10">[15]BASES!$E$26</definedName>
    <definedName name="INSU" localSheetId="10">[30]INSUMOS!$A$1:$E$65536</definedName>
    <definedName name="Insumos_basicos" localSheetId="10">#REF!</definedName>
    <definedName name="Insumos_basicos" localSheetId="4">#REF!</definedName>
    <definedName name="Insumos_basicos" localSheetId="3">#REF!</definedName>
    <definedName name="Insumos_basicos" localSheetId="1">#REF!</definedName>
    <definedName name="Insumos_basicos" localSheetId="2">#REF!</definedName>
    <definedName name="Interruptor_Doble" localSheetId="10">'[10]LISTADO DE MATERIALES Y EQUIPOS'!$B$116</definedName>
    <definedName name="Interruptor_sencillo" localSheetId="10">'[10]LISTADO DE MATERIALES Y EQUIPOS'!$B$115</definedName>
    <definedName name="INV_11" localSheetId="10">'[31]PR 1'!$A$2:$N$655</definedName>
    <definedName name="IOUHH" localSheetId="10">CANTIDADES!ERR</definedName>
    <definedName name="IOUHH" localSheetId="4">'GRUPO MGA'!ERR</definedName>
    <definedName name="ITEM" localSheetId="10">[25]BASE!$C$4:$H$255</definedName>
    <definedName name="ITEM1" localSheetId="10">#REF!</definedName>
    <definedName name="ITEM1" localSheetId="4">#REF!</definedName>
    <definedName name="ITEM1" localSheetId="3">#REF!</definedName>
    <definedName name="ITEM1" localSheetId="1">#REF!</definedName>
    <definedName name="ITEM1" localSheetId="2">#REF!</definedName>
    <definedName name="ITEM15" localSheetId="10">#REF!</definedName>
    <definedName name="ITEM15" localSheetId="4">#REF!</definedName>
    <definedName name="ITEM15" localSheetId="3">#REF!</definedName>
    <definedName name="ITEM15" localSheetId="1">#REF!</definedName>
    <definedName name="ITEM15" localSheetId="2">#REF!</definedName>
    <definedName name="ITEM2" localSheetId="10">#REF!</definedName>
    <definedName name="ITEM2" localSheetId="4">#REF!</definedName>
    <definedName name="ITEM2" localSheetId="3">#REF!</definedName>
    <definedName name="ITEM2" localSheetId="1">#REF!</definedName>
    <definedName name="ITEM2" localSheetId="2">#REF!</definedName>
    <definedName name="item210.3" localSheetId="10">#REF!</definedName>
    <definedName name="item210.3" localSheetId="4">#REF!</definedName>
    <definedName name="item210.3" localSheetId="3">#REF!</definedName>
    <definedName name="item210.3" localSheetId="1">#REF!</definedName>
    <definedName name="item210.3" localSheetId="2">#REF!</definedName>
    <definedName name="item230.1" localSheetId="10">#REF!</definedName>
    <definedName name="item230.1" localSheetId="4">#REF!</definedName>
    <definedName name="item230.1" localSheetId="3">#REF!</definedName>
    <definedName name="item230.1" localSheetId="1">#REF!</definedName>
    <definedName name="item230.1" localSheetId="2">#REF!</definedName>
    <definedName name="ITEM3" localSheetId="10">#REF!</definedName>
    <definedName name="ITEM3" localSheetId="4">#REF!</definedName>
    <definedName name="ITEM3" localSheetId="3">#REF!</definedName>
    <definedName name="ITEM3" localSheetId="1">#REF!</definedName>
    <definedName name="ITEM3" localSheetId="2">#REF!</definedName>
    <definedName name="item310" localSheetId="10">#REF!</definedName>
    <definedName name="item310" localSheetId="4">#REF!</definedName>
    <definedName name="item310" localSheetId="3">#REF!</definedName>
    <definedName name="item310" localSheetId="1">#REF!</definedName>
    <definedName name="item310" localSheetId="2">#REF!</definedName>
    <definedName name="item320.2" localSheetId="10">#REF!</definedName>
    <definedName name="item320.2" localSheetId="4">#REF!</definedName>
    <definedName name="item320.2" localSheetId="3">#REF!</definedName>
    <definedName name="item320.2" localSheetId="1">#REF!</definedName>
    <definedName name="item320.2" localSheetId="2">#REF!</definedName>
    <definedName name="item330.1" localSheetId="10">#REF!</definedName>
    <definedName name="item330.1" localSheetId="4">#REF!</definedName>
    <definedName name="item330.1" localSheetId="3">#REF!</definedName>
    <definedName name="item330.1" localSheetId="1">#REF!</definedName>
    <definedName name="item330.1" localSheetId="2">#REF!</definedName>
    <definedName name="item420" localSheetId="10">#REF!</definedName>
    <definedName name="item420" localSheetId="4">#REF!</definedName>
    <definedName name="item420" localSheetId="3">#REF!</definedName>
    <definedName name="item420" localSheetId="1">#REF!</definedName>
    <definedName name="item420" localSheetId="2">#REF!</definedName>
    <definedName name="item450.2P" localSheetId="10">#REF!</definedName>
    <definedName name="item450.2P" localSheetId="4">#REF!</definedName>
    <definedName name="item450.2P" localSheetId="3">#REF!</definedName>
    <definedName name="item450.2P" localSheetId="1">#REF!</definedName>
    <definedName name="item450.2P" localSheetId="2">#REF!</definedName>
    <definedName name="item600.1" localSheetId="10">#REF!</definedName>
    <definedName name="item600.1" localSheetId="4">#REF!</definedName>
    <definedName name="item600.1" localSheetId="3">#REF!</definedName>
    <definedName name="item600.1" localSheetId="1">#REF!</definedName>
    <definedName name="item600.1" localSheetId="2">#REF!</definedName>
    <definedName name="item610.1" localSheetId="10">#REF!</definedName>
    <definedName name="item610.1" localSheetId="4">#REF!</definedName>
    <definedName name="item610.1" localSheetId="3">#REF!</definedName>
    <definedName name="item610.1" localSheetId="1">#REF!</definedName>
    <definedName name="item610.1" localSheetId="2">#REF!</definedName>
    <definedName name="item610.2" localSheetId="10">#REF!</definedName>
    <definedName name="item610.2" localSheetId="4">#REF!</definedName>
    <definedName name="item610.2" localSheetId="3">#REF!</definedName>
    <definedName name="item610.2" localSheetId="1">#REF!</definedName>
    <definedName name="item610.2" localSheetId="2">#REF!</definedName>
    <definedName name="item630.4" localSheetId="10">#REF!</definedName>
    <definedName name="item630.4" localSheetId="4">#REF!</definedName>
    <definedName name="item630.4" localSheetId="3">#REF!</definedName>
    <definedName name="item630.4" localSheetId="1">#REF!</definedName>
    <definedName name="item630.4" localSheetId="2">#REF!</definedName>
    <definedName name="item630.6" localSheetId="10">#REF!</definedName>
    <definedName name="item630.6" localSheetId="4">#REF!</definedName>
    <definedName name="item630.6" localSheetId="3">#REF!</definedName>
    <definedName name="item630.6" localSheetId="1">#REF!</definedName>
    <definedName name="item630.6" localSheetId="2">#REF!</definedName>
    <definedName name="item630.7" localSheetId="10">#REF!</definedName>
    <definedName name="item630.7" localSheetId="4">#REF!</definedName>
    <definedName name="item630.7" localSheetId="3">#REF!</definedName>
    <definedName name="item630.7" localSheetId="1">#REF!</definedName>
    <definedName name="item630.7" localSheetId="2">#REF!</definedName>
    <definedName name="item640.3" localSheetId="10">#REF!</definedName>
    <definedName name="item640.3" localSheetId="4">#REF!</definedName>
    <definedName name="item640.3" localSheetId="3">#REF!</definedName>
    <definedName name="item640.3" localSheetId="1">#REF!</definedName>
    <definedName name="item640.3" localSheetId="2">#REF!</definedName>
    <definedName name="item661" localSheetId="10">#REF!</definedName>
    <definedName name="item661" localSheetId="4">#REF!</definedName>
    <definedName name="item661" localSheetId="3">#REF!</definedName>
    <definedName name="item661" localSheetId="1">#REF!</definedName>
    <definedName name="item661" localSheetId="2">#REF!</definedName>
    <definedName name="item671" localSheetId="10">#REF!</definedName>
    <definedName name="item671" localSheetId="4">#REF!</definedName>
    <definedName name="item671" localSheetId="3">#REF!</definedName>
    <definedName name="item671" localSheetId="1">#REF!</definedName>
    <definedName name="item671" localSheetId="2">#REF!</definedName>
    <definedName name="item673.1" localSheetId="10">#REF!</definedName>
    <definedName name="item673.1" localSheetId="4">#REF!</definedName>
    <definedName name="item673.1" localSheetId="3">#REF!</definedName>
    <definedName name="item673.1" localSheetId="1">#REF!</definedName>
    <definedName name="item673.1" localSheetId="2">#REF!</definedName>
    <definedName name="item673.3" localSheetId="10">#REF!</definedName>
    <definedName name="item673.3" localSheetId="4">#REF!</definedName>
    <definedName name="item673.3" localSheetId="3">#REF!</definedName>
    <definedName name="item673.3" localSheetId="1">#REF!</definedName>
    <definedName name="item673.3" localSheetId="2">#REF!</definedName>
    <definedName name="item681" localSheetId="10">#REF!</definedName>
    <definedName name="item681" localSheetId="4">#REF!</definedName>
    <definedName name="item681" localSheetId="3">#REF!</definedName>
    <definedName name="item681" localSheetId="1">#REF!</definedName>
    <definedName name="item681" localSheetId="2">#REF!</definedName>
    <definedName name="item700.1" localSheetId="10">#REF!</definedName>
    <definedName name="item700.1" localSheetId="4">#REF!</definedName>
    <definedName name="item700.1" localSheetId="3">#REF!</definedName>
    <definedName name="item700.1" localSheetId="1">#REF!</definedName>
    <definedName name="item700.1" localSheetId="2">#REF!</definedName>
    <definedName name="item710.1" localSheetId="10">#REF!</definedName>
    <definedName name="item710.1" localSheetId="4">#REF!</definedName>
    <definedName name="item710.1" localSheetId="3">#REF!</definedName>
    <definedName name="item710.1" localSheetId="1">#REF!</definedName>
    <definedName name="item710.1" localSheetId="2">#REF!</definedName>
    <definedName name="item710.2" localSheetId="10">#REF!</definedName>
    <definedName name="item710.2" localSheetId="4">#REF!</definedName>
    <definedName name="item710.2" localSheetId="3">#REF!</definedName>
    <definedName name="item710.2" localSheetId="1">#REF!</definedName>
    <definedName name="item710.2" localSheetId="2">#REF!</definedName>
    <definedName name="item730.1" localSheetId="10">#REF!</definedName>
    <definedName name="item730.1" localSheetId="4">#REF!</definedName>
    <definedName name="item730.1" localSheetId="3">#REF!</definedName>
    <definedName name="item730.1" localSheetId="1">#REF!</definedName>
    <definedName name="item730.1" localSheetId="2">#REF!</definedName>
    <definedName name="item730.2" localSheetId="10">#REF!</definedName>
    <definedName name="item730.2" localSheetId="4">#REF!</definedName>
    <definedName name="item730.2" localSheetId="3">#REF!</definedName>
    <definedName name="item730.2" localSheetId="1">#REF!</definedName>
    <definedName name="item730.2" localSheetId="2">#REF!</definedName>
    <definedName name="item730.2.4" localSheetId="10">#REF!</definedName>
    <definedName name="item730.2.4" localSheetId="4">#REF!</definedName>
    <definedName name="item730.2.4" localSheetId="3">#REF!</definedName>
    <definedName name="item730.2.4" localSheetId="1">#REF!</definedName>
    <definedName name="item730.2.4" localSheetId="2">#REF!</definedName>
    <definedName name="item900.2" localSheetId="10">#REF!</definedName>
    <definedName name="item900.2" localSheetId="4">#REF!</definedName>
    <definedName name="item900.2" localSheetId="3">#REF!</definedName>
    <definedName name="item900.2" localSheetId="1">#REF!</definedName>
    <definedName name="item900.2" localSheetId="2">#REF!</definedName>
    <definedName name="ItemCodos" localSheetId="10">#REF!</definedName>
    <definedName name="ItemCodos" localSheetId="4">#REF!</definedName>
    <definedName name="ItemCodos" localSheetId="3">#REF!</definedName>
    <definedName name="ItemCodos" localSheetId="1">#REF!</definedName>
    <definedName name="ItemCodos" localSheetId="2">#REF!</definedName>
    <definedName name="IUI" localSheetId="8" hidden="1">{"TAB1",#N/A,TRUE,"GENERAL";"TAB2",#N/A,TRUE,"GENERAL";"TAB3",#N/A,TRUE,"GENERAL";"TAB4",#N/A,TRUE,"GENERAL";"TAB5",#N/A,TRUE,"GENERAL"}</definedName>
    <definedName name="IUI" localSheetId="10" hidden="1">{"TAB1",#N/A,TRUE,"GENERAL";"TAB2",#N/A,TRUE,"GENERAL";"TAB3",#N/A,TRUE,"GENERAL";"TAB4",#N/A,TRUE,"GENERAL";"TAB5",#N/A,TRUE,"GENERAL"}</definedName>
    <definedName name="IUI" localSheetId="7" hidden="1">{"TAB1",#N/A,TRUE,"GENERAL";"TAB2",#N/A,TRUE,"GENERAL";"TAB3",#N/A,TRUE,"GENERAL";"TAB4",#N/A,TRUE,"GENERAL";"TAB5",#N/A,TRUE,"GENERAL"}</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8"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7"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8" hidden="1">{"via1",#N/A,TRUE,"general";"via2",#N/A,TRUE,"general";"via3",#N/A,TRUE,"general"}</definedName>
    <definedName name="iul" localSheetId="10" hidden="1">{"via1",#N/A,TRUE,"general";"via2",#N/A,TRUE,"general";"via3",#N/A,TRUE,"general"}</definedName>
    <definedName name="iul" localSheetId="7" hidden="1">{"via1",#N/A,TRUE,"general";"via2",#N/A,TRUE,"general";"via3",#N/A,TRUE,"general"}</definedName>
    <definedName name="iul" localSheetId="4" hidden="1">{"via1",#N/A,TRUE,"general";"via2",#N/A,TRUE,"general";"via3",#N/A,TRUE,"general"}</definedName>
    <definedName name="iul" hidden="1">{"via1",#N/A,TRUE,"general";"via2",#N/A,TRUE,"general";"via3",#N/A,TRUE,"general"}</definedName>
    <definedName name="iuouio" localSheetId="8" hidden="1">{"via1",#N/A,TRUE,"general";"via2",#N/A,TRUE,"general";"via3",#N/A,TRUE,"general"}</definedName>
    <definedName name="iuouio" localSheetId="10" hidden="1">{"via1",#N/A,TRUE,"general";"via2",#N/A,TRUE,"general";"via3",#N/A,TRUE,"general"}</definedName>
    <definedName name="iuouio" localSheetId="7"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8"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7" hidden="1">{"TAB1",#N/A,TRUE,"GENERAL";"TAB2",#N/A,TRUE,"GENERAL";"TAB3",#N/A,TRUE,"GENERAL";"TAB4",#N/A,TRUE,"GENERAL";"TAB5",#N/A,TRUE,"GENERAL"}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10">#REF!</definedName>
    <definedName name="IVA" localSheetId="4">#REF!</definedName>
    <definedName name="IVA" localSheetId="3">#REF!</definedName>
    <definedName name="IVA" localSheetId="1">#REF!</definedName>
    <definedName name="IVA" localSheetId="2">#REF!</definedName>
    <definedName name="iyuiuyi" localSheetId="8" hidden="1">{"via1",#N/A,TRUE,"general";"via2",#N/A,TRUE,"general";"via3",#N/A,TRUE,"general"}</definedName>
    <definedName name="iyuiuyi" localSheetId="10" hidden="1">{"via1",#N/A,TRUE,"general";"via2",#N/A,TRUE,"general";"via3",#N/A,TRUE,"general"}</definedName>
    <definedName name="iyuiuyi" localSheetId="7" hidden="1">{"via1",#N/A,TRUE,"general";"via2",#N/A,TRUE,"general";"via3",#N/A,TRUE,"general"}</definedName>
    <definedName name="iyuiuyi" localSheetId="4" hidden="1">{"via1",#N/A,TRUE,"general";"via2",#N/A,TRUE,"general";"via3",#N/A,TRUE,"general"}</definedName>
    <definedName name="iyuiuyi" hidden="1">{"via1",#N/A,TRUE,"general";"via2",#N/A,TRUE,"general";"via3",#N/A,TRUE,"general"}</definedName>
    <definedName name="j" localSheetId="8" hidden="1">{"TAB1",#N/A,TRUE,"GENERAL";"TAB2",#N/A,TRUE,"GENERAL";"TAB3",#N/A,TRUE,"GENERAL";"TAB4",#N/A,TRUE,"GENERAL";"TAB5",#N/A,TRUE,"GENERAL"}</definedName>
    <definedName name="j" localSheetId="10" hidden="1">{"TAB1",#N/A,TRUE,"GENERAL";"TAB2",#N/A,TRUE,"GENERAL";"TAB3",#N/A,TRUE,"GENERAL";"TAB4",#N/A,TRUE,"GENERAL";"TAB5",#N/A,TRUE,"GENERAL"}</definedName>
    <definedName name="j" localSheetId="7" hidden="1">{"TAB1",#N/A,TRUE,"GENERAL";"TAB2",#N/A,TRUE,"GENERAL";"TAB3",#N/A,TRUE,"GENERAL";"TAB4",#N/A,TRUE,"GENERAL";"TAB5",#N/A,TRUE,"GENERAL"}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8" hidden="1">{"via1",#N/A,TRUE,"general";"via2",#N/A,TRUE,"general";"via3",#N/A,TRUE,"general"}</definedName>
    <definedName name="jd" localSheetId="10" hidden="1">{"via1",#N/A,TRUE,"general";"via2",#N/A,TRUE,"general";"via3",#N/A,TRUE,"general"}</definedName>
    <definedName name="jd" localSheetId="7" hidden="1">{"via1",#N/A,TRUE,"general";"via2",#N/A,TRUE,"general";"via3",#N/A,TRUE,"general"}</definedName>
    <definedName name="jd" localSheetId="4" hidden="1">{"via1",#N/A,TRUE,"general";"via2",#N/A,TRUE,"general";"via3",#N/A,TRUE,"general"}</definedName>
    <definedName name="jd" hidden="1">{"via1",#N/A,TRUE,"general";"via2",#N/A,TRUE,"general";"via3",#N/A,TRUE,"general"}</definedName>
    <definedName name="jdh" localSheetId="8" hidden="1">{"TAB1",#N/A,TRUE,"GENERAL";"TAB2",#N/A,TRUE,"GENERAL";"TAB3",#N/A,TRUE,"GENERAL";"TAB4",#N/A,TRUE,"GENERAL";"TAB5",#N/A,TRUE,"GENERAL"}</definedName>
    <definedName name="jdh" localSheetId="10" hidden="1">{"TAB1",#N/A,TRUE,"GENERAL";"TAB2",#N/A,TRUE,"GENERAL";"TAB3",#N/A,TRUE,"GENERAL";"TAB4",#N/A,TRUE,"GENERAL";"TAB5",#N/A,TRUE,"GENERAL"}</definedName>
    <definedName name="jdh" localSheetId="7" hidden="1">{"TAB1",#N/A,TRUE,"GENERAL";"TAB2",#N/A,TRUE,"GENERAL";"TAB3",#N/A,TRUE,"GENERAL";"TAB4",#N/A,TRUE,"GENERAL";"TAB5",#N/A,TRUE,"GENERAL"}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8"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7"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8" hidden="1">{"via1",#N/A,TRUE,"general";"via2",#N/A,TRUE,"general";"via3",#N/A,TRUE,"general"}</definedName>
    <definedName name="jgfj" localSheetId="10" hidden="1">{"via1",#N/A,TRUE,"general";"via2",#N/A,TRUE,"general";"via3",#N/A,TRUE,"general"}</definedName>
    <definedName name="jgfj" localSheetId="7" hidden="1">{"via1",#N/A,TRUE,"general";"via2",#N/A,TRUE,"general";"via3",#N/A,TRUE,"general"}</definedName>
    <definedName name="jgfj" localSheetId="4" hidden="1">{"via1",#N/A,TRUE,"general";"via2",#N/A,TRUE,"general";"via3",#N/A,TRUE,"general"}</definedName>
    <definedName name="jgfj" hidden="1">{"via1",#N/A,TRUE,"general";"via2",#N/A,TRUE,"general";"via3",#N/A,TRUE,"general"}</definedName>
    <definedName name="jghj" localSheetId="8" hidden="1">{"TAB1",#N/A,TRUE,"GENERAL";"TAB2",#N/A,TRUE,"GENERAL";"TAB3",#N/A,TRUE,"GENERAL";"TAB4",#N/A,TRUE,"GENERAL";"TAB5",#N/A,TRUE,"GENERAL"}</definedName>
    <definedName name="jghj" localSheetId="10" hidden="1">{"TAB1",#N/A,TRUE,"GENERAL";"TAB2",#N/A,TRUE,"GENERAL";"TAB3",#N/A,TRUE,"GENERAL";"TAB4",#N/A,TRUE,"GENERAL";"TAB5",#N/A,TRUE,"GENERAL"}</definedName>
    <definedName name="jghj" localSheetId="7" hidden="1">{"TAB1",#N/A,TRUE,"GENERAL";"TAB2",#N/A,TRUE,"GENERAL";"TAB3",#N/A,TRUE,"GENERAL";"TAB4",#N/A,TRUE,"GENERAL";"TAB5",#N/A,TRUE,"GENERAL"}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8" hidden="1">{"TAB1",#N/A,TRUE,"GENERAL";"TAB2",#N/A,TRUE,"GENERAL";"TAB3",#N/A,TRUE,"GENERAL";"TAB4",#N/A,TRUE,"GENERAL";"TAB5",#N/A,TRUE,"GENERAL"}</definedName>
    <definedName name="jgj" localSheetId="10" hidden="1">{"TAB1",#N/A,TRUE,"GENERAL";"TAB2",#N/A,TRUE,"GENERAL";"TAB3",#N/A,TRUE,"GENERAL";"TAB4",#N/A,TRUE,"GENERAL";"TAB5",#N/A,TRUE,"GENERAL"}</definedName>
    <definedName name="jgj" localSheetId="7"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8" hidden="1">{"TAB1",#N/A,TRUE,"GENERAL";"TAB2",#N/A,TRUE,"GENERAL";"TAB3",#N/A,TRUE,"GENERAL";"TAB4",#N/A,TRUE,"GENERAL";"TAB5",#N/A,TRUE,"GENERAL"}</definedName>
    <definedName name="jhg" localSheetId="10" hidden="1">{"TAB1",#N/A,TRUE,"GENERAL";"TAB2",#N/A,TRUE,"GENERAL";"TAB3",#N/A,TRUE,"GENERAL";"TAB4",#N/A,TRUE,"GENERAL";"TAB5",#N/A,TRUE,"GENERAL"}</definedName>
    <definedName name="jhg" localSheetId="7"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8" hidden="1">{"via1",#N/A,TRUE,"general";"via2",#N/A,TRUE,"general";"via3",#N/A,TRUE,"general"}</definedName>
    <definedName name="jhjyj" localSheetId="10" hidden="1">{"via1",#N/A,TRUE,"general";"via2",#N/A,TRUE,"general";"via3",#N/A,TRUE,"general"}</definedName>
    <definedName name="jhjyj" localSheetId="7" hidden="1">{"via1",#N/A,TRUE,"general";"via2",#N/A,TRUE,"general";"via3",#N/A,TRUE,"general"}</definedName>
    <definedName name="jhjyj" localSheetId="4" hidden="1">{"via1",#N/A,TRUE,"general";"via2",#N/A,TRUE,"general";"via3",#N/A,TRUE,"general"}</definedName>
    <definedName name="jhjyj" hidden="1">{"via1",#N/A,TRUE,"general";"via2",#N/A,TRUE,"general";"via3",#N/A,TRUE,"general"}</definedName>
    <definedName name="JHK" localSheetId="8" hidden="1">{"TAB1",#N/A,TRUE,"GENERAL";"TAB2",#N/A,TRUE,"GENERAL";"TAB3",#N/A,TRUE,"GENERAL";"TAB4",#N/A,TRUE,"GENERAL";"TAB5",#N/A,TRUE,"GENERAL"}</definedName>
    <definedName name="JHK" localSheetId="10" hidden="1">{"TAB1",#N/A,TRUE,"GENERAL";"TAB2",#N/A,TRUE,"GENERAL";"TAB3",#N/A,TRUE,"GENERAL";"TAB4",#N/A,TRUE,"GENERAL";"TAB5",#N/A,TRUE,"GENERAL"}</definedName>
    <definedName name="JHK" localSheetId="7" hidden="1">{"TAB1",#N/A,TRUE,"GENERAL";"TAB2",#N/A,TRUE,"GENERAL";"TAB3",#N/A,TRUE,"GENERAL";"TAB4",#N/A,TRUE,"GENERAL";"TAB5",#N/A,TRUE,"GENERAL"}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10">CANTIDADES!ERR</definedName>
    <definedName name="jj" localSheetId="7" hidden="1">{"via1",#N/A,TRUE,"general";"via2",#N/A,TRUE,"general";"via3",#N/A,TRUE,"general"}</definedName>
    <definedName name="jj" localSheetId="4">'GRUPO MGA'!ERR</definedName>
    <definedName name="jjfq" localSheetId="8" hidden="1">{"via1",#N/A,TRUE,"general";"via2",#N/A,TRUE,"general";"via3",#N/A,TRUE,"general"}</definedName>
    <definedName name="jjfq" localSheetId="10" hidden="1">{"via1",#N/A,TRUE,"general";"via2",#N/A,TRUE,"general";"via3",#N/A,TRUE,"general"}</definedName>
    <definedName name="jjfq" localSheetId="7" hidden="1">{"via1",#N/A,TRUE,"general";"via2",#N/A,TRUE,"general";"via3",#N/A,TRUE,"general"}</definedName>
    <definedName name="jjfq" localSheetId="4" hidden="1">{"via1",#N/A,TRUE,"general";"via2",#N/A,TRUE,"general";"via3",#N/A,TRUE,"general"}</definedName>
    <definedName name="jjfq" hidden="1">{"via1",#N/A,TRUE,"general";"via2",#N/A,TRUE,"general";"via3",#N/A,TRUE,"general"}</definedName>
    <definedName name="jjjhjddfg" localSheetId="8" hidden="1">{"via1",#N/A,TRUE,"general";"via2",#N/A,TRUE,"general";"via3",#N/A,TRUE,"general"}</definedName>
    <definedName name="jjjhjddfg" localSheetId="10" hidden="1">{"via1",#N/A,TRUE,"general";"via2",#N/A,TRUE,"general";"via3",#N/A,TRUE,"general"}</definedName>
    <definedName name="jjjhjddfg" localSheetId="7" hidden="1">{"via1",#N/A,TRUE,"general";"via2",#N/A,TRUE,"general";"via3",#N/A,TRUE,"general"}</definedName>
    <definedName name="jjjhjddfg" localSheetId="4" hidden="1">{"via1",#N/A,TRUE,"general";"via2",#N/A,TRUE,"general";"via3",#N/A,TRUE,"general"}</definedName>
    <definedName name="jjjhjddfg" hidden="1">{"via1",#N/A,TRUE,"general";"via2",#N/A,TRUE,"general";"via3",#N/A,TRUE,"general"}</definedName>
    <definedName name="jjjjju" localSheetId="8" hidden="1">{"via1",#N/A,TRUE,"general";"via2",#N/A,TRUE,"general";"via3",#N/A,TRUE,"general"}</definedName>
    <definedName name="jjjjju" localSheetId="10" hidden="1">{"via1",#N/A,TRUE,"general";"via2",#N/A,TRUE,"general";"via3",#N/A,TRUE,"general"}</definedName>
    <definedName name="jjjjju" localSheetId="7"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8"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8" hidden="1">{"via1",#N/A,TRUE,"general";"via2",#N/A,TRUE,"general";"via3",#N/A,TRUE,"general"}</definedName>
    <definedName name="jjyjy" localSheetId="10" hidden="1">{"via1",#N/A,TRUE,"general";"via2",#N/A,TRUE,"general";"via3",#N/A,TRUE,"general"}</definedName>
    <definedName name="jjyjy" localSheetId="7" hidden="1">{"via1",#N/A,TRUE,"general";"via2",#N/A,TRUE,"general";"via3",#N/A,TRUE,"general"}</definedName>
    <definedName name="jjyjy" localSheetId="4" hidden="1">{"via1",#N/A,TRUE,"general";"via2",#N/A,TRUE,"general";"via3",#N/A,TRUE,"general"}</definedName>
    <definedName name="jjyjy" hidden="1">{"via1",#N/A,TRUE,"general";"via2",#N/A,TRUE,"general";"via3",#N/A,TRUE,"general"}</definedName>
    <definedName name="jkk" localSheetId="8" hidden="1">{"TAB1",#N/A,TRUE,"GENERAL";"TAB2",#N/A,TRUE,"GENERAL";"TAB3",#N/A,TRUE,"GENERAL";"TAB4",#N/A,TRUE,"GENERAL";"TAB5",#N/A,TRUE,"GENERAL"}</definedName>
    <definedName name="jkk" localSheetId="10" hidden="1">{"TAB1",#N/A,TRUE,"GENERAL";"TAB2",#N/A,TRUE,"GENERAL";"TAB3",#N/A,TRUE,"GENERAL";"TAB4",#N/A,TRUE,"GENERAL";"TAB5",#N/A,TRUE,"GENERAL"}</definedName>
    <definedName name="jkk" localSheetId="7" hidden="1">{"TAB1",#N/A,TRUE,"GENERAL";"TAB2",#N/A,TRUE,"GENERAL";"TAB3",#N/A,TRUE,"GENERAL";"TAB4",#N/A,TRUE,"GENERAL";"TAB5",#N/A,TRUE,"GENERAL"}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10">#REF!</definedName>
    <definedName name="jkl" localSheetId="7" hidden="1">{"TAB1",#N/A,TRUE,"GENERAL";"TAB2",#N/A,TRUE,"GENERAL";"TAB3",#N/A,TRUE,"GENERAL";"TAB4",#N/A,TRUE,"GENERAL";"TAB5",#N/A,TRUE,"GENERAL"}</definedName>
    <definedName name="jkl" localSheetId="4">#REF!</definedName>
    <definedName name="jkl" localSheetId="3">#REF!</definedName>
    <definedName name="jkl" localSheetId="1">#REF!</definedName>
    <definedName name="jkl" localSheetId="2">#REF!</definedName>
    <definedName name="JOHNNY" localSheetId="10">CANTIDADES!ERR</definedName>
    <definedName name="JOHNNY" localSheetId="4">'GRUPO MGA'!ERR</definedName>
    <definedName name="JRYJ" localSheetId="8" hidden="1">{"via1",#N/A,TRUE,"general";"via2",#N/A,TRUE,"general";"via3",#N/A,TRUE,"general"}</definedName>
    <definedName name="JRYJ" localSheetId="10" hidden="1">{"via1",#N/A,TRUE,"general";"via2",#N/A,TRUE,"general";"via3",#N/A,TRUE,"general"}</definedName>
    <definedName name="JRYJ" localSheetId="7" hidden="1">{"via1",#N/A,TRUE,"general";"via2",#N/A,TRUE,"general";"via3",#N/A,TRUE,"general"}</definedName>
    <definedName name="JRYJ" localSheetId="4" hidden="1">{"via1",#N/A,TRUE,"general";"via2",#N/A,TRUE,"general";"via3",#N/A,TRUE,"general"}</definedName>
    <definedName name="JRYJ" hidden="1">{"via1",#N/A,TRUE,"general";"via2",#N/A,TRUE,"general";"via3",#N/A,TRUE,"general"}</definedName>
    <definedName name="jtubfil" localSheetId="10">#REF!</definedName>
    <definedName name="jtubfil" localSheetId="4">#REF!</definedName>
    <definedName name="jtubfil" localSheetId="3">#REF!</definedName>
    <definedName name="jtubfil" localSheetId="1">#REF!</definedName>
    <definedName name="jtubfil" localSheetId="2">#REF!</definedName>
    <definedName name="jtyj" localSheetId="8" hidden="1">{"TAB1",#N/A,TRUE,"GENERAL";"TAB2",#N/A,TRUE,"GENERAL";"TAB3",#N/A,TRUE,"GENERAL";"TAB4",#N/A,TRUE,"GENERAL";"TAB5",#N/A,TRUE,"GENERAL"}</definedName>
    <definedName name="jtyj" localSheetId="10" hidden="1">{"TAB1",#N/A,TRUE,"GENERAL";"TAB2",#N/A,TRUE,"GENERAL";"TAB3",#N/A,TRUE,"GENERAL";"TAB4",#N/A,TRUE,"GENERAL";"TAB5",#N/A,TRUE,"GENERAL"}</definedName>
    <definedName name="jtyj" localSheetId="7" hidden="1">{"TAB1",#N/A,TRUE,"GENERAL";"TAB2",#N/A,TRUE,"GENERAL";"TAB3",#N/A,TRUE,"GENERAL";"TAB4",#N/A,TRUE,"GENERAL";"TAB5",#N/A,TRUE,"GENERAL"}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8"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7"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an" localSheetId="10">#REF!</definedName>
    <definedName name="juan" localSheetId="4">#REF!</definedName>
    <definedName name="juan" localSheetId="3">#REF!</definedName>
    <definedName name="juan" localSheetId="1">#REF!</definedName>
    <definedName name="juan" localSheetId="2">#REF!</definedName>
    <definedName name="juj" localSheetId="8" hidden="1">{"via1",#N/A,TRUE,"general";"via2",#N/A,TRUE,"general";"via3",#N/A,TRUE,"general"}</definedName>
    <definedName name="juj" localSheetId="10" hidden="1">{"via1",#N/A,TRUE,"general";"via2",#N/A,TRUE,"general";"via3",#N/A,TRUE,"general"}</definedName>
    <definedName name="juj" localSheetId="7" hidden="1">{"via1",#N/A,TRUE,"general";"via2",#N/A,TRUE,"general";"via3",#N/A,TRUE,"general"}</definedName>
    <definedName name="juj" localSheetId="4" hidden="1">{"via1",#N/A,TRUE,"general";"via2",#N/A,TRUE,"general";"via3",#N/A,TRUE,"general"}</definedName>
    <definedName name="juj" hidden="1">{"via1",#N/A,TRUE,"general";"via2",#N/A,TRUE,"general";"via3",#N/A,TRUE,"general"}</definedName>
    <definedName name="jujcx" localSheetId="8" hidden="1">{"via1",#N/A,TRUE,"general";"via2",#N/A,TRUE,"general";"via3",#N/A,TRUE,"general"}</definedName>
    <definedName name="jujcx" localSheetId="10" hidden="1">{"via1",#N/A,TRUE,"general";"via2",#N/A,TRUE,"general";"via3",#N/A,TRUE,"general"}</definedName>
    <definedName name="jujcx" localSheetId="7"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8" hidden="1">{"via1",#N/A,TRUE,"general";"via2",#N/A,TRUE,"general";"via3",#N/A,TRUE,"general"}</definedName>
    <definedName name="jujuj" localSheetId="10" hidden="1">{"via1",#N/A,TRUE,"general";"via2",#N/A,TRUE,"general";"via3",#N/A,TRUE,"general"}</definedName>
    <definedName name="jujuj" localSheetId="7"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8"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10">#REF!</definedName>
    <definedName name="jvv" localSheetId="4">#REF!</definedName>
    <definedName name="jvv" localSheetId="3">#REF!</definedName>
    <definedName name="jvv" localSheetId="1">#REF!</definedName>
    <definedName name="jvv" localSheetId="2">#REF!</definedName>
    <definedName name="jyjt7" localSheetId="8" hidden="1">{"via1",#N/A,TRUE,"general";"via2",#N/A,TRUE,"general";"via3",#N/A,TRUE,"general"}</definedName>
    <definedName name="jyjt7" localSheetId="10" hidden="1">{"via1",#N/A,TRUE,"general";"via2",#N/A,TRUE,"general";"via3",#N/A,TRUE,"general"}</definedName>
    <definedName name="jyjt7" localSheetId="7" hidden="1">{"via1",#N/A,TRUE,"general";"via2",#N/A,TRUE,"general";"via3",#N/A,TRUE,"general"}</definedName>
    <definedName name="jyjt7" localSheetId="4" hidden="1">{"via1",#N/A,TRUE,"general";"via2",#N/A,TRUE,"general";"via3",#N/A,TRUE,"general"}</definedName>
    <definedName name="jyjt7" hidden="1">{"via1",#N/A,TRUE,"general";"via2",#N/A,TRUE,"general";"via3",#N/A,TRUE,"general"}</definedName>
    <definedName name="jyt" localSheetId="8" hidden="1">{"via1",#N/A,TRUE,"general";"via2",#N/A,TRUE,"general";"via3",#N/A,TRUE,"general"}</definedName>
    <definedName name="jyt" localSheetId="10" hidden="1">{"via1",#N/A,TRUE,"general";"via2",#N/A,TRUE,"general";"via3",#N/A,TRUE,"general"}</definedName>
    <definedName name="jyt" localSheetId="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8" hidden="1">{"via1",#N/A,TRUE,"general";"via2",#N/A,TRUE,"general";"via3",#N/A,TRUE,"general"}</definedName>
    <definedName name="jytj" localSheetId="10" hidden="1">{"via1",#N/A,TRUE,"general";"via2",#N/A,TRUE,"general";"via3",#N/A,TRUE,"general"}</definedName>
    <definedName name="jytj" localSheetId="7"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8" hidden="1">{"via1",#N/A,TRUE,"general";"via2",#N/A,TRUE,"general";"via3",#N/A,TRUE,"general"}</definedName>
    <definedName name="jyuju" localSheetId="10" hidden="1">{"via1",#N/A,TRUE,"general";"via2",#N/A,TRUE,"general";"via3",#N/A,TRUE,"general"}</definedName>
    <definedName name="jyuju" localSheetId="7"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8" hidden="1">{"via1",#N/A,TRUE,"general";"via2",#N/A,TRUE,"general";"via3",#N/A,TRUE,"general"}</definedName>
    <definedName name="jyujyuj" localSheetId="10" hidden="1">{"via1",#N/A,TRUE,"general";"via2",#N/A,TRUE,"general";"via3",#N/A,TRUE,"general"}</definedName>
    <definedName name="jyujyuj" localSheetId="7"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10">#REF!</definedName>
    <definedName name="K0F1" localSheetId="4">#REF!</definedName>
    <definedName name="K0F1" localSheetId="3">#REF!</definedName>
    <definedName name="K0F1" localSheetId="1">#REF!</definedName>
    <definedName name="K0F1" localSheetId="2">#REF!</definedName>
    <definedName name="K0F2" localSheetId="10">#REF!</definedName>
    <definedName name="K0F2" localSheetId="4">#REF!</definedName>
    <definedName name="K0F2" localSheetId="3">#REF!</definedName>
    <definedName name="K0F2" localSheetId="1">#REF!</definedName>
    <definedName name="K0F2" localSheetId="2">#REF!</definedName>
    <definedName name="K10ALO" localSheetId="10">#REF!</definedName>
    <definedName name="K10ALO" localSheetId="4">#REF!</definedName>
    <definedName name="K10ALO" localSheetId="3">#REF!</definedName>
    <definedName name="K10ALO" localSheetId="1">#REF!</definedName>
    <definedName name="K10ALO" localSheetId="2">#REF!</definedName>
    <definedName name="K11ALO" localSheetId="10">#REF!</definedName>
    <definedName name="K11ALO" localSheetId="4">#REF!</definedName>
    <definedName name="K11ALO" localSheetId="3">#REF!</definedName>
    <definedName name="K11ALO" localSheetId="1">#REF!</definedName>
    <definedName name="K11ALO" localSheetId="2">#REF!</definedName>
    <definedName name="K1F1" localSheetId="10">#REF!</definedName>
    <definedName name="K1F1" localSheetId="4">#REF!</definedName>
    <definedName name="K1F1" localSheetId="3">#REF!</definedName>
    <definedName name="K1F1" localSheetId="1">#REF!</definedName>
    <definedName name="K1F1" localSheetId="2">#REF!</definedName>
    <definedName name="K1F2" localSheetId="10">#REF!</definedName>
    <definedName name="K1F2" localSheetId="4">#REF!</definedName>
    <definedName name="K1F2" localSheetId="3">#REF!</definedName>
    <definedName name="K1F2" localSheetId="1">#REF!</definedName>
    <definedName name="K1F2" localSheetId="2">#REF!</definedName>
    <definedName name="K2F1" localSheetId="10">#REF!</definedName>
    <definedName name="K2F1" localSheetId="4">#REF!</definedName>
    <definedName name="K2F1" localSheetId="3">#REF!</definedName>
    <definedName name="K2F1" localSheetId="1">#REF!</definedName>
    <definedName name="K2F1" localSheetId="2">#REF!</definedName>
    <definedName name="K2F2" localSheetId="10">#REF!</definedName>
    <definedName name="K2F2" localSheetId="4">#REF!</definedName>
    <definedName name="K2F2" localSheetId="3">#REF!</definedName>
    <definedName name="K2F2" localSheetId="1">#REF!</definedName>
    <definedName name="K2F2" localSheetId="2">#REF!</definedName>
    <definedName name="K3F1" localSheetId="10">#REF!</definedName>
    <definedName name="K3F1" localSheetId="4">#REF!</definedName>
    <definedName name="K3F1" localSheetId="3">#REF!</definedName>
    <definedName name="K3F1" localSheetId="1">#REF!</definedName>
    <definedName name="K3F1" localSheetId="2">#REF!</definedName>
    <definedName name="K3F2" localSheetId="10">#REF!</definedName>
    <definedName name="K3F2" localSheetId="4">#REF!</definedName>
    <definedName name="K3F2" localSheetId="3">#REF!</definedName>
    <definedName name="K3F2" localSheetId="1">#REF!</definedName>
    <definedName name="K3F2" localSheetId="2">#REF!</definedName>
    <definedName name="K4F1" localSheetId="10">#REF!</definedName>
    <definedName name="K4F1" localSheetId="4">#REF!</definedName>
    <definedName name="K4F1" localSheetId="3">#REF!</definedName>
    <definedName name="K4F1" localSheetId="1">#REF!</definedName>
    <definedName name="K4F1" localSheetId="2">#REF!</definedName>
    <definedName name="K4F2" localSheetId="10">#REF!</definedName>
    <definedName name="K4F2" localSheetId="4">#REF!</definedName>
    <definedName name="K4F2" localSheetId="3">#REF!</definedName>
    <definedName name="K4F2" localSheetId="1">#REF!</definedName>
    <definedName name="K4F2" localSheetId="2">#REF!</definedName>
    <definedName name="K5F1" localSheetId="10">#REF!</definedName>
    <definedName name="K5F1" localSheetId="4">#REF!</definedName>
    <definedName name="K5F1" localSheetId="3">#REF!</definedName>
    <definedName name="K5F1" localSheetId="1">#REF!</definedName>
    <definedName name="K5F1" localSheetId="2">#REF!</definedName>
    <definedName name="K5F2" localSheetId="10">#REF!</definedName>
    <definedName name="K5F2" localSheetId="4">#REF!</definedName>
    <definedName name="K5F2" localSheetId="3">#REF!</definedName>
    <definedName name="K5F2" localSheetId="1">#REF!</definedName>
    <definedName name="K5F2" localSheetId="2">#REF!</definedName>
    <definedName name="K6F1" localSheetId="10">#REF!</definedName>
    <definedName name="K6F1" localSheetId="4">#REF!</definedName>
    <definedName name="K6F1" localSheetId="3">#REF!</definedName>
    <definedName name="K6F1" localSheetId="1">#REF!</definedName>
    <definedName name="K6F1" localSheetId="2">#REF!</definedName>
    <definedName name="K6F2" localSheetId="10">#REF!</definedName>
    <definedName name="K6F2" localSheetId="4">#REF!</definedName>
    <definedName name="K6F2" localSheetId="3">#REF!</definedName>
    <definedName name="K6F2" localSheetId="1">#REF!</definedName>
    <definedName name="K6F2" localSheetId="2">#REF!</definedName>
    <definedName name="k6f3" localSheetId="10">#REF!</definedName>
    <definedName name="k6f3" localSheetId="4">#REF!</definedName>
    <definedName name="k6f3" localSheetId="3">#REF!</definedName>
    <definedName name="k6f3" localSheetId="1">#REF!</definedName>
    <definedName name="k6f3" localSheetId="2">#REF!</definedName>
    <definedName name="K7F1" localSheetId="10">#REF!</definedName>
    <definedName name="K7F1" localSheetId="4">#REF!</definedName>
    <definedName name="K7F1" localSheetId="3">#REF!</definedName>
    <definedName name="K7F1" localSheetId="1">#REF!</definedName>
    <definedName name="K7F1" localSheetId="2">#REF!</definedName>
    <definedName name="K7F2" localSheetId="10">#REF!</definedName>
    <definedName name="K7F2" localSheetId="4">#REF!</definedName>
    <definedName name="K7F2" localSheetId="3">#REF!</definedName>
    <definedName name="K7F2" localSheetId="1">#REF!</definedName>
    <definedName name="K7F2" localSheetId="2">#REF!</definedName>
    <definedName name="K8ALO" localSheetId="10">#REF!</definedName>
    <definedName name="K8ALO" localSheetId="4">#REF!</definedName>
    <definedName name="K8ALO" localSheetId="3">#REF!</definedName>
    <definedName name="K8ALO" localSheetId="1">#REF!</definedName>
    <definedName name="K8ALO" localSheetId="2">#REF!</definedName>
    <definedName name="K8F1" localSheetId="10">#REF!</definedName>
    <definedName name="K8F1" localSheetId="4">#REF!</definedName>
    <definedName name="K8F1" localSheetId="3">#REF!</definedName>
    <definedName name="K8F1" localSheetId="1">#REF!</definedName>
    <definedName name="K8F1" localSheetId="2">#REF!</definedName>
    <definedName name="K8F2" localSheetId="10">#REF!</definedName>
    <definedName name="K8F2" localSheetId="4">#REF!</definedName>
    <definedName name="K8F2" localSheetId="3">#REF!</definedName>
    <definedName name="K8F2" localSheetId="1">#REF!</definedName>
    <definedName name="K8F2" localSheetId="2">#REF!</definedName>
    <definedName name="K9ALO" localSheetId="10">#REF!</definedName>
    <definedName name="K9ALO" localSheetId="4">#REF!</definedName>
    <definedName name="K9ALO" localSheetId="3">#REF!</definedName>
    <definedName name="K9ALO" localSheetId="1">#REF!</definedName>
    <definedName name="K9ALO" localSheetId="2">#REF!</definedName>
    <definedName name="KAKAKA" localSheetId="10">#REF!</definedName>
    <definedName name="KAKAKA" localSheetId="11">#REF!</definedName>
    <definedName name="KAKAKA" localSheetId="4">#REF!</definedName>
    <definedName name="KAKAKA" localSheetId="3">#REF!</definedName>
    <definedName name="KAKAKA" localSheetId="1">#REF!</definedName>
    <definedName name="KAKAKA" localSheetId="2">#REF!</definedName>
    <definedName name="KHGGH" localSheetId="8" hidden="1">{"via1",#N/A,TRUE,"general";"via2",#N/A,TRUE,"general";"via3",#N/A,TRUE,"general"}</definedName>
    <definedName name="KHGGH" localSheetId="10" hidden="1">{"via1",#N/A,TRUE,"general";"via2",#N/A,TRUE,"general";"via3",#N/A,TRUE,"general"}</definedName>
    <definedName name="KHGGH" localSheetId="7" hidden="1">{"via1",#N/A,TRUE,"general";"via2",#N/A,TRUE,"general";"via3",#N/A,TRUE,"general"}</definedName>
    <definedName name="KHGGH" localSheetId="4" hidden="1">{"via1",#N/A,TRUE,"general";"via2",#N/A,TRUE,"general";"via3",#N/A,TRUE,"general"}</definedName>
    <definedName name="KHGGH" hidden="1">{"via1",#N/A,TRUE,"general";"via2",#N/A,TRUE,"general";"via3",#N/A,TRUE,"general"}</definedName>
    <definedName name="khjk7" localSheetId="8"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7" hidden="1">{"TAB1",#N/A,TRUE,"GENERAL";"TAB2",#N/A,TRUE,"GENERAL";"TAB3",#N/A,TRUE,"GENERAL";"TAB4",#N/A,TRUE,"GENERAL";"TAB5",#N/A,TRUE,"GENERAL"}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8" hidden="1">{"via1",#N/A,TRUE,"general";"via2",#N/A,TRUE,"general";"via3",#N/A,TRUE,"general"}</definedName>
    <definedName name="kikik" localSheetId="10" hidden="1">{"via1",#N/A,TRUE,"general";"via2",#N/A,TRUE,"general";"via3",#N/A,TRUE,"general"}</definedName>
    <definedName name="kikik" localSheetId="7" hidden="1">{"via1",#N/A,TRUE,"general";"via2",#N/A,TRUE,"general";"via3",#N/A,TRUE,"general"}</definedName>
    <definedName name="kikik" localSheetId="4" hidden="1">{"via1",#N/A,TRUE,"general";"via2",#N/A,TRUE,"general";"via3",#N/A,TRUE,"general"}</definedName>
    <definedName name="kikik" hidden="1">{"via1",#N/A,TRUE,"general";"via2",#N/A,TRUE,"general";"via3",#N/A,TRUE,"general"}</definedName>
    <definedName name="kjhkd" localSheetId="8" hidden="1">{"via1",#N/A,TRUE,"general";"via2",#N/A,TRUE,"general";"via3",#N/A,TRUE,"general"}</definedName>
    <definedName name="kjhkd" localSheetId="10" hidden="1">{"via1",#N/A,TRUE,"general";"via2",#N/A,TRUE,"general";"via3",#N/A,TRUE,"general"}</definedName>
    <definedName name="kjhkd" localSheetId="7" hidden="1">{"via1",#N/A,TRUE,"general";"via2",#N/A,TRUE,"general";"via3",#N/A,TRUE,"general"}</definedName>
    <definedName name="kjhkd" localSheetId="4" hidden="1">{"via1",#N/A,TRUE,"general";"via2",#N/A,TRUE,"general";"via3",#N/A,TRUE,"general"}</definedName>
    <definedName name="kjhkd" hidden="1">{"via1",#N/A,TRUE,"general";"via2",#N/A,TRUE,"general";"via3",#N/A,TRUE,"general"}</definedName>
    <definedName name="kjk" localSheetId="8" hidden="1">{"via1",#N/A,TRUE,"general";"via2",#N/A,TRUE,"general";"via3",#N/A,TRUE,"general"}</definedName>
    <definedName name="kjk" localSheetId="10" hidden="1">{"via1",#N/A,TRUE,"general";"via2",#N/A,TRUE,"general";"via3",#N/A,TRUE,"general"}</definedName>
    <definedName name="kjk" localSheetId="7" hidden="1">{"via1",#N/A,TRUE,"general";"via2",#N/A,TRUE,"general";"via3",#N/A,TRUE,"general"}</definedName>
    <definedName name="kjk" localSheetId="4" hidden="1">{"via1",#N/A,TRUE,"general";"via2",#N/A,TRUE,"general";"via3",#N/A,TRUE,"general"}</definedName>
    <definedName name="kjk" hidden="1">{"via1",#N/A,TRUE,"general";"via2",#N/A,TRUE,"general";"via3",#N/A,TRUE,"general"}</definedName>
    <definedName name="kjtrkjr" localSheetId="8" hidden="1">{"via1",#N/A,TRUE,"general";"via2",#N/A,TRUE,"general";"via3",#N/A,TRUE,"general"}</definedName>
    <definedName name="kjtrkjr" localSheetId="10" hidden="1">{"via1",#N/A,TRUE,"general";"via2",#N/A,TRUE,"general";"via3",#N/A,TRUE,"general"}</definedName>
    <definedName name="kjtrkjr" localSheetId="7"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kki" localSheetId="8" hidden="1">{"via1",#N/A,TRUE,"general";"via2",#N/A,TRUE,"general";"via3",#N/A,TRUE,"general"}</definedName>
    <definedName name="kkkki" localSheetId="10" hidden="1">{"via1",#N/A,TRUE,"general";"via2",#N/A,TRUE,"general";"via3",#N/A,TRUE,"general"}</definedName>
    <definedName name="kkkki" localSheetId="7" hidden="1">{"via1",#N/A,TRUE,"general";"via2",#N/A,TRUE,"general";"via3",#N/A,TRUE,"general"}</definedName>
    <definedName name="kkkki" localSheetId="4" hidden="1">{"via1",#N/A,TRUE,"general";"via2",#N/A,TRUE,"general";"via3",#N/A,TRUE,"general"}</definedName>
    <definedName name="kkkki" hidden="1">{"via1",#N/A,TRUE,"general";"via2",#N/A,TRUE,"general";"via3",#N/A,TRUE,"general"}</definedName>
    <definedName name="kkkkkki" localSheetId="8"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10">CANTIDADES!ERR</definedName>
    <definedName name="kl" localSheetId="4">'GRUPO MGA'!ERR</definedName>
    <definedName name="kljkl" localSheetId="3">#REF!</definedName>
    <definedName name="kljkl" localSheetId="1">#REF!</definedName>
    <definedName name="kljkl" localSheetId="2">#REF!</definedName>
    <definedName name="klklk" localSheetId="10">#REF!</definedName>
    <definedName name="klklk" localSheetId="4">#REF!</definedName>
    <definedName name="klklk" localSheetId="3">#REF!</definedName>
    <definedName name="klklk" localSheetId="1">#REF!</definedName>
    <definedName name="klklk" localSheetId="2">#REF!</definedName>
    <definedName name="krtrk" localSheetId="8" hidden="1">{"via1",#N/A,TRUE,"general";"via2",#N/A,TRUE,"general";"via3",#N/A,TRUE,"general"}</definedName>
    <definedName name="krtrk" localSheetId="10" hidden="1">{"via1",#N/A,TRUE,"general";"via2",#N/A,TRUE,"general";"via3",#N/A,TRUE,"general"}</definedName>
    <definedName name="krtrk" localSheetId="7" hidden="1">{"via1",#N/A,TRUE,"general";"via2",#N/A,TRUE,"general";"via3",#N/A,TRUE,"general"}</definedName>
    <definedName name="krtrk" localSheetId="4" hidden="1">{"via1",#N/A,TRUE,"general";"via2",#N/A,TRUE,"general";"via3",#N/A,TRUE,"general"}</definedName>
    <definedName name="krtrk" hidden="1">{"via1",#N/A,TRUE,"general";"via2",#N/A,TRUE,"general";"via3",#N/A,TRUE,"general"}</definedName>
    <definedName name="kyr" localSheetId="8" hidden="1">{"TAB1",#N/A,TRUE,"GENERAL";"TAB2",#N/A,TRUE,"GENERAL";"TAB3",#N/A,TRUE,"GENERAL";"TAB4",#N/A,TRUE,"GENERAL";"TAB5",#N/A,TRUE,"GENERAL"}</definedName>
    <definedName name="kyr" localSheetId="10" hidden="1">{"TAB1",#N/A,TRUE,"GENERAL";"TAB2",#N/A,TRUE,"GENERAL";"TAB3",#N/A,TRUE,"GENERAL";"TAB4",#N/A,TRUE,"GENERAL";"TAB5",#N/A,TRUE,"GENERAL"}</definedName>
    <definedName name="kyr" localSheetId="7" hidden="1">{"TAB1",#N/A,TRUE,"GENERAL";"TAB2",#N/A,TRUE,"GENERAL";"TAB3",#N/A,TRUE,"GENERAL";"TAB4",#N/A,TRUE,"GENERAL";"TAB5",#N/A,TRUE,"GENERAL"}</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amina_superboard" localSheetId="10">'[10]LISTADO DE MATERIALES Y EQUIPOS'!$B$99</definedName>
    <definedName name="Lechada_juntas" localSheetId="10">'[10]LISTADO DE MATERIALES Y EQUIPOS'!$B$67</definedName>
    <definedName name="LICITACION" localSheetId="10">#REF!</definedName>
    <definedName name="LICITACION" localSheetId="4">#REF!</definedName>
    <definedName name="LICITACION" localSheetId="3">#REF!</definedName>
    <definedName name="LICITACION" localSheetId="1">#REF!</definedName>
    <definedName name="LICITACION" localSheetId="2">#REF!</definedName>
    <definedName name="LIJA" localSheetId="10">'[10]LISTADO DE MATERIALES Y EQUIPOS'!$B$108</definedName>
    <definedName name="LINEA" localSheetId="10">[32]CONT_ADI!#REF!</definedName>
    <definedName name="LINEA" localSheetId="4">[33]CONT_ADI!#REF!</definedName>
    <definedName name="LINEA" localSheetId="3">[33]CONT_ADI!#REF!</definedName>
    <definedName name="LINEA" localSheetId="1">[33]CONT_ADI!#REF!</definedName>
    <definedName name="LINEA" localSheetId="2">[33]CONT_ADI!#REF!</definedName>
    <definedName name="ListaCantidad" localSheetId="10">#REF!</definedName>
    <definedName name="ListaCantidad" localSheetId="4">#REF!</definedName>
    <definedName name="ListaCantidad" localSheetId="3">#REF!</definedName>
    <definedName name="ListaCantidad" localSheetId="1">#REF!</definedName>
    <definedName name="ListaCantidad" localSheetId="2">#REF!</definedName>
    <definedName name="ListaItem" localSheetId="10">#REF!</definedName>
    <definedName name="ListaItem" localSheetId="4">#REF!</definedName>
    <definedName name="ListaItem" localSheetId="3">#REF!</definedName>
    <definedName name="ListaItem" localSheetId="1">#REF!</definedName>
    <definedName name="ListaItem" localSheetId="2">#REF!</definedName>
    <definedName name="Liston_2x2" localSheetId="10">'[10]LISTADO DE MATERIALES Y EQUIPOS'!$B$25</definedName>
    <definedName name="liuoo" localSheetId="8"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7" hidden="1">{"TAB1",#N/A,TRUE,"GENERAL";"TAB2",#N/A,TRUE,"GENERAL";"TAB3",#N/A,TRUE,"GENERAL";"TAB4",#N/A,TRUE,"GENERAL";"TAB5",#N/A,TRUE,"GENERAL"}</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8" hidden="1">{"via1",#N/A,TRUE,"general";"via2",#N/A,TRUE,"general";"via3",#N/A,TRUE,"general"}</definedName>
    <definedName name="lkj" localSheetId="10" hidden="1">{"via1",#N/A,TRUE,"general";"via2",#N/A,TRUE,"general";"via3",#N/A,TRUE,"general"}</definedName>
    <definedName name="lkj" localSheetId="7" hidden="1">{"via1",#N/A,TRUE,"general";"via2",#N/A,TRUE,"general";"via3",#N/A,TRUE,"general"}</definedName>
    <definedName name="lkj" localSheetId="4" hidden="1">{"via1",#N/A,TRUE,"general";"via2",#N/A,TRUE,"general";"via3",#N/A,TRUE,"general"}</definedName>
    <definedName name="lkj" hidden="1">{"via1",#N/A,TRUE,"general";"via2",#N/A,TRUE,"general";"via3",#N/A,TRUE,"general"}</definedName>
    <definedName name="LKJLJK" localSheetId="8"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localSheetId="10">#REF!</definedName>
    <definedName name="ll" localSheetId="4">#REF!</definedName>
    <definedName name="ll" localSheetId="3">#REF!</definedName>
    <definedName name="ll" localSheetId="1">#REF!</definedName>
    <definedName name="ll" localSheetId="2">#REF!</definedName>
    <definedName name="lllllh" localSheetId="8" hidden="1">{"via1",#N/A,TRUE,"general";"via2",#N/A,TRUE,"general";"via3",#N/A,TRUE,"general"}</definedName>
    <definedName name="lllllh" localSheetId="10" hidden="1">{"via1",#N/A,TRUE,"general";"via2",#N/A,TRUE,"general";"via3",#N/A,TRUE,"general"}</definedName>
    <definedName name="lllllh" localSheetId="7" hidden="1">{"via1",#N/A,TRUE,"general";"via2",#N/A,TRUE,"general";"via3",#N/A,TRUE,"general"}</definedName>
    <definedName name="lllllh" localSheetId="4" hidden="1">{"via1",#N/A,TRUE,"general";"via2",#N/A,TRUE,"general";"via3",#N/A,TRUE,"general"}</definedName>
    <definedName name="lllllh" hidden="1">{"via1",#N/A,TRUE,"general";"via2",#N/A,TRUE,"general";"via3",#N/A,TRUE,"general"}</definedName>
    <definedName name="llllll" localSheetId="10">#REF!</definedName>
    <definedName name="llllll" localSheetId="11">#REF!</definedName>
    <definedName name="llllll" localSheetId="4">#REF!</definedName>
    <definedName name="llllll" localSheetId="3">#REF!</definedName>
    <definedName name="llllll" localSheetId="1">#REF!</definedName>
    <definedName name="llllll" localSheetId="2">#REF!</definedName>
    <definedName name="lllllllo" localSheetId="8" hidden="1">{"via1",#N/A,TRUE,"general";"via2",#N/A,TRUE,"general";"via3",#N/A,TRUE,"general"}</definedName>
    <definedName name="lllllllo" localSheetId="10" hidden="1">{"via1",#N/A,TRUE,"general";"via2",#N/A,TRUE,"general";"via3",#N/A,TRUE,"general"}</definedName>
    <definedName name="lllllllo" localSheetId="7"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CA" localSheetId="10">[8]!absc</definedName>
    <definedName name="LOCA" localSheetId="4">[9]!absc</definedName>
    <definedName name="LOCA" localSheetId="3">[9]!absc</definedName>
    <definedName name="LOCA" localSheetId="1">[9]!absc</definedName>
    <definedName name="LOCA" localSheetId="2">[9]!absc</definedName>
    <definedName name="LOCALIZACION_Y_REPLANTEO" localSheetId="10">#REF!</definedName>
    <definedName name="LOCALIZACION_Y_REPLANTEO" localSheetId="4">#REF!</definedName>
    <definedName name="LOCALIZACION_Y_REPLANTEO" localSheetId="3">#REF!</definedName>
    <definedName name="LOCALIZACION_Y_REPLANTEO" localSheetId="1">#REF!</definedName>
    <definedName name="LOCALIZACION_Y_REPLANTEO" localSheetId="2">#REF!</definedName>
    <definedName name="LOCALIZACIÓN_Y_REPLANTEO._ESTRUCTURAS" localSheetId="10">#REF!</definedName>
    <definedName name="LOCALIZACIÓN_Y_REPLANTEO._ESTRUCTURAS" localSheetId="4">#REF!</definedName>
    <definedName name="LOCALIZACIÓN_Y_REPLANTEO._ESTRUCTURAS" localSheetId="3">#REF!</definedName>
    <definedName name="LOCALIZACIÓN_Y_REPLANTEO._ESTRUCTURAS" localSheetId="1">#REF!</definedName>
    <definedName name="LOCALIZACIÓN_Y_REPLANTEO._ESTRUCTURAS" localSheetId="2">#REF!</definedName>
    <definedName name="LOGO" localSheetId="10">CANTIDADES!ERR</definedName>
    <definedName name="LOGO" localSheetId="4">'GRUPO MGA'!ERR</definedName>
    <definedName name="lolol" localSheetId="8"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7" hidden="1">{"TAB1",#N/A,TRUE,"GENERAL";"TAB2",#N/A,TRUE,"GENERAL";"TAB3",#N/A,TRUE,"GENERAL";"TAB4",#N/A,TRUE,"GENERAL";"TAB5",#N/A,TRUE,"GENERAL"}</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PE" localSheetId="10">#REF!</definedName>
    <definedName name="LOPE" localSheetId="4">#REF!</definedName>
    <definedName name="LOPE" localSheetId="3">#REF!</definedName>
    <definedName name="LOPE" localSheetId="1">#REF!</definedName>
    <definedName name="LOPE" localSheetId="2">#REF!</definedName>
    <definedName name="lplpl" localSheetId="8" hidden="1">{"via1",#N/A,TRUE,"general";"via2",#N/A,TRUE,"general";"via3",#N/A,TRUE,"general"}</definedName>
    <definedName name="lplpl" localSheetId="10" hidden="1">{"via1",#N/A,TRUE,"general";"via2",#N/A,TRUE,"general";"via3",#N/A,TRUE,"general"}</definedName>
    <definedName name="lplpl" localSheetId="7" hidden="1">{"via1",#N/A,TRUE,"general";"via2",#N/A,TRUE,"general";"via3",#N/A,TRUE,"general"}</definedName>
    <definedName name="lplpl" localSheetId="4"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lun" localSheetId="10">'[17]Res-Accide-10'!#REF!</definedName>
    <definedName name="lun" localSheetId="4">'[24]Res-Accide-10'!#REF!</definedName>
    <definedName name="lun" localSheetId="3">'[24]Res-Accide-10'!#REF!</definedName>
    <definedName name="lun" localSheetId="1">'[24]Res-Accide-10'!#REF!</definedName>
    <definedName name="lun" localSheetId="2">'[24]Res-Accide-10'!#REF!</definedName>
    <definedName name="M" localSheetId="10">#REF!</definedName>
    <definedName name="M" localSheetId="4">#REF!</definedName>
    <definedName name="M" localSheetId="3">#REF!</definedName>
    <definedName name="M" localSheetId="1">#REF!</definedName>
    <definedName name="M" localSheetId="2">#REF!</definedName>
    <definedName name="MA" localSheetId="10">'[17]Res-Accide-10'!#REF!</definedName>
    <definedName name="MA" localSheetId="4">'[24]Res-Accide-10'!#REF!</definedName>
    <definedName name="MA" localSheetId="3">'[24]Res-Accide-10'!#REF!</definedName>
    <definedName name="MA" localSheetId="1">'[24]Res-Accide-10'!#REF!</definedName>
    <definedName name="MA" localSheetId="2">'[24]Res-Accide-10'!#REF!</definedName>
    <definedName name="mac" localSheetId="10">#REF!</definedName>
    <definedName name="mac" localSheetId="4">#REF!</definedName>
    <definedName name="mac" localSheetId="3">#REF!</definedName>
    <definedName name="mac" localSheetId="1">#REF!</definedName>
    <definedName name="mac" localSheetId="2">#REF!</definedName>
    <definedName name="Maestro" localSheetId="10">'[10]LISTADO DE MATERIALES Y EQUIPOS'!$B$8</definedName>
    <definedName name="mafdsf" localSheetId="8" hidden="1">{"via1",#N/A,TRUE,"general";"via2",#N/A,TRUE,"general";"via3",#N/A,TRUE,"general"}</definedName>
    <definedName name="mafdsf" localSheetId="10" hidden="1">{"via1",#N/A,TRUE,"general";"via2",#N/A,TRUE,"general";"via3",#N/A,TRUE,"general"}</definedName>
    <definedName name="mafdsf" localSheetId="7" hidden="1">{"via1",#N/A,TRUE,"general";"via2",#N/A,TRUE,"general";"via3",#N/A,TRUE,"general"}</definedName>
    <definedName name="mafdsf" localSheetId="4" hidden="1">{"via1",#N/A,TRUE,"general";"via2",#N/A,TRUE,"general";"via3",#N/A,TRUE,"general"}</definedName>
    <definedName name="mafdsf" hidden="1">{"via1",#N/A,TRUE,"general";"via2",#N/A,TRUE,"general";"via3",#N/A,TRUE,"general"}</definedName>
    <definedName name="Malla_4x4" localSheetId="10">'[10]LISTADO DE MATERIALES Y EQUIPOS'!$B$30</definedName>
    <definedName name="Malla_Electrosoldada" localSheetId="10">'[10]LISTADO DE MATERIALES Y EQUIPOS'!$B$29</definedName>
    <definedName name="mao" localSheetId="8" hidden="1">{"TAB1",#N/A,TRUE,"GENERAL";"TAB2",#N/A,TRUE,"GENERAL";"TAB3",#N/A,TRUE,"GENERAL";"TAB4",#N/A,TRUE,"GENERAL";"TAB5",#N/A,TRUE,"GENERAL"}</definedName>
    <definedName name="mao" localSheetId="10" hidden="1">{"TAB1",#N/A,TRUE,"GENERAL";"TAB2",#N/A,TRUE,"GENERAL";"TAB3",#N/A,TRUE,"GENERAL";"TAB4",#N/A,TRUE,"GENERAL";"TAB5",#N/A,TRUE,"GENERAL"}</definedName>
    <definedName name="mao" localSheetId="7" hidden="1">{"TAB1",#N/A,TRUE,"GENERAL";"TAB2",#N/A,TRUE,"GENERAL";"TAB3",#N/A,TRUE,"GENERAL";"TAB4",#N/A,TRUE,"GENERAL";"TAB5",#N/A,TRUE,"GENERAL"}</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8" hidden="1">{"via1",#N/A,TRUE,"general";"via2",#N/A,TRUE,"general";"via3",#N/A,TRUE,"general"}</definedName>
    <definedName name="maow" localSheetId="10" hidden="1">{"via1",#N/A,TRUE,"general";"via2",#N/A,TRUE,"general";"via3",#N/A,TRUE,"general"}</definedName>
    <definedName name="maow" localSheetId="7" hidden="1">{"via1",#N/A,TRUE,"general";"via2",#N/A,TRUE,"general";"via3",#N/A,TRUE,"general"}</definedName>
    <definedName name="maow" localSheetId="4" hidden="1">{"via1",#N/A,TRUE,"general";"via2",#N/A,TRUE,"general";"via3",#N/A,TRUE,"general"}</definedName>
    <definedName name="maow" hidden="1">{"via1",#N/A,TRUE,"general";"via2",#N/A,TRUE,"general";"via3",#N/A,TRUE,"general"}</definedName>
    <definedName name="mar" localSheetId="10">'[17]Res-Accide-10'!#REF!</definedName>
    <definedName name="mar" localSheetId="4">'[24]Res-Accide-10'!#REF!</definedName>
    <definedName name="mar" localSheetId="3">'[24]Res-Accide-10'!#REF!</definedName>
    <definedName name="mar" localSheetId="1">'[24]Res-Accide-10'!#REF!</definedName>
    <definedName name="mar" localSheetId="2">'[24]Res-Accide-10'!#REF!</definedName>
    <definedName name="MARAVILLA" hidden="1">{"PRES REHAB ARM-PER POR ITEMS  KM A KM",#N/A,TRUE,"Rehabilitacion Arm-Per"}</definedName>
    <definedName name="MARYLUZ" hidden="1">{"PRES REHAB ARM-PER POR ITEMS  KM A KM",#N/A,TRUE,"Rehabilitacion Arm-Per"}</definedName>
    <definedName name="MASILLA" localSheetId="10">'[10]LISTADO DE MATERIALES Y EQUIPOS'!$B$106</definedName>
    <definedName name="masor" localSheetId="8" hidden="1">{"via1",#N/A,TRUE,"general";"via2",#N/A,TRUE,"general";"via3",#N/A,TRUE,"general"}</definedName>
    <definedName name="masor" localSheetId="10" hidden="1">{"via1",#N/A,TRUE,"general";"via2",#N/A,TRUE,"general";"via3",#N/A,TRUE,"general"}</definedName>
    <definedName name="masor" localSheetId="7" hidden="1">{"via1",#N/A,TRUE,"general";"via2",#N/A,TRUE,"general";"via3",#N/A,TRUE,"general"}</definedName>
    <definedName name="masor" localSheetId="4" hidden="1">{"via1",#N/A,TRUE,"general";"via2",#N/A,TRUE,"general";"via3",#N/A,TRUE,"general"}</definedName>
    <definedName name="masor" hidden="1">{"via1",#N/A,TRUE,"general";"via2",#N/A,TRUE,"general";"via3",#N/A,TRUE,"general"}</definedName>
    <definedName name="MAT" localSheetId="10">#REF!</definedName>
    <definedName name="MAT" localSheetId="4">#REF!</definedName>
    <definedName name="MAT" localSheetId="3">#REF!</definedName>
    <definedName name="MAT" localSheetId="1">#REF!</definedName>
    <definedName name="MAT" localSheetId="2">#REF!</definedName>
    <definedName name="MATER" localSheetId="10">[22]MATERIAL!$B$3:$B$580</definedName>
    <definedName name="Material_seleccionado" localSheetId="10">'[10]LISTADO DE MATERIALES Y EQUIPOS'!$B$22</definedName>
    <definedName name="MATERIALES" localSheetId="10">[22]MATERIAL!$B$2:$D$580</definedName>
    <definedName name="MaterialTub" localSheetId="10">#REF!</definedName>
    <definedName name="MaterialTub" localSheetId="4">#REF!</definedName>
    <definedName name="MaterialTub" localSheetId="3">#REF!</definedName>
    <definedName name="MaterialTub" localSheetId="1">#REF!</definedName>
    <definedName name="MaterialTub" localSheetId="2">#REF!</definedName>
    <definedName name="mdd" localSheetId="8" hidden="1">{"via1",#N/A,TRUE,"general";"via2",#N/A,TRUE,"general";"via3",#N/A,TRUE,"general"}</definedName>
    <definedName name="mdd" localSheetId="10" hidden="1">{"via1",#N/A,TRUE,"general";"via2",#N/A,TRUE,"general";"via3",#N/A,TRUE,"general"}</definedName>
    <definedName name="mdd" localSheetId="7" hidden="1">{"via1",#N/A,TRUE,"general";"via2",#N/A,TRUE,"general";"via3",#N/A,TRUE,"general"}</definedName>
    <definedName name="mdd" localSheetId="4" hidden="1">{"via1",#N/A,TRUE,"general";"via2",#N/A,TRUE,"general";"via3",#N/A,TRUE,"general"}</definedName>
    <definedName name="mdd" hidden="1">{"via1",#N/A,TRUE,"general";"via2",#N/A,TRUE,"general";"via3",#N/A,TRUE,"general"}</definedName>
    <definedName name="meg" localSheetId="8" hidden="1">{"TAB1",#N/A,TRUE,"GENERAL";"TAB2",#N/A,TRUE,"GENERAL";"TAB3",#N/A,TRUE,"GENERAL";"TAB4",#N/A,TRUE,"GENERAL";"TAB5",#N/A,TRUE,"GENERAL"}</definedName>
    <definedName name="meg" localSheetId="10" hidden="1">{"TAB1",#N/A,TRUE,"GENERAL";"TAB2",#N/A,TRUE,"GENERAL";"TAB3",#N/A,TRUE,"GENERAL";"TAB4",#N/A,TRUE,"GENERAL";"TAB5",#N/A,TRUE,"GENERAL"}</definedName>
    <definedName name="meg" localSheetId="7" hidden="1">{"TAB1",#N/A,TRUE,"GENERAL";"TAB2",#N/A,TRUE,"GENERAL";"TAB3",#N/A,TRUE,"GENERAL";"TAB4",#N/A,TRUE,"GENERAL";"TAB5",#N/A,TRUE,"GENERAL"}</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SES" localSheetId="10">#REF!</definedName>
    <definedName name="MESES" localSheetId="4">#REF!</definedName>
    <definedName name="MESES" localSheetId="3">#REF!</definedName>
    <definedName name="MESES" localSheetId="1">#REF!</definedName>
    <definedName name="MESES" localSheetId="2">#REF!</definedName>
    <definedName name="Mezcladora" localSheetId="10">'[10]LISTADO DE MATERIALES Y EQUIPOS'!$B$32</definedName>
    <definedName name="mfgjrdt" localSheetId="8"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8" hidden="1">{"via1",#N/A,TRUE,"general";"via2",#N/A,TRUE,"general";"via3",#N/A,TRUE,"general"}</definedName>
    <definedName name="mghm" localSheetId="10" hidden="1">{"via1",#N/A,TRUE,"general";"via2",#N/A,TRUE,"general";"via3",#N/A,TRUE,"general"}</definedName>
    <definedName name="mghm" localSheetId="7" hidden="1">{"via1",#N/A,TRUE,"general";"via2",#N/A,TRUE,"general";"via3",#N/A,TRUE,"general"}</definedName>
    <definedName name="mghm" localSheetId="4" hidden="1">{"via1",#N/A,TRUE,"general";"via2",#N/A,TRUE,"general";"via3",#N/A,TRUE,"general"}</definedName>
    <definedName name="mghm" hidden="1">{"via1",#N/A,TRUE,"general";"via2",#N/A,TRUE,"general";"via3",#N/A,TRUE,"general"}</definedName>
    <definedName name="mjmj" localSheetId="8" hidden="1">{"via1",#N/A,TRUE,"general";"via2",#N/A,TRUE,"general";"via3",#N/A,TRUE,"general"}</definedName>
    <definedName name="mjmj" localSheetId="10" hidden="1">{"via1",#N/A,TRUE,"general";"via2",#N/A,TRUE,"general";"via3",#N/A,TRUE,"general"}</definedName>
    <definedName name="mjmj" localSheetId="7" hidden="1">{"via1",#N/A,TRUE,"general";"via2",#N/A,TRUE,"general";"via3",#N/A,TRUE,"general"}</definedName>
    <definedName name="mjmj" localSheetId="4" hidden="1">{"via1",#N/A,TRUE,"general";"via2",#N/A,TRUE,"general";"via3",#N/A,TRUE,"general"}</definedName>
    <definedName name="mjmj" hidden="1">{"via1",#N/A,TRUE,"general";"via2",#N/A,TRUE,"general";"via3",#N/A,TRUE,"general"}</definedName>
    <definedName name="mjmjmn" localSheetId="8" hidden="1">{"via1",#N/A,TRUE,"general";"via2",#N/A,TRUE,"general";"via3",#N/A,TRUE,"general"}</definedName>
    <definedName name="mjmjmn" localSheetId="10" hidden="1">{"via1",#N/A,TRUE,"general";"via2",#N/A,TRUE,"general";"via3",#N/A,TRUE,"general"}</definedName>
    <definedName name="mjmjmn" localSheetId="7"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8" hidden="1">{"via1",#N/A,TRUE,"general";"via2",#N/A,TRUE,"general";"via3",#N/A,TRUE,"general"}</definedName>
    <definedName name="mjnhgkio" localSheetId="10" hidden="1">{"via1",#N/A,TRUE,"general";"via2",#N/A,TRUE,"general";"via3",#N/A,TRUE,"general"}</definedName>
    <definedName name="mjnhgkio" localSheetId="7"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KMK" localSheetId="10">#REF!</definedName>
    <definedName name="MKMK" localSheetId="11">#REF!</definedName>
    <definedName name="MKMK" localSheetId="4">#REF!</definedName>
    <definedName name="MKMK" localSheetId="3">#REF!</definedName>
    <definedName name="MKMK" localSheetId="1">#REF!</definedName>
    <definedName name="MKMK" localSheetId="2">#REF!</definedName>
    <definedName name="mmjmjh" localSheetId="8"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8" hidden="1">{"TAB1",#N/A,TRUE,"GENERAL";"TAB2",#N/A,TRUE,"GENERAL";"TAB3",#N/A,TRUE,"GENERAL";"TAB4",#N/A,TRUE,"GENERAL";"TAB5",#N/A,TRUE,"GENERAL"}</definedName>
    <definedName name="mmm" localSheetId="10" hidden="1">{"TAB1",#N/A,TRUE,"GENERAL";"TAB2",#N/A,TRUE,"GENERAL";"TAB3",#N/A,TRUE,"GENERAL";"TAB4",#N/A,TRUE,"GENERAL";"TAB5",#N/A,TRUE,"GENERAL"}</definedName>
    <definedName name="mmm" localSheetId="7"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8" hidden="1">{"via1",#N/A,TRUE,"general";"via2",#N/A,TRUE,"general";"via3",#N/A,TRUE,"general"}</definedName>
    <definedName name="mmmh" localSheetId="10" hidden="1">{"via1",#N/A,TRUE,"general";"via2",#N/A,TRUE,"general";"via3",#N/A,TRUE,"general"}</definedName>
    <definedName name="mmmh" localSheetId="7" hidden="1">{"via1",#N/A,TRUE,"general";"via2",#N/A,TRUE,"general";"via3",#N/A,TRUE,"general"}</definedName>
    <definedName name="mmmh" localSheetId="4" hidden="1">{"via1",#N/A,TRUE,"general";"via2",#N/A,TRUE,"general";"via3",#N/A,TRUE,"general"}</definedName>
    <definedName name="mmmh" hidden="1">{"via1",#N/A,TRUE,"general";"via2",#N/A,TRUE,"general";"via3",#N/A,TRUE,"general"}</definedName>
    <definedName name="mmmmmjyt" localSheetId="8"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8" hidden="1">{"via1",#N/A,TRUE,"general";"via2",#N/A,TRUE,"general";"via3",#N/A,TRUE,"general"}</definedName>
    <definedName name="mmmmmmg" localSheetId="10" hidden="1">{"via1",#N/A,TRUE,"general";"via2",#N/A,TRUE,"general";"via3",#N/A,TRUE,"general"}</definedName>
    <definedName name="mmmmmmg" localSheetId="7" hidden="1">{"via1",#N/A,TRUE,"general";"via2",#N/A,TRUE,"general";"via3",#N/A,TRUE,"general"}</definedName>
    <definedName name="mmmmmmg" localSheetId="4" hidden="1">{"via1",#N/A,TRUE,"general";"via2",#N/A,TRUE,"general";"via3",#N/A,TRUE,"general"}</definedName>
    <definedName name="mmmmmmg" hidden="1">{"via1",#N/A,TRUE,"general";"via2",#N/A,TRUE,"general";"via3",#N/A,TRUE,"general"}</definedName>
    <definedName name="MN" localSheetId="8" hidden="1">{"via1",#N/A,TRUE,"general";"via2",#N/A,TRUE,"general";"via3",#N/A,TRUE,"general"}</definedName>
    <definedName name="MN" localSheetId="10" hidden="1">{"via1",#N/A,TRUE,"general";"via2",#N/A,TRUE,"general";"via3",#N/A,TRUE,"general"}</definedName>
    <definedName name="MN" localSheetId="7"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rtero_1_10" localSheetId="10">'[10]APUS BASIC'!$G$296</definedName>
    <definedName name="Mortero_1_5" localSheetId="10">'[10]APUS BASIC'!$G$208</definedName>
    <definedName name="Mortero_1_6" localSheetId="10">'[10]APUS BASIC'!$G$252</definedName>
    <definedName name="MSMSMSMSMSMSMSMSM" localSheetId="10">#REF!</definedName>
    <definedName name="MSMSMSMSMSMSMSMSM" localSheetId="11">#REF!</definedName>
    <definedName name="MSMSMSMSMSMSMSMSM" localSheetId="4">#REF!</definedName>
    <definedName name="MSMSMSMSMSMSMSMSM" localSheetId="3">#REF!</definedName>
    <definedName name="MSMSMSMSMSMSMSMSM" localSheetId="1">#REF!</definedName>
    <definedName name="MSMSMSMSMSMSMSMSM" localSheetId="2">#REF!</definedName>
    <definedName name="MXMXMXMXMXM" localSheetId="10">#REF!</definedName>
    <definedName name="MXMXMXMXMXM" localSheetId="11">#REF!</definedName>
    <definedName name="MXMXMXMXMXM" localSheetId="4">#REF!</definedName>
    <definedName name="MXMXMXMXMXM" localSheetId="3">#REF!</definedName>
    <definedName name="MXMXMXMXMXM" localSheetId="1">#REF!</definedName>
    <definedName name="MXMXMXMXMXM" localSheetId="2">#REF!</definedName>
    <definedName name="n" localSheetId="8" hidden="1">{"via1",#N/A,TRUE,"general";"via2",#N/A,TRUE,"general";"via3",#N/A,TRUE,"general"}</definedName>
    <definedName name="n" localSheetId="10" hidden="1">{"via1",#N/A,TRUE,"general";"via2",#N/A,TRUE,"general";"via3",#N/A,TRUE,"general"}</definedName>
    <definedName name="n" localSheetId="7" hidden="1">{"via1",#N/A,TRUE,"general";"via2",#N/A,TRUE,"general";"via3",#N/A,TRUE,"general"}</definedName>
    <definedName name="n" localSheetId="4" hidden="1">{"via1",#N/A,TRUE,"general";"via2",#N/A,TRUE,"general";"via3",#N/A,TRUE,"general"}</definedName>
    <definedName name="n" hidden="1">{"via1",#N/A,TRUE,"general";"via2",#N/A,TRUE,"general";"via3",#N/A,TRUE,"general"}</definedName>
    <definedName name="nbvnv" localSheetId="8" hidden="1">{"via1",#N/A,TRUE,"general";"via2",#N/A,TRUE,"general";"via3",#N/A,TRUE,"general"}</definedName>
    <definedName name="nbvnv" localSheetId="10" hidden="1">{"via1",#N/A,TRUE,"general";"via2",#N/A,TRUE,"general";"via3",#N/A,TRUE,"general"}</definedName>
    <definedName name="nbvnv" localSheetId="7" hidden="1">{"via1",#N/A,TRUE,"general";"via2",#N/A,TRUE,"general";"via3",#N/A,TRUE,"general"}</definedName>
    <definedName name="nbvnv" localSheetId="4" hidden="1">{"via1",#N/A,TRUE,"general";"via2",#N/A,TRUE,"general";"via3",#N/A,TRUE,"general"}</definedName>
    <definedName name="nbvnv" hidden="1">{"via1",#N/A,TRUE,"general";"via2",#N/A,TRUE,"general";"via3",#N/A,TRUE,"general"}</definedName>
    <definedName name="NDHS" localSheetId="8" hidden="1">{"TAB1",#N/A,TRUE,"GENERAL";"TAB2",#N/A,TRUE,"GENERAL";"TAB3",#N/A,TRUE,"GENERAL";"TAB4",#N/A,TRUE,"GENERAL";"TAB5",#N/A,TRUE,"GENERAL"}</definedName>
    <definedName name="NDHS" localSheetId="10" hidden="1">{"TAB1",#N/A,TRUE,"GENERAL";"TAB2",#N/A,TRUE,"GENERAL";"TAB3",#N/A,TRUE,"GENERAL";"TAB4",#N/A,TRUE,"GENERAL";"TAB5",#N/A,TRUE,"GENERAL"}</definedName>
    <definedName name="NDHS" localSheetId="7" hidden="1">{"TAB1",#N/A,TRUE,"GENERAL";"TAB2",#N/A,TRUE,"GENERAL";"TAB3",#N/A,TRUE,"GENERAL";"TAB4",#N/A,TRUE,"GENERAL";"TAB5",#N/A,TRUE,"GENERAL"}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8" hidden="1">{"TAB1",#N/A,TRUE,"GENERAL";"TAB2",#N/A,TRUE,"GENERAL";"TAB3",#N/A,TRUE,"GENERAL";"TAB4",#N/A,TRUE,"GENERAL";"TAB5",#N/A,TRUE,"GENERAL"}</definedName>
    <definedName name="nf" localSheetId="10" hidden="1">{"TAB1",#N/A,TRUE,"GENERAL";"TAB2",#N/A,TRUE,"GENERAL";"TAB3",#N/A,TRUE,"GENERAL";"TAB4",#N/A,TRUE,"GENERAL";"TAB5",#N/A,TRUE,"GENERAL"}</definedName>
    <definedName name="nf" localSheetId="7"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8" hidden="1">{"via1",#N/A,TRUE,"general";"via2",#N/A,TRUE,"general";"via3",#N/A,TRUE,"general"}</definedName>
    <definedName name="nfg" localSheetId="10" hidden="1">{"via1",#N/A,TRUE,"general";"via2",#N/A,TRUE,"general";"via3",#N/A,TRUE,"general"}</definedName>
    <definedName name="nfg" localSheetId="7" hidden="1">{"via1",#N/A,TRUE,"general";"via2",#N/A,TRUE,"general";"via3",#N/A,TRUE,"general"}</definedName>
    <definedName name="nfg" localSheetId="4" hidden="1">{"via1",#N/A,TRUE,"general";"via2",#N/A,TRUE,"general";"via3",#N/A,TRUE,"general"}</definedName>
    <definedName name="nfg" hidden="1">{"via1",#N/A,TRUE,"general";"via2",#N/A,TRUE,"general";"via3",#N/A,TRUE,"general"}</definedName>
    <definedName name="nfgn" localSheetId="8" hidden="1">{"via1",#N/A,TRUE,"general";"via2",#N/A,TRUE,"general";"via3",#N/A,TRUE,"general"}</definedName>
    <definedName name="nfgn" localSheetId="10" hidden="1">{"via1",#N/A,TRUE,"general";"via2",#N/A,TRUE,"general";"via3",#N/A,TRUE,"general"}</definedName>
    <definedName name="nfgn" localSheetId="7"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dn" localSheetId="8" hidden="1">{"TAB1",#N/A,TRUE,"GENERAL";"TAB2",#N/A,TRUE,"GENERAL";"TAB3",#N/A,TRUE,"GENERAL";"TAB4",#N/A,TRUE,"GENERAL";"TAB5",#N/A,TRUE,"GENERAL"}</definedName>
    <definedName name="ngdn" localSheetId="10" hidden="1">{"TAB1",#N/A,TRUE,"GENERAL";"TAB2",#N/A,TRUE,"GENERAL";"TAB3",#N/A,TRUE,"GENERAL";"TAB4",#N/A,TRUE,"GENERAL";"TAB5",#N/A,TRUE,"GENERAL"}</definedName>
    <definedName name="ngdn" localSheetId="7" hidden="1">{"TAB1",#N/A,TRUE,"GENERAL";"TAB2",#N/A,TRUE,"GENERAL";"TAB3",#N/A,TRUE,"GENERAL";"TAB4",#N/A,TRUE,"GENERAL";"TAB5",#N/A,TRUE,"GENERAL"}</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8" hidden="1">{"via1",#N/A,TRUE,"general";"via2",#N/A,TRUE,"general";"via3",#N/A,TRUE,"general"}</definedName>
    <definedName name="ngfh" localSheetId="10" hidden="1">{"via1",#N/A,TRUE,"general";"via2",#N/A,TRUE,"general";"via3",#N/A,TRUE,"general"}</definedName>
    <definedName name="ngfh" localSheetId="7" hidden="1">{"via1",#N/A,TRUE,"general";"via2",#N/A,TRUE,"general";"via3",#N/A,TRUE,"general"}</definedName>
    <definedName name="ngfh" localSheetId="4" hidden="1">{"via1",#N/A,TRUE,"general";"via2",#N/A,TRUE,"general";"via3",#N/A,TRUE,"general"}</definedName>
    <definedName name="ngfh" hidden="1">{"via1",#N/A,TRUE,"general";"via2",#N/A,TRUE,"general";"via3",#N/A,TRUE,"general"}</definedName>
    <definedName name="nhn" localSheetId="8" hidden="1">{"via1",#N/A,TRUE,"general";"via2",#N/A,TRUE,"general";"via3",#N/A,TRUE,"general"}</definedName>
    <definedName name="nhn" localSheetId="10" hidden="1">{"via1",#N/A,TRUE,"general";"via2",#N/A,TRUE,"general";"via3",#N/A,TRUE,"general"}</definedName>
    <definedName name="nhn" localSheetId="7" hidden="1">{"via1",#N/A,TRUE,"general";"via2",#N/A,TRUE,"general";"via3",#N/A,TRUE,"general"}</definedName>
    <definedName name="nhn" localSheetId="4" hidden="1">{"via1",#N/A,TRUE,"general";"via2",#N/A,TRUE,"general";"via3",#N/A,TRUE,"general"}</definedName>
    <definedName name="nhn" hidden="1">{"via1",#N/A,TRUE,"general";"via2",#N/A,TRUE,"general";"via3",#N/A,TRUE,"general"}</definedName>
    <definedName name="nhncfgn" localSheetId="8"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8" hidden="1">{"via1",#N/A,TRUE,"general";"via2",#N/A,TRUE,"general";"via3",#N/A,TRUE,"general"}</definedName>
    <definedName name="nhndr" localSheetId="10" hidden="1">{"via1",#N/A,TRUE,"general";"via2",#N/A,TRUE,"general";"via3",#N/A,TRUE,"general"}</definedName>
    <definedName name="nhndr" localSheetId="7" hidden="1">{"via1",#N/A,TRUE,"general";"via2",#N/A,TRUE,"general";"via3",#N/A,TRUE,"general"}</definedName>
    <definedName name="nhndr" localSheetId="4" hidden="1">{"via1",#N/A,TRUE,"general";"via2",#N/A,TRUE,"general";"via3",#N/A,TRUE,"general"}</definedName>
    <definedName name="nhndr" hidden="1">{"via1",#N/A,TRUE,"general";"via2",#N/A,TRUE,"general";"via3",#N/A,TRUE,"general"}</definedName>
    <definedName name="nmmmm" localSheetId="8" hidden="1">{"via1",#N/A,TRUE,"general";"via2",#N/A,TRUE,"general";"via3",#N/A,TRUE,"general"}</definedName>
    <definedName name="nmmmm" localSheetId="10" hidden="1">{"via1",#N/A,TRUE,"general";"via2",#N/A,TRUE,"general";"via3",#N/A,TRUE,"general"}</definedName>
    <definedName name="nmmmm" localSheetId="7" hidden="1">{"via1",#N/A,TRUE,"general";"via2",#N/A,TRUE,"general";"via3",#N/A,TRUE,"general"}</definedName>
    <definedName name="nmmmm" localSheetId="4" hidden="1">{"via1",#N/A,TRUE,"general";"via2",#N/A,TRUE,"general";"via3",#N/A,TRUE,"general"}</definedName>
    <definedName name="nmmmm" hidden="1">{"via1",#N/A,TRUE,"general";"via2",#N/A,TRUE,"general";"via3",#N/A,TRUE,"general"}</definedName>
    <definedName name="NN" localSheetId="8" hidden="1">{"TAB1",#N/A,TRUE,"GENERAL";"TAB2",#N/A,TRUE,"GENERAL";"TAB3",#N/A,TRUE,"GENERAL";"TAB4",#N/A,TRUE,"GENERAL";"TAB5",#N/A,TRUE,"GENERAL"}</definedName>
    <definedName name="NN" localSheetId="10" hidden="1">{"TAB1",#N/A,TRUE,"GENERAL";"TAB2",#N/A,TRUE,"GENERAL";"TAB3",#N/A,TRUE,"GENERAL";"TAB4",#N/A,TRUE,"GENERAL";"TAB5",#N/A,TRUE,"GENERAL"}</definedName>
    <definedName name="NN" localSheetId="7" hidden="1">{"TAB1",#N/A,TRUE,"GENERAL";"TAB2",#N/A,TRUE,"GENERAL";"TAB3",#N/A,TRUE,"GENERAL";"TAB4",#N/A,TRUE,"GENERAL";"TAB5",#N/A,TRUE,"GENERAL"}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8"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7"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8" hidden="1">{"TAB1",#N/A,TRUE,"GENERAL";"TAB2",#N/A,TRUE,"GENERAL";"TAB3",#N/A,TRUE,"GENERAL";"TAB4",#N/A,TRUE,"GENERAL";"TAB5",#N/A,TRUE,"GENERAL"}</definedName>
    <definedName name="nnn" localSheetId="10" hidden="1">{"TAB1",#N/A,TRUE,"GENERAL";"TAB2",#N/A,TRUE,"GENERAL";"TAB3",#N/A,TRUE,"GENERAL";"TAB4",#N/A,TRUE,"GENERAL";"TAB5",#N/A,TRUE,"GENERAL"}</definedName>
    <definedName name="nnn" localSheetId="7"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8" hidden="1">{"via1",#N/A,TRUE,"general";"via2",#N/A,TRUE,"general";"via3",#N/A,TRUE,"general"}</definedName>
    <definedName name="nnnhd" localSheetId="10" hidden="1">{"via1",#N/A,TRUE,"general";"via2",#N/A,TRUE,"general";"via3",#N/A,TRUE,"general"}</definedName>
    <definedName name="nnnhd" localSheetId="7" hidden="1">{"via1",#N/A,TRUE,"general";"via2",#N/A,TRUE,"general";"via3",#N/A,TRUE,"general"}</definedName>
    <definedName name="nnnhd" localSheetId="4" hidden="1">{"via1",#N/A,TRUE,"general";"via2",#N/A,TRUE,"general";"via3",#N/A,TRUE,"general"}</definedName>
    <definedName name="nnnhd" hidden="1">{"via1",#N/A,TRUE,"general";"via2",#N/A,TRUE,"general";"via3",#N/A,TRUE,"general"}</definedName>
    <definedName name="nnnnn" localSheetId="8" hidden="1">{"via1",#N/A,TRUE,"general";"via2",#N/A,TRUE,"general";"via3",#N/A,TRUE,"general"}</definedName>
    <definedName name="nnnnn" localSheetId="10" hidden="1">{"via1",#N/A,TRUE,"general";"via2",#N/A,TRUE,"general";"via3",#N/A,TRUE,"general"}</definedName>
    <definedName name="nnnnn" localSheetId="7"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8"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8" hidden="1">{"via1",#N/A,TRUE,"general";"via2",#N/A,TRUE,"general";"via3",#N/A,TRUE,"general"}</definedName>
    <definedName name="nnnnnh" localSheetId="10" hidden="1">{"via1",#N/A,TRUE,"general";"via2",#N/A,TRUE,"general";"via3",#N/A,TRUE,"general"}</definedName>
    <definedName name="nnnnnh" localSheetId="7" hidden="1">{"via1",#N/A,TRUE,"general";"via2",#N/A,TRUE,"general";"via3",#N/A,TRUE,"general"}</definedName>
    <definedName name="nnnnnh" localSheetId="4" hidden="1">{"via1",#N/A,TRUE,"general";"via2",#N/A,TRUE,"general";"via3",#N/A,TRUE,"general"}</definedName>
    <definedName name="nnnnnh" hidden="1">{"via1",#N/A,TRUE,"general";"via2",#N/A,TRUE,"general";"via3",#N/A,TRUE,"general"}</definedName>
    <definedName name="NO" localSheetId="10">CANTIDADES!ERR</definedName>
    <definedName name="NO" localSheetId="4">'GRUPO MGA'!ERR</definedName>
    <definedName name="NOMBRE" localSheetId="10">#REF!</definedName>
    <definedName name="NOMBRE" localSheetId="4">#REF!</definedName>
    <definedName name="NOMBRE" localSheetId="3">#REF!</definedName>
    <definedName name="NOMBRE" localSheetId="1">#REF!</definedName>
    <definedName name="NOMBRE" localSheetId="2">#REF!</definedName>
    <definedName name="Norte" localSheetId="10">#REF!</definedName>
    <definedName name="Norte" localSheetId="4">#REF!</definedName>
    <definedName name="Norte" localSheetId="3">#REF!</definedName>
    <definedName name="Norte" localSheetId="1">#REF!</definedName>
    <definedName name="Norte" localSheetId="2">#REF!</definedName>
    <definedName name="NUEVO" localSheetId="10">#REF!</definedName>
    <definedName name="NUEVO" localSheetId="4">#REF!</definedName>
    <definedName name="NUEVO" localSheetId="3">#REF!</definedName>
    <definedName name="NUEVO" localSheetId="1">#REF!</definedName>
    <definedName name="NUEVO" localSheetId="2">#REF!</definedName>
    <definedName name="nxn" localSheetId="8" hidden="1">{"via1",#N/A,TRUE,"general";"via2",#N/A,TRUE,"general";"via3",#N/A,TRUE,"general"}</definedName>
    <definedName name="nxn" localSheetId="10" hidden="1">{"via1",#N/A,TRUE,"general";"via2",#N/A,TRUE,"general";"via3",#N/A,TRUE,"general"}</definedName>
    <definedName name="nxn" localSheetId="7" hidden="1">{"via1",#N/A,TRUE,"general";"via2",#N/A,TRUE,"general";"via3",#N/A,TRUE,"general"}</definedName>
    <definedName name="nxn" localSheetId="4" hidden="1">{"via1",#N/A,TRUE,"general";"via2",#N/A,TRUE,"general";"via3",#N/A,TRUE,"general"}</definedName>
    <definedName name="nxn" hidden="1">{"via1",#N/A,TRUE,"general";"via2",#N/A,TRUE,"general";"via3",#N/A,TRUE,"general"}</definedName>
    <definedName name="ÑL" localSheetId="10">#REF!</definedName>
    <definedName name="ÑL" localSheetId="4">#REF!</definedName>
    <definedName name="ÑL" localSheetId="3">#REF!</definedName>
    <definedName name="ÑL" localSheetId="1">#REF!</definedName>
    <definedName name="ÑL" localSheetId="2">#REF!</definedName>
    <definedName name="ÑLOP00" localSheetId="10">#REF!</definedName>
    <definedName name="ÑLOP00" localSheetId="11">#REF!</definedName>
    <definedName name="ÑLOP00" localSheetId="4">#REF!</definedName>
    <definedName name="ÑLOP00" localSheetId="3">#REF!</definedName>
    <definedName name="ÑLOP00" localSheetId="1">#REF!</definedName>
    <definedName name="ÑLOP00" localSheetId="2">#REF!</definedName>
    <definedName name="ÑÑÑ" localSheetId="10">#REF!</definedName>
    <definedName name="ÑÑÑ" localSheetId="4">#REF!</definedName>
    <definedName name="ÑÑÑ" localSheetId="3">#REF!</definedName>
    <definedName name="ÑÑÑ" localSheetId="1">#REF!</definedName>
    <definedName name="ÑÑÑ" localSheetId="2">#REF!</definedName>
    <definedName name="ñpñpñ" localSheetId="8" hidden="1">{"via1",#N/A,TRUE,"general";"via2",#N/A,TRUE,"general";"via3",#N/A,TRUE,"general"}</definedName>
    <definedName name="ñpñpñ" localSheetId="10" hidden="1">{"via1",#N/A,TRUE,"general";"via2",#N/A,TRUE,"general";"via3",#N/A,TRUE,"general"}</definedName>
    <definedName name="ñpñpñ" localSheetId="7"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10">#REF!</definedName>
    <definedName name="º1" localSheetId="4">#REF!</definedName>
    <definedName name="º1" localSheetId="3">#REF!</definedName>
    <definedName name="º1" localSheetId="1">#REF!</definedName>
    <definedName name="º1" localSheetId="2">#REF!</definedName>
    <definedName name="o9o9" localSheetId="8" hidden="1">{"via1",#N/A,TRUE,"general";"via2",#N/A,TRUE,"general";"via3",#N/A,TRUE,"general"}</definedName>
    <definedName name="o9o9" localSheetId="10" hidden="1">{"via1",#N/A,TRUE,"general";"via2",#N/A,TRUE,"general";"via3",#N/A,TRUE,"general"}</definedName>
    <definedName name="o9o9" localSheetId="7" hidden="1">{"via1",#N/A,TRUE,"general";"via2",#N/A,TRUE,"general";"via3",#N/A,TRUE,"general"}</definedName>
    <definedName name="o9o9" localSheetId="4" hidden="1">{"via1",#N/A,TRUE,"general";"via2",#N/A,TRUE,"general";"via3",#N/A,TRUE,"general"}</definedName>
    <definedName name="o9o9" hidden="1">{"via1",#N/A,TRUE,"general";"via2",#N/A,TRUE,"general";"via3",#N/A,TRUE,"general"}</definedName>
    <definedName name="Obra" localSheetId="10">#REF!</definedName>
    <definedName name="Obra" localSheetId="11">#REF!</definedName>
    <definedName name="Obra" localSheetId="4">#REF!</definedName>
    <definedName name="Obra" localSheetId="3">#REF!</definedName>
    <definedName name="Obra" localSheetId="1">#REF!</definedName>
    <definedName name="Obra" localSheetId="2">#REF!</definedName>
    <definedName name="Oficial" localSheetId="10">'[10]LISTADO DE MATERIALES Y EQUIPOS'!$B$7</definedName>
    <definedName name="oiret" localSheetId="8"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7" hidden="1">{"TAB1",#N/A,TRUE,"GENERAL";"TAB2",#N/A,TRUE,"GENERAL";"TAB3",#N/A,TRUE,"GENERAL";"TAB4",#N/A,TRUE,"GENERAL";"TAB5",#N/A,TRUE,"GENERAL"}</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8" hidden="1">{"via1",#N/A,TRUE,"general";"via2",#N/A,TRUE,"general";"via3",#N/A,TRUE,"general"}</definedName>
    <definedName name="OIUOIU" localSheetId="10" hidden="1">{"via1",#N/A,TRUE,"general";"via2",#N/A,TRUE,"general";"via3",#N/A,TRUE,"general"}</definedName>
    <definedName name="OIUOIU" localSheetId="7" hidden="1">{"via1",#N/A,TRUE,"general";"via2",#N/A,TRUE,"general";"via3",#N/A,TRUE,"general"}</definedName>
    <definedName name="OIUOIU" localSheetId="4" hidden="1">{"via1",#N/A,TRUE,"general";"via2",#N/A,TRUE,"general";"via3",#N/A,TRUE,"general"}</definedName>
    <definedName name="OIUOIU" hidden="1">{"via1",#N/A,TRUE,"general";"via2",#N/A,TRUE,"general";"via3",#N/A,TRUE,"general"}</definedName>
    <definedName name="OOMMOOMM" localSheetId="10">#REF!</definedName>
    <definedName name="OOMMOOMM" localSheetId="11">#REF!</definedName>
    <definedName name="OOMMOOMM" localSheetId="4">#REF!</definedName>
    <definedName name="OOMMOOMM" localSheetId="3">#REF!</definedName>
    <definedName name="OOMMOOMM" localSheetId="1">#REF!</definedName>
    <definedName name="OOMMOOMM" localSheetId="2">#REF!</definedName>
    <definedName name="ooo" localSheetId="8" hidden="1">{"via1",#N/A,TRUE,"general";"via2",#N/A,TRUE,"general";"via3",#N/A,TRUE,"general"}</definedName>
    <definedName name="ooo" localSheetId="10" hidden="1">{"via1",#N/A,TRUE,"general";"via2",#N/A,TRUE,"general";"via3",#N/A,TRUE,"general"}</definedName>
    <definedName name="ooo" localSheetId="7" hidden="1">{"via1",#N/A,TRUE,"general";"via2",#N/A,TRUE,"general";"via3",#N/A,TRUE,"general"}</definedName>
    <definedName name="ooo" localSheetId="4" hidden="1">{"via1",#N/A,TRUE,"general";"via2",#N/A,TRUE,"general";"via3",#N/A,TRUE,"general"}</definedName>
    <definedName name="ooo" hidden="1">{"via1",#N/A,TRUE,"general";"via2",#N/A,TRUE,"general";"via3",#N/A,TRUE,"general"}</definedName>
    <definedName name="ooooiii" localSheetId="8"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8" hidden="1">{"via1",#N/A,TRUE,"general";"via2",#N/A,TRUE,"general";"via3",#N/A,TRUE,"general"}</definedName>
    <definedName name="oooos" localSheetId="10" hidden="1">{"via1",#N/A,TRUE,"general";"via2",#N/A,TRUE,"general";"via3",#N/A,TRUE,"general"}</definedName>
    <definedName name="oooos" localSheetId="7" hidden="1">{"via1",#N/A,TRUE,"general";"via2",#N/A,TRUE,"general";"via3",#N/A,TRUE,"general"}</definedName>
    <definedName name="oooos" localSheetId="4" hidden="1">{"via1",#N/A,TRUE,"general";"via2",#N/A,TRUE,"general";"via3",#N/A,TRUE,"general"}</definedName>
    <definedName name="oooos" hidden="1">{"via1",#N/A,TRUE,"general";"via2",#N/A,TRUE,"general";"via3",#N/A,TRUE,"general"}</definedName>
    <definedName name="otra" localSheetId="10">#REF!</definedName>
    <definedName name="otra" localSheetId="11">#REF!</definedName>
    <definedName name="otra" localSheetId="4">#REF!</definedName>
    <definedName name="otra" localSheetId="3">#REF!</definedName>
    <definedName name="otra" localSheetId="1">#REF!</definedName>
    <definedName name="otra" localSheetId="2">#REF!</definedName>
    <definedName name="p0p0" localSheetId="8" hidden="1">{"via1",#N/A,TRUE,"general";"via2",#N/A,TRUE,"general";"via3",#N/A,TRUE,"general"}</definedName>
    <definedName name="p0p0" localSheetId="10" hidden="1">{"via1",#N/A,TRUE,"general";"via2",#N/A,TRUE,"general";"via3",#N/A,TRUE,"general"}</definedName>
    <definedName name="p0p0" localSheetId="7" hidden="1">{"via1",#N/A,TRUE,"general";"via2",#N/A,TRUE,"general";"via3",#N/A,TRUE,"general"}</definedName>
    <definedName name="p0p0" localSheetId="4" hidden="1">{"via1",#N/A,TRUE,"general";"via2",#N/A,TRUE,"general";"via3",#N/A,TRUE,"general"}</definedName>
    <definedName name="p0p0" hidden="1">{"via1",#N/A,TRUE,"general";"via2",#N/A,TRUE,"general";"via3",#N/A,TRUE,"general"}</definedName>
    <definedName name="Panel_Led_Plano_de_18w" localSheetId="10">'[10]LISTADO DE MATERIALES Y EQUIPOS'!$B$113</definedName>
    <definedName name="Pegante_pvc" localSheetId="10">'[10]LISTADO DE MATERIALES Y EQUIPOS'!$B$119</definedName>
    <definedName name="PEPE" localSheetId="10">CANTIDADES!ERR</definedName>
    <definedName name="PEPE" localSheetId="4">'GRUPO MGA'!ERR</definedName>
    <definedName name="PERFIL_ANGULO_2.5_X_2.5_X_2.44__Cund" localSheetId="10">'[10]LISTADO DE MATERIALES Y EQUIPOS'!$B$100</definedName>
    <definedName name="Perfil_c_120x50mm" localSheetId="10">'[10]LISTADO DE MATERIALES Y EQUIPOS'!$B$109</definedName>
    <definedName name="PERFIL_OMEGA_X_2.44_C_26" localSheetId="10">'[10]LISTADO DE MATERIALES Y EQUIPOS'!$B$101</definedName>
    <definedName name="PERFIL_VIGUETA_PRINCIPAL_X_2.44_Cund" localSheetId="10">'[10]LISTADO DE MATERIALES Y EQUIPOS'!$B$102</definedName>
    <definedName name="PILOTE" localSheetId="10">#REF!</definedName>
    <definedName name="PILOTE" localSheetId="4">#REF!</definedName>
    <definedName name="PILOTE" localSheetId="3">#REF!</definedName>
    <definedName name="PILOTE" localSheetId="1">#REF!</definedName>
    <definedName name="PILOTE" localSheetId="2">#REF!</definedName>
    <definedName name="Pintura_esmalte" localSheetId="10">'[10]LISTADO DE MATERIALES Y EQUIPOS'!$B$61</definedName>
    <definedName name="Pintura_Exterior" localSheetId="10">'[10]LISTADO DE MATERIALES Y EQUIPOS'!$B$59</definedName>
    <definedName name="Pintura_Interior_Gl" localSheetId="10">'[10]LISTADO DE MATERIALES Y EQUIPOS'!$B$58</definedName>
    <definedName name="Piso" localSheetId="10">'[10]LISTADO DE MATERIALES Y EQUIPOS'!$B$66</definedName>
    <definedName name="PJ501XXXXX" localSheetId="10">#REF!</definedName>
    <definedName name="PJ501XXXXX" localSheetId="11">#REF!</definedName>
    <definedName name="PJ501XXXXX" localSheetId="4">#REF!</definedName>
    <definedName name="PJ501XXXXX" localSheetId="3">#REF!</definedName>
    <definedName name="PJ501XXXXX" localSheetId="1">#REF!</definedName>
    <definedName name="PJ501XXXXX" localSheetId="2">#REF!</definedName>
    <definedName name="PKHK" localSheetId="8" hidden="1">{"TAB1",#N/A,TRUE,"GENERAL";"TAB2",#N/A,TRUE,"GENERAL";"TAB3",#N/A,TRUE,"GENERAL";"TAB4",#N/A,TRUE,"GENERAL";"TAB5",#N/A,TRUE,"GENERAL"}</definedName>
    <definedName name="PKHK" localSheetId="10" hidden="1">{"TAB1",#N/A,TRUE,"GENERAL";"TAB2",#N/A,TRUE,"GENERAL";"TAB3",#N/A,TRUE,"GENERAL";"TAB4",#N/A,TRUE,"GENERAL";"TAB5",#N/A,TRUE,"GENERAL"}</definedName>
    <definedName name="PKHK" localSheetId="7" hidden="1">{"TAB1",#N/A,TRUE,"GENERAL";"TAB2",#N/A,TRUE,"GENERAL";"TAB3",#N/A,TRUE,"GENERAL";"TAB4",#N/A,TRUE,"GENERAL";"TAB5",#N/A,TRUE,"GENERAL"}</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8" hidden="1">{"TAB1",#N/A,TRUE,"GENERAL";"TAB2",#N/A,TRUE,"GENERAL";"TAB3",#N/A,TRUE,"GENERAL";"TAB4",#N/A,TRUE,"GENERAL";"TAB5",#N/A,TRUE,"GENERAL"}</definedName>
    <definedName name="pkj" localSheetId="10" hidden="1">{"TAB1",#N/A,TRUE,"GENERAL";"TAB2",#N/A,TRUE,"GENERAL";"TAB3",#N/A,TRUE,"GENERAL";"TAB4",#N/A,TRUE,"GENERAL";"TAB5",#N/A,TRUE,"GENERAL"}</definedName>
    <definedName name="pkj" localSheetId="7"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LAD" localSheetId="8" hidden="1">{"TAB1",#N/A,TRUE,"GENERAL";"TAB2",#N/A,TRUE,"GENERAL";"TAB3",#N/A,TRUE,"GENERAL";"TAB4",#N/A,TRUE,"GENERAL";"TAB5",#N/A,TRUE,"GENERAL"}</definedName>
    <definedName name="PLAD" localSheetId="10" hidden="1">{"TAB1",#N/A,TRUE,"GENERAL";"TAB2",#N/A,TRUE,"GENERAL";"TAB3",#N/A,TRUE,"GENERAL";"TAB4",#N/A,TRUE,"GENERAL";"TAB5",#N/A,TRUE,"GENERAL"}</definedName>
    <definedName name="PLAD" localSheetId="7" hidden="1">{"TAB1",#N/A,TRUE,"GENERAL";"TAB2",#N/A,TRUE,"GENERAL";"TAB3",#N/A,TRUE,"GENERAL";"TAB4",#N/A,TRUE,"GENERAL";"TAB5",#N/A,TRUE,"GENERAL"}</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zo" localSheetId="10">[15]BASES!$E$27</definedName>
    <definedName name="PlazoAIU" localSheetId="10">#REF!</definedName>
    <definedName name="PlazoAIU" localSheetId="4">#REF!</definedName>
    <definedName name="PlazoAIU" localSheetId="3">#REF!</definedName>
    <definedName name="PlazoAIU" localSheetId="1">#REF!</definedName>
    <definedName name="PlazoAIU" localSheetId="2">#REF!</definedName>
    <definedName name="PLPLUNN" localSheetId="8"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OCETAS" localSheetId="10">#REF!</definedName>
    <definedName name="POCETAS" localSheetId="4">#REF!</definedName>
    <definedName name="POCETAS" localSheetId="3">#REF!</definedName>
    <definedName name="POCETAS" localSheetId="1">#REF!</definedName>
    <definedName name="POCETAS" localSheetId="2">#REF!</definedName>
    <definedName name="POIUP" localSheetId="8" hidden="1">{"via1",#N/A,TRUE,"general";"via2",#N/A,TRUE,"general";"via3",#N/A,TRUE,"general"}</definedName>
    <definedName name="POIUP" localSheetId="10" hidden="1">{"via1",#N/A,TRUE,"general";"via2",#N/A,TRUE,"general";"via3",#N/A,TRUE,"general"}</definedName>
    <definedName name="POIUP" localSheetId="7" hidden="1">{"via1",#N/A,TRUE,"general";"via2",#N/A,TRUE,"general";"via3",#N/A,TRUE,"general"}</definedName>
    <definedName name="POIUP" localSheetId="4" hidden="1">{"via1",#N/A,TRUE,"general";"via2",#N/A,TRUE,"general";"via3",#N/A,TRUE,"general"}</definedName>
    <definedName name="POIUP" hidden="1">{"via1",#N/A,TRUE,"general";"via2",#N/A,TRUE,"general";"via3",#N/A,TRUE,"general"}</definedName>
    <definedName name="popop" localSheetId="8" hidden="1">{"via1",#N/A,TRUE,"general";"via2",#N/A,TRUE,"general";"via3",#N/A,TRUE,"general"}</definedName>
    <definedName name="popop" localSheetId="10" hidden="1">{"via1",#N/A,TRUE,"general";"via2",#N/A,TRUE,"general";"via3",#N/A,TRUE,"general"}</definedName>
    <definedName name="popop" localSheetId="7"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8" hidden="1">{"via1",#N/A,TRUE,"general";"via2",#N/A,TRUE,"general";"via3",#N/A,TRUE,"general"}</definedName>
    <definedName name="popp" localSheetId="10" hidden="1">{"via1",#N/A,TRUE,"general";"via2",#N/A,TRUE,"general";"via3",#N/A,TRUE,"general"}</definedName>
    <definedName name="popp" localSheetId="7"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10">#REF!</definedName>
    <definedName name="popu" localSheetId="4">#REF!</definedName>
    <definedName name="popu" localSheetId="3">#REF!</definedName>
    <definedName name="popu" localSheetId="1">#REF!</definedName>
    <definedName name="popu" localSheetId="2">#REF!</definedName>
    <definedName name="popvds" localSheetId="8"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10">#REF!</definedName>
    <definedName name="porc" localSheetId="4">#REF!</definedName>
    <definedName name="porc" localSheetId="3">#REF!</definedName>
    <definedName name="porc" localSheetId="1">#REF!</definedName>
    <definedName name="porc" localSheetId="2">#REF!</definedName>
    <definedName name="PORCE" localSheetId="10">[16]BASES!$E$26</definedName>
    <definedName name="pouig" localSheetId="8" hidden="1">{"via1",#N/A,TRUE,"general";"via2",#N/A,TRUE,"general";"via3",#N/A,TRUE,"general"}</definedName>
    <definedName name="pouig" localSheetId="10" hidden="1">{"via1",#N/A,TRUE,"general";"via2",#N/A,TRUE,"general";"via3",#N/A,TRUE,"general"}</definedName>
    <definedName name="pouig" localSheetId="7" hidden="1">{"via1",#N/A,TRUE,"general";"via2",#N/A,TRUE,"general";"via3",#N/A,TRUE,"general"}</definedName>
    <definedName name="pouig" localSheetId="4" hidden="1">{"via1",#N/A,TRUE,"general";"via2",#N/A,TRUE,"general";"via3",#N/A,TRUE,"general"}</definedName>
    <definedName name="pouig" hidden="1">{"via1",#N/A,TRUE,"general";"via2",#N/A,TRUE,"general";"via3",#N/A,TRUE,"general"}</definedName>
    <definedName name="ppppp9" localSheetId="8" hidden="1">{"via1",#N/A,TRUE,"general";"via2",#N/A,TRUE,"general";"via3",#N/A,TRUE,"general"}</definedName>
    <definedName name="ppppp9" localSheetId="10" hidden="1">{"via1",#N/A,TRUE,"general";"via2",#N/A,TRUE,"general";"via3",#N/A,TRUE,"general"}</definedName>
    <definedName name="ppppp9" localSheetId="7" hidden="1">{"via1",#N/A,TRUE,"general";"via2",#N/A,TRUE,"general";"via3",#N/A,TRUE,"general"}</definedName>
    <definedName name="ppppp9" localSheetId="4" hidden="1">{"via1",#N/A,TRUE,"general";"via2",#N/A,TRUE,"general";"via3",#N/A,TRUE,"general"}</definedName>
    <definedName name="ppppp9" hidden="1">{"via1",#N/A,TRUE,"general";"via2",#N/A,TRUE,"general";"via3",#N/A,TRUE,"general"}</definedName>
    <definedName name="pppppd" localSheetId="8"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 localSheetId="10">#REF!</definedName>
    <definedName name="PPtoNorte" localSheetId="4">#REF!</definedName>
    <definedName name="PPtoNorte" localSheetId="3">#REF!</definedName>
    <definedName name="PPtoNorte" localSheetId="1">#REF!</definedName>
    <definedName name="PPtoNorte" localSheetId="2">#REF!</definedName>
    <definedName name="pqroj" localSheetId="8" hidden="1">{"via1",#N/A,TRUE,"general";"via2",#N/A,TRUE,"general";"via3",#N/A,TRUE,"general"}</definedName>
    <definedName name="pqroj" localSheetId="10" hidden="1">{"via1",#N/A,TRUE,"general";"via2",#N/A,TRUE,"general";"via3",#N/A,TRUE,"general"}</definedName>
    <definedName name="pqroj" localSheetId="7" hidden="1">{"via1",#N/A,TRUE,"general";"via2",#N/A,TRUE,"general";"via3",#N/A,TRUE,"general"}</definedName>
    <definedName name="pqroj" localSheetId="4" hidden="1">{"via1",#N/A,TRUE,"general";"via2",#N/A,TRUE,"general";"via3",#N/A,TRUE,"general"}</definedName>
    <definedName name="pqroj" hidden="1">{"via1",#N/A,TRUE,"general";"via2",#N/A,TRUE,"general";"via3",#N/A,TRUE,"general"}</definedName>
    <definedName name="PRE" localSheetId="10">#REF!</definedName>
    <definedName name="PRE" localSheetId="4">#REF!</definedName>
    <definedName name="PRE" localSheetId="3">#REF!</definedName>
    <definedName name="PRE" localSheetId="1">#REF!</definedName>
    <definedName name="PRE" localSheetId="2">#REF!</definedName>
    <definedName name="Precio" localSheetId="10">#REF!</definedName>
    <definedName name="Precio" localSheetId="4">#REF!</definedName>
    <definedName name="Precio" localSheetId="3">#REF!</definedName>
    <definedName name="Precio" localSheetId="1">#REF!</definedName>
    <definedName name="Precio" localSheetId="2">#REF!</definedName>
    <definedName name="precio2" localSheetId="10">#REF!</definedName>
    <definedName name="precio2" localSheetId="4">#REF!</definedName>
    <definedName name="precio2" localSheetId="3">#REF!</definedName>
    <definedName name="precio2" localSheetId="1">#REF!</definedName>
    <definedName name="precio2" localSheetId="2">#REF!</definedName>
    <definedName name="PrecioS" localSheetId="10">#REF!</definedName>
    <definedName name="PrecioS" localSheetId="4">#REF!</definedName>
    <definedName name="PrecioS" localSheetId="3">#REF!</definedName>
    <definedName name="PrecioS" localSheetId="1">#REF!</definedName>
    <definedName name="PrecioS" localSheetId="2">#REF!</definedName>
    <definedName name="PREST" localSheetId="10">#REF!</definedName>
    <definedName name="PREST" localSheetId="4">#REF!</definedName>
    <definedName name="PREST" localSheetId="3">#REF!</definedName>
    <definedName name="PREST" localSheetId="1">#REF!</definedName>
    <definedName name="PREST" localSheetId="2">#REF!</definedName>
    <definedName name="PRIMER" localSheetId="8" hidden="1">{"via1",#N/A,TRUE,"general";"via2",#N/A,TRUE,"general";"via3",#N/A,TRUE,"general"}</definedName>
    <definedName name="PRIMER" localSheetId="10" hidden="1">{"via1",#N/A,TRUE,"general";"via2",#N/A,TRUE,"general";"via3",#N/A,TRUE,"general"}</definedName>
    <definedName name="PRIMER" localSheetId="7" hidden="1">{"via1",#N/A,TRUE,"general";"via2",#N/A,TRUE,"general";"via3",#N/A,TRUE,"general"}</definedName>
    <definedName name="PRIMER" localSheetId="4" hidden="1">{"via1",#N/A,TRUE,"general";"via2",#N/A,TRUE,"general";"via3",#N/A,TRUE,"general"}</definedName>
    <definedName name="PRIMER" hidden="1">{"via1",#N/A,TRUE,"general";"via2",#N/A,TRUE,"general";"via3",#N/A,TRUE,"general"}</definedName>
    <definedName name="PRIMET" localSheetId="8"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Ofic" localSheetId="10">[15]BASES!$B$31</definedName>
    <definedName name="PROG" hidden="1">#REF!</definedName>
    <definedName name="programainv" localSheetId="10">CANTIDADES!ERR</definedName>
    <definedName name="programainv" localSheetId="4">'GRUPO MGA'!ERR</definedName>
    <definedName name="Proponente" localSheetId="10">#REF!</definedName>
    <definedName name="Proponente" localSheetId="11">#REF!</definedName>
    <definedName name="Proponente" localSheetId="4">#REF!</definedName>
    <definedName name="Proponente" localSheetId="3">#REF!</definedName>
    <definedName name="Proponente" localSheetId="1">#REF!</definedName>
    <definedName name="Proponente" localSheetId="2">#REF!</definedName>
    <definedName name="propuente" localSheetId="10">#REF!</definedName>
    <definedName name="propuente" localSheetId="11">#REF!</definedName>
    <definedName name="propuente" localSheetId="4">#REF!</definedName>
    <definedName name="propuente" localSheetId="3">#REF!</definedName>
    <definedName name="propuente" localSheetId="1">#REF!</definedName>
    <definedName name="propuente" localSheetId="2">#REF!</definedName>
    <definedName name="prueba" localSheetId="10">#REF!</definedName>
    <definedName name="PRUEBA" localSheetId="4">[34]!absc</definedName>
    <definedName name="PRUEBA" localSheetId="3">[34]!absc</definedName>
    <definedName name="PRUEBA" localSheetId="1">[34]!absc</definedName>
    <definedName name="PRUEBA" localSheetId="2">[34]!absc</definedName>
    <definedName name="prueba1" localSheetId="4">[34]!absc</definedName>
    <definedName name="prueba1" localSheetId="3">[34]!absc</definedName>
    <definedName name="prueba1" localSheetId="1">[34]!absc</definedName>
    <definedName name="prueba1" localSheetId="2">[34]!absc</definedName>
    <definedName name="PRUEBA2" localSheetId="10">#REF!</definedName>
    <definedName name="PRUEBA2" localSheetId="4">#REF!</definedName>
    <definedName name="PRUEBA2" localSheetId="3">#REF!</definedName>
    <definedName name="PRUEBA2" localSheetId="1">#REF!</definedName>
    <definedName name="PRUEBA2" localSheetId="2">#REF!</definedName>
    <definedName name="ptope" localSheetId="8"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7" hidden="1">{"TAB1",#N/A,TRUE,"GENERAL";"TAB2",#N/A,TRUE,"GENERAL";"TAB3",#N/A,TRUE,"GENERAL";"TAB4",#N/A,TRUE,"GENERAL";"TAB5",#N/A,TRUE,"GENERAL"}</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8" hidden="1">{"via1",#N/A,TRUE,"general";"via2",#N/A,TRUE,"general";"via3",#N/A,TRUE,"general"}</definedName>
    <definedName name="ptopes" localSheetId="10" hidden="1">{"via1",#N/A,TRUE,"general";"via2",#N/A,TRUE,"general";"via3",#N/A,TRUE,"general"}</definedName>
    <definedName name="ptopes" localSheetId="7" hidden="1">{"via1",#N/A,TRUE,"general";"via2",#N/A,TRUE,"general";"via3",#N/A,TRUE,"general"}</definedName>
    <definedName name="ptopes" localSheetId="4" hidden="1">{"via1",#N/A,TRUE,"general";"via2",#N/A,TRUE,"general";"via3",#N/A,TRUE,"general"}</definedName>
    <definedName name="ptopes" hidden="1">{"via1",#N/A,TRUE,"general";"via2",#N/A,TRUE,"general";"via3",#N/A,TRUE,"general"}</definedName>
    <definedName name="Puerta_Ventana" localSheetId="10">'[10]LISTADO DE MATERIALES Y EQUIPOS'!$B$88</definedName>
    <definedName name="Puntilla_x_500gr" localSheetId="10">'[10]LISTADO DE MATERIALES Y EQUIPOS'!$B$24</definedName>
    <definedName name="Q" localSheetId="10">#REF!</definedName>
    <definedName name="q" localSheetId="7" hidden="1">{"via1",#N/A,TRUE,"general";"via2",#N/A,TRUE,"general";"via3",#N/A,TRUE,"general"}</definedName>
    <definedName name="Q" localSheetId="4">#REF!</definedName>
    <definedName name="Q" localSheetId="3">#REF!</definedName>
    <definedName name="Q" localSheetId="1">#REF!</definedName>
    <definedName name="Q" localSheetId="2">#REF!</definedName>
    <definedName name="q1q1q" localSheetId="8" hidden="1">{"via1",#N/A,TRUE,"general";"via2",#N/A,TRUE,"general";"via3",#N/A,TRUE,"general"}</definedName>
    <definedName name="q1q1q" localSheetId="10" hidden="1">{"via1",#N/A,TRUE,"general";"via2",#N/A,TRUE,"general";"via3",#N/A,TRUE,"general"}</definedName>
    <definedName name="q1q1q" localSheetId="7" hidden="1">{"via1",#N/A,TRUE,"general";"via2",#N/A,TRUE,"general";"via3",#N/A,TRUE,"general"}</definedName>
    <definedName name="q1q1q" localSheetId="4" hidden="1">{"via1",#N/A,TRUE,"general";"via2",#N/A,TRUE,"general";"via3",#N/A,TRUE,"general"}</definedName>
    <definedName name="q1q1q" hidden="1">{"via1",#N/A,TRUE,"general";"via2",#N/A,TRUE,"general";"via3",#N/A,TRUE,"general"}</definedName>
    <definedName name="qaedtguj" localSheetId="8" hidden="1">{"via1",#N/A,TRUE,"general";"via2",#N/A,TRUE,"general";"via3",#N/A,TRUE,"general"}</definedName>
    <definedName name="qaedtguj" localSheetId="10" hidden="1">{"via1",#N/A,TRUE,"general";"via2",#N/A,TRUE,"general";"via3",#N/A,TRUE,"general"}</definedName>
    <definedName name="qaedtguj" localSheetId="7"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8" hidden="1">{"via1",#N/A,TRUE,"general";"via2",#N/A,TRUE,"general";"via3",#N/A,TRUE,"general"}</definedName>
    <definedName name="QAQSWS" localSheetId="10" hidden="1">{"via1",#N/A,TRUE,"general";"via2",#N/A,TRUE,"general";"via3",#N/A,TRUE,"general"}</definedName>
    <definedName name="QAQSWS" localSheetId="7"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8" hidden="1">{"via1",#N/A,TRUE,"general";"via2",#N/A,TRUE,"general";"via3",#N/A,TRUE,"general"}</definedName>
    <definedName name="qaqwwxcr" localSheetId="10" hidden="1">{"via1",#N/A,TRUE,"general";"via2",#N/A,TRUE,"general";"via3",#N/A,TRUE,"general"}</definedName>
    <definedName name="qaqwwxcr" localSheetId="7"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10">#REF!</definedName>
    <definedName name="qaz" localSheetId="4">#REF!</definedName>
    <definedName name="qaz" localSheetId="3">#REF!</definedName>
    <definedName name="qaz" localSheetId="1">#REF!</definedName>
    <definedName name="qaz" localSheetId="2">#REF!</definedName>
    <definedName name="qedcd" localSheetId="8" hidden="1">{"via1",#N/A,TRUE,"general";"via2",#N/A,TRUE,"general";"via3",#N/A,TRUE,"general"}</definedName>
    <definedName name="qedcd" localSheetId="10" hidden="1">{"via1",#N/A,TRUE,"general";"via2",#N/A,TRUE,"general";"via3",#N/A,TRUE,"general"}</definedName>
    <definedName name="qedcd" localSheetId="7" hidden="1">{"via1",#N/A,TRUE,"general";"via2",#N/A,TRUE,"general";"via3",#N/A,TRUE,"general"}</definedName>
    <definedName name="qedcd" localSheetId="4" hidden="1">{"via1",#N/A,TRUE,"general";"via2",#N/A,TRUE,"general";"via3",#N/A,TRUE,"general"}</definedName>
    <definedName name="qedcd" hidden="1">{"via1",#N/A,TRUE,"general";"via2",#N/A,TRUE,"general";"via3",#N/A,TRUE,"general"}</definedName>
    <definedName name="qeqewe" localSheetId="8"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8" hidden="1">{"via1",#N/A,TRUE,"general";"via2",#N/A,TRUE,"general";"via3",#N/A,TRUE,"general"}</definedName>
    <definedName name="qewj" localSheetId="10" hidden="1">{"via1",#N/A,TRUE,"general";"via2",#N/A,TRUE,"general";"via3",#N/A,TRUE,"general"}</definedName>
    <definedName name="qewj" localSheetId="7" hidden="1">{"via1",#N/A,TRUE,"general";"via2",#N/A,TRUE,"general";"via3",#N/A,TRUE,"general"}</definedName>
    <definedName name="qewj" localSheetId="4" hidden="1">{"via1",#N/A,TRUE,"general";"via2",#N/A,TRUE,"general";"via3",#N/A,TRUE,"general"}</definedName>
    <definedName name="qewj" hidden="1">{"via1",#N/A,TRUE,"general";"via2",#N/A,TRUE,"general";"via3",#N/A,TRUE,"general"}</definedName>
    <definedName name="qqqqqw" localSheetId="8" hidden="1">{"via1",#N/A,TRUE,"general";"via2",#N/A,TRUE,"general";"via3",#N/A,TRUE,"general"}</definedName>
    <definedName name="qqqqqw" localSheetId="10" hidden="1">{"via1",#N/A,TRUE,"general";"via2",#N/A,TRUE,"general";"via3",#N/A,TRUE,"general"}</definedName>
    <definedName name="qqqqqw" localSheetId="7" hidden="1">{"via1",#N/A,TRUE,"general";"via2",#N/A,TRUE,"general";"via3",#N/A,TRUE,"general"}</definedName>
    <definedName name="qqqqqw" localSheetId="4" hidden="1">{"via1",#N/A,TRUE,"general";"via2",#N/A,TRUE,"general";"via3",#N/A,TRUE,"general"}</definedName>
    <definedName name="qqqqqw" hidden="1">{"via1",#N/A,TRUE,"general";"via2",#N/A,TRUE,"general";"via3",#N/A,TRUE,"general"}</definedName>
    <definedName name="qw" localSheetId="8" hidden="1">{"via1",#N/A,TRUE,"general";"via2",#N/A,TRUE,"general";"via3",#N/A,TRUE,"general"}</definedName>
    <definedName name="qw" localSheetId="10" hidden="1">{"via1",#N/A,TRUE,"general";"via2",#N/A,TRUE,"general";"via3",#N/A,TRUE,"general"}</definedName>
    <definedName name="qw" localSheetId="7" hidden="1">{"via1",#N/A,TRUE,"general";"via2",#N/A,TRUE,"general";"via3",#N/A,TRUE,"general"}</definedName>
    <definedName name="qw" localSheetId="4" hidden="1">{"via1",#N/A,TRUE,"general";"via2",#N/A,TRUE,"general";"via3",#N/A,TRUE,"general"}</definedName>
    <definedName name="qw" hidden="1">{"via1",#N/A,TRUE,"general";"via2",#N/A,TRUE,"general";"via3",#N/A,TRUE,"general"}</definedName>
    <definedName name="qwdas2" localSheetId="8" hidden="1">{"via1",#N/A,TRUE,"general";"via2",#N/A,TRUE,"general";"via3",#N/A,TRUE,"general"}</definedName>
    <definedName name="qwdas2" localSheetId="10" hidden="1">{"via1",#N/A,TRUE,"general";"via2",#N/A,TRUE,"general";"via3",#N/A,TRUE,"general"}</definedName>
    <definedName name="qwdas2" localSheetId="7"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qe" localSheetId="8"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7" hidden="1">{"TAB1",#N/A,TRUE,"GENERAL";"TAB2",#N/A,TRUE,"GENERAL";"TAB3",#N/A,TRUE,"GENERAL";"TAB4",#N/A,TRUE,"GENERAL";"TAB5",#N/A,TRUE,"GENERAL"}</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10">CANTIDADES!ERR</definedName>
    <definedName name="QWERTY" localSheetId="4">'GRUPO MGA'!ERR</definedName>
    <definedName name="qwqwqwj" localSheetId="8"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ana_o_canguro" localSheetId="10">'[10]LISTADO DE MATERIALES Y EQUIPOS'!$B$33</definedName>
    <definedName name="rege" localSheetId="8" hidden="1">{"TAB1",#N/A,TRUE,"GENERAL";"TAB2",#N/A,TRUE,"GENERAL";"TAB3",#N/A,TRUE,"GENERAL";"TAB4",#N/A,TRUE,"GENERAL";"TAB5",#N/A,TRUE,"GENERAL"}</definedName>
    <definedName name="rege" localSheetId="10" hidden="1">{"TAB1",#N/A,TRUE,"GENERAL";"TAB2",#N/A,TRUE,"GENERAL";"TAB3",#N/A,TRUE,"GENERAL";"TAB4",#N/A,TRUE,"GENERAL";"TAB5",#N/A,TRUE,"GENERAL"}</definedName>
    <definedName name="rege" localSheetId="7" hidden="1">{"TAB1",#N/A,TRUE,"GENERAL";"TAB2",#N/A,TRUE,"GENERAL";"TAB3",#N/A,TRUE,"GENERAL";"TAB4",#N/A,TRUE,"GENERAL";"TAB5",#N/A,TRUE,"GENERAL"}</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10">CANTIDADES!ERR</definedName>
    <definedName name="REICIO" localSheetId="4">'GRUPO MGA'!ERR</definedName>
    <definedName name="reinicio" localSheetId="10">CANTIDADES!ERR</definedName>
    <definedName name="reinicio" localSheetId="4">'GRUPO MGA'!ERR</definedName>
    <definedName name="REJHE" localSheetId="8" hidden="1">{"via1",#N/A,TRUE,"general";"via2",#N/A,TRUE,"general";"via3",#N/A,TRUE,"general"}</definedName>
    <definedName name="REJHE" localSheetId="10" hidden="1">{"via1",#N/A,TRUE,"general";"via2",#N/A,TRUE,"general";"via3",#N/A,TRUE,"general"}</definedName>
    <definedName name="REJHE" localSheetId="7" hidden="1">{"via1",#N/A,TRUE,"general";"via2",#N/A,TRUE,"general";"via3",#N/A,TRUE,"general"}</definedName>
    <definedName name="REJHE" localSheetId="4" hidden="1">{"via1",#N/A,TRUE,"general";"via2",#N/A,TRUE,"general";"via3",#N/A,TRUE,"general"}</definedName>
    <definedName name="REJHE" hidden="1">{"via1",#N/A,TRUE,"general";"via2",#N/A,TRUE,"general";"via3",#N/A,TRUE,"general"}</definedName>
    <definedName name="rell" localSheetId="10">#REF!</definedName>
    <definedName name="rell" localSheetId="11">#REF!</definedName>
    <definedName name="rell" localSheetId="4">#REF!</definedName>
    <definedName name="rell" localSheetId="3">#REF!</definedName>
    <definedName name="rell" localSheetId="1">#REF!</definedName>
    <definedName name="rell" localSheetId="2">#REF!</definedName>
    <definedName name="rer" localSheetId="8" hidden="1">{"via1",#N/A,TRUE,"general";"via2",#N/A,TRUE,"general";"via3",#N/A,TRUE,"general"}</definedName>
    <definedName name="rer" localSheetId="10" hidden="1">{"via1",#N/A,TRUE,"general";"via2",#N/A,TRUE,"general";"via3",#N/A,TRUE,"general"}</definedName>
    <definedName name="rer" localSheetId="7" hidden="1">{"via1",#N/A,TRUE,"general";"via2",#N/A,TRUE,"general";"via3",#N/A,TRUE,"general"}</definedName>
    <definedName name="rer" localSheetId="4" hidden="1">{"via1",#N/A,TRUE,"general";"via2",#N/A,TRUE,"general";"via3",#N/A,TRUE,"general"}</definedName>
    <definedName name="rer" hidden="1">{"via1",#N/A,TRUE,"general";"via2",#N/A,TRUE,"general";"via3",#N/A,TRUE,"general"}</definedName>
    <definedName name="rererw" localSheetId="8"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8" hidden="1">{"TAB1",#N/A,TRUE,"GENERAL";"TAB2",#N/A,TRUE,"GENERAL";"TAB3",#N/A,TRUE,"GENERAL";"TAB4",#N/A,TRUE,"GENERAL";"TAB5",#N/A,TRUE,"GENERAL"}</definedName>
    <definedName name="rerg" localSheetId="10" hidden="1">{"TAB1",#N/A,TRUE,"GENERAL";"TAB2",#N/A,TRUE,"GENERAL";"TAB3",#N/A,TRUE,"GENERAL";"TAB4",#N/A,TRUE,"GENERAL";"TAB5",#N/A,TRUE,"GENERAL"}</definedName>
    <definedName name="rerg" localSheetId="7"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U" localSheetId="10">#REF!</definedName>
    <definedName name="RESU" localSheetId="4">#REF!</definedName>
    <definedName name="RESU" localSheetId="3">#REF!</definedName>
    <definedName name="RESU" localSheetId="1">#REF!</definedName>
    <definedName name="RESU" localSheetId="2">#REF!</definedName>
    <definedName name="Retenc" localSheetId="10">[15]BASES!$E$31</definedName>
    <definedName name="RETTRE" localSheetId="8" hidden="1">{"via1",#N/A,TRUE,"general";"via2",#N/A,TRUE,"general";"via3",#N/A,TRUE,"general"}</definedName>
    <definedName name="RETTRE" localSheetId="10" hidden="1">{"via1",#N/A,TRUE,"general";"via2",#N/A,TRUE,"general";"via3",#N/A,TRUE,"general"}</definedName>
    <definedName name="RETTRE" localSheetId="7" hidden="1">{"via1",#N/A,TRUE,"general";"via2",#N/A,TRUE,"general";"via3",#N/A,TRUE,"general"}</definedName>
    <definedName name="RETTRE" localSheetId="4" hidden="1">{"via1",#N/A,TRUE,"general";"via2",#N/A,TRUE,"general";"via3",#N/A,TRUE,"general"}</definedName>
    <definedName name="RETTRE" hidden="1">{"via1",#N/A,TRUE,"general";"via2",#N/A,TRUE,"general";"via3",#N/A,TRUE,"general"}</definedName>
    <definedName name="rety" localSheetId="8" hidden="1">{"TAB1",#N/A,TRUE,"GENERAL";"TAB2",#N/A,TRUE,"GENERAL";"TAB3",#N/A,TRUE,"GENERAL";"TAB4",#N/A,TRUE,"GENERAL";"TAB5",#N/A,TRUE,"GENERAL"}</definedName>
    <definedName name="rety" localSheetId="10" hidden="1">{"TAB1",#N/A,TRUE,"GENERAL";"TAB2",#N/A,TRUE,"GENERAL";"TAB3",#N/A,TRUE,"GENERAL";"TAB4",#N/A,TRUE,"GENERAL";"TAB5",#N/A,TRUE,"GENERAL"}</definedName>
    <definedName name="rety" localSheetId="7" hidden="1">{"TAB1",#N/A,TRUE,"GENERAL";"TAB2",#N/A,TRUE,"GENERAL";"TAB3",#N/A,TRUE,"GENERAL";"TAB4",#N/A,TRUE,"GENERAL";"TAB5",#N/A,TRUE,"GENERAL"}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8" hidden="1">{"via1",#N/A,TRUE,"general";"via2",#N/A,TRUE,"general";"via3",#N/A,TRUE,"general"}</definedName>
    <definedName name="rewfreg" localSheetId="10" hidden="1">{"via1",#N/A,TRUE,"general";"via2",#N/A,TRUE,"general";"via3",#N/A,TRUE,"general"}</definedName>
    <definedName name="rewfreg" localSheetId="7" hidden="1">{"via1",#N/A,TRUE,"general";"via2",#N/A,TRUE,"general";"via3",#N/A,TRUE,"general"}</definedName>
    <definedName name="rewfreg" localSheetId="4" hidden="1">{"via1",#N/A,TRUE,"general";"via2",#N/A,TRUE,"general";"via3",#N/A,TRUE,"general"}</definedName>
    <definedName name="rewfreg" hidden="1">{"via1",#N/A,TRUE,"general";"via2",#N/A,TRUE,"general";"via3",#N/A,TRUE,"general"}</definedName>
    <definedName name="rewr" localSheetId="8" hidden="1">{"via1",#N/A,TRUE,"general";"via2",#N/A,TRUE,"general";"via3",#N/A,TRUE,"general"}</definedName>
    <definedName name="rewr" localSheetId="10" hidden="1">{"via1",#N/A,TRUE,"general";"via2",#N/A,TRUE,"general";"via3",#N/A,TRUE,"general"}</definedName>
    <definedName name="rewr" localSheetId="7"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8"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8" hidden="1">{"via1",#N/A,TRUE,"general";"via2",#N/A,TRUE,"general";"via3",#N/A,TRUE,"general"}</definedName>
    <definedName name="reyety" localSheetId="10" hidden="1">{"via1",#N/A,TRUE,"general";"via2",#N/A,TRUE,"general";"via3",#N/A,TRUE,"general"}</definedName>
    <definedName name="reyety" localSheetId="7" hidden="1">{"via1",#N/A,TRUE,"general";"via2",#N/A,TRUE,"general";"via3",#N/A,TRUE,"general"}</definedName>
    <definedName name="reyety" localSheetId="4" hidden="1">{"via1",#N/A,TRUE,"general";"via2",#N/A,TRUE,"general";"via3",#N/A,TRUE,"general"}</definedName>
    <definedName name="reyety" hidden="1">{"via1",#N/A,TRUE,"general";"via2",#N/A,TRUE,"general";"via3",#N/A,TRUE,"general"}</definedName>
    <definedName name="reyty" localSheetId="8" hidden="1">{"via1",#N/A,TRUE,"general";"via2",#N/A,TRUE,"general";"via3",#N/A,TRUE,"general"}</definedName>
    <definedName name="reyty" localSheetId="10" hidden="1">{"via1",#N/A,TRUE,"general";"via2",#N/A,TRUE,"general";"via3",#N/A,TRUE,"general"}</definedName>
    <definedName name="reyty" localSheetId="7"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8" hidden="1">{"via1",#N/A,TRUE,"general";"via2",#N/A,TRUE,"general";"via3",#N/A,TRUE,"general"}</definedName>
    <definedName name="reyyt" localSheetId="10" hidden="1">{"via1",#N/A,TRUE,"general";"via2",#N/A,TRUE,"general";"via3",#N/A,TRUE,"general"}</definedName>
    <definedName name="reyyt" localSheetId="7"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8"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ef" localSheetId="10">#REF!</definedName>
    <definedName name="rfref" localSheetId="4">#REF!</definedName>
    <definedName name="rfref" localSheetId="3">#REF!</definedName>
    <definedName name="rfref" localSheetId="1">#REF!</definedName>
    <definedName name="rfref" localSheetId="2">#REF!</definedName>
    <definedName name="rfrf" localSheetId="8" hidden="1">{"via1",#N/A,TRUE,"general";"via2",#N/A,TRUE,"general";"via3",#N/A,TRUE,"general"}</definedName>
    <definedName name="rfrf" localSheetId="10" hidden="1">{"via1",#N/A,TRUE,"general";"via2",#N/A,TRUE,"general";"via3",#N/A,TRUE,"general"}</definedName>
    <definedName name="rfrf" localSheetId="7" hidden="1">{"via1",#N/A,TRUE,"general";"via2",#N/A,TRUE,"general";"via3",#N/A,TRUE,"general"}</definedName>
    <definedName name="rfrf" localSheetId="4" hidden="1">{"via1",#N/A,TRUE,"general";"via2",#N/A,TRUE,"general";"via3",#N/A,TRUE,"general"}</definedName>
    <definedName name="rfrf" hidden="1">{"via1",#N/A,TRUE,"general";"via2",#N/A,TRUE,"general";"via3",#N/A,TRUE,"general"}</definedName>
    <definedName name="rge" localSheetId="8" hidden="1">{"via1",#N/A,TRUE,"general";"via2",#N/A,TRUE,"general";"via3",#N/A,TRUE,"general"}</definedName>
    <definedName name="rge" localSheetId="10" hidden="1">{"via1",#N/A,TRUE,"general";"via2",#N/A,TRUE,"general";"via3",#N/A,TRUE,"general"}</definedName>
    <definedName name="rge" localSheetId="7" hidden="1">{"via1",#N/A,TRUE,"general";"via2",#N/A,TRUE,"general";"via3",#N/A,TRUE,"general"}</definedName>
    <definedName name="rge" localSheetId="4" hidden="1">{"via1",#N/A,TRUE,"general";"via2",#N/A,TRUE,"general";"via3",#N/A,TRUE,"general"}</definedName>
    <definedName name="rge" hidden="1">{"via1",#N/A,TRUE,"general";"via2",#N/A,TRUE,"general";"via3",#N/A,TRUE,"general"}</definedName>
    <definedName name="rgegg" localSheetId="8" hidden="1">{"via1",#N/A,TRUE,"general";"via2",#N/A,TRUE,"general";"via3",#N/A,TRUE,"general"}</definedName>
    <definedName name="rgegg" localSheetId="10" hidden="1">{"via1",#N/A,TRUE,"general";"via2",#N/A,TRUE,"general";"via3",#N/A,TRUE,"general"}</definedName>
    <definedName name="rgegg" localSheetId="7"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8" hidden="1">{"TAB1",#N/A,TRUE,"GENERAL";"TAB2",#N/A,TRUE,"GENERAL";"TAB3",#N/A,TRUE,"GENERAL";"TAB4",#N/A,TRUE,"GENERAL";"TAB5",#N/A,TRUE,"GENERAL"}</definedName>
    <definedName name="rhh" localSheetId="10" hidden="1">{"TAB1",#N/A,TRUE,"GENERAL";"TAB2",#N/A,TRUE,"GENERAL";"TAB3",#N/A,TRUE,"GENERAL";"TAB4",#N/A,TRUE,"GENERAL";"TAB5",#N/A,TRUE,"GENERAL"}</definedName>
    <definedName name="rhh" localSheetId="7" hidden="1">{"TAB1",#N/A,TRUE,"GENERAL";"TAB2",#N/A,TRUE,"GENERAL";"TAB3",#N/A,TRUE,"GENERAL";"TAB4",#N/A,TRUE,"GENERAL";"TAB5",#N/A,TRUE,"GENERAL"}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8"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7"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8"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7"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j" localSheetId="8" hidden="1">{"TAB1",#N/A,TRUE,"GENERAL";"TAB2",#N/A,TRUE,"GENERAL";"TAB3",#N/A,TRUE,"GENERAL";"TAB4",#N/A,TRUE,"GENERAL";"TAB5",#N/A,TRUE,"GENERAL"}</definedName>
    <definedName name="rj" localSheetId="10" hidden="1">{"TAB1",#N/A,TRUE,"GENERAL";"TAB2",#N/A,TRUE,"GENERAL";"TAB3",#N/A,TRUE,"GENERAL";"TAB4",#N/A,TRUE,"GENERAL";"TAB5",#N/A,TRUE,"GENERAL"}</definedName>
    <definedName name="rj" localSheetId="7" hidden="1">{"TAB1",#N/A,TRUE,"GENERAL";"TAB2",#N/A,TRUE,"GENERAL";"TAB3",#N/A,TRUE,"GENERAL";"TAB4",#N/A,TRUE,"GENERAL";"TAB5",#N/A,TRUE,"GENERAL"}</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8"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7"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8" hidden="1">{"via1",#N/A,TRUE,"general";"via2",#N/A,TRUE,"general";"via3",#N/A,TRUE,"general"}</definedName>
    <definedName name="rjy" localSheetId="10" hidden="1">{"via1",#N/A,TRUE,"general";"via2",#N/A,TRUE,"general";"via3",#N/A,TRUE,"general"}</definedName>
    <definedName name="rjy" localSheetId="7" hidden="1">{"via1",#N/A,TRUE,"general";"via2",#N/A,TRUE,"general";"via3",#N/A,TRUE,"general"}</definedName>
    <definedName name="rjy" localSheetId="4" hidden="1">{"via1",#N/A,TRUE,"general";"via2",#N/A,TRUE,"general";"via3",#N/A,TRUE,"general"}</definedName>
    <definedName name="rjy" hidden="1">{"via1",#N/A,TRUE,"general";"via2",#N/A,TRUE,"general";"via3",#N/A,TRUE,"general"}</definedName>
    <definedName name="rkjyk" localSheetId="8"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7" hidden="1">{"TAB1",#N/A,TRUE,"GENERAL";"TAB2",#N/A,TRUE,"GENERAL";"TAB3",#N/A,TRUE,"GENERAL";"TAB4",#N/A,TRUE,"GENERAL";"TAB5",#N/A,TRUE,"GENERAL"}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8" hidden="1">{"via1",#N/A,TRUE,"general";"via2",#N/A,TRUE,"general";"via3",#N/A,TRUE,"general"}</definedName>
    <definedName name="rkru" localSheetId="10" hidden="1">{"via1",#N/A,TRUE,"general";"via2",#N/A,TRUE,"general";"via3",#N/A,TRUE,"general"}</definedName>
    <definedName name="rkru" localSheetId="7" hidden="1">{"via1",#N/A,TRUE,"general";"via2",#N/A,TRUE,"general";"via3",#N/A,TRUE,"general"}</definedName>
    <definedName name="rkru" localSheetId="4" hidden="1">{"via1",#N/A,TRUE,"general";"via2",#N/A,TRUE,"general";"via3",#N/A,TRUE,"general"}</definedName>
    <definedName name="rkru" hidden="1">{"via1",#N/A,TRUE,"general";"via2",#N/A,TRUE,"general";"via3",#N/A,TRUE,"general"}</definedName>
    <definedName name="rky" localSheetId="8" hidden="1">{"TAB1",#N/A,TRUE,"GENERAL";"TAB2",#N/A,TRUE,"GENERAL";"TAB3",#N/A,TRUE,"GENERAL";"TAB4",#N/A,TRUE,"GENERAL";"TAB5",#N/A,TRUE,"GENERAL"}</definedName>
    <definedName name="rky" localSheetId="10" hidden="1">{"TAB1",#N/A,TRUE,"GENERAL";"TAB2",#N/A,TRUE,"GENERAL";"TAB3",#N/A,TRUE,"GENERAL";"TAB4",#N/A,TRUE,"GENERAL";"TAB5",#N/A,TRUE,"GENERAL"}</definedName>
    <definedName name="rky" localSheetId="7" hidden="1">{"TAB1",#N/A,TRUE,"GENERAL";"TAB2",#N/A,TRUE,"GENERAL";"TAB3",#N/A,TRUE,"GENERAL";"TAB4",#N/A,TRUE,"GENERAL";"TAB5",#N/A,TRUE,"GENERAL"}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r" localSheetId="10">CANTIDADES!ERR</definedName>
    <definedName name="rr" localSheetId="4">'GRUPO MGA'!ERR</definedName>
    <definedName name="rrr" localSheetId="8" hidden="1">{"via1",#N/A,TRUE,"general";"via2",#N/A,TRUE,"general";"via3",#N/A,TRUE,"general"}</definedName>
    <definedName name="rrr" localSheetId="10" hidden="1">{"via1",#N/A,TRUE,"general";"via2",#N/A,TRUE,"general";"via3",#N/A,TRUE,"general"}</definedName>
    <definedName name="rrr" localSheetId="7" hidden="1">{"via1",#N/A,TRUE,"general";"via2",#N/A,TRUE,"general";"via3",#N/A,TRUE,"general"}</definedName>
    <definedName name="rrr" localSheetId="4" hidden="1">{"via1",#N/A,TRUE,"general";"via2",#N/A,TRUE,"general";"via3",#N/A,TRUE,"general"}</definedName>
    <definedName name="rrr" hidden="1">{"via1",#N/A,TRUE,"general";"via2",#N/A,TRUE,"general";"via3",#N/A,TRUE,"general"}</definedName>
    <definedName name="rrrrrb" localSheetId="8" hidden="1">{"via1",#N/A,TRUE,"general";"via2",#N/A,TRUE,"general";"via3",#N/A,TRUE,"general"}</definedName>
    <definedName name="rrrrrb" localSheetId="10" hidden="1">{"via1",#N/A,TRUE,"general";"via2",#N/A,TRUE,"general";"via3",#N/A,TRUE,"general"}</definedName>
    <definedName name="rrrrrb" localSheetId="7" hidden="1">{"via1",#N/A,TRUE,"general";"via2",#N/A,TRUE,"general";"via3",#N/A,TRUE,"general"}</definedName>
    <definedName name="rrrrrb" localSheetId="4" hidden="1">{"via1",#N/A,TRUE,"general";"via2",#N/A,TRUE,"general";"via3",#N/A,TRUE,"general"}</definedName>
    <definedName name="rrrrrb" hidden="1">{"via1",#N/A,TRUE,"general";"via2",#N/A,TRUE,"general";"via3",#N/A,TRUE,"general"}</definedName>
    <definedName name="rrrrrrre" localSheetId="8"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8" hidden="1">{"via1",#N/A,TRUE,"general";"via2",#N/A,TRUE,"general";"via3",#N/A,TRUE,"general"}</definedName>
    <definedName name="rrrrt" localSheetId="10" hidden="1">{"via1",#N/A,TRUE,"general";"via2",#N/A,TRUE,"general";"via3",#N/A,TRUE,"general"}</definedName>
    <definedName name="rrrrt" localSheetId="7" hidden="1">{"via1",#N/A,TRUE,"general";"via2",#N/A,TRUE,"general";"via3",#N/A,TRUE,"general"}</definedName>
    <definedName name="rrrrt" localSheetId="4" hidden="1">{"via1",#N/A,TRUE,"general";"via2",#N/A,TRUE,"general";"via3",#N/A,TRUE,"general"}</definedName>
    <definedName name="rrrrt" hidden="1">{"via1",#N/A,TRUE,"general";"via2",#N/A,TRUE,"general";"via3",#N/A,TRUE,"general"}</definedName>
    <definedName name="rsdgsd5" localSheetId="8"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t" localSheetId="8" hidden="1">{"TAB1",#N/A,TRUE,"GENERAL";"TAB2",#N/A,TRUE,"GENERAL";"TAB3",#N/A,TRUE,"GENERAL";"TAB4",#N/A,TRUE,"GENERAL";"TAB5",#N/A,TRUE,"GENERAL"}</definedName>
    <definedName name="rt" localSheetId="10" hidden="1">{"TAB1",#N/A,TRUE,"GENERAL";"TAB2",#N/A,TRUE,"GENERAL";"TAB3",#N/A,TRUE,"GENERAL";"TAB4",#N/A,TRUE,"GENERAL";"TAB5",#N/A,TRUE,"GENERAL"}</definedName>
    <definedName name="rt" localSheetId="7" hidden="1">{"TAB1",#N/A,TRUE,"GENERAL";"TAB2",#N/A,TRUE,"GENERAL";"TAB3",#N/A,TRUE,"GENERAL";"TAB4",#N/A,TRUE,"GENERAL";"TAB5",#N/A,TRUE,"GENERAL"}</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8" hidden="1">{"TAB1",#N/A,TRUE,"GENERAL";"TAB2",#N/A,TRUE,"GENERAL";"TAB3",#N/A,TRUE,"GENERAL";"TAB4",#N/A,TRUE,"GENERAL";"TAB5",#N/A,TRUE,"GENERAL"}</definedName>
    <definedName name="rte" localSheetId="10" hidden="1">{"TAB1",#N/A,TRUE,"GENERAL";"TAB2",#N/A,TRUE,"GENERAL";"TAB3",#N/A,TRUE,"GENERAL";"TAB4",#N/A,TRUE,"GENERAL";"TAB5",#N/A,TRUE,"GENERAL"}</definedName>
    <definedName name="rte" localSheetId="7"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8" hidden="1">{"via1",#N/A,TRUE,"general";"via2",#N/A,TRUE,"general";"via3",#N/A,TRUE,"general"}</definedName>
    <definedName name="rteg" localSheetId="10" hidden="1">{"via1",#N/A,TRUE,"general";"via2",#N/A,TRUE,"general";"via3",#N/A,TRUE,"general"}</definedName>
    <definedName name="rteg" localSheetId="7" hidden="1">{"via1",#N/A,TRUE,"general";"via2",#N/A,TRUE,"general";"via3",#N/A,TRUE,"general"}</definedName>
    <definedName name="rteg" localSheetId="4" hidden="1">{"via1",#N/A,TRUE,"general";"via2",#N/A,TRUE,"general";"via3",#N/A,TRUE,"general"}</definedName>
    <definedName name="rteg" hidden="1">{"via1",#N/A,TRUE,"general";"via2",#N/A,TRUE,"general";"via3",#N/A,TRUE,"general"}</definedName>
    <definedName name="rtert" localSheetId="8"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7" hidden="1">{"TAB1",#N/A,TRUE,"GENERAL";"TAB2",#N/A,TRUE,"GENERAL";"TAB3",#N/A,TRUE,"GENERAL";"TAB4",#N/A,TRUE,"GENERAL";"TAB5",#N/A,TRUE,"GENERAL"}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8" hidden="1">{"via1",#N/A,TRUE,"general";"via2",#N/A,TRUE,"general";"via3",#N/A,TRUE,"general"}</definedName>
    <definedName name="rtes" localSheetId="10" hidden="1">{"via1",#N/A,TRUE,"general";"via2",#N/A,TRUE,"general";"via3",#N/A,TRUE,"general"}</definedName>
    <definedName name="rtes" localSheetId="7" hidden="1">{"via1",#N/A,TRUE,"general";"via2",#N/A,TRUE,"general";"via3",#N/A,TRUE,"general"}</definedName>
    <definedName name="rtes" localSheetId="4" hidden="1">{"via1",#N/A,TRUE,"general";"via2",#N/A,TRUE,"general";"via3",#N/A,TRUE,"general"}</definedName>
    <definedName name="rtes" hidden="1">{"via1",#N/A,TRUE,"general";"via2",#N/A,TRUE,"general";"via3",#N/A,TRUE,"general"}</definedName>
    <definedName name="rtewth" localSheetId="8"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8" hidden="1">{"via1",#N/A,TRUE,"general";"via2",#N/A,TRUE,"general";"via3",#N/A,TRUE,"general"}</definedName>
    <definedName name="rthrthg" localSheetId="10" hidden="1">{"via1",#N/A,TRUE,"general";"via2",#N/A,TRUE,"general";"via3",#N/A,TRUE,"general"}</definedName>
    <definedName name="rthrthg" localSheetId="7" hidden="1">{"via1",#N/A,TRUE,"general";"via2",#N/A,TRUE,"general";"via3",#N/A,TRUE,"general"}</definedName>
    <definedName name="rthrthg" localSheetId="4" hidden="1">{"via1",#N/A,TRUE,"general";"via2",#N/A,TRUE,"general";"via3",#N/A,TRUE,"general"}</definedName>
    <definedName name="rthrthg" hidden="1">{"via1",#N/A,TRUE,"general";"via2",#N/A,TRUE,"general";"via3",#N/A,TRUE,"general"}</definedName>
    <definedName name="rthtrh" localSheetId="8" hidden="1">{"via1",#N/A,TRUE,"general";"via2",#N/A,TRUE,"general";"via3",#N/A,TRUE,"general"}</definedName>
    <definedName name="rthtrh" localSheetId="10" hidden="1">{"via1",#N/A,TRUE,"general";"via2",#N/A,TRUE,"general";"via3",#N/A,TRUE,"general"}</definedName>
    <definedName name="rthtrh" localSheetId="7"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8" hidden="1">{"via1",#N/A,TRUE,"general";"via2",#N/A,TRUE,"general";"via3",#N/A,TRUE,"general"}</definedName>
    <definedName name="rtkk" localSheetId="10" hidden="1">{"via1",#N/A,TRUE,"general";"via2",#N/A,TRUE,"general";"via3",#N/A,TRUE,"general"}</definedName>
    <definedName name="rtkk" localSheetId="7"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8" hidden="1">{"via1",#N/A,TRUE,"general";"via2",#N/A,TRUE,"general";"via3",#N/A,TRUE,"general"}</definedName>
    <definedName name="rttthy" localSheetId="10" hidden="1">{"via1",#N/A,TRUE,"general";"via2",#N/A,TRUE,"general";"via3",#N/A,TRUE,"general"}</definedName>
    <definedName name="rttthy" localSheetId="7"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8" hidden="1">{"via1",#N/A,TRUE,"general";"via2",#N/A,TRUE,"general";"via3",#N/A,TRUE,"general"}</definedName>
    <definedName name="rtu" localSheetId="10" hidden="1">{"via1",#N/A,TRUE,"general";"via2",#N/A,TRUE,"general";"via3",#N/A,TRUE,"general"}</definedName>
    <definedName name="rtu" localSheetId="7"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8" hidden="1">{"TAB1",#N/A,TRUE,"GENERAL";"TAB2",#N/A,TRUE,"GENERAL";"TAB3",#N/A,TRUE,"GENERAL";"TAB4",#N/A,TRUE,"GENERAL";"TAB5",#N/A,TRUE,"GENERAL"}</definedName>
    <definedName name="rtug" localSheetId="10" hidden="1">{"TAB1",#N/A,TRUE,"GENERAL";"TAB2",#N/A,TRUE,"GENERAL";"TAB3",#N/A,TRUE,"GENERAL";"TAB4",#N/A,TRUE,"GENERAL";"TAB5",#N/A,TRUE,"GENERAL"}</definedName>
    <definedName name="rtug" localSheetId="7" hidden="1">{"TAB1",#N/A,TRUE,"GENERAL";"TAB2",#N/A,TRUE,"GENERAL";"TAB3",#N/A,TRUE,"GENERAL";"TAB4",#N/A,TRUE,"GENERAL";"TAB5",#N/A,TRUE,"GENERAL"}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8" hidden="1">{"via1",#N/A,TRUE,"general";"via2",#N/A,TRUE,"general";"via3",#N/A,TRUE,"general"}</definedName>
    <definedName name="rturtu" localSheetId="10" hidden="1">{"via1",#N/A,TRUE,"general";"via2",#N/A,TRUE,"general";"via3",#N/A,TRUE,"general"}</definedName>
    <definedName name="rturtu" localSheetId="7" hidden="1">{"via1",#N/A,TRUE,"general";"via2",#N/A,TRUE,"general";"via3",#N/A,TRUE,"general"}</definedName>
    <definedName name="rturtu" localSheetId="4" hidden="1">{"via1",#N/A,TRUE,"general";"via2",#N/A,TRUE,"general";"via3",#N/A,TRUE,"general"}</definedName>
    <definedName name="rturtu" hidden="1">{"via1",#N/A,TRUE,"general";"via2",#N/A,TRUE,"general";"via3",#N/A,TRUE,"general"}</definedName>
    <definedName name="rturu" localSheetId="8" hidden="1">{"via1",#N/A,TRUE,"general";"via2",#N/A,TRUE,"general";"via3",#N/A,TRUE,"general"}</definedName>
    <definedName name="rturu" localSheetId="10" hidden="1">{"via1",#N/A,TRUE,"general";"via2",#N/A,TRUE,"general";"via3",#N/A,TRUE,"general"}</definedName>
    <definedName name="rturu" localSheetId="7"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8" hidden="1">{"via1",#N/A,TRUE,"general";"via2",#N/A,TRUE,"general";"via3",#N/A,TRUE,"general"}</definedName>
    <definedName name="rtut" localSheetId="10" hidden="1">{"via1",#N/A,TRUE,"general";"via2",#N/A,TRUE,"general";"via3",#N/A,TRUE,"general"}</definedName>
    <definedName name="rtut" localSheetId="7"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8" hidden="1">{"via1",#N/A,TRUE,"general";"via2",#N/A,TRUE,"general";"via3",#N/A,TRUE,"general"}</definedName>
    <definedName name="rtutru" localSheetId="10" hidden="1">{"via1",#N/A,TRUE,"general";"via2",#N/A,TRUE,"general";"via3",#N/A,TRUE,"general"}</definedName>
    <definedName name="rtutru" localSheetId="7"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8" hidden="1">{"via1",#N/A,TRUE,"general";"via2",#N/A,TRUE,"general";"via3",#N/A,TRUE,"general"}</definedName>
    <definedName name="rtuy" localSheetId="10" hidden="1">{"via1",#N/A,TRUE,"general";"via2",#N/A,TRUE,"general";"via3",#N/A,TRUE,"general"}</definedName>
    <definedName name="rtuy" localSheetId="7"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8"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7" hidden="1">{"TAB1",#N/A,TRUE,"GENERAL";"TAB2",#N/A,TRUE,"GENERAL";"TAB3",#N/A,TRUE,"GENERAL";"TAB4",#N/A,TRUE,"GENERAL";"TAB5",#N/A,TRUE,"GENERAL"}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8" hidden="1">{"via1",#N/A,TRUE,"general";"via2",#N/A,TRUE,"general";"via3",#N/A,TRUE,"general"}</definedName>
    <definedName name="rtym" localSheetId="10" hidden="1">{"via1",#N/A,TRUE,"general";"via2",#N/A,TRUE,"general";"via3",#N/A,TRUE,"general"}</definedName>
    <definedName name="rtym" localSheetId="7" hidden="1">{"via1",#N/A,TRUE,"general";"via2",#N/A,TRUE,"general";"via3",#N/A,TRUE,"general"}</definedName>
    <definedName name="rtym" localSheetId="4" hidden="1">{"via1",#N/A,TRUE,"general";"via2",#N/A,TRUE,"general";"via3",#N/A,TRUE,"general"}</definedName>
    <definedName name="rtym" hidden="1">{"via1",#N/A,TRUE,"general";"via2",#N/A,TRUE,"general";"via3",#N/A,TRUE,"general"}</definedName>
    <definedName name="rtyrey" localSheetId="8"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8" hidden="1">{"via1",#N/A,TRUE,"general";"via2",#N/A,TRUE,"general";"via3",#N/A,TRUE,"general"}</definedName>
    <definedName name="rtyrh" localSheetId="10" hidden="1">{"via1",#N/A,TRUE,"general";"via2",#N/A,TRUE,"general";"via3",#N/A,TRUE,"general"}</definedName>
    <definedName name="rtyrh" localSheetId="7" hidden="1">{"via1",#N/A,TRUE,"general";"via2",#N/A,TRUE,"general";"via3",#N/A,TRUE,"general"}</definedName>
    <definedName name="rtyrh" localSheetId="4" hidden="1">{"via1",#N/A,TRUE,"general";"via2",#N/A,TRUE,"general";"via3",#N/A,TRUE,"general"}</definedName>
    <definedName name="rtyrh" hidden="1">{"via1",#N/A,TRUE,"general";"via2",#N/A,TRUE,"general";"via3",#N/A,TRUE,"general"}</definedName>
    <definedName name="RTYRTY" localSheetId="8" hidden="1">{"via1",#N/A,TRUE,"general";"via2",#N/A,TRUE,"general";"via3",#N/A,TRUE,"general"}</definedName>
    <definedName name="RTYRTY" localSheetId="10" hidden="1">{"via1",#N/A,TRUE,"general";"via2",#N/A,TRUE,"general";"via3",#N/A,TRUE,"general"}</definedName>
    <definedName name="RTYRTY" localSheetId="7"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8" hidden="1">{"TAB1",#N/A,TRUE,"GENERAL";"TAB2",#N/A,TRUE,"GENERAL";"TAB3",#N/A,TRUE,"GENERAL";"TAB4",#N/A,TRUE,"GENERAL";"TAB5",#N/A,TRUE,"GENERAL"}</definedName>
    <definedName name="rtyt" localSheetId="10" hidden="1">{"TAB1",#N/A,TRUE,"GENERAL";"TAB2",#N/A,TRUE,"GENERAL";"TAB3",#N/A,TRUE,"GENERAL";"TAB4",#N/A,TRUE,"GENERAL";"TAB5",#N/A,TRUE,"GENERAL"}</definedName>
    <definedName name="rtyt" localSheetId="7" hidden="1">{"TAB1",#N/A,TRUE,"GENERAL";"TAB2",#N/A,TRUE,"GENERAL";"TAB3",#N/A,TRUE,"GENERAL";"TAB4",#N/A,TRUE,"GENERAL";"TAB5",#N/A,TRUE,"GENERAL"}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8" hidden="1">{"via1",#N/A,TRUE,"general";"via2",#N/A,TRUE,"general";"via3",#N/A,TRUE,"general"}</definedName>
    <definedName name="rtytry" localSheetId="10" hidden="1">{"via1",#N/A,TRUE,"general";"via2",#N/A,TRUE,"general";"via3",#N/A,TRUE,"general"}</definedName>
    <definedName name="rtytry" localSheetId="7" hidden="1">{"via1",#N/A,TRUE,"general";"via2",#N/A,TRUE,"general";"via3",#N/A,TRUE,"general"}</definedName>
    <definedName name="rtytry" localSheetId="4" hidden="1">{"via1",#N/A,TRUE,"general";"via2",#N/A,TRUE,"general";"via3",#N/A,TRUE,"general"}</definedName>
    <definedName name="rtytry" hidden="1">{"via1",#N/A,TRUE,"general";"via2",#N/A,TRUE,"general";"via3",#N/A,TRUE,"general"}</definedName>
    <definedName name="ruru" localSheetId="8" hidden="1">{"TAB1",#N/A,TRUE,"GENERAL";"TAB2",#N/A,TRUE,"GENERAL";"TAB3",#N/A,TRUE,"GENERAL";"TAB4",#N/A,TRUE,"GENERAL";"TAB5",#N/A,TRUE,"GENERAL"}</definedName>
    <definedName name="ruru" localSheetId="10" hidden="1">{"TAB1",#N/A,TRUE,"GENERAL";"TAB2",#N/A,TRUE,"GENERAL";"TAB3",#N/A,TRUE,"GENERAL";"TAB4",#N/A,TRUE,"GENERAL";"TAB5",#N/A,TRUE,"GENERAL"}</definedName>
    <definedName name="ruru" localSheetId="7" hidden="1">{"TAB1",#N/A,TRUE,"GENERAL";"TAB2",#N/A,TRUE,"GENERAL";"TAB3",#N/A,TRUE,"GENERAL";"TAB4",#N/A,TRUE,"GENERAL";"TAB5",#N/A,TRUE,"GENERAL"}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u" localSheetId="8" hidden="1">{"via1",#N/A,TRUE,"general";"via2",#N/A,TRUE,"general";"via3",#N/A,TRUE,"general"}</definedName>
    <definedName name="rutu" localSheetId="10" hidden="1">{"via1",#N/A,TRUE,"general";"via2",#N/A,TRUE,"general";"via3",#N/A,TRUE,"general"}</definedName>
    <definedName name="rutu" localSheetId="7" hidden="1">{"via1",#N/A,TRUE,"general";"via2",#N/A,TRUE,"general";"via3",#N/A,TRUE,"general"}</definedName>
    <definedName name="rutu" localSheetId="4" hidden="1">{"via1",#N/A,TRUE,"general";"via2",#N/A,TRUE,"general";"via3",#N/A,TRUE,"general"}</definedName>
    <definedName name="rutu" hidden="1">{"via1",#N/A,TRUE,"general";"via2",#N/A,TRUE,"general";"via3",#N/A,TRUE,"general"}</definedName>
    <definedName name="rwt" localSheetId="8" hidden="1">{"via1",#N/A,TRUE,"general";"via2",#N/A,TRUE,"general";"via3",#N/A,TRUE,"general"}</definedName>
    <definedName name="rwt" localSheetId="10" hidden="1">{"via1",#N/A,TRUE,"general";"via2",#N/A,TRUE,"general";"via3",#N/A,TRUE,"general"}</definedName>
    <definedName name="rwt" localSheetId="7"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8" hidden="1">{"via1",#N/A,TRUE,"general";"via2",#N/A,TRUE,"general";"via3",#N/A,TRUE,"general"}</definedName>
    <definedName name="ry" localSheetId="10" hidden="1">{"via1",#N/A,TRUE,"general";"via2",#N/A,TRUE,"general";"via3",#N/A,TRUE,"general"}</definedName>
    <definedName name="ry" localSheetId="7"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8"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8" hidden="1">{"via1",#N/A,TRUE,"general";"via2",#N/A,TRUE,"general";"via3",#N/A,TRUE,"general"}</definedName>
    <definedName name="rytrsdg" localSheetId="10" hidden="1">{"via1",#N/A,TRUE,"general";"via2",#N/A,TRUE,"general";"via3",#N/A,TRUE,"general"}</definedName>
    <definedName name="rytrsdg" localSheetId="7" hidden="1">{"via1",#N/A,TRUE,"general";"via2",#N/A,TRUE,"general";"via3",#N/A,TRUE,"general"}</definedName>
    <definedName name="rytrsdg" localSheetId="4" hidden="1">{"via1",#N/A,TRUE,"general";"via2",#N/A,TRUE,"general";"via3",#N/A,TRUE,"general"}</definedName>
    <definedName name="rytrsdg" hidden="1">{"via1",#N/A,TRUE,"general";"via2",#N/A,TRUE,"general";"via3",#N/A,TRUE,"general"}</definedName>
    <definedName name="S" localSheetId="10">#REF!</definedName>
    <definedName name="s" localSheetId="7" hidden="1">{"via1",#N/A,TRUE,"general";"via2",#N/A,TRUE,"general";"via3",#N/A,TRUE,"general"}</definedName>
    <definedName name="s" localSheetId="4">'GRUPO MGA'!ERR</definedName>
    <definedName name="saa" localSheetId="8" hidden="1">{"via1",#N/A,TRUE,"general";"via2",#N/A,TRUE,"general";"via3",#N/A,TRUE,"general"}</definedName>
    <definedName name="saa" localSheetId="10" hidden="1">{"via1",#N/A,TRUE,"general";"via2",#N/A,TRUE,"general";"via3",#N/A,TRUE,"general"}</definedName>
    <definedName name="saa" localSheetId="7" hidden="1">{"via1",#N/A,TRUE,"general";"via2",#N/A,TRUE,"general";"via3",#N/A,TRUE,"general"}</definedName>
    <definedName name="saa" localSheetId="4" hidden="1">{"via1",#N/A,TRUE,"general";"via2",#N/A,TRUE,"general";"via3",#N/A,TRUE,"general"}</definedName>
    <definedName name="saa" hidden="1">{"via1",#N/A,TRUE,"general";"via2",#N/A,TRUE,"general";"via3",#N/A,TRUE,"general"}</definedName>
    <definedName name="SAD" localSheetId="8" hidden="1">{"via1",#N/A,TRUE,"general";"via2",#N/A,TRUE,"general";"via3",#N/A,TRUE,"general"}</definedName>
    <definedName name="SAD" localSheetId="10" hidden="1">{"via1",#N/A,TRUE,"general";"via2",#N/A,TRUE,"general";"via3",#N/A,TRUE,"general"}</definedName>
    <definedName name="SAD" localSheetId="7"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8" hidden="1">{"via1",#N/A,TRUE,"general";"via2",#N/A,TRUE,"general";"via3",#N/A,TRUE,"general"}</definedName>
    <definedName name="SADF" localSheetId="10" hidden="1">{"via1",#N/A,TRUE,"general";"via2",#N/A,TRUE,"general";"via3",#N/A,TRUE,"general"}</definedName>
    <definedName name="SADF" localSheetId="7"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8"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7" hidden="1">{"TAB1",#N/A,TRUE,"GENERAL";"TAB2",#N/A,TRUE,"GENERAL";"TAB3",#N/A,TRUE,"GENERAL";"TAB4",#N/A,TRUE,"GENERAL";"TAB5",#N/A,TRUE,"GENERAL"}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8" hidden="1">{"via1",#N/A,TRUE,"general";"via2",#N/A,TRUE,"general";"via3",#N/A,TRUE,"general"}</definedName>
    <definedName name="sadfo" localSheetId="10" hidden="1">{"via1",#N/A,TRUE,"general";"via2",#N/A,TRUE,"general";"via3",#N/A,TRUE,"general"}</definedName>
    <definedName name="sadfo" localSheetId="7" hidden="1">{"via1",#N/A,TRUE,"general";"via2",#N/A,TRUE,"general";"via3",#N/A,TRUE,"general"}</definedName>
    <definedName name="sadfo" localSheetId="4" hidden="1">{"via1",#N/A,TRUE,"general";"via2",#N/A,TRUE,"general";"via3",#N/A,TRUE,"general"}</definedName>
    <definedName name="sadfo" hidden="1">{"via1",#N/A,TRUE,"general";"via2",#N/A,TRUE,"general";"via3",#N/A,TRUE,"general"}</definedName>
    <definedName name="safdp" localSheetId="8"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7" hidden="1">{"TAB1",#N/A,TRUE,"GENERAL";"TAB2",#N/A,TRUE,"GENERAL";"TAB3",#N/A,TRUE,"GENERAL";"TAB4",#N/A,TRUE,"GENERAL";"TAB5",#N/A,TRUE,"GENERAL"}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10">CANTIDADES!ERR</definedName>
    <definedName name="salarios" localSheetId="4">'GRUPO MGA'!ERR</definedName>
    <definedName name="SalMinimo" localSheetId="10">[15]BASES!$E$41</definedName>
    <definedName name="sbgfbgdr" localSheetId="8" hidden="1">{"via1",#N/A,TRUE,"general";"via2",#N/A,TRUE,"general";"via3",#N/A,TRUE,"general"}</definedName>
    <definedName name="sbgfbgdr" localSheetId="10" hidden="1">{"via1",#N/A,TRUE,"general";"via2",#N/A,TRUE,"general";"via3",#N/A,TRUE,"general"}</definedName>
    <definedName name="sbgfbgdr" localSheetId="7" hidden="1">{"via1",#N/A,TRUE,"general";"via2",#N/A,TRUE,"general";"via3",#N/A,TRUE,"general"}</definedName>
    <definedName name="sbgfbgdr" localSheetId="4" hidden="1">{"via1",#N/A,TRUE,"general";"via2",#N/A,TRUE,"general";"via3",#N/A,TRUE,"general"}</definedName>
    <definedName name="sbgfbgdr" hidden="1">{"via1",#N/A,TRUE,"general";"via2",#N/A,TRUE,"general";"via3",#N/A,TRUE,"general"}</definedName>
    <definedName name="sd" localSheetId="8" hidden="1">{"TAB1",#N/A,TRUE,"GENERAL";"TAB2",#N/A,TRUE,"GENERAL";"TAB3",#N/A,TRUE,"GENERAL";"TAB4",#N/A,TRUE,"GENERAL";"TAB5",#N/A,TRUE,"GENERAL"}</definedName>
    <definedName name="sd" localSheetId="10" hidden="1">{"TAB1",#N/A,TRUE,"GENERAL";"TAB2",#N/A,TRUE,"GENERAL";"TAB3",#N/A,TRUE,"GENERAL";"TAB4",#N/A,TRUE,"GENERAL";"TAB5",#N/A,TRUE,"GENERAL"}</definedName>
    <definedName name="sd" localSheetId="7" hidden="1">{"TAB1",#N/A,TRUE,"GENERAL";"TAB2",#N/A,TRUE,"GENERAL";"TAB3",#N/A,TRUE,"GENERAL";"TAB4",#N/A,TRUE,"GENERAL";"TAB5",#N/A,TRUE,"GENERAL"}</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8" hidden="1">{"via1",#N/A,TRUE,"general";"via2",#N/A,TRUE,"general";"via3",#N/A,TRUE,"general"}</definedName>
    <definedName name="sdaf" localSheetId="10" hidden="1">{"via1",#N/A,TRUE,"general";"via2",#N/A,TRUE,"general";"via3",#N/A,TRUE,"general"}</definedName>
    <definedName name="sdaf" localSheetId="7" hidden="1">{"via1",#N/A,TRUE,"general";"via2",#N/A,TRUE,"general";"via3",#N/A,TRUE,"general"}</definedName>
    <definedName name="sdaf" localSheetId="4" hidden="1">{"via1",#N/A,TRUE,"general";"via2",#N/A,TRUE,"general";"via3",#N/A,TRUE,"general"}</definedName>
    <definedName name="sdaf" hidden="1">{"via1",#N/A,TRUE,"general";"via2",#N/A,TRUE,"general";"via3",#N/A,TRUE,"general"}</definedName>
    <definedName name="sdas" localSheetId="8" hidden="1">{"via1",#N/A,TRUE,"general";"via2",#N/A,TRUE,"general";"via3",#N/A,TRUE,"general"}</definedName>
    <definedName name="sdas" localSheetId="10" hidden="1">{"via1",#N/A,TRUE,"general";"via2",#N/A,TRUE,"general";"via3",#N/A,TRUE,"general"}</definedName>
    <definedName name="sdas" localSheetId="7"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asdasd" localSheetId="10">#REF!</definedName>
    <definedName name="sdasdasdasd" localSheetId="4">#REF!</definedName>
    <definedName name="sdasdasdasd" localSheetId="3">#REF!</definedName>
    <definedName name="sdasdasdasd" localSheetId="1">#REF!</definedName>
    <definedName name="sdasdasdasd" localSheetId="2">#REF!</definedName>
    <definedName name="sdasdf" localSheetId="8" hidden="1">{"via1",#N/A,TRUE,"general";"via2",#N/A,TRUE,"general";"via3",#N/A,TRUE,"general"}</definedName>
    <definedName name="sdasdf" localSheetId="10" hidden="1">{"via1",#N/A,TRUE,"general";"via2",#N/A,TRUE,"general";"via3",#N/A,TRUE,"general"}</definedName>
    <definedName name="sdasdf" localSheetId="7"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8"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f" localSheetId="10">#REF!</definedName>
    <definedName name="sdf" localSheetId="4">#REF!</definedName>
    <definedName name="sdf" localSheetId="3">#REF!</definedName>
    <definedName name="sdf" localSheetId="1">#REF!</definedName>
    <definedName name="sdf" localSheetId="2">#REF!</definedName>
    <definedName name="SDFCE" localSheetId="8"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7" hidden="1">{"TAB1",#N/A,TRUE,"GENERAL";"TAB2",#N/A,TRUE,"GENERAL";"TAB3",#N/A,TRUE,"GENERAL";"TAB4",#N/A,TRUE,"GENERAL";"TAB5",#N/A,TRUE,"GENERAL"}</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8" hidden="1">{"via1",#N/A,TRUE,"general";"via2",#N/A,TRUE,"general";"via3",#N/A,TRUE,"general"}</definedName>
    <definedName name="sdfd" localSheetId="10" hidden="1">{"via1",#N/A,TRUE,"general";"via2",#N/A,TRUE,"general";"via3",#N/A,TRUE,"general"}</definedName>
    <definedName name="sdfd" localSheetId="7" hidden="1">{"via1",#N/A,TRUE,"general";"via2",#N/A,TRUE,"general";"via3",#N/A,TRUE,"general"}</definedName>
    <definedName name="sdfd" localSheetId="4" hidden="1">{"via1",#N/A,TRUE,"general";"via2",#N/A,TRUE,"general";"via3",#N/A,TRUE,"general"}</definedName>
    <definedName name="sdfd" hidden="1">{"via1",#N/A,TRUE,"general";"via2",#N/A,TRUE,"general";"via3",#N/A,TRUE,"general"}</definedName>
    <definedName name="sdfds" localSheetId="8" hidden="1">{"via1",#N/A,TRUE,"general";"via2",#N/A,TRUE,"general";"via3",#N/A,TRUE,"general"}</definedName>
    <definedName name="sdfds" localSheetId="10" hidden="1">{"via1",#N/A,TRUE,"general";"via2",#N/A,TRUE,"general";"via3",#N/A,TRUE,"general"}</definedName>
    <definedName name="sdfds" localSheetId="7" hidden="1">{"via1",#N/A,TRUE,"general";"via2",#N/A,TRUE,"general";"via3",#N/A,TRUE,"general"}</definedName>
    <definedName name="sdfds" localSheetId="4" hidden="1">{"via1",#N/A,TRUE,"general";"via2",#N/A,TRUE,"general";"via3",#N/A,TRUE,"general"}</definedName>
    <definedName name="sdfds" hidden="1">{"via1",#N/A,TRUE,"general";"via2",#N/A,TRUE,"general";"via3",#N/A,TRUE,"general"}</definedName>
    <definedName name="SDFDSO" localSheetId="8" hidden="1">{"via1",#N/A,TRUE,"general";"via2",#N/A,TRUE,"general";"via3",#N/A,TRUE,"general"}</definedName>
    <definedName name="SDFDSO" localSheetId="10" hidden="1">{"via1",#N/A,TRUE,"general";"via2",#N/A,TRUE,"general";"via3",#N/A,TRUE,"general"}</definedName>
    <definedName name="SDFDSO" localSheetId="7"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8"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8" hidden="1">{"via1",#N/A,TRUE,"general";"via2",#N/A,TRUE,"general";"via3",#N/A,TRUE,"general"}</definedName>
    <definedName name="SDFEO" localSheetId="10" hidden="1">{"via1",#N/A,TRUE,"general";"via2",#N/A,TRUE,"general";"via3",#N/A,TRUE,"general"}</definedName>
    <definedName name="SDFEO" localSheetId="7" hidden="1">{"via1",#N/A,TRUE,"general";"via2",#N/A,TRUE,"general";"via3",#N/A,TRUE,"general"}</definedName>
    <definedName name="SDFEO" localSheetId="4" hidden="1">{"via1",#N/A,TRUE,"general";"via2",#N/A,TRUE,"general";"via3",#N/A,TRUE,"general"}</definedName>
    <definedName name="SDFEO" hidden="1">{"via1",#N/A,TRUE,"general";"via2",#N/A,TRUE,"general";"via3",#N/A,TRUE,"general"}</definedName>
    <definedName name="sdfg" localSheetId="8" hidden="1">{"TAB1",#N/A,TRUE,"GENERAL";"TAB2",#N/A,TRUE,"GENERAL";"TAB3",#N/A,TRUE,"GENERAL";"TAB4",#N/A,TRUE,"GENERAL";"TAB5",#N/A,TRUE,"GENERAL"}</definedName>
    <definedName name="sdfg" localSheetId="10" hidden="1">{"TAB1",#N/A,TRUE,"GENERAL";"TAB2",#N/A,TRUE,"GENERAL";"TAB3",#N/A,TRUE,"GENERAL";"TAB4",#N/A,TRUE,"GENERAL";"TAB5",#N/A,TRUE,"GENERAL"}</definedName>
    <definedName name="sdfg" localSheetId="7" hidden="1">{"TAB1",#N/A,TRUE,"GENERAL";"TAB2",#N/A,TRUE,"GENERAL";"TAB3",#N/A,TRUE,"GENERAL";"TAB4",#N/A,TRUE,"GENERAL";"TAB5",#N/A,TRUE,"GENERAL"}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8" hidden="1">{"via1",#N/A,TRUE,"general";"via2",#N/A,TRUE,"general";"via3",#N/A,TRUE,"general"}</definedName>
    <definedName name="sdfgdsfk" localSheetId="10" hidden="1">{"via1",#N/A,TRUE,"general";"via2",#N/A,TRUE,"general";"via3",#N/A,TRUE,"general"}</definedName>
    <definedName name="sdfgdsfk" localSheetId="7" hidden="1">{"via1",#N/A,TRUE,"general";"via2",#N/A,TRUE,"general";"via3",#N/A,TRUE,"general"}</definedName>
    <definedName name="sdfgdsfk" localSheetId="4" hidden="1">{"via1",#N/A,TRUE,"general";"via2",#N/A,TRUE,"general";"via3",#N/A,TRUE,"general"}</definedName>
    <definedName name="sdfgdsfk" hidden="1">{"via1",#N/A,TRUE,"general";"via2",#N/A,TRUE,"general";"via3",#N/A,TRUE,"general"}</definedName>
    <definedName name="sdfgsg" localSheetId="8" hidden="1">{"via1",#N/A,TRUE,"general";"via2",#N/A,TRUE,"general";"via3",#N/A,TRUE,"general"}</definedName>
    <definedName name="sdfgsg" localSheetId="10" hidden="1">{"via1",#N/A,TRUE,"general";"via2",#N/A,TRUE,"general";"via3",#N/A,TRUE,"general"}</definedName>
    <definedName name="sdfgsg" localSheetId="7"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8"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 localSheetId="10">#REF!</definedName>
    <definedName name="sdfsd" localSheetId="4">#REF!</definedName>
    <definedName name="sdfsd" localSheetId="3">#REF!</definedName>
    <definedName name="sdfsd" localSheetId="1">#REF!</definedName>
    <definedName name="sdfsd" localSheetId="2">#REF!</definedName>
    <definedName name="sdfsd4" localSheetId="8" hidden="1">{"via1",#N/A,TRUE,"general";"via2",#N/A,TRUE,"general";"via3",#N/A,TRUE,"general"}</definedName>
    <definedName name="sdfsd4" localSheetId="10" hidden="1">{"via1",#N/A,TRUE,"general";"via2",#N/A,TRUE,"general";"via3",#N/A,TRUE,"general"}</definedName>
    <definedName name="sdfsd4" localSheetId="7" hidden="1">{"via1",#N/A,TRUE,"general";"via2",#N/A,TRUE,"general";"via3",#N/A,TRUE,"general"}</definedName>
    <definedName name="sdfsd4" localSheetId="4" hidden="1">{"via1",#N/A,TRUE,"general";"via2",#N/A,TRUE,"general";"via3",#N/A,TRUE,"general"}</definedName>
    <definedName name="sdfsd4" hidden="1">{"via1",#N/A,TRUE,"general";"via2",#N/A,TRUE,"general";"via3",#N/A,TRUE,"general"}</definedName>
    <definedName name="SDFSDF" localSheetId="8"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8" hidden="1">{"via1",#N/A,TRUE,"general";"via2",#N/A,TRUE,"general";"via3",#N/A,TRUE,"general"}</definedName>
    <definedName name="sdfsdfb" localSheetId="10" hidden="1">{"via1",#N/A,TRUE,"general";"via2",#N/A,TRUE,"general";"via3",#N/A,TRUE,"general"}</definedName>
    <definedName name="sdfsdfb" localSheetId="7" hidden="1">{"via1",#N/A,TRUE,"general";"via2",#N/A,TRUE,"general";"via3",#N/A,TRUE,"general"}</definedName>
    <definedName name="sdfsdfb" localSheetId="4" hidden="1">{"via1",#N/A,TRUE,"general";"via2",#N/A,TRUE,"general";"via3",#N/A,TRUE,"general"}</definedName>
    <definedName name="sdfsdfb" hidden="1">{"via1",#N/A,TRUE,"general";"via2",#N/A,TRUE,"general";"via3",#N/A,TRUE,"general"}</definedName>
    <definedName name="SDFSF" localSheetId="8"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7" hidden="1">{"TAB1",#N/A,TRUE,"GENERAL";"TAB2",#N/A,TRUE,"GENERAL";"TAB3",#N/A,TRUE,"GENERAL";"TAB4",#N/A,TRUE,"GENERAL";"TAB5",#N/A,TRUE,"GENERAL"}</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8"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7"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8"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7"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8" hidden="1">{"via1",#N/A,TRUE,"general";"via2",#N/A,TRUE,"general";"via3",#N/A,TRUE,"general"}</definedName>
    <definedName name="sdgfgp" localSheetId="10" hidden="1">{"via1",#N/A,TRUE,"general";"via2",#N/A,TRUE,"general";"via3",#N/A,TRUE,"general"}</definedName>
    <definedName name="sdgfgp" localSheetId="7" hidden="1">{"via1",#N/A,TRUE,"general";"via2",#N/A,TRUE,"general";"via3",#N/A,TRUE,"general"}</definedName>
    <definedName name="sdgfgp" localSheetId="4" hidden="1">{"via1",#N/A,TRUE,"general";"via2",#N/A,TRUE,"general";"via3",#N/A,TRUE,"general"}</definedName>
    <definedName name="sdgfgp" hidden="1">{"via1",#N/A,TRUE,"general";"via2",#N/A,TRUE,"general";"via3",#N/A,TRUE,"general"}</definedName>
    <definedName name="sdgfiu" localSheetId="8" hidden="1">{"via1",#N/A,TRUE,"general";"via2",#N/A,TRUE,"general";"via3",#N/A,TRUE,"general"}</definedName>
    <definedName name="sdgfiu" localSheetId="10" hidden="1">{"via1",#N/A,TRUE,"general";"via2",#N/A,TRUE,"general";"via3",#N/A,TRUE,"general"}</definedName>
    <definedName name="sdgfiu" localSheetId="7"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8"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7" hidden="1">{"TAB1",#N/A,TRUE,"GENERAL";"TAB2",#N/A,TRUE,"GENERAL";"TAB3",#N/A,TRUE,"GENERAL";"TAB4",#N/A,TRUE,"GENERAL";"TAB5",#N/A,TRUE,"GENERAL"}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8" hidden="1">{"via1",#N/A,TRUE,"general";"via2",#N/A,TRUE,"general";"via3",#N/A,TRUE,"general"}</definedName>
    <definedName name="sdgsg" localSheetId="10" hidden="1">{"via1",#N/A,TRUE,"general";"via2",#N/A,TRUE,"general";"via3",#N/A,TRUE,"general"}</definedName>
    <definedName name="sdgsg" localSheetId="7" hidden="1">{"via1",#N/A,TRUE,"general";"via2",#N/A,TRUE,"general";"via3",#N/A,TRUE,"general"}</definedName>
    <definedName name="sdgsg" localSheetId="4" hidden="1">{"via1",#N/A,TRUE,"general";"via2",#N/A,TRUE,"general";"via3",#N/A,TRUE,"general"}</definedName>
    <definedName name="sdgsg" hidden="1">{"via1",#N/A,TRUE,"general";"via2",#N/A,TRUE,"general";"via3",#N/A,TRUE,"general"}</definedName>
    <definedName name="SDIKOM" localSheetId="8"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8" hidden="1">{"via1",#N/A,TRUE,"general";"via2",#N/A,TRUE,"general";"via3",#N/A,TRUE,"general"}</definedName>
    <definedName name="sdsdfh" localSheetId="10" hidden="1">{"via1",#N/A,TRUE,"general";"via2",#N/A,TRUE,"general";"via3",#N/A,TRUE,"general"}</definedName>
    <definedName name="sdsdfh" localSheetId="7" hidden="1">{"via1",#N/A,TRUE,"general";"via2",#N/A,TRUE,"general";"via3",#N/A,TRUE,"general"}</definedName>
    <definedName name="sdsdfh" localSheetId="4" hidden="1">{"via1",#N/A,TRUE,"general";"via2",#N/A,TRUE,"general";"via3",#N/A,TRUE,"general"}</definedName>
    <definedName name="sdsdfh" hidden="1">{"via1",#N/A,TRUE,"general";"via2",#N/A,TRUE,"general";"via3",#N/A,TRUE,"general"}</definedName>
    <definedName name="SECTOR" localSheetId="10">#REF!</definedName>
    <definedName name="SECTOR" localSheetId="4">#REF!</definedName>
    <definedName name="SECTOR" localSheetId="3">#REF!</definedName>
    <definedName name="SECTOR" localSheetId="1">#REF!</definedName>
    <definedName name="SECTOR" localSheetId="2">#REF!</definedName>
    <definedName name="sell" localSheetId="10">#REF!</definedName>
    <definedName name="sell" localSheetId="11">#REF!</definedName>
    <definedName name="sell" localSheetId="4">#REF!</definedName>
    <definedName name="sell" localSheetId="3">#REF!</definedName>
    <definedName name="sell" localSheetId="1">#REF!</definedName>
    <definedName name="sell" localSheetId="2">#REF!</definedName>
    <definedName name="SERO" localSheetId="10">CANTIDADES!ERR</definedName>
    <definedName name="SERO" localSheetId="4">'GRUPO MGA'!ERR</definedName>
    <definedName name="setrj" localSheetId="8" hidden="1">{"via1",#N/A,TRUE,"general";"via2",#N/A,TRUE,"general";"via3",#N/A,TRUE,"general"}</definedName>
    <definedName name="setrj" localSheetId="10" hidden="1">{"via1",#N/A,TRUE,"general";"via2",#N/A,TRUE,"general";"via3",#N/A,TRUE,"general"}</definedName>
    <definedName name="setrj" localSheetId="7" hidden="1">{"via1",#N/A,TRUE,"general";"via2",#N/A,TRUE,"general";"via3",#N/A,TRUE,"general"}</definedName>
    <definedName name="setrj" localSheetId="4" hidden="1">{"via1",#N/A,TRUE,"general";"via2",#N/A,TRUE,"general";"via3",#N/A,TRUE,"general"}</definedName>
    <definedName name="setrj" hidden="1">{"via1",#N/A,TRUE,"general";"via2",#N/A,TRUE,"general";"via3",#N/A,TRUE,"general"}</definedName>
    <definedName name="sett" localSheetId="8" hidden="1">{"via1",#N/A,TRUE,"general";"via2",#N/A,TRUE,"general";"via3",#N/A,TRUE,"general"}</definedName>
    <definedName name="sett" localSheetId="10" hidden="1">{"via1",#N/A,TRUE,"general";"via2",#N/A,TRUE,"general";"via3",#N/A,TRUE,"general"}</definedName>
    <definedName name="sett" localSheetId="7"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asf" localSheetId="8"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7" hidden="1">{"TAB1",#N/A,TRUE,"GENERAL";"TAB2",#N/A,TRUE,"GENERAL";"TAB3",#N/A,TRUE,"GENERAL";"TAB4",#N/A,TRUE,"GENERAL";"TAB5",#N/A,TRUE,"GENERAL"}</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8" hidden="1">{"via1",#N/A,TRUE,"general";"via2",#N/A,TRUE,"general";"via3",#N/A,TRUE,"general"}</definedName>
    <definedName name="sfsd" localSheetId="10" hidden="1">{"via1",#N/A,TRUE,"general";"via2",#N/A,TRUE,"general";"via3",#N/A,TRUE,"general"}</definedName>
    <definedName name="sfsd" localSheetId="7" hidden="1">{"via1",#N/A,TRUE,"general";"via2",#N/A,TRUE,"general";"via3",#N/A,TRUE,"general"}</definedName>
    <definedName name="sfsd" localSheetId="4" hidden="1">{"via1",#N/A,TRUE,"general";"via2",#N/A,TRUE,"general";"via3",#N/A,TRUE,"general"}</definedName>
    <definedName name="sfsd" hidden="1">{"via1",#N/A,TRUE,"general";"via2",#N/A,TRUE,"general";"via3",#N/A,TRUE,"general"}</definedName>
    <definedName name="sfsdf" localSheetId="8"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7" hidden="1">{"TAB1",#N/A,TRUE,"GENERAL";"TAB2",#N/A,TRUE,"GENERAL";"TAB3",#N/A,TRUE,"GENERAL";"TAB4",#N/A,TRUE,"GENERAL";"TAB5",#N/A,TRUE,"GENERAL"}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I" localSheetId="10">CANTIDADES!ERR</definedName>
    <definedName name="SI" localSheetId="4">'GRUPO MGA'!ERR</definedName>
    <definedName name="sino" localSheetId="10">#REF!</definedName>
    <definedName name="sino" localSheetId="11">#REF!</definedName>
    <definedName name="sino" localSheetId="4">#REF!</definedName>
    <definedName name="sino" localSheetId="3">#REF!</definedName>
    <definedName name="sino" localSheetId="1">#REF!</definedName>
    <definedName name="sino" localSheetId="2">#REF!</definedName>
    <definedName name="SISISIS" localSheetId="10">CANTIDADES!ERR</definedName>
    <definedName name="SISISIS" localSheetId="4">'GRUPO MGA'!ERR</definedName>
    <definedName name="Soldadura" localSheetId="10">'[10]LISTADO DE MATERIALES Y EQUIPOS'!$B$110</definedName>
    <definedName name="srwrwr" localSheetId="8"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10">#REF!</definedName>
    <definedName name="SS" localSheetId="4">#REF!</definedName>
    <definedName name="SS" localSheetId="3">#REF!</definedName>
    <definedName name="SS" localSheetId="1">#REF!</definedName>
    <definedName name="SS" localSheetId="2">#REF!</definedName>
    <definedName name="sss" localSheetId="10">#REF!</definedName>
    <definedName name="sss" localSheetId="4">#REF!</definedName>
    <definedName name="sss" localSheetId="3">#REF!</definedName>
    <definedName name="sss" localSheetId="1">#REF!</definedName>
    <definedName name="sss" localSheetId="2">#REF!</definedName>
    <definedName name="SSSS" localSheetId="10">CANTIDADES!ERR</definedName>
    <definedName name="SSSS" localSheetId="4">'GRUPO MGA'!ERR</definedName>
    <definedName name="sssss7" localSheetId="8" hidden="1">{"via1",#N/A,TRUE,"general";"via2",#N/A,TRUE,"general";"via3",#N/A,TRUE,"general"}</definedName>
    <definedName name="sssss7" localSheetId="10" hidden="1">{"via1",#N/A,TRUE,"general";"via2",#N/A,TRUE,"general";"via3",#N/A,TRUE,"general"}</definedName>
    <definedName name="sssss7" localSheetId="7" hidden="1">{"via1",#N/A,TRUE,"general";"via2",#N/A,TRUE,"general";"via3",#N/A,TRUE,"general"}</definedName>
    <definedName name="sssss7" localSheetId="4" hidden="1">{"via1",#N/A,TRUE,"general";"via2",#N/A,TRUE,"general";"via3",#N/A,TRUE,"general"}</definedName>
    <definedName name="sssss7" hidden="1">{"via1",#N/A,TRUE,"general";"via2",#N/A,TRUE,"general";"via3",#N/A,TRUE,"general"}</definedName>
    <definedName name="sssssa" localSheetId="8"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8" hidden="1">{"via1",#N/A,TRUE,"general";"via2",#N/A,TRUE,"general";"via3",#N/A,TRUE,"general"}</definedName>
    <definedName name="sssssy" localSheetId="10" hidden="1">{"via1",#N/A,TRUE,"general";"via2",#N/A,TRUE,"general";"via3",#N/A,TRUE,"general"}</definedName>
    <definedName name="sssssy" localSheetId="7" hidden="1">{"via1",#N/A,TRUE,"general";"via2",#N/A,TRUE,"general";"via3",#N/A,TRUE,"general"}</definedName>
    <definedName name="sssssy" localSheetId="4" hidden="1">{"via1",#N/A,TRUE,"general";"via2",#N/A,TRUE,"general";"via3",#N/A,TRUE,"general"}</definedName>
    <definedName name="sssssy" hidden="1">{"via1",#N/A,TRUE,"general";"via2",#N/A,TRUE,"general";"via3",#N/A,TRUE,"general"}</definedName>
    <definedName name="stt" localSheetId="8" hidden="1">{"via1",#N/A,TRUE,"general";"via2",#N/A,TRUE,"general";"via3",#N/A,TRUE,"general"}</definedName>
    <definedName name="stt" localSheetId="10" hidden="1">{"via1",#N/A,TRUE,"general";"via2",#N/A,TRUE,"general";"via3",#N/A,TRUE,"general"}</definedName>
    <definedName name="stt" localSheetId="7" hidden="1">{"via1",#N/A,TRUE,"general";"via2",#N/A,TRUE,"general";"via3",#N/A,TRUE,"general"}</definedName>
    <definedName name="stt" localSheetId="4" hidden="1">{"via1",#N/A,TRUE,"general";"via2",#N/A,TRUE,"general";"via3",#N/A,TRUE,"general"}</definedName>
    <definedName name="stt" hidden="1">{"via1",#N/A,TRUE,"general";"via2",#N/A,TRUE,"general";"via3",#N/A,TRUE,"general"}</definedName>
    <definedName name="SUBA" localSheetId="10">'[35]SUB APU'!$A$1:$D$65536</definedName>
    <definedName name="SUELLEN" localSheetId="3">#REF!</definedName>
    <definedName name="SUELLEN" localSheetId="1">#REF!</definedName>
    <definedName name="SUELLEN" localSheetId="2">#REF!</definedName>
    <definedName name="suma" localSheetId="10">[19]Hoja1!$F$60</definedName>
    <definedName name="Summary" localSheetId="10">#REF!</definedName>
    <definedName name="Summary" localSheetId="4">#REF!</definedName>
    <definedName name="Summary" localSheetId="3">#REF!</definedName>
    <definedName name="Summary" localSheetId="1">#REF!</definedName>
    <definedName name="Summary" localSheetId="2">#REF!</definedName>
    <definedName name="sw" localSheetId="10">CANTIDADES!ERR</definedName>
    <definedName name="sw" localSheetId="4">'GRUPO MGA'!ERR</definedName>
    <definedName name="swsw" localSheetId="8" hidden="1">{"via1",#N/A,TRUE,"general";"via2",#N/A,TRUE,"general";"via3",#N/A,TRUE,"general"}</definedName>
    <definedName name="swsw" localSheetId="10" hidden="1">{"via1",#N/A,TRUE,"general";"via2",#N/A,TRUE,"general";"via3",#N/A,TRUE,"general"}</definedName>
    <definedName name="swsw" localSheetId="7" hidden="1">{"via1",#N/A,TRUE,"general";"via2",#N/A,TRUE,"general";"via3",#N/A,TRUE,"general"}</definedName>
    <definedName name="swsw" localSheetId="4" hidden="1">{"via1",#N/A,TRUE,"general";"via2",#N/A,TRUE,"general";"via3",#N/A,TRUE,"general"}</definedName>
    <definedName name="swsw" hidden="1">{"via1",#N/A,TRUE,"general";"via2",#N/A,TRUE,"general";"via3",#N/A,TRUE,"general"}</definedName>
    <definedName name="swsw3" localSheetId="8"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7" hidden="1">{"TAB1",#N/A,TRUE,"GENERAL";"TAB2",#N/A,TRUE,"GENERAL";"TAB3",#N/A,TRUE,"GENERAL";"TAB4",#N/A,TRUE,"GENERAL";"TAB5",#N/A,TRUE,"GENERAL"}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10">[3]!absc</definedName>
    <definedName name="t" localSheetId="4">[4]!absc</definedName>
    <definedName name="t" localSheetId="3">[4]!absc</definedName>
    <definedName name="t" localSheetId="1">[4]!absc</definedName>
    <definedName name="t" localSheetId="2">[4]!absc</definedName>
    <definedName name="t5t5" localSheetId="8" hidden="1">{"TAB1",#N/A,TRUE,"GENERAL";"TAB2",#N/A,TRUE,"GENERAL";"TAB3",#N/A,TRUE,"GENERAL";"TAB4",#N/A,TRUE,"GENERAL";"TAB5",#N/A,TRUE,"GENERAL"}</definedName>
    <definedName name="t5t5" localSheetId="10" hidden="1">{"TAB1",#N/A,TRUE,"GENERAL";"TAB2",#N/A,TRUE,"GENERAL";"TAB3",#N/A,TRUE,"GENERAL";"TAB4",#N/A,TRUE,"GENERAL";"TAB5",#N/A,TRUE,"GENERAL"}</definedName>
    <definedName name="t5t5" localSheetId="7" hidden="1">{"TAB1",#N/A,TRUE,"GENERAL";"TAB2",#N/A,TRUE,"GENERAL";"TAB3",#N/A,TRUE,"GENERAL";"TAB4",#N/A,TRUE,"GENERAL";"TAB5",#N/A,TRUE,"GENERAL"}</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LA" localSheetId="10">#REF!</definedName>
    <definedName name="TABLA" localSheetId="4">#REF!</definedName>
    <definedName name="TABLA" localSheetId="3">#REF!</definedName>
    <definedName name="TABLA" localSheetId="1">#REF!</definedName>
    <definedName name="TABLA" localSheetId="2">#REF!</definedName>
    <definedName name="Tablero_de_24_circutos_trsifasico" localSheetId="10">'[10]LISTADO DE MATERIALES Y EQUIPOS'!$B$98</definedName>
    <definedName name="Tarifa_km3" localSheetId="10">'[10]LISTADO DE MATERIALES Y EQUIPOS'!$B$47</definedName>
    <definedName name="TARIFAS" localSheetId="10">[20]TARIFAS!$A$1:$F$52</definedName>
    <definedName name="tdy" localSheetId="8" hidden="1">{"TAB1",#N/A,TRUE,"GENERAL";"TAB2",#N/A,TRUE,"GENERAL";"TAB3",#N/A,TRUE,"GENERAL";"TAB4",#N/A,TRUE,"GENERAL";"TAB5",#N/A,TRUE,"GENERAL"}</definedName>
    <definedName name="tdy" localSheetId="10" hidden="1">{"TAB1",#N/A,TRUE,"GENERAL";"TAB2",#N/A,TRUE,"GENERAL";"TAB3",#N/A,TRUE,"GENERAL";"TAB4",#N/A,TRUE,"GENERAL";"TAB5",#N/A,TRUE,"GENERAL"}</definedName>
    <definedName name="tdy" localSheetId="7" hidden="1">{"TAB1",#N/A,TRUE,"GENERAL";"TAB2",#N/A,TRUE,"GENERAL";"TAB3",#N/A,TRUE,"GENERAL";"TAB4",#N/A,TRUE,"GENERAL";"TAB5",#N/A,TRUE,"GENERAL"}</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ja_metalica_arquitectonica_trapez__0_73_3_66" localSheetId="10">'[10]LISTADO DE MATERIALES Y EQUIPOS'!$B$57</definedName>
    <definedName name="TER" localSheetId="10">CANTIDADES!ERR</definedName>
    <definedName name="TER" localSheetId="4">'GRUPO MGA'!ERR</definedName>
    <definedName name="TERM" localSheetId="10">CANTIDADES!ERR</definedName>
    <definedName name="TERM" localSheetId="4">'GRUPO MGA'!ERR</definedName>
    <definedName name="TÉRMINOS" localSheetId="10">CANTIDADES!ERR</definedName>
    <definedName name="TÉRMINOS" localSheetId="4">'GRUPO MGA'!ERR</definedName>
    <definedName name="tewst" localSheetId="8"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7" hidden="1">{"TAB1",#N/A,TRUE,"GENERAL";"TAB2",#N/A,TRUE,"GENERAL";"TAB3",#N/A,TRUE,"GENERAL";"TAB4",#N/A,TRUE,"GENERAL";"TAB5",#N/A,TRUE,"GENERAL"}</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o" localSheetId="10">#REF!</definedName>
    <definedName name="teyo" localSheetId="11">#REF!</definedName>
    <definedName name="teyo" localSheetId="4">#REF!</definedName>
    <definedName name="teyo" localSheetId="3">#REF!</definedName>
    <definedName name="teyo" localSheetId="1">#REF!</definedName>
    <definedName name="teyo" localSheetId="2">#REF!</definedName>
    <definedName name="teytrh" localSheetId="8" hidden="1">{"via1",#N/A,TRUE,"general";"via2",#N/A,TRUE,"general";"via3",#N/A,TRUE,"general"}</definedName>
    <definedName name="teytrh" localSheetId="10" hidden="1">{"via1",#N/A,TRUE,"general";"via2",#N/A,TRUE,"general";"via3",#N/A,TRUE,"general"}</definedName>
    <definedName name="teytrh" localSheetId="7" hidden="1">{"via1",#N/A,TRUE,"general";"via2",#N/A,TRUE,"general";"via3",#N/A,TRUE,"general"}</definedName>
    <definedName name="teytrh" localSheetId="4" hidden="1">{"via1",#N/A,TRUE,"general";"via2",#N/A,TRUE,"general";"via3",#N/A,TRUE,"general"}</definedName>
    <definedName name="teytrh" hidden="1">{"via1",#N/A,TRUE,"general";"via2",#N/A,TRUE,"general";"via3",#N/A,TRUE,"general"}</definedName>
    <definedName name="tfapu" localSheetId="10">#REF!</definedName>
    <definedName name="tfapu" localSheetId="4">#REF!</definedName>
    <definedName name="tfapu" localSheetId="3">#REF!</definedName>
    <definedName name="tfapu" localSheetId="1">#REF!</definedName>
    <definedName name="tfapu" localSheetId="2">#REF!</definedName>
    <definedName name="thdh" localSheetId="8" hidden="1">{"TAB1",#N/A,TRUE,"GENERAL";"TAB2",#N/A,TRUE,"GENERAL";"TAB3",#N/A,TRUE,"GENERAL";"TAB4",#N/A,TRUE,"GENERAL";"TAB5",#N/A,TRUE,"GENERAL"}</definedName>
    <definedName name="thdh" localSheetId="10" hidden="1">{"TAB1",#N/A,TRUE,"GENERAL";"TAB2",#N/A,TRUE,"GENERAL";"TAB3",#N/A,TRUE,"GENERAL";"TAB4",#N/A,TRUE,"GENERAL";"TAB5",#N/A,TRUE,"GENERAL"}</definedName>
    <definedName name="thdh" localSheetId="7" hidden="1">{"TAB1",#N/A,TRUE,"GENERAL";"TAB2",#N/A,TRUE,"GENERAL";"TAB3",#N/A,TRUE,"GENERAL";"TAB4",#N/A,TRUE,"GENERAL";"TAB5",#N/A,TRUE,"GENERAL"}</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inner" localSheetId="10">'[10]LISTADO DE MATERIALES Y EQUIPOS'!$B$62</definedName>
    <definedName name="thtj" localSheetId="8" hidden="1">{"via1",#N/A,TRUE,"general";"via2",#N/A,TRUE,"general";"via3",#N/A,TRUE,"general"}</definedName>
    <definedName name="thtj" localSheetId="10" hidden="1">{"via1",#N/A,TRUE,"general";"via2",#N/A,TRUE,"general";"via3",#N/A,TRUE,"general"}</definedName>
    <definedName name="thtj" localSheetId="7" hidden="1">{"via1",#N/A,TRUE,"general";"via2",#N/A,TRUE,"general";"via3",#N/A,TRUE,"general"}</definedName>
    <definedName name="thtj" localSheetId="4" hidden="1">{"via1",#N/A,TRUE,"general";"via2",#N/A,TRUE,"general";"via3",#N/A,TRUE,"general"}</definedName>
    <definedName name="thtj" hidden="1">{"via1",#N/A,TRUE,"general";"via2",#N/A,TRUE,"general";"via3",#N/A,TRUE,"general"}</definedName>
    <definedName name="TIEMPO" localSheetId="10">[16]BASES!$E$27</definedName>
    <definedName name="TITULO" localSheetId="10">#REF!</definedName>
    <definedName name="TITULO" localSheetId="4">#REF!</definedName>
    <definedName name="TITULO" localSheetId="3">#REF!</definedName>
    <definedName name="TITULO" localSheetId="1">#REF!</definedName>
    <definedName name="TITULO" localSheetId="2">#REF!</definedName>
    <definedName name="_xlnm.Print_Titles" localSheetId="9">'Archivo señalización'!$1:$8</definedName>
    <definedName name="_xlnm.Print_Titles" localSheetId="0">'CANT OBRAS'!$3:$4</definedName>
    <definedName name="_xlnm.Print_Titles" localSheetId="10">CANTIDADES!$1:$8</definedName>
    <definedName name="_xlnm.Print_Titles" localSheetId="5">'Cortes y Llenos'!$1:$3</definedName>
    <definedName name="_xlnm.Print_Titles" localSheetId="7">'FORMULARIO 1 - Pliego tipo'!$8:$13</definedName>
    <definedName name="_xlnm.Print_Titles" localSheetId="1">'PRESUPUESTO TOTAL  (prueba)'!$2:$6</definedName>
    <definedName name="_xlnm.Print_Titles" localSheetId="2">'PRESUPUESTO TOTAL (2)'!$2:$6</definedName>
    <definedName name="Títulos_a_imprimir_IM" localSheetId="10">#REF!</definedName>
    <definedName name="Títulos_a_imprimir_IM" localSheetId="4">#REF!</definedName>
    <definedName name="Títulos_a_imprimir_IM" localSheetId="3">#REF!</definedName>
    <definedName name="Títulos_a_imprimir_IM" localSheetId="1">#REF!</definedName>
    <definedName name="Títulos_a_imprimir_IM" localSheetId="2">#REF!</definedName>
    <definedName name="Tomacorriente_Doble" localSheetId="10">'[10]LISTADO DE MATERIALES Y EQUIPOS'!$B$114</definedName>
    <definedName name="TORNILLO_PARA_ESTRUCTURAS_7_X_7_16" localSheetId="10">'[10]LISTADO DE MATERIALES Y EQUIPOS'!$B$104</definedName>
    <definedName name="TORNILLO_PARA_LAMINAS_6_X_1" localSheetId="10">'[10]LISTADO DE MATERIALES Y EQUIPOS'!$B$103</definedName>
    <definedName name="tortas" localSheetId="8"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8" hidden="1">{"via1",#N/A,TRUE,"general";"via2",#N/A,TRUE,"general";"via3",#N/A,TRUE,"general"}</definedName>
    <definedName name="tortas2" localSheetId="10" hidden="1">{"via1",#N/A,TRUE,"general";"via2",#N/A,TRUE,"general";"via3",#N/A,TRUE,"general"}</definedName>
    <definedName name="tortas2" localSheetId="7" hidden="1">{"via1",#N/A,TRUE,"general";"via2",#N/A,TRUE,"general";"via3",#N/A,TRUE,"general"}</definedName>
    <definedName name="tortas2" localSheetId="4" hidden="1">{"via1",#N/A,TRUE,"general";"via2",#N/A,TRUE,"general";"via3",#N/A,TRUE,"general"}</definedName>
    <definedName name="tortas2" hidden="1">{"via1",#N/A,TRUE,"general";"via2",#N/A,TRUE,"general";"via3",#N/A,TRUE,"general"}</definedName>
    <definedName name="TOTAL" localSheetId="10">#REF!</definedName>
    <definedName name="TOTAL" localSheetId="4">#REF!</definedName>
    <definedName name="TOTAL" localSheetId="3">#REF!</definedName>
    <definedName name="TOTAL" localSheetId="1">#REF!</definedName>
    <definedName name="TOTAL" localSheetId="2">#REF!</definedName>
    <definedName name="tr" localSheetId="8" hidden="1">{"TAB1",#N/A,TRUE,"GENERAL";"TAB2",#N/A,TRUE,"GENERAL";"TAB3",#N/A,TRUE,"GENERAL";"TAB4",#N/A,TRUE,"GENERAL";"TAB5",#N/A,TRUE,"GENERAL"}</definedName>
    <definedName name="tr" localSheetId="10" hidden="1">{"TAB1",#N/A,TRUE,"GENERAL";"TAB2",#N/A,TRUE,"GENERAL";"TAB3",#N/A,TRUE,"GENERAL";"TAB4",#N/A,TRUE,"GENERAL";"TAB5",#N/A,TRUE,"GENERAL"}</definedName>
    <definedName name="tr" localSheetId="7" hidden="1">{"TAB1",#N/A,TRUE,"GENERAL";"TAB2",#N/A,TRUE,"GENERAL";"TAB3",#N/A,TRUE,"GENERAL";"TAB4",#N/A,TRUE,"GENERAL";"TAB5",#N/A,TRUE,"GENERAL"}</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T" localSheetId="10">[36]desmonte!$E$48</definedName>
    <definedName name="trest" localSheetId="8"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7" hidden="1">{"TAB1",#N/A,TRUE,"GENERAL";"TAB2",#N/A,TRUE,"GENERAL";"TAB3",#N/A,TRUE,"GENERAL";"TAB4",#N/A,TRUE,"GENERAL";"TAB5",#N/A,TRUE,"GENERAL"}</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8" hidden="1">{"TAB1",#N/A,TRUE,"GENERAL";"TAB2",#N/A,TRUE,"GENERAL";"TAB3",#N/A,TRUE,"GENERAL";"TAB4",#N/A,TRUE,"GENERAL";"TAB5",#N/A,TRUE,"GENERAL"}</definedName>
    <definedName name="tret" localSheetId="10" hidden="1">{"TAB1",#N/A,TRUE,"GENERAL";"TAB2",#N/A,TRUE,"GENERAL";"TAB3",#N/A,TRUE,"GENERAL";"TAB4",#N/A,TRUE,"GENERAL";"TAB5",#N/A,TRUE,"GENERAL"}</definedName>
    <definedName name="tret" localSheetId="7"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8" hidden="1">{"via1",#N/A,TRUE,"general";"via2",#N/A,TRUE,"general";"via3",#N/A,TRUE,"general"}</definedName>
    <definedName name="trh" localSheetId="10" hidden="1">{"via1",#N/A,TRUE,"general";"via2",#N/A,TRUE,"general";"via3",#N/A,TRUE,"general"}</definedName>
    <definedName name="trh" localSheetId="7" hidden="1">{"via1",#N/A,TRUE,"general";"via2",#N/A,TRUE,"general";"via3",#N/A,TRUE,"general"}</definedName>
    <definedName name="trh" localSheetId="4" hidden="1">{"via1",#N/A,TRUE,"general";"via2",#N/A,TRUE,"general";"via3",#N/A,TRUE,"general"}</definedName>
    <definedName name="trh" hidden="1">{"via1",#N/A,TRUE,"general";"via2",#N/A,TRUE,"general";"via3",#N/A,TRUE,"general"}</definedName>
    <definedName name="trhfh" localSheetId="8" hidden="1">{"via1",#N/A,TRUE,"general";"via2",#N/A,TRUE,"general";"via3",#N/A,TRUE,"general"}</definedName>
    <definedName name="trhfh" localSheetId="10" hidden="1">{"via1",#N/A,TRUE,"general";"via2",#N/A,TRUE,"general";"via3",#N/A,TRUE,"general"}</definedName>
    <definedName name="trhfh" localSheetId="7"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jfgjh" localSheetId="8" hidden="1">{"via1",#N/A,TRUE,"general";"via2",#N/A,TRUE,"general";"via3",#N/A,TRUE,"general"}</definedName>
    <definedName name="trjfgjh" localSheetId="10" hidden="1">{"via1",#N/A,TRUE,"general";"via2",#N/A,TRUE,"general";"via3",#N/A,TRUE,"general"}</definedName>
    <definedName name="trjfgjh" localSheetId="7" hidden="1">{"via1",#N/A,TRUE,"general";"via2",#N/A,TRUE,"general";"via3",#N/A,TRUE,"general"}</definedName>
    <definedName name="trjfgjh" localSheetId="4" hidden="1">{"via1",#N/A,TRUE,"general";"via2",#N/A,TRUE,"general";"via3",#N/A,TRUE,"general"}</definedName>
    <definedName name="trjfgjh" hidden="1">{"via1",#N/A,TRUE,"general";"via2",#N/A,TRUE,"general";"via3",#N/A,TRUE,"general"}</definedName>
    <definedName name="tru" localSheetId="8" hidden="1">{"via1",#N/A,TRUE,"general";"via2",#N/A,TRUE,"general";"via3",#N/A,TRUE,"general"}</definedName>
    <definedName name="tru" localSheetId="10" hidden="1">{"via1",#N/A,TRUE,"general";"via2",#N/A,TRUE,"general";"via3",#N/A,TRUE,"general"}</definedName>
    <definedName name="tru" localSheetId="7" hidden="1">{"via1",#N/A,TRUE,"general";"via2",#N/A,TRUE,"general";"via3",#N/A,TRUE,"general"}</definedName>
    <definedName name="tru" localSheetId="4" hidden="1">{"via1",#N/A,TRUE,"general";"via2",#N/A,TRUE,"general";"via3",#N/A,TRUE,"general"}</definedName>
    <definedName name="tru" hidden="1">{"via1",#N/A,TRUE,"general";"via2",#N/A,TRUE,"general";"via3",#N/A,TRUE,"general"}</definedName>
    <definedName name="truds" localSheetId="8" hidden="1">{"via1",#N/A,TRUE,"general";"via2",#N/A,TRUE,"general";"via3",#N/A,TRUE,"general"}</definedName>
    <definedName name="truds" localSheetId="10" hidden="1">{"via1",#N/A,TRUE,"general";"via2",#N/A,TRUE,"general";"via3",#N/A,TRUE,"general"}</definedName>
    <definedName name="truds" localSheetId="7"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8" hidden="1">{"via1",#N/A,TRUE,"general";"via2",#N/A,TRUE,"general";"via3",#N/A,TRUE,"general"}</definedName>
    <definedName name="trutu" localSheetId="10" hidden="1">{"via1",#N/A,TRUE,"general";"via2",#N/A,TRUE,"general";"via3",#N/A,TRUE,"general"}</definedName>
    <definedName name="trutu" localSheetId="7"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8" hidden="1">{"via1",#N/A,TRUE,"general";"via2",#N/A,TRUE,"general";"via3",#N/A,TRUE,"general"}</definedName>
    <definedName name="trydfg" localSheetId="10" hidden="1">{"via1",#N/A,TRUE,"general";"via2",#N/A,TRUE,"general";"via3",#N/A,TRUE,"general"}</definedName>
    <definedName name="trydfg" localSheetId="7"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8" hidden="1">{"via1",#N/A,TRUE,"general";"via2",#N/A,TRUE,"general";"via3",#N/A,TRUE,"general"}</definedName>
    <definedName name="trydtrygf" localSheetId="10" hidden="1">{"via1",#N/A,TRUE,"general";"via2",#N/A,TRUE,"general";"via3",#N/A,TRUE,"general"}</definedName>
    <definedName name="trydtrygf" localSheetId="7"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8"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8"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7"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8" hidden="1">{"via1",#N/A,TRUE,"general";"via2",#N/A,TRUE,"general";"via3",#N/A,TRUE,"general"}</definedName>
    <definedName name="tryrth" localSheetId="10" hidden="1">{"via1",#N/A,TRUE,"general";"via2",#N/A,TRUE,"general";"via3",#N/A,TRUE,"general"}</definedName>
    <definedName name="tryrth" localSheetId="7" hidden="1">{"via1",#N/A,TRUE,"general";"via2",#N/A,TRUE,"general";"via3",#N/A,TRUE,"general"}</definedName>
    <definedName name="tryrth" localSheetId="4" hidden="1">{"via1",#N/A,TRUE,"general";"via2",#N/A,TRUE,"general";"via3",#N/A,TRUE,"general"}</definedName>
    <definedName name="tryrth" hidden="1">{"via1",#N/A,TRUE,"general";"via2",#N/A,TRUE,"general";"via3",#N/A,TRUE,"general"}</definedName>
    <definedName name="tsert" localSheetId="8"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7" hidden="1">{"TAB1",#N/A,TRUE,"GENERAL";"TAB2",#N/A,TRUE,"GENERAL";"TAB3",#N/A,TRUE,"GENERAL";"TAB4",#N/A,TRUE,"GENERAL";"TAB5",#N/A,TRUE,"GENERAL"}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10">#REF!</definedName>
    <definedName name="TtCD" localSheetId="4">#REF!</definedName>
    <definedName name="TtCD" localSheetId="3">#REF!</definedName>
    <definedName name="TtCD" localSheetId="1">#REF!</definedName>
    <definedName name="TtCD" localSheetId="2">#REF!</definedName>
    <definedName name="TTR" localSheetId="8" hidden="1">{"via1",#N/A,TRUE,"general";"via2",#N/A,TRUE,"general";"via3",#N/A,TRUE,"general"}</definedName>
    <definedName name="TTR" localSheetId="10" hidden="1">{"via1",#N/A,TRUE,"general";"via2",#N/A,TRUE,"general";"via3",#N/A,TRUE,"general"}</definedName>
    <definedName name="TTR" localSheetId="7" hidden="1">{"via1",#N/A,TRUE,"general";"via2",#N/A,TRUE,"general";"via3",#N/A,TRUE,"general"}</definedName>
    <definedName name="TTR" localSheetId="4" hidden="1">{"via1",#N/A,TRUE,"general";"via2",#N/A,TRUE,"general";"via3",#N/A,TRUE,"general"}</definedName>
    <definedName name="TTR" hidden="1">{"via1",#N/A,TRUE,"general";"via2",#N/A,TRUE,"general";"via3",#N/A,TRUE,"general"}</definedName>
    <definedName name="ttrff" localSheetId="8" hidden="1">{"via1",#N/A,TRUE,"general";"via2",#N/A,TRUE,"general";"via3",#N/A,TRUE,"general"}</definedName>
    <definedName name="ttrff" localSheetId="10" hidden="1">{"via1",#N/A,TRUE,"general";"via2",#N/A,TRUE,"general";"via3",#N/A,TRUE,"general"}</definedName>
    <definedName name="ttrff" localSheetId="7"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8" hidden="1">{"TAB1",#N/A,TRUE,"GENERAL";"TAB2",#N/A,TRUE,"GENERAL";"TAB3",#N/A,TRUE,"GENERAL";"TAB4",#N/A,TRUE,"GENERAL";"TAB5",#N/A,TRUE,"GENERAL"}</definedName>
    <definedName name="ttt" localSheetId="10" hidden="1">{"TAB1",#N/A,TRUE,"GENERAL";"TAB2",#N/A,TRUE,"GENERAL";"TAB3",#N/A,TRUE,"GENERAL";"TAB4",#N/A,TRUE,"GENERAL";"TAB5",#N/A,TRUE,"GENERAL"}</definedName>
    <definedName name="ttt" localSheetId="7" hidden="1">{"TAB1",#N/A,TRUE,"GENERAL";"TAB2",#N/A,TRUE,"GENERAL";"TAB3",#N/A,TRUE,"GENERAL";"TAB4",#N/A,TRUE,"GENERAL";"TAB5",#N/A,TRUE,"GENERAL"}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8" hidden="1">{"via1",#N/A,TRUE,"general";"via2",#N/A,TRUE,"general";"via3",#N/A,TRUE,"general"}</definedName>
    <definedName name="tttt7" localSheetId="10" hidden="1">{"via1",#N/A,TRUE,"general";"via2",#N/A,TRUE,"general";"via3",#N/A,TRUE,"general"}</definedName>
    <definedName name="tttt7" localSheetId="7" hidden="1">{"via1",#N/A,TRUE,"general";"via2",#N/A,TRUE,"general";"via3",#N/A,TRUE,"general"}</definedName>
    <definedName name="tttt7" localSheetId="4" hidden="1">{"via1",#N/A,TRUE,"general";"via2",#N/A,TRUE,"general";"via3",#N/A,TRUE,"general"}</definedName>
    <definedName name="tttt7" hidden="1">{"via1",#N/A,TRUE,"general";"via2",#N/A,TRUE,"general";"via3",#N/A,TRUE,"general"}</definedName>
    <definedName name="tttthy" localSheetId="8"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8" hidden="1">{"via1",#N/A,TRUE,"general";"via2",#N/A,TRUE,"general";"via3",#N/A,TRUE,"general"}</definedName>
    <definedName name="ttttr" localSheetId="10" hidden="1">{"via1",#N/A,TRUE,"general";"via2",#N/A,TRUE,"general";"via3",#N/A,TRUE,"general"}</definedName>
    <definedName name="ttttr" localSheetId="7" hidden="1">{"via1",#N/A,TRUE,"general";"via2",#N/A,TRUE,"general";"via3",#N/A,TRUE,"general"}</definedName>
    <definedName name="ttttr" localSheetId="4" hidden="1">{"via1",#N/A,TRUE,"general";"via2",#N/A,TRUE,"general";"via3",#N/A,TRUE,"general"}</definedName>
    <definedName name="ttttr" hidden="1">{"via1",#N/A,TRUE,"general";"via2",#N/A,TRUE,"general";"via3",#N/A,TRUE,"general"}</definedName>
    <definedName name="ttttt" localSheetId="8"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7" hidden="1">{"TAB1",#N/A,TRUE,"GENERAL";"TAB2",#N/A,TRUE,"GENERAL";"TAB3",#N/A,TRUE,"GENERAL";"TAB4",#N/A,TRUE,"GENERAL";"TAB5",#N/A,TRUE,"GENERAL"}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8" hidden="1">{"via1",#N/A,TRUE,"general";"via2",#N/A,TRUE,"general";"via3",#N/A,TRUE,"general"}</definedName>
    <definedName name="tu" localSheetId="10" hidden="1">{"via1",#N/A,TRUE,"general";"via2",#N/A,TRUE,"general";"via3",#N/A,TRUE,"general"}</definedName>
    <definedName name="tu" localSheetId="7" hidden="1">{"via1",#N/A,TRUE,"general";"via2",#N/A,TRUE,"general";"via3",#N/A,TRUE,"general"}</definedName>
    <definedName name="tu" localSheetId="4" hidden="1">{"via1",#N/A,TRUE,"general";"via2",#N/A,TRUE,"general";"via3",#N/A,TRUE,"general"}</definedName>
    <definedName name="tu" hidden="1">{"via1",#N/A,TRUE,"general";"via2",#N/A,TRUE,"general";"via3",#N/A,TRUE,"general"}</definedName>
    <definedName name="tub" localSheetId="10">#REF!</definedName>
    <definedName name="tub" localSheetId="11">#REF!</definedName>
    <definedName name="tub" localSheetId="4">#REF!</definedName>
    <definedName name="tub" localSheetId="3">#REF!</definedName>
    <definedName name="tub" localSheetId="1">#REF!</definedName>
    <definedName name="tub" localSheetId="2">#REF!</definedName>
    <definedName name="TUBER" localSheetId="10">#REF!</definedName>
    <definedName name="TUBER" localSheetId="11">#REF!</definedName>
    <definedName name="TUBER" localSheetId="4">#REF!</definedName>
    <definedName name="TUBER" localSheetId="3">#REF!</definedName>
    <definedName name="TUBER" localSheetId="1">#REF!</definedName>
    <definedName name="TUBER" localSheetId="2">#REF!</definedName>
    <definedName name="tuberia" localSheetId="10">#REF!</definedName>
    <definedName name="tuberia" localSheetId="11">#REF!</definedName>
    <definedName name="tuberia" localSheetId="4">#REF!</definedName>
    <definedName name="tuberia" localSheetId="3">#REF!</definedName>
    <definedName name="tuberia" localSheetId="1">#REF!</definedName>
    <definedName name="tuberia" localSheetId="2">#REF!</definedName>
    <definedName name="Tuberia_Conduit_1_2" localSheetId="10">'[10]LISTADO DE MATERIALES Y EQUIPOS'!$B$72</definedName>
    <definedName name="Tuberia_Conduit_1_EMT" localSheetId="10">'[10]LISTADO DE MATERIALES Y EQUIPOS'!$B$79</definedName>
    <definedName name="tubfilapu" localSheetId="10">'[18]A. P. U.'!#REF!</definedName>
    <definedName name="tubfiltro" localSheetId="10">#REF!</definedName>
    <definedName name="tubfiltro" localSheetId="4">#REF!</definedName>
    <definedName name="tubfiltro" localSheetId="3">#REF!</definedName>
    <definedName name="tubfiltro" localSheetId="1">#REF!</definedName>
    <definedName name="tubfiltro" localSheetId="2">#REF!</definedName>
    <definedName name="Tubo_conduit_pvc_1" localSheetId="10">'[10]LISTADO DE MATERIALES Y EQUIPOS'!$B$121</definedName>
    <definedName name="tur" localSheetId="8" hidden="1">{"TAB1",#N/A,TRUE,"GENERAL";"TAB2",#N/A,TRUE,"GENERAL";"TAB3",#N/A,TRUE,"GENERAL";"TAB4",#N/A,TRUE,"GENERAL";"TAB5",#N/A,TRUE,"GENERAL"}</definedName>
    <definedName name="tur" localSheetId="10" hidden="1">{"TAB1",#N/A,TRUE,"GENERAL";"TAB2",#N/A,TRUE,"GENERAL";"TAB3",#N/A,TRUE,"GENERAL";"TAB4",#N/A,TRUE,"GENERAL";"TAB5",#N/A,TRUE,"GENERAL"}</definedName>
    <definedName name="tur" localSheetId="7" hidden="1">{"TAB1",#N/A,TRUE,"GENERAL";"TAB2",#N/A,TRUE,"GENERAL";"TAB3",#N/A,TRUE,"GENERAL";"TAB4",#N/A,TRUE,"GENERAL";"TAB5",#N/A,TRUE,"GENERAL"}</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8" hidden="1">{"TAB1",#N/A,TRUE,"GENERAL";"TAB2",#N/A,TRUE,"GENERAL";"TAB3",#N/A,TRUE,"GENERAL";"TAB4",#N/A,TRUE,"GENERAL";"TAB5",#N/A,TRUE,"GENERAL"}</definedName>
    <definedName name="turu" localSheetId="10" hidden="1">{"TAB1",#N/A,TRUE,"GENERAL";"TAB2",#N/A,TRUE,"GENERAL";"TAB3",#N/A,TRUE,"GENERAL";"TAB4",#N/A,TRUE,"GENERAL";"TAB5",#N/A,TRUE,"GENERAL"}</definedName>
    <definedName name="turu" localSheetId="7"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uya" localSheetId="10">#REF!</definedName>
    <definedName name="tuya" localSheetId="11">#REF!</definedName>
    <definedName name="tuya" localSheetId="4">#REF!</definedName>
    <definedName name="tuya" localSheetId="3">#REF!</definedName>
    <definedName name="tuya" localSheetId="1">#REF!</definedName>
    <definedName name="tuya" localSheetId="2">#REF!</definedName>
    <definedName name="twer" localSheetId="8" hidden="1">{"TAB1",#N/A,TRUE,"GENERAL";"TAB2",#N/A,TRUE,"GENERAL";"TAB3",#N/A,TRUE,"GENERAL";"TAB4",#N/A,TRUE,"GENERAL";"TAB5",#N/A,TRUE,"GENERAL"}</definedName>
    <definedName name="twer" localSheetId="10" hidden="1">{"TAB1",#N/A,TRUE,"GENERAL";"TAB2",#N/A,TRUE,"GENERAL";"TAB3",#N/A,TRUE,"GENERAL";"TAB4",#N/A,TRUE,"GENERAL";"TAB5",#N/A,TRUE,"GENERAL"}</definedName>
    <definedName name="twer" localSheetId="7" hidden="1">{"TAB1",#N/A,TRUE,"GENERAL";"TAB2",#N/A,TRUE,"GENERAL";"TAB3",#N/A,TRUE,"GENERAL";"TAB4",#N/A,TRUE,"GENERAL";"TAB5",#N/A,TRUE,"GENERAL"}</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8" hidden="1">{"TAB1",#N/A,TRUE,"GENERAL";"TAB2",#N/A,TRUE,"GENERAL";"TAB3",#N/A,TRUE,"GENERAL";"TAB4",#N/A,TRUE,"GENERAL";"TAB5",#N/A,TRUE,"GENERAL"}</definedName>
    <definedName name="twet" localSheetId="10" hidden="1">{"TAB1",#N/A,TRUE,"GENERAL";"TAB2",#N/A,TRUE,"GENERAL";"TAB3",#N/A,TRUE,"GENERAL";"TAB4",#N/A,TRUE,"GENERAL";"TAB5",#N/A,TRUE,"GENERAL"}</definedName>
    <definedName name="twet" localSheetId="7"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8" hidden="1">{"via1",#N/A,TRUE,"general";"via2",#N/A,TRUE,"general";"via3",#N/A,TRUE,"general"}</definedName>
    <definedName name="ty" localSheetId="10" hidden="1">{"via1",#N/A,TRUE,"general";"via2",#N/A,TRUE,"general";"via3",#N/A,TRUE,"general"}</definedName>
    <definedName name="ty" localSheetId="7" hidden="1">{"via1",#N/A,TRUE,"general";"via2",#N/A,TRUE,"general";"via3",#N/A,TRUE,"general"}</definedName>
    <definedName name="ty" localSheetId="4" hidden="1">{"via1",#N/A,TRUE,"general";"via2",#N/A,TRUE,"general";"via3",#N/A,TRUE,"general"}</definedName>
    <definedName name="ty" hidden="1">{"via1",#N/A,TRUE,"general";"via2",#N/A,TRUE,"general";"via3",#N/A,TRUE,"general"}</definedName>
    <definedName name="tyery" localSheetId="8" hidden="1">{"via1",#N/A,TRUE,"general";"via2",#N/A,TRUE,"general";"via3",#N/A,TRUE,"general"}</definedName>
    <definedName name="tyery" localSheetId="10" hidden="1">{"via1",#N/A,TRUE,"general";"via2",#N/A,TRUE,"general";"via3",#N/A,TRUE,"general"}</definedName>
    <definedName name="tyery" localSheetId="7"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8" hidden="1">{"TAB1",#N/A,TRUE,"GENERAL";"TAB2",#N/A,TRUE,"GENERAL";"TAB3",#N/A,TRUE,"GENERAL";"TAB4",#N/A,TRUE,"GENERAL";"TAB5",#N/A,TRUE,"GENERAL"}</definedName>
    <definedName name="tyj" localSheetId="10" hidden="1">{"TAB1",#N/A,TRUE,"GENERAL";"TAB2",#N/A,TRUE,"GENERAL";"TAB3",#N/A,TRUE,"GENERAL";"TAB4",#N/A,TRUE,"GENERAL";"TAB5",#N/A,TRUE,"GENERAL"}</definedName>
    <definedName name="tyj" localSheetId="7" hidden="1">{"TAB1",#N/A,TRUE,"GENERAL";"TAB2",#N/A,TRUE,"GENERAL";"TAB3",#N/A,TRUE,"GENERAL";"TAB4",#N/A,TRUE,"GENERAL";"TAB5",#N/A,TRUE,"GENERAL"}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8" hidden="1">{"via1",#N/A,TRUE,"general";"via2",#N/A,TRUE,"general";"via3",#N/A,TRUE,"general"}</definedName>
    <definedName name="tyk" localSheetId="10" hidden="1">{"via1",#N/A,TRUE,"general";"via2",#N/A,TRUE,"general";"via3",#N/A,TRUE,"general"}</definedName>
    <definedName name="tyk" localSheetId="7" hidden="1">{"via1",#N/A,TRUE,"general";"via2",#N/A,TRUE,"general";"via3",#N/A,TRUE,"general"}</definedName>
    <definedName name="tyk" localSheetId="4" hidden="1">{"via1",#N/A,TRUE,"general";"via2",#N/A,TRUE,"general";"via3",#N/A,TRUE,"general"}</definedName>
    <definedName name="tyk" hidden="1">{"via1",#N/A,TRUE,"general";"via2",#N/A,TRUE,"general";"via3",#N/A,TRUE,"general"}</definedName>
    <definedName name="tym" localSheetId="8" hidden="1">{"via1",#N/A,TRUE,"general";"via2",#N/A,TRUE,"general";"via3",#N/A,TRUE,"general"}</definedName>
    <definedName name="tym" localSheetId="10" hidden="1">{"via1",#N/A,TRUE,"general";"via2",#N/A,TRUE,"general";"via3",#N/A,TRUE,"general"}</definedName>
    <definedName name="tym" localSheetId="7"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8" hidden="1">{"via1",#N/A,TRUE,"general";"via2",#N/A,TRUE,"general";"via3",#N/A,TRUE,"general"}</definedName>
    <definedName name="tyr" localSheetId="10" hidden="1">{"via1",#N/A,TRUE,"general";"via2",#N/A,TRUE,"general";"via3",#N/A,TRUE,"general"}</definedName>
    <definedName name="tyr" localSheetId="7"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8"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8" hidden="1">{"TAB1",#N/A,TRUE,"GENERAL";"TAB2",#N/A,TRUE,"GENERAL";"TAB3",#N/A,TRUE,"GENERAL";"TAB4",#N/A,TRUE,"GENERAL";"TAB5",#N/A,TRUE,"GENERAL"}</definedName>
    <definedName name="tyty" localSheetId="10" hidden="1">{"TAB1",#N/A,TRUE,"GENERAL";"TAB2",#N/A,TRUE,"GENERAL";"TAB3",#N/A,TRUE,"GENERAL";"TAB4",#N/A,TRUE,"GENERAL";"TAB5",#N/A,TRUE,"GENERAL"}</definedName>
    <definedName name="tyty" localSheetId="7"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8"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7"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8"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7"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8" hidden="1">{"via1",#N/A,TRUE,"general";"via2",#N/A,TRUE,"general";"via3",#N/A,TRUE,"general"}</definedName>
    <definedName name="tyutyu" localSheetId="10" hidden="1">{"via1",#N/A,TRUE,"general";"via2",#N/A,TRUE,"general";"via3",#N/A,TRUE,"general"}</definedName>
    <definedName name="tyutyu" localSheetId="7" hidden="1">{"via1",#N/A,TRUE,"general";"via2",#N/A,TRUE,"general";"via3",#N/A,TRUE,"general"}</definedName>
    <definedName name="tyutyu" localSheetId="4" hidden="1">{"via1",#N/A,TRUE,"general";"via2",#N/A,TRUE,"general";"via3",#N/A,TRUE,"general"}</definedName>
    <definedName name="tyutyu" hidden="1">{"via1",#N/A,TRUE,"general";"via2",#N/A,TRUE,"general";"via3",#N/A,TRUE,"general"}</definedName>
    <definedName name="tyxg" localSheetId="8" hidden="1">{"via1",#N/A,TRUE,"general";"via2",#N/A,TRUE,"general";"via3",#N/A,TRUE,"general"}</definedName>
    <definedName name="tyxg" localSheetId="10" hidden="1">{"via1",#N/A,TRUE,"general";"via2",#N/A,TRUE,"general";"via3",#N/A,TRUE,"general"}</definedName>
    <definedName name="tyxg" localSheetId="7"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10">#REF!</definedName>
    <definedName name="U" localSheetId="4">#REF!</definedName>
    <definedName name="U" localSheetId="3">#REF!</definedName>
    <definedName name="U" localSheetId="1">#REF!</definedName>
    <definedName name="U" localSheetId="2">#REF!</definedName>
    <definedName name="u3u" localSheetId="8" hidden="1">{"TAB1",#N/A,TRUE,"GENERAL";"TAB2",#N/A,TRUE,"GENERAL";"TAB3",#N/A,TRUE,"GENERAL";"TAB4",#N/A,TRUE,"GENERAL";"TAB5",#N/A,TRUE,"GENERAL"}</definedName>
    <definedName name="u3u" localSheetId="10" hidden="1">{"TAB1",#N/A,TRUE,"GENERAL";"TAB2",#N/A,TRUE,"GENERAL";"TAB3",#N/A,TRUE,"GENERAL";"TAB4",#N/A,TRUE,"GENERAL";"TAB5",#N/A,TRUE,"GENERAL"}</definedName>
    <definedName name="u3u" localSheetId="7" hidden="1">{"TAB1",#N/A,TRUE,"GENERAL";"TAB2",#N/A,TRUE,"GENERAL";"TAB3",#N/A,TRUE,"GENERAL";"TAB4",#N/A,TRUE,"GENERAL";"TAB5",#N/A,TRUE,"GENERAL"}</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8" hidden="1">{"TAB1",#N/A,TRUE,"GENERAL";"TAB2",#N/A,TRUE,"GENERAL";"TAB3",#N/A,TRUE,"GENERAL";"TAB4",#N/A,TRUE,"GENERAL";"TAB5",#N/A,TRUE,"GENERAL"}</definedName>
    <definedName name="u7u7" localSheetId="10" hidden="1">{"TAB1",#N/A,TRUE,"GENERAL";"TAB2",#N/A,TRUE,"GENERAL";"TAB3",#N/A,TRUE,"GENERAL";"TAB4",#N/A,TRUE,"GENERAL";"TAB5",#N/A,TRUE,"GENERAL"}</definedName>
    <definedName name="u7u7" localSheetId="7"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 localSheetId="10">#REF!</definedName>
    <definedName name="ub" localSheetId="11">#REF!</definedName>
    <definedName name="ub" localSheetId="4">#REF!</definedName>
    <definedName name="ub" localSheetId="3">#REF!</definedName>
    <definedName name="ub" localSheetId="1">#REF!</definedName>
    <definedName name="ub" localSheetId="2">#REF!</definedName>
    <definedName name="Ubic" localSheetId="10">#REF!</definedName>
    <definedName name="Ubic" localSheetId="11">#REF!</definedName>
    <definedName name="Ubic" localSheetId="4">#REF!</definedName>
    <definedName name="Ubic" localSheetId="3">#REF!</definedName>
    <definedName name="Ubic" localSheetId="1">#REF!</definedName>
    <definedName name="Ubic" localSheetId="2">#REF!</definedName>
    <definedName name="Ubicación" localSheetId="10">#REF!</definedName>
    <definedName name="Ubicación" localSheetId="11">#REF!</definedName>
    <definedName name="Ubicación" localSheetId="4">#REF!</definedName>
    <definedName name="Ubicación" localSheetId="3">#REF!</definedName>
    <definedName name="Ubicación" localSheetId="1">#REF!</definedName>
    <definedName name="Ubicación" localSheetId="2">#REF!</definedName>
    <definedName name="UI" localSheetId="8" hidden="1">{"via1",#N/A,TRUE,"general";"via2",#N/A,TRUE,"general";"via3",#N/A,TRUE,"general"}</definedName>
    <definedName name="UI" localSheetId="10" hidden="1">{"via1",#N/A,TRUE,"general";"via2",#N/A,TRUE,"general";"via3",#N/A,TRUE,"general"}</definedName>
    <definedName name="UI" localSheetId="7" hidden="1">{"via1",#N/A,TRUE,"general";"via2",#N/A,TRUE,"general";"via3",#N/A,TRUE,"general"}</definedName>
    <definedName name="UI" localSheetId="4" hidden="1">{"via1",#N/A,TRUE,"general";"via2",#N/A,TRUE,"general";"via3",#N/A,TRUE,"general"}</definedName>
    <definedName name="UI" hidden="1">{"via1",#N/A,TRUE,"general";"via2",#N/A,TRUE,"general";"via3",#N/A,TRUE,"general"}</definedName>
    <definedName name="uijhj" localSheetId="8" hidden="1">{"via1",#N/A,TRUE,"general";"via2",#N/A,TRUE,"general";"via3",#N/A,TRUE,"general"}</definedName>
    <definedName name="uijhj" localSheetId="10" hidden="1">{"via1",#N/A,TRUE,"general";"via2",#N/A,TRUE,"general";"via3",#N/A,TRUE,"general"}</definedName>
    <definedName name="uijhj" localSheetId="7" hidden="1">{"via1",#N/A,TRUE,"general";"via2",#N/A,TRUE,"general";"via3",#N/A,TRUE,"general"}</definedName>
    <definedName name="uijhj" localSheetId="4" hidden="1">{"via1",#N/A,TRUE,"general";"via2",#N/A,TRUE,"general";"via3",#N/A,TRUE,"general"}</definedName>
    <definedName name="uijhj" hidden="1">{"via1",#N/A,TRUE,"general";"via2",#N/A,TRUE,"general";"via3",#N/A,TRUE,"general"}</definedName>
    <definedName name="uio" localSheetId="8" hidden="1">{"TAB1",#N/A,TRUE,"GENERAL";"TAB2",#N/A,TRUE,"GENERAL";"TAB3",#N/A,TRUE,"GENERAL";"TAB4",#N/A,TRUE,"GENERAL";"TAB5",#N/A,TRUE,"GENERAL"}</definedName>
    <definedName name="uio" localSheetId="10" hidden="1">{"TAB1",#N/A,TRUE,"GENERAL";"TAB2",#N/A,TRUE,"GENERAL";"TAB3",#N/A,TRUE,"GENERAL";"TAB4",#N/A,TRUE,"GENERAL";"TAB5",#N/A,TRUE,"GENERAL"}</definedName>
    <definedName name="uio" localSheetId="7" hidden="1">{"TAB1",#N/A,TRUE,"GENERAL";"TAB2",#N/A,TRUE,"GENERAL";"TAB3",#N/A,TRUE,"GENERAL";"TAB4",#N/A,TRUE,"GENERAL";"TAB5",#N/A,TRUE,"GENERAL"}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8" hidden="1">{"TAB1",#N/A,TRUE,"GENERAL";"TAB2",#N/A,TRUE,"GENERAL";"TAB3",#N/A,TRUE,"GENERAL";"TAB4",#N/A,TRUE,"GENERAL";"TAB5",#N/A,TRUE,"GENERAL"}</definedName>
    <definedName name="uiou" localSheetId="10" hidden="1">{"TAB1",#N/A,TRUE,"GENERAL";"TAB2",#N/A,TRUE,"GENERAL";"TAB3",#N/A,TRUE,"GENERAL";"TAB4",#N/A,TRUE,"GENERAL";"TAB5",#N/A,TRUE,"GENERAL"}</definedName>
    <definedName name="uiou" localSheetId="7"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8" hidden="1">{"via1",#N/A,TRUE,"general";"via2",#N/A,TRUE,"general";"via3",#N/A,TRUE,"general"}</definedName>
    <definedName name="uir" localSheetId="10" hidden="1">{"via1",#N/A,TRUE,"general";"via2",#N/A,TRUE,"general";"via3",#N/A,TRUE,"general"}</definedName>
    <definedName name="uir" localSheetId="7" hidden="1">{"via1",#N/A,TRUE,"general";"via2",#N/A,TRUE,"general";"via3",#N/A,TRUE,"general"}</definedName>
    <definedName name="uir" localSheetId="4" hidden="1">{"via1",#N/A,TRUE,"general";"via2",#N/A,TRUE,"general";"via3",#N/A,TRUE,"general"}</definedName>
    <definedName name="uir" hidden="1">{"via1",#N/A,TRUE,"general";"via2",#N/A,TRUE,"general";"via3",#N/A,TRUE,"general"}</definedName>
    <definedName name="uituii" localSheetId="8"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8" hidden="1">{"via1",#N/A,TRUE,"general";"via2",#N/A,TRUE,"general";"via3",#N/A,TRUE,"general"}</definedName>
    <definedName name="uityjj" localSheetId="10" hidden="1">{"via1",#N/A,TRUE,"general";"via2",#N/A,TRUE,"general";"via3",#N/A,TRUE,"general"}</definedName>
    <definedName name="uityjj" localSheetId="7" hidden="1">{"via1",#N/A,TRUE,"general";"via2",#N/A,TRUE,"general";"via3",#N/A,TRUE,"general"}</definedName>
    <definedName name="uityjj" localSheetId="4" hidden="1">{"via1",#N/A,TRUE,"general";"via2",#N/A,TRUE,"general";"via3",#N/A,TRUE,"general"}</definedName>
    <definedName name="uityjj" hidden="1">{"via1",#N/A,TRUE,"general";"via2",#N/A,TRUE,"general";"via3",#N/A,TRUE,"general"}</definedName>
    <definedName name="uiufgj" localSheetId="8"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8"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7"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n." localSheetId="10">#REF!</definedName>
    <definedName name="Un." localSheetId="11">#REF!</definedName>
    <definedName name="Un." localSheetId="4">#REF!</definedName>
    <definedName name="Un." localSheetId="3">#REF!</definedName>
    <definedName name="Un." localSheetId="1">#REF!</definedName>
    <definedName name="Un." localSheetId="2">#REF!</definedName>
    <definedName name="Unidades" localSheetId="10">[37]Presup_Cancha!$J$13:$J$17</definedName>
    <definedName name="unit" localSheetId="10">#REF!</definedName>
    <definedName name="unit" localSheetId="11">#REF!</definedName>
    <definedName name="unit" localSheetId="4">#REF!</definedName>
    <definedName name="unit" localSheetId="3">#REF!</definedName>
    <definedName name="unit" localSheetId="1">#REF!</definedName>
    <definedName name="unit" localSheetId="2">#REF!</definedName>
    <definedName name="Unitarios" localSheetId="10">#REF!</definedName>
    <definedName name="Unitarios" localSheetId="11">#REF!</definedName>
    <definedName name="Unitarios" localSheetId="4">#REF!</definedName>
    <definedName name="Unitarios" localSheetId="3">#REF!</definedName>
    <definedName name="Unitarios" localSheetId="1">#REF!</definedName>
    <definedName name="Unitarios" localSheetId="2">#REF!</definedName>
    <definedName name="uno" localSheetId="10">CANTIDADES!ERR</definedName>
    <definedName name="uno" localSheetId="4">'GRUPO MGA'!ERR</definedName>
    <definedName name="UOUIV" localSheetId="8"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7" hidden="1">{"TAB1",#N/A,TRUE,"GENERAL";"TAB2",#N/A,TRUE,"GENERAL";"TAB3",#N/A,TRUE,"GENERAL";"TAB4",#N/A,TRUE,"GENERAL";"TAB5",#N/A,TRUE,"GENERAL"}</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10">CANTIDADES!ERR</definedName>
    <definedName name="uriel" localSheetId="4">'GRUPO MGA'!ERR</definedName>
    <definedName name="uryur" localSheetId="8"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7" hidden="1">{"TAB1",#N/A,TRUE,"GENERAL";"TAB2",#N/A,TRUE,"GENERAL";"TAB3",#N/A,TRUE,"GENERAL";"TAB4",#N/A,TRUE,"GENERAL";"TAB5",#N/A,TRUE,"GENERAL"}</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TL" localSheetId="10">[7]otros!$C$4</definedName>
    <definedName name="uu" localSheetId="8" hidden="1">{"TAB1",#N/A,TRUE,"GENERAL";"TAB2",#N/A,TRUE,"GENERAL";"TAB3",#N/A,TRUE,"GENERAL";"TAB4",#N/A,TRUE,"GENERAL";"TAB5",#N/A,TRUE,"GENERAL"}</definedName>
    <definedName name="uu" localSheetId="10" hidden="1">{"TAB1",#N/A,TRUE,"GENERAL";"TAB2",#N/A,TRUE,"GENERAL";"TAB3",#N/A,TRUE,"GENERAL";"TAB4",#N/A,TRUE,"GENERAL";"TAB5",#N/A,TRUE,"GENERAL"}</definedName>
    <definedName name="uu" localSheetId="7" hidden="1">{"TAB1",#N/A,TRUE,"GENERAL";"TAB2",#N/A,TRUE,"GENERAL";"TAB3",#N/A,TRUE,"GENERAL";"TAB4",#N/A,TRUE,"GENERAL";"TAB5",#N/A,TRUE,"GENERAL"}</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8" hidden="1">{"TAB1",#N/A,TRUE,"GENERAL";"TAB2",#N/A,TRUE,"GENERAL";"TAB3",#N/A,TRUE,"GENERAL";"TAB4",#N/A,TRUE,"GENERAL";"TAB5",#N/A,TRUE,"GENERAL"}</definedName>
    <definedName name="uuu" localSheetId="10" hidden="1">{"TAB1",#N/A,TRUE,"GENERAL";"TAB2",#N/A,TRUE,"GENERAL";"TAB3",#N/A,TRUE,"GENERAL";"TAB4",#N/A,TRUE,"GENERAL";"TAB5",#N/A,TRUE,"GENERAL"}</definedName>
    <definedName name="uuu" localSheetId="7"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8"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7"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8" hidden="1">{"via1",#N/A,TRUE,"general";"via2",#N/A,TRUE,"general";"via3",#N/A,TRUE,"general"}</definedName>
    <definedName name="uuuuuj" localSheetId="10" hidden="1">{"via1",#N/A,TRUE,"general";"via2",#N/A,TRUE,"general";"via3",#N/A,TRUE,"general"}</definedName>
    <definedName name="uuuuuj" localSheetId="7" hidden="1">{"via1",#N/A,TRUE,"general";"via2",#N/A,TRUE,"general";"via3",#N/A,TRUE,"general"}</definedName>
    <definedName name="uuuuuj" localSheetId="4" hidden="1">{"via1",#N/A,TRUE,"general";"via2",#N/A,TRUE,"general";"via3",#N/A,TRUE,"general"}</definedName>
    <definedName name="uuuuuj" hidden="1">{"via1",#N/A,TRUE,"general";"via2",#N/A,TRUE,"general";"via3",#N/A,TRUE,"general"}</definedName>
    <definedName name="uwkap" localSheetId="8"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7" hidden="1">{"TAB1",#N/A,TRUE,"GENERAL";"TAB2",#N/A,TRUE,"GENERAL";"TAB3",#N/A,TRUE,"GENERAL";"TAB4",#N/A,TRUE,"GENERAL";"TAB5",#N/A,TRUE,"GENERAL"}</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8" hidden="1">{"TAB1",#N/A,TRUE,"GENERAL";"TAB2",#N/A,TRUE,"GENERAL";"TAB3",#N/A,TRUE,"GENERAL";"TAB4",#N/A,TRUE,"GENERAL";"TAB5",#N/A,TRUE,"GENERAL"}</definedName>
    <definedName name="uytu" localSheetId="10" hidden="1">{"TAB1",#N/A,TRUE,"GENERAL";"TAB2",#N/A,TRUE,"GENERAL";"TAB3",#N/A,TRUE,"GENERAL";"TAB4",#N/A,TRUE,"GENERAL";"TAB5",#N/A,TRUE,"GENERAL"}</definedName>
    <definedName name="uytu" localSheetId="7"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8" hidden="1">{"via1",#N/A,TRUE,"general";"via2",#N/A,TRUE,"general";"via3",#N/A,TRUE,"general"}</definedName>
    <definedName name="uyur" localSheetId="10" hidden="1">{"via1",#N/A,TRUE,"general";"via2",#N/A,TRUE,"general";"via3",#N/A,TRUE,"general"}</definedName>
    <definedName name="uyur" localSheetId="7" hidden="1">{"via1",#N/A,TRUE,"general";"via2",#N/A,TRUE,"general";"via3",#N/A,TRUE,"general"}</definedName>
    <definedName name="uyur" localSheetId="4" hidden="1">{"via1",#N/A,TRUE,"general";"via2",#N/A,TRUE,"general";"via3",#N/A,TRUE,"general"}</definedName>
    <definedName name="uyur" hidden="1">{"via1",#N/A,TRUE,"general";"via2",#N/A,TRUE,"general";"via3",#N/A,TRUE,"general"}</definedName>
    <definedName name="v" localSheetId="8" hidden="1">{"TAB1",#N/A,TRUE,"GENERAL";"TAB2",#N/A,TRUE,"GENERAL";"TAB3",#N/A,TRUE,"GENERAL";"TAB4",#N/A,TRUE,"GENERAL";"TAB5",#N/A,TRUE,"GENERAL"}</definedName>
    <definedName name="v" localSheetId="10">#REF!</definedName>
    <definedName name="v" localSheetId="7" hidden="1">{"TAB1",#N/A,TRUE,"GENERAL";"TAB2",#N/A,TRUE,"GENERAL";"TAB3",#N/A,TRUE,"GENERAL";"TAB4",#N/A,TRUE,"GENERAL";"TAB5",#N/A,TRUE,"GENERAL"}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 localSheetId="10">'[38]VIGAS AEREAS'!$B$27:$G$33</definedName>
    <definedName name="VACON" localSheetId="10">'[38]VIGAS AEREAS'!$H$37:$H$60</definedName>
    <definedName name="VALDES" localSheetId="10">#REF!</definedName>
    <definedName name="VALDES" localSheetId="4">#REF!</definedName>
    <definedName name="VALDES" localSheetId="3">#REF!</definedName>
    <definedName name="VALDES" localSheetId="1">#REF!</definedName>
    <definedName name="VALDES" localSheetId="2">#REF!</definedName>
    <definedName name="VALNG" localSheetId="10">'[38]VIGAS AEREAS'!$K$37:$K$60</definedName>
    <definedName name="valor1" localSheetId="10">#REF!</definedName>
    <definedName name="valor1" localSheetId="4">#REF!</definedName>
    <definedName name="valor1" localSheetId="3">#REF!</definedName>
    <definedName name="valor1" localSheetId="1">#REF!</definedName>
    <definedName name="valor1" localSheetId="2">#REF!</definedName>
    <definedName name="valor2" localSheetId="10">#REF!</definedName>
    <definedName name="valor2" localSheetId="4">#REF!</definedName>
    <definedName name="valor2" localSheetId="3">#REF!</definedName>
    <definedName name="valor2" localSheetId="1">#REF!</definedName>
    <definedName name="valor2" localSheetId="2">#REF!</definedName>
    <definedName name="VALOR3" localSheetId="10">#REF!</definedName>
    <definedName name="VALOR3" localSheetId="4">#REF!</definedName>
    <definedName name="VALOR3" localSheetId="3">#REF!</definedName>
    <definedName name="VALOR3" localSheetId="1">#REF!</definedName>
    <definedName name="VALOR3" localSheetId="2">#REF!</definedName>
    <definedName name="VAML" localSheetId="10">'[38]VIGAS AEREAS'!$L$37:$L$60</definedName>
    <definedName name="vaquita" hidden="1">{"PRES REHAB ARM-PER POR ITEMS  KM A KM",#N/A,TRUE,"Rehabilitacion Arm-Per"}</definedName>
    <definedName name="vas" localSheetId="3">#REF!</definedName>
    <definedName name="vas" localSheetId="1">#REF!</definedName>
    <definedName name="vas" localSheetId="2">#REF!</definedName>
    <definedName name="vbvbvbvb" localSheetId="8"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dfvuio" localSheetId="8" hidden="1">{"via1",#N/A,TRUE,"general";"via2",#N/A,TRUE,"general";"via3",#N/A,TRUE,"general"}</definedName>
    <definedName name="vdfvuio" localSheetId="10" hidden="1">{"via1",#N/A,TRUE,"general";"via2",#N/A,TRUE,"general";"via3",#N/A,TRUE,"general"}</definedName>
    <definedName name="vdfvuio" localSheetId="7" hidden="1">{"via1",#N/A,TRUE,"general";"via2",#N/A,TRUE,"general";"via3",#N/A,TRUE,"general"}</definedName>
    <definedName name="vdfvuio" localSheetId="4" hidden="1">{"via1",#N/A,TRUE,"general";"via2",#N/A,TRUE,"general";"via3",#N/A,TRUE,"general"}</definedName>
    <definedName name="vdfvuio" hidden="1">{"via1",#N/A,TRUE,"general";"via2",#N/A,TRUE,"general";"via3",#N/A,TRUE,"general"}</definedName>
    <definedName name="vdsvnj" localSheetId="8" hidden="1">{"via1",#N/A,TRUE,"general";"via2",#N/A,TRUE,"general";"via3",#N/A,TRUE,"general"}</definedName>
    <definedName name="vdsvnj" localSheetId="10" hidden="1">{"via1",#N/A,TRUE,"general";"via2",#N/A,TRUE,"general";"via3",#N/A,TRUE,"general"}</definedName>
    <definedName name="vdsvnj" localSheetId="7"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10">#REF!</definedName>
    <definedName name="VentaAiu" localSheetId="4">#REF!</definedName>
    <definedName name="VentaAiu" localSheetId="3">#REF!</definedName>
    <definedName name="VentaAiu" localSheetId="1">#REF!</definedName>
    <definedName name="VentaAiu" localSheetId="2">#REF!</definedName>
    <definedName name="Ventana_de_aluminio" localSheetId="10">'[10]LISTADO DE MATERIALES Y EQUIPOS'!$B$87</definedName>
    <definedName name="VENTANAS" localSheetId="10">#REF!</definedName>
    <definedName name="VENTANAS" localSheetId="4">#REF!</definedName>
    <definedName name="VENTANAS" localSheetId="3">#REF!</definedName>
    <definedName name="VENTANAS" localSheetId="1">#REF!</definedName>
    <definedName name="VENTANAS" localSheetId="2">#REF!</definedName>
    <definedName name="vfbgnhyt" localSheetId="8" hidden="1">{"via1",#N/A,TRUE,"general";"via2",#N/A,TRUE,"general";"via3",#N/A,TRUE,"general"}</definedName>
    <definedName name="vfbgnhyt" localSheetId="10" hidden="1">{"via1",#N/A,TRUE,"general";"via2",#N/A,TRUE,"general";"via3",#N/A,TRUE,"general"}</definedName>
    <definedName name="vfbgnhyt" localSheetId="7" hidden="1">{"via1",#N/A,TRUE,"general";"via2",#N/A,TRUE,"general";"via3",#N/A,TRUE,"general"}</definedName>
    <definedName name="vfbgnhyt" localSheetId="4" hidden="1">{"via1",#N/A,TRUE,"general";"via2",#N/A,TRUE,"general";"via3",#N/A,TRUE,"general"}</definedName>
    <definedName name="vfbgnhyt" hidden="1">{"via1",#N/A,TRUE,"general";"via2",#N/A,TRUE,"general";"via3",#N/A,TRUE,"general"}</definedName>
    <definedName name="vfvdv" localSheetId="8"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7" hidden="1">{"TAB1",#N/A,TRUE,"GENERAL";"TAB2",#N/A,TRUE,"GENERAL";"TAB3",#N/A,TRUE,"GENERAL";"TAB4",#N/A,TRUE,"GENERAL";"TAB5",#N/A,TRUE,"GENERAL"}</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8" hidden="1">{"TAB1",#N/A,TRUE,"GENERAL";"TAB2",#N/A,TRUE,"GENERAL";"TAB3",#N/A,TRUE,"GENERAL";"TAB4",#N/A,TRUE,"GENERAL";"TAB5",#N/A,TRUE,"GENERAL"}</definedName>
    <definedName name="vfvf" localSheetId="10" hidden="1">{"TAB1",#N/A,TRUE,"GENERAL";"TAB2",#N/A,TRUE,"GENERAL";"TAB3",#N/A,TRUE,"GENERAL";"TAB4",#N/A,TRUE,"GENERAL";"TAB5",#N/A,TRUE,"GENERAL"}</definedName>
    <definedName name="vfvf" localSheetId="7"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k" localSheetId="8" hidden="1">{"via1",#N/A,TRUE,"general";"via2",#N/A,TRUE,"general";"via3",#N/A,TRUE,"general"}</definedName>
    <definedName name="vk" localSheetId="10" hidden="1">{"via1",#N/A,TRUE,"general";"via2",#N/A,TRUE,"general";"via3",#N/A,TRUE,"general"}</definedName>
    <definedName name="vk" localSheetId="7" hidden="1">{"via1",#N/A,TRUE,"general";"via2",#N/A,TRUE,"general";"via3",#N/A,TRUE,"general"}</definedName>
    <definedName name="vk" localSheetId="4" hidden="1">{"via1",#N/A,TRUE,"general";"via2",#N/A,TRUE,"general";"via3",#N/A,TRUE,"general"}</definedName>
    <definedName name="vk" hidden="1">{"via1",#N/A,TRUE,"general";"via2",#N/A,TRUE,"general";"via3",#N/A,TRUE,"general"}</definedName>
    <definedName name="vnbvxb" localSheetId="8" hidden="1">{"via1",#N/A,TRUE,"general";"via2",#N/A,TRUE,"general";"via3",#N/A,TRUE,"general"}</definedName>
    <definedName name="vnbvxb" localSheetId="10" hidden="1">{"via1",#N/A,TRUE,"general";"via2",#N/A,TRUE,"general";"via3",#N/A,TRUE,"general"}</definedName>
    <definedName name="vnbvxb" localSheetId="7"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8"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7" hidden="1">{"TAB1",#N/A,TRUE,"GENERAL";"TAB2",#N/A,TRUE,"GENERAL";"TAB3",#N/A,TRUE,"GENERAL";"TAB4",#N/A,TRUE,"GENERAL";"TAB5",#N/A,TRUE,"GENERAL"}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olco" localSheetId="10">'[10]LISTADO DE MATERIALES Y EQUIPOS'!$B$42</definedName>
    <definedName name="vsdfj" localSheetId="8" hidden="1">{"via1",#N/A,TRUE,"general";"via2",#N/A,TRUE,"general";"via3",#N/A,TRUE,"general"}</definedName>
    <definedName name="vsdfj" localSheetId="10" hidden="1">{"via1",#N/A,TRUE,"general";"via2",#N/A,TRUE,"general";"via3",#N/A,TRUE,"general"}</definedName>
    <definedName name="vsdfj" localSheetId="7" hidden="1">{"via1",#N/A,TRUE,"general";"via2",#N/A,TRUE,"general";"via3",#N/A,TRUE,"general"}</definedName>
    <definedName name="vsdfj" localSheetId="4" hidden="1">{"via1",#N/A,TRUE,"general";"via2",#N/A,TRUE,"general";"via3",#N/A,TRUE,"general"}</definedName>
    <definedName name="vsdfj" hidden="1">{"via1",#N/A,TRUE,"general";"via2",#N/A,TRUE,"general";"via3",#N/A,TRUE,"general"}</definedName>
    <definedName name="vt" localSheetId="8" hidden="1">{"via1",#N/A,TRUE,"general";"via2",#N/A,TRUE,"general";"via3",#N/A,TRUE,"general"}</definedName>
    <definedName name="vt" localSheetId="10" hidden="1">{"via1",#N/A,TRUE,"general";"via2",#N/A,TRUE,"general";"via3",#N/A,TRUE,"general"}</definedName>
    <definedName name="vt" localSheetId="7" hidden="1">{"via1",#N/A,TRUE,"general";"via2",#N/A,TRUE,"general";"via3",#N/A,TRUE,"general"}</definedName>
    <definedName name="vt" localSheetId="4" hidden="1">{"via1",#N/A,TRUE,"general";"via2",#N/A,TRUE,"general";"via3",#N/A,TRUE,"general"}</definedName>
    <definedName name="vt" hidden="1">{"via1",#N/A,TRUE,"general";"via2",#N/A,TRUE,"general";"via3",#N/A,TRUE,"general"}</definedName>
    <definedName name="vvcxv" localSheetId="8"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7" hidden="1">{"TAB1",#N/A,TRUE,"GENERAL";"TAB2",#N/A,TRUE,"GENERAL";"TAB3",#N/A,TRUE,"GENERAL";"TAB4",#N/A,TRUE,"GENERAL";"TAB5",#N/A,TRUE,"GENERAL"}</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V" localSheetId="10">#REF!</definedName>
    <definedName name="VVV" localSheetId="4">#REF!</definedName>
    <definedName name="VVV" localSheetId="3">#REF!</definedName>
    <definedName name="VVV" localSheetId="1">#REF!</definedName>
    <definedName name="VVV" localSheetId="2">#REF!</definedName>
    <definedName name="vvvvt" localSheetId="8" hidden="1">{"via1",#N/A,TRUE,"general";"via2",#N/A,TRUE,"general";"via3",#N/A,TRUE,"general"}</definedName>
    <definedName name="vvvvt" localSheetId="10" hidden="1">{"via1",#N/A,TRUE,"general";"via2",#N/A,TRUE,"general";"via3",#N/A,TRUE,"general"}</definedName>
    <definedName name="vvvvt" localSheetId="7" hidden="1">{"via1",#N/A,TRUE,"general";"via2",#N/A,TRUE,"general";"via3",#N/A,TRUE,"general"}</definedName>
    <definedName name="vvvvt" localSheetId="4" hidden="1">{"via1",#N/A,TRUE,"general";"via2",#N/A,TRUE,"general";"via3",#N/A,TRUE,"general"}</definedName>
    <definedName name="vvvvt" hidden="1">{"via1",#N/A,TRUE,"general";"via2",#N/A,TRUE,"general";"via3",#N/A,TRUE,"general"}</definedName>
    <definedName name="vvvvvvf" localSheetId="8" hidden="1">{"via1",#N/A,TRUE,"general";"via2",#N/A,TRUE,"general";"via3",#N/A,TRUE,"general"}</definedName>
    <definedName name="vvvvvvf" localSheetId="10" hidden="1">{"via1",#N/A,TRUE,"general";"via2",#N/A,TRUE,"general";"via3",#N/A,TRUE,"general"}</definedName>
    <definedName name="vvvvvvf" localSheetId="7"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8" hidden="1">{"TAB1",#N/A,TRUE,"GENERAL";"TAB2",#N/A,TRUE,"GENERAL";"TAB3",#N/A,TRUE,"GENERAL";"TAB4",#N/A,TRUE,"GENERAL";"TAB5",#N/A,TRUE,"GENERAL"}</definedName>
    <definedName name="vy" localSheetId="10" hidden="1">{"TAB1",#N/A,TRUE,"GENERAL";"TAB2",#N/A,TRUE,"GENERAL";"TAB3",#N/A,TRUE,"GENERAL";"TAB4",#N/A,TRUE,"GENERAL";"TAB5",#N/A,TRUE,"GENERAL"}</definedName>
    <definedName name="vy" localSheetId="7" hidden="1">{"TAB1",#N/A,TRUE,"GENERAL";"TAB2",#N/A,TRUE,"GENERAL";"TAB3",#N/A,TRUE,"GENERAL";"TAB4",#N/A,TRUE,"GENERAL";"TAB5",#N/A,TRUE,"GENERAL"}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8" hidden="1">{"via1",#N/A,TRUE,"general";"via2",#N/A,TRUE,"general";"via3",#N/A,TRUE,"general"}</definedName>
    <definedName name="w2w2w" localSheetId="10" hidden="1">{"via1",#N/A,TRUE,"general";"via2",#N/A,TRUE,"general";"via3",#N/A,TRUE,"general"}</definedName>
    <definedName name="w2w2w" localSheetId="7" hidden="1">{"via1",#N/A,TRUE,"general";"via2",#N/A,TRUE,"general";"via3",#N/A,TRUE,"general"}</definedName>
    <definedName name="w2w2w" localSheetId="4" hidden="1">{"via1",#N/A,TRUE,"general";"via2",#N/A,TRUE,"general";"via3",#N/A,TRUE,"general"}</definedName>
    <definedName name="w2w2w" hidden="1">{"via1",#N/A,TRUE,"general";"via2",#N/A,TRUE,"general";"via3",#N/A,TRUE,"general"}</definedName>
    <definedName name="WDFSDF" localSheetId="10">'[17]Res-Accide-10'!#REF!</definedName>
    <definedName name="WDFSDF" localSheetId="4">'[24]Res-Accide-10'!#REF!</definedName>
    <definedName name="WDFSDF" localSheetId="3">'[24]Res-Accide-10'!#REF!</definedName>
    <definedName name="WDFSDF" localSheetId="1">'[24]Res-Accide-10'!#REF!</definedName>
    <definedName name="WDFSDF" localSheetId="2">'[24]Res-Accide-10'!#REF!</definedName>
    <definedName name="WEFWE" localSheetId="10">'[17]Res-Accide-10'!#REF!</definedName>
    <definedName name="WEFWE" localSheetId="4">'[24]Res-Accide-10'!#REF!</definedName>
    <definedName name="WEFWE" localSheetId="3">'[24]Res-Accide-10'!#REF!</definedName>
    <definedName name="WEFWE" localSheetId="1">'[24]Res-Accide-10'!#REF!</definedName>
    <definedName name="WEFWE" localSheetId="2">'[24]Res-Accide-10'!#REF!</definedName>
    <definedName name="WER" localSheetId="10">'[17]Res-Accide-10'!$S$2:$S$7</definedName>
    <definedName name="werew" localSheetId="8"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7" hidden="1">{"TAB1",#N/A,TRUE,"GENERAL";"TAB2",#N/A,TRUE,"GENERAL";"TAB3",#N/A,TRUE,"GENERAL";"TAB4",#N/A,TRUE,"GENERAL";"TAB5",#N/A,TRUE,"GENERAL"}</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8" hidden="1">{"via1",#N/A,TRUE,"general";"via2",#N/A,TRUE,"general";"via3",#N/A,TRUE,"general"}</definedName>
    <definedName name="WEREWR" localSheetId="10" hidden="1">{"via1",#N/A,TRUE,"general";"via2",#N/A,TRUE,"general";"via3",#N/A,TRUE,"general"}</definedName>
    <definedName name="WEREWR" localSheetId="7" hidden="1">{"via1",#N/A,TRUE,"general";"via2",#N/A,TRUE,"general";"via3",#N/A,TRUE,"general"}</definedName>
    <definedName name="WEREWR" localSheetId="4" hidden="1">{"via1",#N/A,TRUE,"general";"via2",#N/A,TRUE,"general";"via3",#N/A,TRUE,"general"}</definedName>
    <definedName name="WEREWR" hidden="1">{"via1",#N/A,TRUE,"general";"via2",#N/A,TRUE,"general";"via3",#N/A,TRUE,"general"}</definedName>
    <definedName name="werfdsf" localSheetId="8"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8" hidden="1">{"via1",#N/A,TRUE,"general";"via2",#N/A,TRUE,"general";"via3",#N/A,TRUE,"general"}</definedName>
    <definedName name="werh" localSheetId="10" hidden="1">{"via1",#N/A,TRUE,"general";"via2",#N/A,TRUE,"general";"via3",#N/A,TRUE,"general"}</definedName>
    <definedName name="werh" localSheetId="7" hidden="1">{"via1",#N/A,TRUE,"general";"via2",#N/A,TRUE,"general";"via3",#N/A,TRUE,"general"}</definedName>
    <definedName name="werh" localSheetId="4" hidden="1">{"via1",#N/A,TRUE,"general";"via2",#N/A,TRUE,"general";"via3",#N/A,TRUE,"general"}</definedName>
    <definedName name="werh" hidden="1">{"via1",#N/A,TRUE,"general";"via2",#N/A,TRUE,"general";"via3",#N/A,TRUE,"general"}</definedName>
    <definedName name="wersfdfrguyo" localSheetId="8" hidden="1">{"via1",#N/A,TRUE,"general";"via2",#N/A,TRUE,"general";"via3",#N/A,TRUE,"general"}</definedName>
    <definedName name="wersfdfrguyo" localSheetId="10" hidden="1">{"via1",#N/A,TRUE,"general";"via2",#N/A,TRUE,"general";"via3",#N/A,TRUE,"general"}</definedName>
    <definedName name="wersfdfrguyo" localSheetId="7"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8" hidden="1">{"via1",#N/A,TRUE,"general";"via2",#N/A,TRUE,"general";"via3",#N/A,TRUE,"general"}</definedName>
    <definedName name="werwr" localSheetId="10" hidden="1">{"via1",#N/A,TRUE,"general";"via2",#N/A,TRUE,"general";"via3",#N/A,TRUE,"general"}</definedName>
    <definedName name="werwr" localSheetId="7"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8"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8" hidden="1">{"via1",#N/A,TRUE,"general";"via2",#N/A,TRUE,"general";"via3",#N/A,TRUE,"general"}</definedName>
    <definedName name="wetrew" localSheetId="10" hidden="1">{"via1",#N/A,TRUE,"general";"via2",#N/A,TRUE,"general";"via3",#N/A,TRUE,"general"}</definedName>
    <definedName name="wetrew" localSheetId="7" hidden="1">{"via1",#N/A,TRUE,"general";"via2",#N/A,TRUE,"general";"via3",#N/A,TRUE,"general"}</definedName>
    <definedName name="wetrew" localSheetId="4" hidden="1">{"via1",#N/A,TRUE,"general";"via2",#N/A,TRUE,"general";"via3",#N/A,TRUE,"general"}</definedName>
    <definedName name="wetrew" hidden="1">{"via1",#N/A,TRUE,"general";"via2",#N/A,TRUE,"general";"via3",#N/A,TRUE,"general"}</definedName>
    <definedName name="wettt" localSheetId="8" hidden="1">{"via1",#N/A,TRUE,"general";"via2",#N/A,TRUE,"general";"via3",#N/A,TRUE,"general"}</definedName>
    <definedName name="wettt" localSheetId="10" hidden="1">{"via1",#N/A,TRUE,"general";"via2",#N/A,TRUE,"general";"via3",#N/A,TRUE,"general"}</definedName>
    <definedName name="wettt" localSheetId="7"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8" hidden="1">{"via1",#N/A,TRUE,"general";"via2",#N/A,TRUE,"general";"via3",#N/A,TRUE,"general"}</definedName>
    <definedName name="wetwretd" localSheetId="10" hidden="1">{"via1",#N/A,TRUE,"general";"via2",#N/A,TRUE,"general";"via3",#N/A,TRUE,"general"}</definedName>
    <definedName name="wetwretd" localSheetId="7"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8" hidden="1">{"via1",#N/A,TRUE,"general";"via2",#N/A,TRUE,"general";"via3",#N/A,TRUE,"general"}</definedName>
    <definedName name="wew" localSheetId="10" hidden="1">{"via1",#N/A,TRUE,"general";"via2",#N/A,TRUE,"general";"via3",#N/A,TRUE,"general"}</definedName>
    <definedName name="wew" localSheetId="7"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8" hidden="1">{"via1",#N/A,TRUE,"general";"via2",#N/A,TRUE,"general";"via3",#N/A,TRUE,"general"}</definedName>
    <definedName name="wffag" localSheetId="10" hidden="1">{"via1",#N/A,TRUE,"general";"via2",#N/A,TRUE,"general";"via3",#N/A,TRUE,"general"}</definedName>
    <definedName name="wffag" localSheetId="7"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10">'[17]Res-Accide-10'!#REF!</definedName>
    <definedName name="WILSON" localSheetId="4">'[24]Res-Accide-10'!#REF!</definedName>
    <definedName name="WILSON" localSheetId="3">'[24]Res-Accide-10'!#REF!</definedName>
    <definedName name="WILSON" localSheetId="1">'[24]Res-Accide-10'!#REF!</definedName>
    <definedName name="WILSON" localSheetId="2">'[24]Res-Accide-10'!#REF!</definedName>
    <definedName name="wlkfaopodhwpuh" localSheetId="3">[1]INSUMOS!#REF!</definedName>
    <definedName name="wlkfaopodhwpuh" localSheetId="1">[1]INSUMOS!#REF!</definedName>
    <definedName name="wlkfaopodhwpuh" localSheetId="2">[1]INSUMOS!#REF!</definedName>
    <definedName name="WQEEWQ" localSheetId="8"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localSheetId="8"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rn.via." localSheetId="8" hidden="1">{"via1",#N/A,TRUE,"general";"via2",#N/A,TRUE,"general";"via3",#N/A,TRUE,"general"}</definedName>
    <definedName name="wrn.via." localSheetId="10" hidden="1">{"via1",#N/A,TRUE,"general";"via2",#N/A,TRUE,"general";"via3",#N/A,TRUE,"general"}</definedName>
    <definedName name="wrn.via." localSheetId="7"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SERWEER" localSheetId="10">'[23]COSTOS OFICINA'!#REF!</definedName>
    <definedName name="WSERWEER" localSheetId="4">'[23]COSTOS OFICINA'!#REF!</definedName>
    <definedName name="WSERWEER" localSheetId="3">'[23]COSTOS OFICINA'!#REF!</definedName>
    <definedName name="WSERWEER" localSheetId="1">'[23]COSTOS OFICINA'!#REF!</definedName>
    <definedName name="WSERWEER" localSheetId="2">'[23]COSTOS OFICINA'!#REF!</definedName>
    <definedName name="wsnhed" localSheetId="8" hidden="1">{"via1",#N/A,TRUE,"general";"via2",#N/A,TRUE,"general";"via3",#N/A,TRUE,"general"}</definedName>
    <definedName name="wsnhed" localSheetId="10" hidden="1">{"via1",#N/A,TRUE,"general";"via2",#N/A,TRUE,"general";"via3",#N/A,TRUE,"general"}</definedName>
    <definedName name="wsnhed" localSheetId="7"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8" hidden="1">{"via1",#N/A,TRUE,"general";"via2",#N/A,TRUE,"general";"via3",#N/A,TRUE,"general"}</definedName>
    <definedName name="wswswsqa" localSheetId="10" hidden="1">{"via1",#N/A,TRUE,"general";"via2",#N/A,TRUE,"general";"via3",#N/A,TRUE,"general"}</definedName>
    <definedName name="wswswsqa" localSheetId="7"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tt" localSheetId="8" hidden="1">{"TAB1",#N/A,TRUE,"GENERAL";"TAB2",#N/A,TRUE,"GENERAL";"TAB3",#N/A,TRUE,"GENERAL";"TAB4",#N/A,TRUE,"GENERAL";"TAB5",#N/A,TRUE,"GENERAL"}</definedName>
    <definedName name="wtt" localSheetId="10" hidden="1">{"TAB1",#N/A,TRUE,"GENERAL";"TAB2",#N/A,TRUE,"GENERAL";"TAB3",#N/A,TRUE,"GENERAL";"TAB4",#N/A,TRUE,"GENERAL";"TAB5",#N/A,TRUE,"GENERAL"}</definedName>
    <definedName name="wtt" localSheetId="7" hidden="1">{"TAB1",#N/A,TRUE,"GENERAL";"TAB2",#N/A,TRUE,"GENERAL";"TAB3",#N/A,TRUE,"GENERAL";"TAB4",#N/A,TRUE,"GENERAL";"TAB5",#N/A,TRUE,"GENERAL"}</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ded3" localSheetId="8" hidden="1">{"via1",#N/A,TRUE,"general";"via2",#N/A,TRUE,"general";"via3",#N/A,TRUE,"general"}</definedName>
    <definedName name="wwded3" localSheetId="10" hidden="1">{"via1",#N/A,TRUE,"general";"via2",#N/A,TRUE,"general";"via3",#N/A,TRUE,"general"}</definedName>
    <definedName name="wwded3" localSheetId="7" hidden="1">{"via1",#N/A,TRUE,"general";"via2",#N/A,TRUE,"general";"via3",#N/A,TRUE,"general"}</definedName>
    <definedName name="wwded3" localSheetId="4" hidden="1">{"via1",#N/A,TRUE,"general";"via2",#N/A,TRUE,"general";"via3",#N/A,TRUE,"general"}</definedName>
    <definedName name="wwded3" hidden="1">{"via1",#N/A,TRUE,"general";"via2",#N/A,TRUE,"general";"via3",#N/A,TRUE,"general"}</definedName>
    <definedName name="wwww" localSheetId="10">#REF!</definedName>
    <definedName name="wwww" localSheetId="4">#REF!</definedName>
    <definedName name="wwww" localSheetId="3">#REF!</definedName>
    <definedName name="wwww" localSheetId="1">#REF!</definedName>
    <definedName name="wwww" localSheetId="2">#REF!</definedName>
    <definedName name="wwwwe" localSheetId="8"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7" hidden="1">{"TAB1",#N/A,TRUE,"GENERAL";"TAB2",#N/A,TRUE,"GENERAL";"TAB3",#N/A,TRUE,"GENERAL";"TAB4",#N/A,TRUE,"GENERAL";"TAB5",#N/A,TRUE,"GENERAL"}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8" hidden="1">{"via1",#N/A,TRUE,"general";"via2",#N/A,TRUE,"general";"via3",#N/A,TRUE,"general"}</definedName>
    <definedName name="wyty" localSheetId="10" hidden="1">{"via1",#N/A,TRUE,"general";"via2",#N/A,TRUE,"general";"via3",#N/A,TRUE,"general"}</definedName>
    <definedName name="wyty" localSheetId="7" hidden="1">{"via1",#N/A,TRUE,"general";"via2",#N/A,TRUE,"general";"via3",#N/A,TRUE,"general"}</definedName>
    <definedName name="wyty" localSheetId="4" hidden="1">{"via1",#N/A,TRUE,"general";"via2",#N/A,TRUE,"general";"via3",#N/A,TRUE,"general"}</definedName>
    <definedName name="wyty" hidden="1">{"via1",#N/A,TRUE,"general";"via2",#N/A,TRUE,"general";"via3",#N/A,TRUE,"general"}</definedName>
    <definedName name="X.X.X.X.X.X" localSheetId="10">#REF!</definedName>
    <definedName name="X.X.X.X.X.X" localSheetId="11">#REF!</definedName>
    <definedName name="X.X.X.X.X.X" localSheetId="4">#REF!</definedName>
    <definedName name="X.X.X.X.X.X" localSheetId="3">#REF!</definedName>
    <definedName name="X.X.X.X.X.X" localSheetId="1">#REF!</definedName>
    <definedName name="X.X.X.X.X.X" localSheetId="2">#REF!</definedName>
    <definedName name="xcbvbs" localSheetId="8"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NXNXNXNXNX" localSheetId="10">#REF!</definedName>
    <definedName name="XNXNXNXNXNX" localSheetId="11">#REF!</definedName>
    <definedName name="XNXNXNXNXNX" localSheetId="4">#REF!</definedName>
    <definedName name="XNXNXNXNXNX" localSheetId="3">#REF!</definedName>
    <definedName name="XNXNXNXNXNX" localSheetId="1">#REF!</definedName>
    <definedName name="XNXNXNXNXNX" localSheetId="2">#REF!</definedName>
    <definedName name="xsxs" localSheetId="8" hidden="1">{"TAB1",#N/A,TRUE,"GENERAL";"TAB2",#N/A,TRUE,"GENERAL";"TAB3",#N/A,TRUE,"GENERAL";"TAB4",#N/A,TRUE,"GENERAL";"TAB5",#N/A,TRUE,"GENERAL"}</definedName>
    <definedName name="xsxs" localSheetId="10" hidden="1">{"TAB1",#N/A,TRUE,"GENERAL";"TAB2",#N/A,TRUE,"GENERAL";"TAB3",#N/A,TRUE,"GENERAL";"TAB4",#N/A,TRUE,"GENERAL";"TAB5",#N/A,TRUE,"GENERAL"}</definedName>
    <definedName name="xsxs" localSheetId="7" hidden="1">{"TAB1",#N/A,TRUE,"GENERAL";"TAB2",#N/A,TRUE,"GENERAL";"TAB3",#N/A,TRUE,"GENERAL";"TAB4",#N/A,TRUE,"GENERAL";"TAB5",#N/A,TRUE,"GENERAL"}</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10">'[29]A. P. U.'!#REF!</definedName>
    <definedName name="xxfg" localSheetId="8" hidden="1">{"via1",#N/A,TRUE,"general";"via2",#N/A,TRUE,"general";"via3",#N/A,TRUE,"general"}</definedName>
    <definedName name="xxfg" localSheetId="10" hidden="1">{"via1",#N/A,TRUE,"general";"via2",#N/A,TRUE,"general";"via3",#N/A,TRUE,"general"}</definedName>
    <definedName name="xxfg" localSheetId="7" hidden="1">{"via1",#N/A,TRUE,"general";"via2",#N/A,TRUE,"general";"via3",#N/A,TRUE,"general"}</definedName>
    <definedName name="xxfg" localSheetId="4" hidden="1">{"via1",#N/A,TRUE,"general";"via2",#N/A,TRUE,"general";"via3",#N/A,TRUE,"general"}</definedName>
    <definedName name="xxfg" hidden="1">{"via1",#N/A,TRUE,"general";"via2",#N/A,TRUE,"general";"via3",#N/A,TRUE,"general"}</definedName>
    <definedName name="XXX" localSheetId="10">#REF!</definedName>
    <definedName name="XXX" localSheetId="4">#REF!</definedName>
    <definedName name="XXX" localSheetId="3">#REF!</definedName>
    <definedName name="XXX" localSheetId="1">#REF!</definedName>
    <definedName name="XXX" localSheetId="2">#REF!</definedName>
    <definedName name="xxxx" localSheetId="10">#REF!</definedName>
    <definedName name="xxxx" localSheetId="11">#REF!</definedName>
    <definedName name="xxxx" localSheetId="4">#REF!</definedName>
    <definedName name="xxxx" localSheetId="3">#REF!</definedName>
    <definedName name="xxxx" localSheetId="1">#REF!</definedName>
    <definedName name="xxxx" localSheetId="2">#REF!</definedName>
    <definedName name="XXXXX" localSheetId="10">#REF!</definedName>
    <definedName name="XXXXX" localSheetId="11">#REF!</definedName>
    <definedName name="XXXXX" localSheetId="4">#REF!</definedName>
    <definedName name="XXXXX" localSheetId="3">#REF!</definedName>
    <definedName name="XXXXX" localSheetId="1">#REF!</definedName>
    <definedName name="XXXXX" localSheetId="2">#REF!</definedName>
    <definedName name="xxxxxds" localSheetId="8" hidden="1">{"via1",#N/A,TRUE,"general";"via2",#N/A,TRUE,"general";"via3",#N/A,TRUE,"general"}</definedName>
    <definedName name="xxxxxds" localSheetId="10" hidden="1">{"via1",#N/A,TRUE,"general";"via2",#N/A,TRUE,"general";"via3",#N/A,TRUE,"general"}</definedName>
    <definedName name="xxxxxds" localSheetId="7" hidden="1">{"via1",#N/A,TRUE,"general";"via2",#N/A,TRUE,"general";"via3",#N/A,TRUE,"general"}</definedName>
    <definedName name="xxxxxds" localSheetId="4" hidden="1">{"via1",#N/A,TRUE,"general";"via2",#N/A,TRUE,"general";"via3",#N/A,TRUE,"general"}</definedName>
    <definedName name="xxxxxds" hidden="1">{"via1",#N/A,TRUE,"general";"via2",#N/A,TRUE,"general";"via3",#N/A,TRUE,"general"}</definedName>
    <definedName name="xxxxxxcxxxx" hidden="1">"C:\C-314\VOLUMENES\volfin4.mdb"</definedName>
    <definedName name="XXXXXXXX" localSheetId="10">#REF!</definedName>
    <definedName name="XXXXXXXX" localSheetId="11">#REF!</definedName>
    <definedName name="XXXXXXXX" localSheetId="4">#REF!</definedName>
    <definedName name="XXXXXXXX" localSheetId="3">#REF!</definedName>
    <definedName name="XXXXXXXX" localSheetId="1">#REF!</definedName>
    <definedName name="XXXXXXXX" localSheetId="2">#REF!</definedName>
    <definedName name="XXXXXXXXXX" localSheetId="10">#REF!</definedName>
    <definedName name="XXXXXXXXXX" localSheetId="4">#REF!</definedName>
    <definedName name="XXXXXXXXXX" localSheetId="3">#REF!</definedName>
    <definedName name="XXXXXXXXXX" localSheetId="1">#REF!</definedName>
    <definedName name="XXXXXXXXXX" localSheetId="2">#REF!</definedName>
    <definedName name="xxxxxxxxxx29" localSheetId="8" hidden="1">{"via1",#N/A,TRUE,"general";"via2",#N/A,TRUE,"general";"via3",#N/A,TRUE,"general"}</definedName>
    <definedName name="xxxxxxxxxx29" localSheetId="10" hidden="1">{"via1",#N/A,TRUE,"general";"via2",#N/A,TRUE,"general";"via3",#N/A,TRUE,"general"}</definedName>
    <definedName name="xxxxxxxxxx29" localSheetId="7" hidden="1">{"via1",#N/A,TRUE,"general";"via2",#N/A,TRUE,"general";"via3",#N/A,TRUE,"general"}</definedName>
    <definedName name="xxxxxxxxxx29" localSheetId="4" hidden="1">{"via1",#N/A,TRUE,"general";"via2",#N/A,TRUE,"general";"via3",#N/A,TRUE,"general"}</definedName>
    <definedName name="xxxxxxxxxx29" hidden="1">{"via1",#N/A,TRUE,"general";"via2",#N/A,TRUE,"general";"via3",#N/A,TRUE,"general"}</definedName>
    <definedName name="XXXXXXXXXXX" localSheetId="10">#REF!</definedName>
    <definedName name="XXXXXXXXXXX" localSheetId="11">#REF!</definedName>
    <definedName name="XXXXXXXXXXX" localSheetId="4">#REF!</definedName>
    <definedName name="XXXXXXXXXXX" localSheetId="3">#REF!</definedName>
    <definedName name="XXXXXXXXXXX" localSheetId="1">#REF!</definedName>
    <definedName name="XXXXXXXXXXX" localSheetId="2">#REF!</definedName>
    <definedName name="XXXXXXXXXXXX" localSheetId="10">#REF!</definedName>
    <definedName name="XXXXXXXXXXXX" localSheetId="4">#REF!</definedName>
    <definedName name="XXXXXXXXXXXX" localSheetId="3">#REF!</definedName>
    <definedName name="XXXXXXXXXXXX" localSheetId="1">#REF!</definedName>
    <definedName name="XXXXXXXXXXXX" localSheetId="2">#REF!</definedName>
    <definedName name="xxxxxxxxxxxxxxxxxxxxxxxxxxxxx" localSheetId="10">#REF!</definedName>
    <definedName name="xxxxxxxxxxxxxxxxxxxxxxxxxxxxx" localSheetId="11">#REF!</definedName>
    <definedName name="xxxxxxxxxxxxxxxxxxxxxxxxxxxxx" localSheetId="4">#REF!</definedName>
    <definedName name="xxxxxxxxxxxxxxxxxxxxxxxxxxxxx" localSheetId="3">#REF!</definedName>
    <definedName name="xxxxxxxxxxxxxxxxxxxxxxxxxxxxx" localSheetId="1">#REF!</definedName>
    <definedName name="xxxxxxxxxxxxxxxxxxxxxxxxxxxxx" localSheetId="2">#REF!</definedName>
    <definedName name="XZXZV" localSheetId="8" hidden="1">{"via1",#N/A,TRUE,"general";"via2",#N/A,TRUE,"general";"via3",#N/A,TRUE,"general"}</definedName>
    <definedName name="XZXZV" localSheetId="10" hidden="1">{"via1",#N/A,TRUE,"general";"via2",#N/A,TRUE,"general";"via3",#N/A,TRUE,"general"}</definedName>
    <definedName name="XZXZV" localSheetId="7" hidden="1">{"via1",#N/A,TRUE,"general";"via2",#N/A,TRUE,"general";"via3",#N/A,TRUE,"general"}</definedName>
    <definedName name="XZXZV" localSheetId="4" hidden="1">{"via1",#N/A,TRUE,"general";"via2",#N/A,TRUE,"general";"via3",#N/A,TRUE,"general"}</definedName>
    <definedName name="XZXZV" hidden="1">{"via1",#N/A,TRUE,"general";"via2",#N/A,TRUE,"general";"via3",#N/A,TRUE,"general"}</definedName>
    <definedName name="Y" localSheetId="10">[8]!absc</definedName>
    <definedName name="Y" localSheetId="4">[9]!absc</definedName>
    <definedName name="Y" localSheetId="3">[9]!absc</definedName>
    <definedName name="Y" localSheetId="1">[9]!absc</definedName>
    <definedName name="Y" localSheetId="2">[9]!absc</definedName>
    <definedName name="y6y6" localSheetId="8" hidden="1">{"via1",#N/A,TRUE,"general";"via2",#N/A,TRUE,"general";"via3",#N/A,TRUE,"general"}</definedName>
    <definedName name="y6y6" localSheetId="10" hidden="1">{"via1",#N/A,TRUE,"general";"via2",#N/A,TRUE,"general";"via3",#N/A,TRUE,"general"}</definedName>
    <definedName name="y6y6" localSheetId="7" hidden="1">{"via1",#N/A,TRUE,"general";"via2",#N/A,TRUE,"general";"via3",#N/A,TRUE,"general"}</definedName>
    <definedName name="y6y6" localSheetId="4" hidden="1">{"via1",#N/A,TRUE,"general";"via2",#N/A,TRUE,"general";"via3",#N/A,TRUE,"general"}</definedName>
    <definedName name="y6y6" hidden="1">{"via1",#N/A,TRUE,"general";"via2",#N/A,TRUE,"general";"via3",#N/A,TRUE,"general"}</definedName>
    <definedName name="YA" localSheetId="10">#REF!</definedName>
    <definedName name="YA" localSheetId="4">#REF!</definedName>
    <definedName name="YA" localSheetId="3">#REF!</definedName>
    <definedName name="YA" localSheetId="1">#REF!</definedName>
    <definedName name="YA" localSheetId="2">#REF!</definedName>
    <definedName name="yery" localSheetId="8" hidden="1">{"via1",#N/A,TRUE,"general";"via2",#N/A,TRUE,"general";"via3",#N/A,TRUE,"general"}</definedName>
    <definedName name="yery" localSheetId="10" hidden="1">{"via1",#N/A,TRUE,"general";"via2",#N/A,TRUE,"general";"via3",#N/A,TRUE,"general"}</definedName>
    <definedName name="yery" localSheetId="7" hidden="1">{"via1",#N/A,TRUE,"general";"via2",#N/A,TRUE,"general";"via3",#N/A,TRUE,"general"}</definedName>
    <definedName name="yery" localSheetId="4" hidden="1">{"via1",#N/A,TRUE,"general";"via2",#N/A,TRUE,"general";"via3",#N/A,TRUE,"general"}</definedName>
    <definedName name="yery" hidden="1">{"via1",#N/A,TRUE,"general";"via2",#N/A,TRUE,"general";"via3",#N/A,TRUE,"general"}</definedName>
    <definedName name="yhy" localSheetId="8" hidden="1">{"TAB1",#N/A,TRUE,"GENERAL";"TAB2",#N/A,TRUE,"GENERAL";"TAB3",#N/A,TRUE,"GENERAL";"TAB4",#N/A,TRUE,"GENERAL";"TAB5",#N/A,TRUE,"GENERAL"}</definedName>
    <definedName name="yhy" localSheetId="10" hidden="1">{"TAB1",#N/A,TRUE,"GENERAL";"TAB2",#N/A,TRUE,"GENERAL";"TAB3",#N/A,TRUE,"GENERAL";"TAB4",#N/A,TRUE,"GENERAL";"TAB5",#N/A,TRUE,"GENERAL"}</definedName>
    <definedName name="yhy" localSheetId="7" hidden="1">{"TAB1",#N/A,TRUE,"GENERAL";"TAB2",#N/A,TRUE,"GENERAL";"TAB3",#N/A,TRUE,"GENERAL";"TAB4",#N/A,TRUE,"GENERAL";"TAB5",#N/A,TRUE,"GENERAL"}</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yj" localSheetId="8" hidden="1">{"TAB1",#N/A,TRUE,"GENERAL";"TAB2",#N/A,TRUE,"GENERAL";"TAB3",#N/A,TRUE,"GENERAL";"TAB4",#N/A,TRUE,"GENERAL";"TAB5",#N/A,TRUE,"GENERAL"}</definedName>
    <definedName name="yjyj" localSheetId="10" hidden="1">{"TAB1",#N/A,TRUE,"GENERAL";"TAB2",#N/A,TRUE,"GENERAL";"TAB3",#N/A,TRUE,"GENERAL";"TAB4",#N/A,TRUE,"GENERAL";"TAB5",#N/A,TRUE,"GENERAL"}</definedName>
    <definedName name="yjyj" localSheetId="7" hidden="1">{"TAB1",#N/A,TRUE,"GENERAL";"TAB2",#N/A,TRUE,"GENERAL";"TAB3",#N/A,TRUE,"GENERAL";"TAB4",#N/A,TRUE,"GENERAL";"TAB5",#N/A,TRUE,"GENERAL"}</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a" localSheetId="10">#REF!</definedName>
    <definedName name="yoya" localSheetId="11">#REF!</definedName>
    <definedName name="yoya" localSheetId="4">#REF!</definedName>
    <definedName name="yoya" localSheetId="3">#REF!</definedName>
    <definedName name="yoya" localSheetId="1">#REF!</definedName>
    <definedName name="yoya" localSheetId="2">#REF!</definedName>
    <definedName name="yoyo" localSheetId="10">#REF!</definedName>
    <definedName name="yoyo" localSheetId="11">#REF!</definedName>
    <definedName name="yoyo" localSheetId="4">#REF!</definedName>
    <definedName name="yoyo" localSheetId="3">#REF!</definedName>
    <definedName name="yoyo" localSheetId="1">#REF!</definedName>
    <definedName name="yoyo" localSheetId="2">#REF!</definedName>
    <definedName name="YQYQY" localSheetId="10">#REF!</definedName>
    <definedName name="YQYQY" localSheetId="11">#REF!</definedName>
    <definedName name="YQYQY" localSheetId="4">#REF!</definedName>
    <definedName name="YQYQY" localSheetId="3">#REF!</definedName>
    <definedName name="YQYQY" localSheetId="1">#REF!</definedName>
    <definedName name="YQYQY" localSheetId="2">#REF!</definedName>
    <definedName name="yrey" localSheetId="8" hidden="1">{"via1",#N/A,TRUE,"general";"via2",#N/A,TRUE,"general";"via3",#N/A,TRUE,"general"}</definedName>
    <definedName name="yrey" localSheetId="10" hidden="1">{"via1",#N/A,TRUE,"general";"via2",#N/A,TRUE,"general";"via3",#N/A,TRUE,"general"}</definedName>
    <definedName name="yrey" localSheetId="7" hidden="1">{"via1",#N/A,TRUE,"general";"via2",#N/A,TRUE,"general";"via3",#N/A,TRUE,"general"}</definedName>
    <definedName name="yrey" localSheetId="4" hidden="1">{"via1",#N/A,TRUE,"general";"via2",#N/A,TRUE,"general";"via3",#N/A,TRUE,"general"}</definedName>
    <definedName name="yrey" hidden="1">{"via1",#N/A,TRUE,"general";"via2",#N/A,TRUE,"general";"via3",#N/A,TRUE,"general"}</definedName>
    <definedName name="yry" localSheetId="8" hidden="1">{"via1",#N/A,TRUE,"general";"via2",#N/A,TRUE,"general";"via3",#N/A,TRUE,"general"}</definedName>
    <definedName name="yry" localSheetId="10" hidden="1">{"via1",#N/A,TRUE,"general";"via2",#N/A,TRUE,"general";"via3",#N/A,TRUE,"general"}</definedName>
    <definedName name="yry" localSheetId="7"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j" localSheetId="8" hidden="1">{"TAB1",#N/A,TRUE,"GENERAL";"TAB2",#N/A,TRUE,"GENERAL";"TAB3",#N/A,TRUE,"GENERAL";"TAB4",#N/A,TRUE,"GENERAL";"TAB5",#N/A,TRUE,"GENERAL"}</definedName>
    <definedName name="ytj" localSheetId="10" hidden="1">{"TAB1",#N/A,TRUE,"GENERAL";"TAB2",#N/A,TRUE,"GENERAL";"TAB3",#N/A,TRUE,"GENERAL";"TAB4",#N/A,TRUE,"GENERAL";"TAB5",#N/A,TRUE,"GENERAL"}</definedName>
    <definedName name="ytj" localSheetId="7" hidden="1">{"TAB1",#N/A,TRUE,"GENERAL";"TAB2",#N/A,TRUE,"GENERAL";"TAB3",#N/A,TRUE,"GENERAL";"TAB4",#N/A,TRUE,"GENERAL";"TAB5",#N/A,TRUE,"GENERAL"}</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8" hidden="1">{"via1",#N/A,TRUE,"general";"via2",#N/A,TRUE,"general";"via3",#N/A,TRUE,"general"}</definedName>
    <definedName name="ytjt6" localSheetId="10" hidden="1">{"via1",#N/A,TRUE,"general";"via2",#N/A,TRUE,"general";"via3",#N/A,TRUE,"general"}</definedName>
    <definedName name="ytjt6" localSheetId="7" hidden="1">{"via1",#N/A,TRUE,"general";"via2",#N/A,TRUE,"general";"via3",#N/A,TRUE,"general"}</definedName>
    <definedName name="ytjt6" localSheetId="4" hidden="1">{"via1",#N/A,TRUE,"general";"via2",#N/A,TRUE,"general";"via3",#N/A,TRUE,"general"}</definedName>
    <definedName name="ytjt6" hidden="1">{"via1",#N/A,TRUE,"general";"via2",#N/A,TRUE,"general";"via3",#N/A,TRUE,"general"}</definedName>
    <definedName name="ytrwyr" localSheetId="8"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8" hidden="1">{"via1",#N/A,TRUE,"general";"via2",#N/A,TRUE,"general";"via3",#N/A,TRUE,"general"}</definedName>
    <definedName name="ytry" localSheetId="10" hidden="1">{"via1",#N/A,TRUE,"general";"via2",#N/A,TRUE,"general";"via3",#N/A,TRUE,"general"}</definedName>
    <definedName name="ytry" localSheetId="7" hidden="1">{"via1",#N/A,TRUE,"general";"via2",#N/A,TRUE,"general";"via3",#N/A,TRUE,"general"}</definedName>
    <definedName name="ytry" localSheetId="4" hidden="1">{"via1",#N/A,TRUE,"general";"via2",#N/A,TRUE,"general";"via3",#N/A,TRUE,"general"}</definedName>
    <definedName name="ytry" hidden="1">{"via1",#N/A,TRUE,"general";"via2",#N/A,TRUE,"general";"via3",#N/A,TRUE,"general"}</definedName>
    <definedName name="ytryrty" localSheetId="8" hidden="1">{"via1",#N/A,TRUE,"general";"via2",#N/A,TRUE,"general";"via3",#N/A,TRUE,"general"}</definedName>
    <definedName name="ytryrty" localSheetId="10" hidden="1">{"via1",#N/A,TRUE,"general";"via2",#N/A,TRUE,"general";"via3",#N/A,TRUE,"general"}</definedName>
    <definedName name="ytryrty" localSheetId="7"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8"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8" hidden="1">{"via1",#N/A,TRUE,"general";"via2",#N/A,TRUE,"general";"via3",#N/A,TRUE,"general"}</definedName>
    <definedName name="ytuytfgh" localSheetId="10" hidden="1">{"via1",#N/A,TRUE,"general";"via2",#N/A,TRUE,"general";"via3",#N/A,TRUE,"general"}</definedName>
    <definedName name="ytuytfgh" localSheetId="7" hidden="1">{"via1",#N/A,TRUE,"general";"via2",#N/A,TRUE,"general";"via3",#N/A,TRUE,"general"}</definedName>
    <definedName name="ytuytfgh" localSheetId="4" hidden="1">{"via1",#N/A,TRUE,"general";"via2",#N/A,TRUE,"general";"via3",#N/A,TRUE,"general"}</definedName>
    <definedName name="ytuytfgh" hidden="1">{"via1",#N/A,TRUE,"general";"via2",#N/A,TRUE,"general";"via3",#N/A,TRUE,"general"}</definedName>
    <definedName name="yty" localSheetId="8" hidden="1">{"TAB1",#N/A,TRUE,"GENERAL";"TAB2",#N/A,TRUE,"GENERAL";"TAB3",#N/A,TRUE,"GENERAL";"TAB4",#N/A,TRUE,"GENERAL";"TAB5",#N/A,TRUE,"GENERAL"}</definedName>
    <definedName name="yty" localSheetId="10" hidden="1">{"TAB1",#N/A,TRUE,"GENERAL";"TAB2",#N/A,TRUE,"GENERAL";"TAB3",#N/A,TRUE,"GENERAL";"TAB4",#N/A,TRUE,"GENERAL";"TAB5",#N/A,TRUE,"GENERAL"}</definedName>
    <definedName name="yty" localSheetId="7" hidden="1">{"TAB1",#N/A,TRUE,"GENERAL";"TAB2",#N/A,TRUE,"GENERAL";"TAB3",#N/A,TRUE,"GENERAL";"TAB4",#N/A,TRUE,"GENERAL";"TAB5",#N/A,TRUE,"GENERAL"}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8" hidden="1">{"via1",#N/A,TRUE,"general";"via2",#N/A,TRUE,"general";"via3",#N/A,TRUE,"general"}</definedName>
    <definedName name="ytyyh" localSheetId="10" hidden="1">{"via1",#N/A,TRUE,"general";"via2",#N/A,TRUE,"general";"via3",#N/A,TRUE,"general"}</definedName>
    <definedName name="ytyyh" localSheetId="7" hidden="1">{"via1",#N/A,TRUE,"general";"via2",#N/A,TRUE,"general";"via3",#N/A,TRUE,"general"}</definedName>
    <definedName name="ytyyh" localSheetId="4" hidden="1">{"via1",#N/A,TRUE,"general";"via2",#N/A,TRUE,"general";"via3",#N/A,TRUE,"general"}</definedName>
    <definedName name="ytyyh" hidden="1">{"via1",#N/A,TRUE,"general";"via2",#N/A,TRUE,"general";"via3",#N/A,TRUE,"general"}</definedName>
    <definedName name="ytzacdfg" localSheetId="8"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8" hidden="1">{"TAB1",#N/A,TRUE,"GENERAL";"TAB2",#N/A,TRUE,"GENERAL";"TAB3",#N/A,TRUE,"GENERAL";"TAB4",#N/A,TRUE,"GENERAL";"TAB5",#N/A,TRUE,"GENERAL"}</definedName>
    <definedName name="yu" localSheetId="10" hidden="1">{"TAB1",#N/A,TRUE,"GENERAL";"TAB2",#N/A,TRUE,"GENERAL";"TAB3",#N/A,TRUE,"GENERAL";"TAB4",#N/A,TRUE,"GENERAL";"TAB5",#N/A,TRUE,"GENERAL"}</definedName>
    <definedName name="yu" localSheetId="7"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8"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7"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8" hidden="1">{"via1",#N/A,TRUE,"general";"via2",#N/A,TRUE,"general";"via3",#N/A,TRUE,"general"}</definedName>
    <definedName name="yutu" localSheetId="10" hidden="1">{"via1",#N/A,TRUE,"general";"via2",#N/A,TRUE,"general";"via3",#N/A,TRUE,"general"}</definedName>
    <definedName name="yutu" localSheetId="7" hidden="1">{"via1",#N/A,TRUE,"general";"via2",#N/A,TRUE,"general";"via3",#N/A,TRUE,"general"}</definedName>
    <definedName name="yutu" localSheetId="4" hidden="1">{"via1",#N/A,TRUE,"general";"via2",#N/A,TRUE,"general";"via3",#N/A,TRUE,"general"}</definedName>
    <definedName name="yutu" hidden="1">{"via1",#N/A,TRUE,"general";"via2",#N/A,TRUE,"general";"via3",#N/A,TRUE,"general"}</definedName>
    <definedName name="yuuiiy" localSheetId="8" hidden="1">{"via1",#N/A,TRUE,"general";"via2",#N/A,TRUE,"general";"via3",#N/A,TRUE,"general"}</definedName>
    <definedName name="yuuiiy" localSheetId="10" hidden="1">{"via1",#N/A,TRUE,"general";"via2",#N/A,TRUE,"general";"via3",#N/A,TRUE,"general"}</definedName>
    <definedName name="yuuiiy" localSheetId="7"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8" hidden="1">{"via1",#N/A,TRUE,"general";"via2",#N/A,TRUE,"general";"via3",#N/A,TRUE,"general"}</definedName>
    <definedName name="yuuuuuu" localSheetId="10" hidden="1">{"via1",#N/A,TRUE,"general";"via2",#N/A,TRUE,"general";"via3",#N/A,TRUE,"general"}</definedName>
    <definedName name="yuuuuuu" localSheetId="7"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8" hidden="1">{"via1",#N/A,TRUE,"general";"via2",#N/A,TRUE,"general";"via3",#N/A,TRUE,"general"}</definedName>
    <definedName name="yy" localSheetId="10" hidden="1">{"via1",#N/A,TRUE,"general";"via2",#N/A,TRUE,"general";"via3",#N/A,TRUE,"general"}</definedName>
    <definedName name="yy" localSheetId="7"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BYYBBYY" localSheetId="10">#REF!</definedName>
    <definedName name="YYBYYBBYY" localSheetId="11">#REF!</definedName>
    <definedName name="YYBYYBBYY" localSheetId="4">#REF!</definedName>
    <definedName name="YYBYYBBYY" localSheetId="3">#REF!</definedName>
    <definedName name="YYBYYBBYY" localSheetId="1">#REF!</definedName>
    <definedName name="YYBYYBBYY" localSheetId="2">#REF!</definedName>
    <definedName name="yyy" localSheetId="8" hidden="1">{"TAB1",#N/A,TRUE,"GENERAL";"TAB2",#N/A,TRUE,"GENERAL";"TAB3",#N/A,TRUE,"GENERAL";"TAB4",#N/A,TRUE,"GENERAL";"TAB5",#N/A,TRUE,"GENERAL"}</definedName>
    <definedName name="yyy" localSheetId="10"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8"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7"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8" hidden="1">{"via1",#N/A,TRUE,"general";"via2",#N/A,TRUE,"general";"via3",#N/A,TRUE,"general"}</definedName>
    <definedName name="yyyyyf" localSheetId="10" hidden="1">{"via1",#N/A,TRUE,"general";"via2",#N/A,TRUE,"general";"via3",#N/A,TRUE,"general"}</definedName>
    <definedName name="yyyyyf" localSheetId="7" hidden="1">{"via1",#N/A,TRUE,"general";"via2",#N/A,TRUE,"general";"via3",#N/A,TRUE,"general"}</definedName>
    <definedName name="yyyyyf" localSheetId="4" hidden="1">{"via1",#N/A,TRUE,"general";"via2",#N/A,TRUE,"general";"via3",#N/A,TRUE,"general"}</definedName>
    <definedName name="yyyyyf" hidden="1">{"via1",#N/A,TRUE,"general";"via2",#N/A,TRUE,"general";"via3",#N/A,TRUE,"general"}</definedName>
    <definedName name="z" localSheetId="10">#REF!</definedName>
    <definedName name="z" localSheetId="4">#REF!</definedName>
    <definedName name="z" localSheetId="3">#REF!</definedName>
    <definedName name="z" localSheetId="1">#REF!</definedName>
    <definedName name="z" localSheetId="2">#REF!</definedName>
    <definedName name="zdervr" localSheetId="8" hidden="1">{"via1",#N/A,TRUE,"general";"via2",#N/A,TRUE,"general";"via3",#N/A,TRUE,"general"}</definedName>
    <definedName name="zdervr" localSheetId="10" hidden="1">{"via1",#N/A,TRUE,"general";"via2",#N/A,TRUE,"general";"via3",#N/A,TRUE,"general"}</definedName>
    <definedName name="zdervr" localSheetId="7" hidden="1">{"via1",#N/A,TRUE,"general";"via2",#N/A,TRUE,"general";"via3",#N/A,TRUE,"general"}</definedName>
    <definedName name="zdervr" localSheetId="4" hidden="1">{"via1",#N/A,TRUE,"general";"via2",#N/A,TRUE,"general";"via3",#N/A,TRUE,"general"}</definedName>
    <definedName name="zdervr" hidden="1">{"via1",#N/A,TRUE,"general";"via2",#N/A,TRUE,"general";"via3",#N/A,TRUE,"general"}</definedName>
    <definedName name="ZDF" localSheetId="10">#REF!</definedName>
    <definedName name="ZDF" localSheetId="4">#REF!</definedName>
    <definedName name="ZDF" localSheetId="3">#REF!</definedName>
    <definedName name="ZDF" localSheetId="1">#REF!</definedName>
    <definedName name="ZDF" localSheetId="2">#REF!</definedName>
    <definedName name="zx" localSheetId="10">CANTIDADES!ERR</definedName>
    <definedName name="zx" localSheetId="4">'GRUPO MGA'!ERR</definedName>
    <definedName name="zxczds" localSheetId="8"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8" hidden="1">{"via1",#N/A,TRUE,"general";"via2",#N/A,TRUE,"general";"via3",#N/A,TRUE,"general"}</definedName>
    <definedName name="zxsdftyu" localSheetId="10" hidden="1">{"via1",#N/A,TRUE,"general";"via2",#N/A,TRUE,"general";"via3",#N/A,TRUE,"general"}</definedName>
    <definedName name="zxsdftyu" localSheetId="7" hidden="1">{"via1",#N/A,TRUE,"general";"via2",#N/A,TRUE,"general";"via3",#N/A,TRUE,"general"}</definedName>
    <definedName name="zxsdftyu" localSheetId="4" hidden="1">{"via1",#N/A,TRUE,"general";"via2",#N/A,TRUE,"general";"via3",#N/A,TRUE,"general"}</definedName>
    <definedName name="zxsdftyu" hidden="1">{"via1",#N/A,TRUE,"general";"via2",#N/A,TRUE,"general";"via3",#N/A,TRUE,"general"}</definedName>
    <definedName name="zxvxczv" localSheetId="8" hidden="1">{"via1",#N/A,TRUE,"general";"via2",#N/A,TRUE,"general";"via3",#N/A,TRUE,"general"}</definedName>
    <definedName name="zxvxczv" localSheetId="10" hidden="1">{"via1",#N/A,TRUE,"general";"via2",#N/A,TRUE,"general";"via3",#N/A,TRUE,"general"}</definedName>
    <definedName name="zxvxczv" localSheetId="7"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10">'[18]A. P. U.'!#REF!</definedName>
  </definedNames>
  <calcPr calcId="191029" iterate="1" concurrentCalc="0"/>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57" i="65" l="1"/>
  <c r="H58" i="65"/>
  <c r="H59" i="65"/>
  <c r="H60" i="65"/>
  <c r="H61" i="65"/>
  <c r="A5" i="59"/>
  <c r="H17" i="59"/>
  <c r="H16" i="59"/>
  <c r="H15" i="59"/>
  <c r="H14" i="59"/>
  <c r="H18" i="59"/>
  <c r="H13" i="59"/>
  <c r="H12" i="59"/>
  <c r="H11" i="59"/>
  <c r="F52" i="51"/>
  <c r="E18" i="51"/>
  <c r="F11" i="51"/>
  <c r="E11" i="51"/>
  <c r="E8" i="51"/>
  <c r="K70" i="50"/>
  <c r="J14" i="50"/>
  <c r="I14" i="50"/>
  <c r="K14" i="50"/>
  <c r="J59" i="50"/>
  <c r="R59" i="50"/>
  <c r="O48" i="50"/>
  <c r="O43" i="50"/>
  <c r="H41" i="50"/>
  <c r="G41" i="50"/>
  <c r="H40" i="50"/>
  <c r="G40" i="50"/>
  <c r="H39" i="50"/>
  <c r="G39" i="50"/>
  <c r="H38" i="50"/>
  <c r="G38" i="50"/>
  <c r="H37" i="50"/>
  <c r="G37" i="50"/>
  <c r="H36" i="50"/>
  <c r="G36" i="50"/>
  <c r="H35" i="50"/>
  <c r="G35" i="50"/>
  <c r="H34" i="50"/>
  <c r="G34" i="50"/>
  <c r="H33" i="50"/>
  <c r="G33" i="50"/>
  <c r="G32" i="50"/>
  <c r="H31" i="50"/>
  <c r="G31" i="50"/>
  <c r="O30" i="50"/>
  <c r="O27" i="50"/>
  <c r="H25" i="50"/>
  <c r="G25" i="50"/>
  <c r="O24" i="50"/>
  <c r="H22" i="50"/>
  <c r="G22" i="50"/>
  <c r="H21" i="50"/>
  <c r="O20" i="50"/>
  <c r="H18" i="50"/>
  <c r="G18" i="50"/>
  <c r="H17" i="50"/>
  <c r="G17" i="50"/>
  <c r="H16" i="50"/>
  <c r="G16" i="50"/>
  <c r="G15" i="50"/>
  <c r="H13" i="50"/>
  <c r="G13" i="50"/>
  <c r="H12" i="50"/>
  <c r="G12" i="50"/>
  <c r="H11" i="50"/>
  <c r="J28" i="50"/>
  <c r="Q28" i="50"/>
  <c r="Q29" i="50"/>
  <c r="J17" i="50"/>
  <c r="Q17" i="50"/>
  <c r="J39" i="50"/>
  <c r="Q39" i="50"/>
  <c r="K59" i="50"/>
  <c r="H23" i="49"/>
  <c r="F52" i="49"/>
  <c r="E18" i="49"/>
  <c r="F11" i="49"/>
  <c r="E11" i="49"/>
  <c r="E8" i="49"/>
  <c r="I112" i="48"/>
  <c r="I114" i="48"/>
  <c r="I115" i="48"/>
  <c r="I116" i="48"/>
  <c r="I117" i="48"/>
  <c r="I118" i="48"/>
  <c r="I119" i="48"/>
  <c r="I120" i="48"/>
  <c r="I121" i="48"/>
  <c r="I122" i="48"/>
  <c r="I100" i="48"/>
  <c r="I101" i="48"/>
  <c r="I102" i="48"/>
  <c r="I103" i="48"/>
  <c r="I104" i="48"/>
  <c r="I105" i="48"/>
  <c r="I106" i="48"/>
  <c r="I107" i="48"/>
  <c r="I108" i="48"/>
  <c r="I109" i="48"/>
  <c r="I110" i="48"/>
  <c r="I111" i="48"/>
  <c r="I95" i="48"/>
  <c r="I96" i="48"/>
  <c r="I97" i="48"/>
  <c r="I91" i="48"/>
  <c r="I92" i="48"/>
  <c r="I94" i="48"/>
  <c r="I86" i="48"/>
  <c r="I87" i="48"/>
  <c r="I88" i="48"/>
  <c r="I89" i="48"/>
  <c r="I74" i="48"/>
  <c r="I76" i="48"/>
  <c r="I77" i="48"/>
  <c r="I78" i="48"/>
  <c r="I79" i="48"/>
  <c r="I80" i="48"/>
  <c r="I82" i="48"/>
  <c r="I83" i="48"/>
  <c r="I84" i="48"/>
  <c r="I72" i="48"/>
  <c r="H148" i="48"/>
  <c r="P144" i="48"/>
  <c r="I140" i="48"/>
  <c r="B140" i="48"/>
  <c r="B139" i="48"/>
  <c r="I138" i="48"/>
  <c r="H126" i="48"/>
  <c r="I125" i="48"/>
  <c r="I124" i="48"/>
  <c r="I123" i="48"/>
  <c r="I68" i="48"/>
  <c r="I66" i="48"/>
  <c r="I65" i="48"/>
  <c r="I64" i="48"/>
  <c r="I63" i="48"/>
  <c r="I62" i="48"/>
  <c r="I60" i="48"/>
  <c r="I54" i="48"/>
  <c r="I53" i="48"/>
  <c r="H43" i="48"/>
  <c r="I43" i="48"/>
  <c r="D40" i="48"/>
  <c r="D42" i="48"/>
  <c r="G30" i="48"/>
  <c r="G29" i="48"/>
  <c r="H28" i="48"/>
  <c r="G28" i="48"/>
  <c r="H27" i="48"/>
  <c r="G27" i="48"/>
  <c r="I27" i="48"/>
  <c r="H26" i="48"/>
  <c r="G26" i="48"/>
  <c r="G25" i="48"/>
  <c r="H24" i="48"/>
  <c r="G24" i="48"/>
  <c r="D24" i="48"/>
  <c r="E24" i="48"/>
  <c r="I24" i="48"/>
  <c r="B24" i="48"/>
  <c r="B25" i="48"/>
  <c r="B26" i="48"/>
  <c r="B28" i="48"/>
  <c r="B29" i="48"/>
  <c r="B30" i="48"/>
  <c r="H23" i="48"/>
  <c r="H25" i="48"/>
  <c r="G23" i="48"/>
  <c r="H21" i="48"/>
  <c r="I21" i="48"/>
  <c r="H20" i="48"/>
  <c r="I20" i="48"/>
  <c r="H15" i="48"/>
  <c r="H16" i="48"/>
  <c r="E14" i="48"/>
  <c r="I14" i="48"/>
  <c r="I13" i="48"/>
  <c r="H12" i="48"/>
  <c r="I12" i="48"/>
  <c r="H11" i="48"/>
  <c r="I11" i="48"/>
  <c r="B11" i="48"/>
  <c r="B12" i="48"/>
  <c r="B13" i="48"/>
  <c r="B15" i="48"/>
  <c r="B16" i="48"/>
  <c r="B17" i="48"/>
  <c r="E10" i="48"/>
  <c r="I10" i="48"/>
  <c r="I9" i="48"/>
  <c r="B5" i="48"/>
  <c r="I15" i="48"/>
  <c r="F197" i="35"/>
  <c r="K1072" i="46"/>
  <c r="J1072" i="46"/>
  <c r="K1070" i="46"/>
  <c r="J1070" i="46"/>
  <c r="G78" i="35"/>
  <c r="D211" i="35"/>
  <c r="B81" i="35"/>
  <c r="D26" i="35"/>
  <c r="F23" i="35"/>
  <c r="G23" i="35"/>
  <c r="G11" i="51"/>
  <c r="I11" i="51"/>
  <c r="H23" i="35"/>
  <c r="G11" i="35"/>
  <c r="G8" i="51"/>
  <c r="I8" i="51"/>
  <c r="B24" i="35"/>
  <c r="G11" i="50"/>
  <c r="H14" i="50"/>
  <c r="G14" i="50"/>
  <c r="H32" i="50"/>
  <c r="H15" i="50"/>
  <c r="I11" i="50"/>
  <c r="C58" i="35"/>
  <c r="E59" i="35"/>
  <c r="I119" i="35"/>
  <c r="I126" i="35"/>
  <c r="C190" i="35"/>
  <c r="G190" i="35"/>
  <c r="E217" i="35"/>
  <c r="E214" i="35"/>
  <c r="C113" i="35"/>
  <c r="C115" i="35"/>
  <c r="C119" i="35"/>
  <c r="E119" i="35"/>
  <c r="E165" i="35"/>
  <c r="C122" i="35"/>
  <c r="D122" i="35"/>
  <c r="C124" i="35"/>
  <c r="G125" i="35"/>
  <c r="G126" i="35"/>
  <c r="G127" i="35"/>
  <c r="C128" i="35"/>
  <c r="G82" i="35"/>
  <c r="G83" i="35"/>
  <c r="G84" i="35"/>
  <c r="G85" i="35"/>
  <c r="G86" i="35"/>
  <c r="G87" i="35"/>
  <c r="G88" i="35"/>
  <c r="G89" i="35"/>
  <c r="G90" i="35"/>
  <c r="G91" i="35"/>
  <c r="G92" i="35"/>
  <c r="G93" i="35"/>
  <c r="G94" i="35"/>
  <c r="G95" i="35"/>
  <c r="G96" i="35"/>
  <c r="G97" i="35"/>
  <c r="G98" i="35"/>
  <c r="G99" i="35"/>
  <c r="G100" i="35"/>
  <c r="G101" i="35"/>
  <c r="G102" i="35"/>
  <c r="C185" i="35"/>
  <c r="C105" i="35"/>
  <c r="F105" i="35"/>
  <c r="C106" i="35"/>
  <c r="C108" i="35"/>
  <c r="E224" i="35"/>
  <c r="E229" i="35"/>
  <c r="D109" i="35"/>
  <c r="F109" i="35"/>
  <c r="F110" i="35"/>
  <c r="C141" i="35"/>
  <c r="C142" i="35"/>
  <c r="C144" i="35"/>
  <c r="G144" i="35"/>
  <c r="D147" i="35"/>
  <c r="D152" i="35"/>
  <c r="F147" i="35"/>
  <c r="F152" i="35"/>
  <c r="D148" i="35"/>
  <c r="D155" i="35"/>
  <c r="D153" i="35"/>
  <c r="F160" i="35"/>
  <c r="G160" i="35"/>
  <c r="F165" i="35"/>
  <c r="D165" i="35"/>
  <c r="C167" i="35"/>
  <c r="G167" i="35"/>
  <c r="G168" i="35"/>
  <c r="G169" i="35"/>
  <c r="G170" i="35"/>
  <c r="G173" i="35"/>
  <c r="G174" i="35"/>
  <c r="G175" i="35"/>
  <c r="G176" i="35"/>
  <c r="C180" i="35"/>
  <c r="C210" i="35"/>
  <c r="C187" i="35"/>
  <c r="G187" i="35"/>
  <c r="G43" i="49"/>
  <c r="I43" i="49"/>
  <c r="E182" i="35"/>
  <c r="G191" i="35"/>
  <c r="G192" i="35"/>
  <c r="C193" i="35"/>
  <c r="C41" i="35"/>
  <c r="E193" i="35"/>
  <c r="E50" i="35"/>
  <c r="E51" i="35"/>
  <c r="E52" i="35"/>
  <c r="E53" i="35"/>
  <c r="E54" i="35"/>
  <c r="E55" i="35"/>
  <c r="D56" i="35"/>
  <c r="E56" i="35"/>
  <c r="E58" i="35"/>
  <c r="D59" i="35"/>
  <c r="E60" i="35"/>
  <c r="C61" i="35"/>
  <c r="E61" i="35"/>
  <c r="E63" i="35"/>
  <c r="E65" i="35"/>
  <c r="G68" i="35"/>
  <c r="C69" i="35"/>
  <c r="G69" i="35"/>
  <c r="C71" i="35"/>
  <c r="G71" i="35"/>
  <c r="G74" i="35"/>
  <c r="G75" i="35"/>
  <c r="G77" i="35"/>
  <c r="D35" i="35"/>
  <c r="C39" i="35"/>
  <c r="G39" i="35"/>
  <c r="C40" i="35"/>
  <c r="C30" i="35"/>
  <c r="G30" i="35"/>
  <c r="E41" i="35"/>
  <c r="C15" i="35"/>
  <c r="C16" i="35"/>
  <c r="C17" i="35"/>
  <c r="D20" i="35"/>
  <c r="E20" i="35"/>
  <c r="D21" i="35"/>
  <c r="E21" i="35"/>
  <c r="G197" i="35"/>
  <c r="G47" i="49"/>
  <c r="I47" i="49"/>
  <c r="I48" i="49"/>
  <c r="B76" i="35"/>
  <c r="B73" i="35"/>
  <c r="C121" i="35"/>
  <c r="B190" i="35"/>
  <c r="F179" i="35"/>
  <c r="F181" i="35"/>
  <c r="F186" i="35"/>
  <c r="F196" i="35"/>
  <c r="C179" i="35"/>
  <c r="C181" i="35"/>
  <c r="C184" i="35"/>
  <c r="C186" i="35"/>
  <c r="C189" i="35"/>
  <c r="I180" i="35"/>
  <c r="I182" i="35"/>
  <c r="I160" i="35"/>
  <c r="I191" i="35"/>
  <c r="I192" i="35"/>
  <c r="I193" i="35"/>
  <c r="B193" i="35"/>
  <c r="B192" i="35"/>
  <c r="B191" i="35"/>
  <c r="B12" i="35"/>
  <c r="B27" i="35"/>
  <c r="B31" i="35"/>
  <c r="B30" i="35"/>
  <c r="B29" i="35"/>
  <c r="B28" i="35"/>
  <c r="K232" i="35"/>
  <c r="L232" i="35"/>
  <c r="K233" i="35"/>
  <c r="K234" i="35"/>
  <c r="L234" i="35"/>
  <c r="K231" i="35"/>
  <c r="L231" i="35"/>
  <c r="L235" i="35"/>
  <c r="M232" i="35"/>
  <c r="M233" i="35"/>
  <c r="N233" i="35"/>
  <c r="M231" i="35"/>
  <c r="N231" i="35"/>
  <c r="O232" i="35"/>
  <c r="P232" i="35"/>
  <c r="O233" i="35"/>
  <c r="P233" i="35"/>
  <c r="O231" i="35"/>
  <c r="P231" i="35"/>
  <c r="Q232" i="35"/>
  <c r="R232" i="35"/>
  <c r="Q233" i="35"/>
  <c r="R233" i="35"/>
  <c r="Q231" i="35"/>
  <c r="R231" i="35"/>
  <c r="R234" i="35"/>
  <c r="R215" i="35"/>
  <c r="R216" i="35"/>
  <c r="B188" i="35"/>
  <c r="P12" i="40"/>
  <c r="Q12" i="40"/>
  <c r="A6" i="35"/>
  <c r="M51" i="26"/>
  <c r="M76" i="26"/>
  <c r="K76" i="26"/>
  <c r="J76" i="26"/>
  <c r="J75" i="26"/>
  <c r="I76" i="26"/>
  <c r="H76" i="26"/>
  <c r="H75" i="26"/>
  <c r="G76" i="26"/>
  <c r="F76" i="26"/>
  <c r="F75" i="26"/>
  <c r="E76" i="26"/>
  <c r="D76" i="26"/>
  <c r="C76" i="26"/>
  <c r="M75" i="26"/>
  <c r="K75" i="26"/>
  <c r="I75" i="26"/>
  <c r="I77" i="26"/>
  <c r="G75" i="26"/>
  <c r="E75" i="26"/>
  <c r="D75" i="26"/>
  <c r="C75" i="26"/>
  <c r="C77" i="26"/>
  <c r="O77" i="26"/>
  <c r="M71" i="26"/>
  <c r="K71" i="26"/>
  <c r="J71" i="26"/>
  <c r="I71" i="26"/>
  <c r="I69" i="26"/>
  <c r="I70" i="26"/>
  <c r="I72" i="26"/>
  <c r="H71" i="26"/>
  <c r="G71" i="26"/>
  <c r="G69" i="26"/>
  <c r="G70" i="26"/>
  <c r="F71" i="26"/>
  <c r="F69" i="26"/>
  <c r="F70" i="26"/>
  <c r="E71" i="26"/>
  <c r="D71" i="26"/>
  <c r="C71" i="26"/>
  <c r="M70" i="26"/>
  <c r="K70" i="26"/>
  <c r="K69" i="26"/>
  <c r="K72" i="26"/>
  <c r="J70" i="26"/>
  <c r="H70" i="26"/>
  <c r="E70" i="26"/>
  <c r="E69" i="26"/>
  <c r="D70" i="26"/>
  <c r="C70" i="26"/>
  <c r="M69" i="26"/>
  <c r="J69" i="26"/>
  <c r="H69" i="26"/>
  <c r="H72" i="26"/>
  <c r="D69" i="26"/>
  <c r="C69" i="26"/>
  <c r="M65" i="26"/>
  <c r="K65" i="26"/>
  <c r="J65" i="26"/>
  <c r="I65" i="26"/>
  <c r="H65" i="26"/>
  <c r="G65" i="26"/>
  <c r="F65" i="26"/>
  <c r="E65" i="26"/>
  <c r="D65" i="26"/>
  <c r="C65" i="26"/>
  <c r="M64" i="26"/>
  <c r="K64" i="26"/>
  <c r="J64" i="26"/>
  <c r="I64" i="26"/>
  <c r="H64" i="26"/>
  <c r="G64" i="26"/>
  <c r="F64" i="26"/>
  <c r="E64" i="26"/>
  <c r="D64" i="26"/>
  <c r="C64" i="26"/>
  <c r="M63" i="26"/>
  <c r="K63" i="26"/>
  <c r="K60" i="26"/>
  <c r="K61" i="26"/>
  <c r="K62" i="26"/>
  <c r="J63" i="26"/>
  <c r="J60" i="26"/>
  <c r="J61" i="26"/>
  <c r="J62" i="26"/>
  <c r="J66" i="26"/>
  <c r="I63" i="26"/>
  <c r="H63" i="26"/>
  <c r="G63" i="26"/>
  <c r="G60" i="26"/>
  <c r="G61" i="26"/>
  <c r="G62" i="26"/>
  <c r="F63" i="26"/>
  <c r="E63" i="26"/>
  <c r="D63" i="26"/>
  <c r="C63" i="26"/>
  <c r="M62" i="26"/>
  <c r="I62" i="26"/>
  <c r="H62" i="26"/>
  <c r="H60" i="26"/>
  <c r="H61" i="26"/>
  <c r="F62" i="26"/>
  <c r="E62" i="26"/>
  <c r="D62" i="26"/>
  <c r="D60" i="26"/>
  <c r="D61" i="26"/>
  <c r="C62" i="26"/>
  <c r="M61" i="26"/>
  <c r="I61" i="26"/>
  <c r="F61" i="26"/>
  <c r="E61" i="26"/>
  <c r="E60" i="26"/>
  <c r="C61" i="26"/>
  <c r="M60" i="26"/>
  <c r="I60" i="26"/>
  <c r="F60" i="26"/>
  <c r="C60" i="26"/>
  <c r="M56" i="26"/>
  <c r="K56" i="26"/>
  <c r="J56" i="26"/>
  <c r="I56" i="26"/>
  <c r="H56" i="26"/>
  <c r="G56" i="26"/>
  <c r="F56" i="26"/>
  <c r="E56" i="26"/>
  <c r="D56" i="26"/>
  <c r="C56" i="26"/>
  <c r="M55" i="26"/>
  <c r="K55" i="26"/>
  <c r="J55" i="26"/>
  <c r="J50" i="26"/>
  <c r="J51" i="26"/>
  <c r="J52" i="26"/>
  <c r="J53" i="26"/>
  <c r="J54" i="26"/>
  <c r="I55" i="26"/>
  <c r="H55" i="26"/>
  <c r="G55" i="26"/>
  <c r="F55" i="26"/>
  <c r="E55" i="26"/>
  <c r="D55" i="26"/>
  <c r="C55" i="26"/>
  <c r="M54" i="26"/>
  <c r="K54" i="26"/>
  <c r="I54" i="26"/>
  <c r="H54" i="26"/>
  <c r="G54" i="26"/>
  <c r="G50" i="26"/>
  <c r="G51" i="26"/>
  <c r="G52" i="26"/>
  <c r="G53" i="26"/>
  <c r="F54" i="26"/>
  <c r="E54" i="26"/>
  <c r="D54" i="26"/>
  <c r="C54" i="26"/>
  <c r="M53" i="26"/>
  <c r="K53" i="26"/>
  <c r="I53" i="26"/>
  <c r="I50" i="26"/>
  <c r="I51" i="26"/>
  <c r="I52" i="26"/>
  <c r="H53" i="26"/>
  <c r="F53" i="26"/>
  <c r="E53" i="26"/>
  <c r="D53" i="26"/>
  <c r="C53" i="26"/>
  <c r="M52" i="26"/>
  <c r="K52" i="26"/>
  <c r="K50" i="26"/>
  <c r="K51" i="26"/>
  <c r="H52" i="26"/>
  <c r="F52" i="26"/>
  <c r="E52" i="26"/>
  <c r="D52" i="26"/>
  <c r="C52" i="26"/>
  <c r="C50" i="26"/>
  <c r="C51" i="26"/>
  <c r="H51" i="26"/>
  <c r="F51" i="26"/>
  <c r="E51" i="26"/>
  <c r="D51" i="26"/>
  <c r="D50" i="26"/>
  <c r="M50" i="26"/>
  <c r="H50" i="26"/>
  <c r="F50" i="26"/>
  <c r="E50" i="26"/>
  <c r="M37" i="26"/>
  <c r="K34" i="26"/>
  <c r="J34" i="26"/>
  <c r="I34" i="26"/>
  <c r="H34" i="26"/>
  <c r="H33" i="26"/>
  <c r="G34" i="26"/>
  <c r="F34" i="26"/>
  <c r="F33" i="26"/>
  <c r="E34" i="26"/>
  <c r="D34" i="26"/>
  <c r="C34" i="26"/>
  <c r="K33" i="26"/>
  <c r="K35" i="26"/>
  <c r="J33" i="26"/>
  <c r="I33" i="26"/>
  <c r="I35" i="26"/>
  <c r="G33" i="26"/>
  <c r="E33" i="26"/>
  <c r="E35" i="26"/>
  <c r="D33" i="26"/>
  <c r="C33" i="26"/>
  <c r="K29" i="26"/>
  <c r="K27" i="26"/>
  <c r="K28" i="26"/>
  <c r="K30" i="26"/>
  <c r="J29" i="26"/>
  <c r="I29" i="26"/>
  <c r="H29" i="26"/>
  <c r="G29" i="26"/>
  <c r="G27" i="26"/>
  <c r="G28" i="26"/>
  <c r="F29" i="26"/>
  <c r="E29" i="26"/>
  <c r="D29" i="26"/>
  <c r="C29" i="26"/>
  <c r="C27" i="26"/>
  <c r="C28" i="26"/>
  <c r="J28" i="26"/>
  <c r="I28" i="26"/>
  <c r="H28" i="26"/>
  <c r="H27" i="26"/>
  <c r="F28" i="26"/>
  <c r="E28" i="26"/>
  <c r="E27" i="26"/>
  <c r="D28" i="26"/>
  <c r="D27" i="26"/>
  <c r="J27" i="26"/>
  <c r="I27" i="26"/>
  <c r="F27" i="26"/>
  <c r="K23" i="26"/>
  <c r="J23" i="26"/>
  <c r="I23" i="26"/>
  <c r="H23" i="26"/>
  <c r="H18" i="26"/>
  <c r="H19" i="26"/>
  <c r="H20" i="26"/>
  <c r="H21" i="26"/>
  <c r="H22" i="26"/>
  <c r="G23" i="26"/>
  <c r="F23" i="26"/>
  <c r="E23" i="26"/>
  <c r="D23" i="26"/>
  <c r="C23" i="26"/>
  <c r="K22" i="26"/>
  <c r="J22" i="26"/>
  <c r="I22" i="26"/>
  <c r="G22" i="26"/>
  <c r="F22" i="26"/>
  <c r="E22" i="26"/>
  <c r="D22" i="26"/>
  <c r="C22" i="26"/>
  <c r="K21" i="26"/>
  <c r="J21" i="26"/>
  <c r="J18" i="26"/>
  <c r="J19" i="26"/>
  <c r="J20" i="26"/>
  <c r="I21" i="26"/>
  <c r="G21" i="26"/>
  <c r="F21" i="26"/>
  <c r="E21" i="26"/>
  <c r="D21" i="26"/>
  <c r="C21" i="26"/>
  <c r="K20" i="26"/>
  <c r="I20" i="26"/>
  <c r="G20" i="26"/>
  <c r="F20" i="26"/>
  <c r="E20" i="26"/>
  <c r="D20" i="26"/>
  <c r="C20" i="26"/>
  <c r="K19" i="26"/>
  <c r="K18" i="26"/>
  <c r="I19" i="26"/>
  <c r="G19" i="26"/>
  <c r="F19" i="26"/>
  <c r="E19" i="26"/>
  <c r="D19" i="26"/>
  <c r="D18" i="26"/>
  <c r="C19" i="26"/>
  <c r="C18" i="26"/>
  <c r="C24" i="26"/>
  <c r="M24" i="26"/>
  <c r="I18" i="26"/>
  <c r="G18" i="26"/>
  <c r="F18" i="26"/>
  <c r="E18" i="26"/>
  <c r="K14" i="26"/>
  <c r="J14" i="26"/>
  <c r="I14" i="26"/>
  <c r="H14" i="26"/>
  <c r="G14" i="26"/>
  <c r="F14" i="26"/>
  <c r="E14" i="26"/>
  <c r="E8" i="26"/>
  <c r="E9" i="26"/>
  <c r="E10" i="26"/>
  <c r="E11" i="26"/>
  <c r="E12" i="26"/>
  <c r="E13" i="26"/>
  <c r="D14" i="26"/>
  <c r="C14" i="26"/>
  <c r="K13" i="26"/>
  <c r="J13" i="26"/>
  <c r="I13" i="26"/>
  <c r="H13" i="26"/>
  <c r="G13" i="26"/>
  <c r="F13" i="26"/>
  <c r="F8" i="26"/>
  <c r="F9" i="26"/>
  <c r="F10" i="26"/>
  <c r="F11" i="26"/>
  <c r="F12" i="26"/>
  <c r="D13" i="26"/>
  <c r="C13" i="26"/>
  <c r="K12" i="26"/>
  <c r="J12" i="26"/>
  <c r="I12" i="26"/>
  <c r="H12" i="26"/>
  <c r="G12" i="26"/>
  <c r="D12" i="26"/>
  <c r="C12" i="26"/>
  <c r="K11" i="26"/>
  <c r="J11" i="26"/>
  <c r="I11" i="26"/>
  <c r="H11" i="26"/>
  <c r="H8" i="26"/>
  <c r="H9" i="26"/>
  <c r="H10" i="26"/>
  <c r="G11" i="26"/>
  <c r="D11" i="26"/>
  <c r="C11" i="26"/>
  <c r="K10" i="26"/>
  <c r="J10" i="26"/>
  <c r="I10" i="26"/>
  <c r="I8" i="26"/>
  <c r="I9" i="26"/>
  <c r="G10" i="26"/>
  <c r="D10" i="26"/>
  <c r="C10" i="26"/>
  <c r="K9" i="26"/>
  <c r="K8" i="26"/>
  <c r="J9" i="26"/>
  <c r="J8" i="26"/>
  <c r="G9" i="26"/>
  <c r="D9" i="26"/>
  <c r="C9" i="26"/>
  <c r="G8" i="26"/>
  <c r="D8" i="26"/>
  <c r="C8" i="26"/>
  <c r="Q234" i="35"/>
  <c r="C35" i="26"/>
  <c r="M35" i="26"/>
  <c r="C165" i="35"/>
  <c r="O234" i="35"/>
  <c r="P234" i="35"/>
  <c r="I15" i="50"/>
  <c r="G21" i="50"/>
  <c r="F77" i="26"/>
  <c r="K77" i="26"/>
  <c r="C20" i="35"/>
  <c r="C153" i="35"/>
  <c r="G153" i="35"/>
  <c r="G185" i="35"/>
  <c r="C147" i="35"/>
  <c r="C152" i="35"/>
  <c r="C109" i="35"/>
  <c r="G109" i="35"/>
  <c r="N232" i="35"/>
  <c r="L233" i="35"/>
  <c r="G40" i="35"/>
  <c r="I140" i="35"/>
  <c r="I31" i="50"/>
  <c r="I37" i="50"/>
  <c r="I45" i="50"/>
  <c r="I16" i="50"/>
  <c r="I54" i="51"/>
  <c r="I54" i="49"/>
  <c r="C11" i="40"/>
  <c r="D11" i="40"/>
  <c r="L11" i="40"/>
  <c r="C13" i="40"/>
  <c r="D13" i="40"/>
  <c r="F13" i="40"/>
  <c r="P13" i="40"/>
  <c r="I21" i="50"/>
  <c r="I44" i="50"/>
  <c r="I17" i="50"/>
  <c r="I55" i="51"/>
  <c r="I55" i="49"/>
  <c r="C14" i="40"/>
  <c r="D14" i="40"/>
  <c r="F14" i="40"/>
  <c r="P14" i="40"/>
  <c r="I22" i="50"/>
  <c r="I41" i="50"/>
  <c r="I39" i="50"/>
  <c r="I46" i="50"/>
  <c r="I40" i="50"/>
  <c r="I35" i="50"/>
  <c r="I34" i="50"/>
  <c r="I38" i="50"/>
  <c r="I13" i="50"/>
  <c r="I18" i="50"/>
  <c r="I28" i="50"/>
  <c r="K28" i="50"/>
  <c r="K29" i="50"/>
  <c r="I32" i="50"/>
  <c r="I33" i="50"/>
  <c r="C6" i="40"/>
  <c r="D6" i="40"/>
  <c r="I36" i="50"/>
  <c r="I12" i="50"/>
  <c r="C9" i="40"/>
  <c r="D9" i="40"/>
  <c r="I25" i="50"/>
  <c r="C5" i="40"/>
  <c r="D5" i="40"/>
  <c r="L5" i="40"/>
  <c r="L17" i="40"/>
  <c r="C8" i="40"/>
  <c r="D8" i="40"/>
  <c r="F8" i="40"/>
  <c r="C7" i="40"/>
  <c r="D7" i="40"/>
  <c r="I144" i="48"/>
  <c r="I145" i="48"/>
  <c r="C10" i="40"/>
  <c r="D10" i="40"/>
  <c r="H11" i="49"/>
  <c r="H9" i="49"/>
  <c r="H10" i="49"/>
  <c r="C17" i="40"/>
  <c r="H12" i="49"/>
  <c r="H13" i="49"/>
  <c r="H14" i="49"/>
  <c r="H15" i="49"/>
  <c r="H19" i="49"/>
  <c r="H18" i="49"/>
  <c r="F50" i="49"/>
  <c r="F53" i="49"/>
  <c r="F50" i="51"/>
  <c r="F53" i="51"/>
  <c r="C16" i="40"/>
  <c r="D16" i="40"/>
  <c r="G56" i="49"/>
  <c r="I56" i="49"/>
  <c r="K56" i="49"/>
  <c r="G56" i="51"/>
  <c r="I56" i="51"/>
  <c r="K56" i="51"/>
  <c r="C15" i="40"/>
  <c r="D15" i="40"/>
  <c r="F15" i="40"/>
  <c r="P15" i="40"/>
  <c r="I128" i="48"/>
  <c r="H129" i="48"/>
  <c r="H131" i="48"/>
  <c r="H11" i="40"/>
  <c r="D18" i="40"/>
  <c r="H8" i="49"/>
  <c r="J11" i="40"/>
  <c r="I58" i="51"/>
  <c r="I58" i="49"/>
  <c r="J49" i="50"/>
  <c r="J37" i="50"/>
  <c r="J46" i="50"/>
  <c r="N46" i="50"/>
  <c r="N17" i="50"/>
  <c r="G147" i="35"/>
  <c r="C29" i="35"/>
  <c r="G29" i="35"/>
  <c r="G193" i="35"/>
  <c r="J22" i="50"/>
  <c r="J25" i="50"/>
  <c r="Q25" i="50"/>
  <c r="R25" i="50"/>
  <c r="R26" i="50"/>
  <c r="J12" i="50"/>
  <c r="Q12" i="50"/>
  <c r="E77" i="26"/>
  <c r="K12" i="50"/>
  <c r="N12" i="50"/>
  <c r="O12" i="50"/>
  <c r="J45" i="50"/>
  <c r="Q45" i="50"/>
  <c r="J40" i="50"/>
  <c r="Q40" i="50"/>
  <c r="R40" i="50"/>
  <c r="Q46" i="50"/>
  <c r="J11" i="50"/>
  <c r="Q11" i="50"/>
  <c r="R11" i="50"/>
  <c r="R19" i="50"/>
  <c r="J16" i="50"/>
  <c r="K16" i="50"/>
  <c r="M77" i="26"/>
  <c r="H77" i="26"/>
  <c r="J38" i="50"/>
  <c r="J35" i="50"/>
  <c r="J15" i="50"/>
  <c r="Q15" i="50"/>
  <c r="R15" i="50"/>
  <c r="J13" i="50"/>
  <c r="Q13" i="50"/>
  <c r="R13" i="50"/>
  <c r="J33" i="50"/>
  <c r="K33" i="50"/>
  <c r="K22" i="50"/>
  <c r="M72" i="26"/>
  <c r="Q33" i="50"/>
  <c r="R33" i="50"/>
  <c r="J36" i="50"/>
  <c r="Q36" i="50"/>
  <c r="J18" i="50"/>
  <c r="Q18" i="50"/>
  <c r="R18" i="50"/>
  <c r="J31" i="50"/>
  <c r="Q31" i="50"/>
  <c r="R31" i="50"/>
  <c r="R42" i="50"/>
  <c r="K39" i="50"/>
  <c r="G47" i="51"/>
  <c r="I47" i="51"/>
  <c r="I48" i="51"/>
  <c r="J44" i="50"/>
  <c r="Q44" i="50"/>
  <c r="R44" i="50"/>
  <c r="R47" i="50"/>
  <c r="G15" i="26"/>
  <c r="J24" i="26"/>
  <c r="E30" i="26"/>
  <c r="C30" i="26"/>
  <c r="M30" i="26"/>
  <c r="F35" i="26"/>
  <c r="I66" i="26"/>
  <c r="G66" i="26"/>
  <c r="C72" i="26"/>
  <c r="O72" i="26"/>
  <c r="G72" i="26"/>
  <c r="D77" i="26"/>
  <c r="J77" i="26"/>
  <c r="J32" i="50"/>
  <c r="Q32" i="50"/>
  <c r="R32" i="50"/>
  <c r="J21" i="50"/>
  <c r="Q21" i="50"/>
  <c r="Q23" i="50"/>
  <c r="J34" i="50"/>
  <c r="Q34" i="50"/>
  <c r="C21" i="35"/>
  <c r="C148" i="35"/>
  <c r="J57" i="26"/>
  <c r="N8" i="40"/>
  <c r="Q49" i="50"/>
  <c r="R49" i="50"/>
  <c r="R50" i="50"/>
  <c r="J8" i="40"/>
  <c r="H136" i="48"/>
  <c r="Q47" i="50"/>
  <c r="F9" i="40"/>
  <c r="N9" i="40"/>
  <c r="J15" i="26"/>
  <c r="H135" i="48"/>
  <c r="K46" i="50"/>
  <c r="N44" i="50"/>
  <c r="N47" i="50"/>
  <c r="C73" i="35"/>
  <c r="G35" i="26"/>
  <c r="H57" i="26"/>
  <c r="F24" i="35"/>
  <c r="G24" i="35"/>
  <c r="G12" i="49"/>
  <c r="I12" i="49"/>
  <c r="R39" i="50"/>
  <c r="R12" i="50"/>
  <c r="P11" i="40"/>
  <c r="Q11" i="40"/>
  <c r="H132" i="48"/>
  <c r="G21" i="35"/>
  <c r="K24" i="26"/>
  <c r="F30" i="26"/>
  <c r="F57" i="26"/>
  <c r="G152" i="35"/>
  <c r="E66" i="26"/>
  <c r="G165" i="35"/>
  <c r="G164" i="35"/>
  <c r="G37" i="51"/>
  <c r="I37" i="51"/>
  <c r="H130" i="48"/>
  <c r="I129" i="48"/>
  <c r="N33" i="50"/>
  <c r="O33" i="50"/>
  <c r="J35" i="26"/>
  <c r="H35" i="26"/>
  <c r="M57" i="26"/>
  <c r="G105" i="35"/>
  <c r="I23" i="48"/>
  <c r="I57" i="48"/>
  <c r="N35" i="50"/>
  <c r="F16" i="40"/>
  <c r="P16" i="40"/>
  <c r="Q16" i="40"/>
  <c r="H6" i="40"/>
  <c r="J6" i="40"/>
  <c r="N6" i="40"/>
  <c r="Q42" i="50"/>
  <c r="G35" i="49"/>
  <c r="I35" i="49"/>
  <c r="G35" i="51"/>
  <c r="I35" i="51"/>
  <c r="H17" i="48"/>
  <c r="H19" i="48"/>
  <c r="I19" i="48"/>
  <c r="I16" i="48"/>
  <c r="H7" i="40"/>
  <c r="N7" i="40"/>
  <c r="F50" i="35"/>
  <c r="G50" i="35"/>
  <c r="F55" i="35"/>
  <c r="G55" i="35"/>
  <c r="F120" i="35"/>
  <c r="F128" i="35"/>
  <c r="G128" i="35"/>
  <c r="F59" i="35"/>
  <c r="G59" i="35"/>
  <c r="F64" i="35"/>
  <c r="F65" i="35"/>
  <c r="G65" i="35"/>
  <c r="F117" i="35"/>
  <c r="G117" i="35"/>
  <c r="F56" i="35"/>
  <c r="G56" i="35"/>
  <c r="F108" i="35"/>
  <c r="G108" i="35"/>
  <c r="F16" i="35"/>
  <c r="G16" i="35"/>
  <c r="F63" i="35"/>
  <c r="G63" i="35"/>
  <c r="F54" i="35"/>
  <c r="G54" i="35"/>
  <c r="F143" i="35"/>
  <c r="G143" i="35"/>
  <c r="F53" i="35"/>
  <c r="G53" i="35"/>
  <c r="F107" i="35"/>
  <c r="G107" i="35"/>
  <c r="F124" i="35"/>
  <c r="G124" i="35"/>
  <c r="F15" i="35"/>
  <c r="G15" i="35"/>
  <c r="F142" i="35"/>
  <c r="F51" i="35"/>
  <c r="G51" i="35"/>
  <c r="F60" i="35"/>
  <c r="F61" i="35"/>
  <c r="F52" i="35"/>
  <c r="G52" i="35"/>
  <c r="F106" i="35"/>
  <c r="F141" i="35"/>
  <c r="G141" i="35"/>
  <c r="F113" i="35"/>
  <c r="F115" i="35"/>
  <c r="F180" i="35"/>
  <c r="G180" i="35"/>
  <c r="G38" i="49"/>
  <c r="I38" i="49"/>
  <c r="F119" i="35"/>
  <c r="G119" i="35"/>
  <c r="F17" i="35"/>
  <c r="G17" i="35"/>
  <c r="F58" i="35"/>
  <c r="G58" i="35"/>
  <c r="D15" i="26"/>
  <c r="N37" i="50"/>
  <c r="R36" i="50"/>
  <c r="J41" i="50"/>
  <c r="G115" i="35"/>
  <c r="G113" i="35"/>
  <c r="G8" i="49"/>
  <c r="I8" i="49"/>
  <c r="I16" i="49"/>
  <c r="I25" i="48"/>
  <c r="K35" i="50"/>
  <c r="R46" i="50"/>
  <c r="N39" i="50"/>
  <c r="O39" i="50"/>
  <c r="R21" i="50"/>
  <c r="R23" i="50"/>
  <c r="I15" i="26"/>
  <c r="H30" i="26"/>
  <c r="C57" i="26"/>
  <c r="O57" i="26"/>
  <c r="K57" i="26"/>
  <c r="I57" i="26"/>
  <c r="D66" i="26"/>
  <c r="F84" i="26"/>
  <c r="K66" i="26"/>
  <c r="D72" i="26"/>
  <c r="F83" i="26"/>
  <c r="E72" i="26"/>
  <c r="G77" i="26"/>
  <c r="I26" i="48"/>
  <c r="K25" i="50"/>
  <c r="K26" i="50"/>
  <c r="G20" i="35"/>
  <c r="L9" i="40"/>
  <c r="E24" i="26"/>
  <c r="I30" i="26"/>
  <c r="M66" i="26"/>
  <c r="J72" i="26"/>
  <c r="Q26" i="50"/>
  <c r="I24" i="26"/>
  <c r="J9" i="40"/>
  <c r="H9" i="40"/>
  <c r="K17" i="50"/>
  <c r="K21" i="50"/>
  <c r="G24" i="26"/>
  <c r="D24" i="26"/>
  <c r="H24" i="26"/>
  <c r="D30" i="26"/>
  <c r="J30" i="26"/>
  <c r="G30" i="26"/>
  <c r="D35" i="26"/>
  <c r="D57" i="26"/>
  <c r="E57" i="26"/>
  <c r="F66" i="26"/>
  <c r="F72" i="26"/>
  <c r="G81" i="35"/>
  <c r="G29" i="51"/>
  <c r="I29" i="51"/>
  <c r="Q35" i="50"/>
  <c r="R35" i="50"/>
  <c r="H10" i="40"/>
  <c r="J10" i="40"/>
  <c r="N10" i="40"/>
  <c r="L10" i="40"/>
  <c r="F10" i="40"/>
  <c r="J5" i="40"/>
  <c r="J17" i="40"/>
  <c r="I69" i="48"/>
  <c r="J7" i="40"/>
  <c r="H8" i="40"/>
  <c r="L8" i="40"/>
  <c r="N45" i="50"/>
  <c r="K45" i="50"/>
  <c r="R45" i="50"/>
  <c r="N34" i="50"/>
  <c r="F24" i="26"/>
  <c r="G57" i="26"/>
  <c r="C66" i="26"/>
  <c r="O66" i="26"/>
  <c r="Q15" i="40"/>
  <c r="L7" i="40"/>
  <c r="F7" i="40"/>
  <c r="G29" i="49"/>
  <c r="I29" i="49"/>
  <c r="N5" i="40"/>
  <c r="N17" i="40"/>
  <c r="H5" i="40"/>
  <c r="H17" i="40"/>
  <c r="D17" i="40"/>
  <c r="F5" i="40"/>
  <c r="F6" i="40"/>
  <c r="L6" i="40"/>
  <c r="I127" i="48"/>
  <c r="I147" i="48"/>
  <c r="I146" i="48"/>
  <c r="N25" i="50"/>
  <c r="G37" i="49"/>
  <c r="I37" i="49"/>
  <c r="P235" i="35"/>
  <c r="I148" i="48"/>
  <c r="I149" i="48"/>
  <c r="R34" i="50"/>
  <c r="N28" i="50"/>
  <c r="C31" i="35"/>
  <c r="G31" i="35"/>
  <c r="G41" i="35"/>
  <c r="C38" i="35"/>
  <c r="I17" i="48"/>
  <c r="I8" i="48"/>
  <c r="Q37" i="50"/>
  <c r="R37" i="50"/>
  <c r="G188" i="35"/>
  <c r="K11" i="50"/>
  <c r="H134" i="48"/>
  <c r="R28" i="50"/>
  <c r="R29" i="50"/>
  <c r="R17" i="50"/>
  <c r="C162" i="35"/>
  <c r="G162" i="35"/>
  <c r="G43" i="51"/>
  <c r="I43" i="51"/>
  <c r="R235" i="35"/>
  <c r="C18" i="35"/>
  <c r="G18" i="35"/>
  <c r="G142" i="35"/>
  <c r="G106" i="35"/>
  <c r="N40" i="50"/>
  <c r="N14" i="50"/>
  <c r="O14" i="50"/>
  <c r="Q14" i="50"/>
  <c r="R14" i="50"/>
  <c r="H133" i="48"/>
  <c r="N36" i="50"/>
  <c r="K36" i="50"/>
  <c r="C188" i="35"/>
  <c r="H15" i="26"/>
  <c r="E15" i="26"/>
  <c r="N235" i="35"/>
  <c r="H19" i="59"/>
  <c r="G42" i="51"/>
  <c r="I42" i="51"/>
  <c r="G42" i="49"/>
  <c r="I42" i="49"/>
  <c r="C15" i="26"/>
  <c r="M15" i="26"/>
  <c r="K15" i="26"/>
  <c r="F15" i="26"/>
  <c r="H66" i="26"/>
  <c r="G12" i="51"/>
  <c r="I12" i="51"/>
  <c r="H29" i="48"/>
  <c r="I28" i="48"/>
  <c r="K37" i="50"/>
  <c r="D60" i="35"/>
  <c r="M223" i="35"/>
  <c r="K224" i="35"/>
  <c r="C158" i="35"/>
  <c r="G158" i="35"/>
  <c r="D210" i="35"/>
  <c r="O223" i="35"/>
  <c r="C8" i="35"/>
  <c r="M224" i="35"/>
  <c r="N224" i="35"/>
  <c r="K223" i="35"/>
  <c r="L223" i="35"/>
  <c r="L226" i="35"/>
  <c r="C182" i="35"/>
  <c r="G182" i="35"/>
  <c r="K18" i="50"/>
  <c r="M234" i="35"/>
  <c r="N234" i="35"/>
  <c r="G11" i="49"/>
  <c r="I11" i="49"/>
  <c r="Q50" i="50"/>
  <c r="N31" i="50"/>
  <c r="N42" i="50"/>
  <c r="N13" i="50"/>
  <c r="N15" i="50"/>
  <c r="Q19" i="50"/>
  <c r="Q51" i="50"/>
  <c r="G38" i="51"/>
  <c r="I38" i="51"/>
  <c r="Q16" i="50"/>
  <c r="R16" i="50"/>
  <c r="O46" i="50"/>
  <c r="K13" i="50"/>
  <c r="Q38" i="50"/>
  <c r="R38" i="50"/>
  <c r="K38" i="50"/>
  <c r="N16" i="50"/>
  <c r="O16" i="50"/>
  <c r="K32" i="50"/>
  <c r="N32" i="50"/>
  <c r="O32" i="50"/>
  <c r="N38" i="50"/>
  <c r="N18" i="50"/>
  <c r="O18" i="50"/>
  <c r="K31" i="50"/>
  <c r="O17" i="50"/>
  <c r="K15" i="50"/>
  <c r="O15" i="50"/>
  <c r="K44" i="50"/>
  <c r="K49" i="50"/>
  <c r="N49" i="50"/>
  <c r="N50" i="50"/>
  <c r="O37" i="50"/>
  <c r="N11" i="50"/>
  <c r="N19" i="50"/>
  <c r="O35" i="50"/>
  <c r="K34" i="50"/>
  <c r="O34" i="50"/>
  <c r="N21" i="50"/>
  <c r="N23" i="50"/>
  <c r="Q22" i="50"/>
  <c r="R22" i="50"/>
  <c r="N22" i="50"/>
  <c r="O22" i="50"/>
  <c r="K40" i="50"/>
  <c r="O40" i="50"/>
  <c r="C155" i="35"/>
  <c r="G148" i="35"/>
  <c r="G146" i="35"/>
  <c r="G33" i="51"/>
  <c r="I33" i="51"/>
  <c r="P9" i="40"/>
  <c r="Q9" i="40"/>
  <c r="G73" i="35"/>
  <c r="C76" i="35"/>
  <c r="G76" i="35"/>
  <c r="R51" i="50"/>
  <c r="G140" i="35"/>
  <c r="O45" i="50"/>
  <c r="G14" i="35"/>
  <c r="G10" i="49"/>
  <c r="I10" i="49"/>
  <c r="G33" i="49"/>
  <c r="I33" i="49"/>
  <c r="L237" i="35"/>
  <c r="P10" i="40"/>
  <c r="Q10" i="40"/>
  <c r="F85" i="26"/>
  <c r="K41" i="50"/>
  <c r="N41" i="50"/>
  <c r="Q41" i="50"/>
  <c r="R41" i="50"/>
  <c r="K23" i="50"/>
  <c r="O23" i="50"/>
  <c r="O21" i="50"/>
  <c r="P8" i="40"/>
  <c r="Q8" i="40"/>
  <c r="G120" i="35"/>
  <c r="F122" i="35"/>
  <c r="G122" i="35"/>
  <c r="R56" i="50"/>
  <c r="G13" i="49"/>
  <c r="I13" i="49"/>
  <c r="G13" i="51"/>
  <c r="I13" i="51"/>
  <c r="O11" i="50"/>
  <c r="K19" i="50"/>
  <c r="O19" i="50"/>
  <c r="P6" i="40"/>
  <c r="Q6" i="40"/>
  <c r="G39" i="51"/>
  <c r="I39" i="51"/>
  <c r="G39" i="49"/>
  <c r="I39" i="49"/>
  <c r="P7" i="40"/>
  <c r="Q7" i="40"/>
  <c r="G36" i="49"/>
  <c r="I36" i="49"/>
  <c r="G36" i="51"/>
  <c r="I36" i="51"/>
  <c r="G44" i="51"/>
  <c r="I44" i="51"/>
  <c r="I45" i="51"/>
  <c r="C46" i="35"/>
  <c r="G44" i="49"/>
  <c r="I44" i="49"/>
  <c r="I45" i="49"/>
  <c r="N26" i="50"/>
  <c r="O26" i="50"/>
  <c r="O25" i="50"/>
  <c r="P5" i="40"/>
  <c r="F17" i="40"/>
  <c r="P17" i="40"/>
  <c r="Q17" i="40"/>
  <c r="N29" i="50"/>
  <c r="O29" i="50"/>
  <c r="O28" i="50"/>
  <c r="M225" i="35"/>
  <c r="N225" i="35"/>
  <c r="N223" i="35"/>
  <c r="D61" i="35"/>
  <c r="G61" i="35"/>
  <c r="G60" i="35"/>
  <c r="E48" i="48"/>
  <c r="C35" i="35"/>
  <c r="G35" i="35"/>
  <c r="G34" i="35"/>
  <c r="C26" i="35"/>
  <c r="G26" i="35"/>
  <c r="O36" i="50"/>
  <c r="C28" i="35"/>
  <c r="G28" i="35"/>
  <c r="G27" i="35"/>
  <c r="G38" i="35"/>
  <c r="G37" i="35"/>
  <c r="P223" i="35"/>
  <c r="O225" i="35"/>
  <c r="P225" i="35"/>
  <c r="L224" i="35"/>
  <c r="K225" i="35"/>
  <c r="L225" i="35"/>
  <c r="H30" i="48"/>
  <c r="I29" i="48"/>
  <c r="G32" i="49"/>
  <c r="I32" i="49"/>
  <c r="G32" i="51"/>
  <c r="I32" i="51"/>
  <c r="K50" i="50"/>
  <c r="O50" i="50"/>
  <c r="O49" i="50"/>
  <c r="K47" i="50"/>
  <c r="O47" i="50"/>
  <c r="O44" i="50"/>
  <c r="O41" i="50"/>
  <c r="O38" i="50"/>
  <c r="G10" i="51"/>
  <c r="I10" i="51"/>
  <c r="O31" i="50"/>
  <c r="K42" i="50"/>
  <c r="O42" i="50"/>
  <c r="O13" i="50"/>
  <c r="G48" i="35"/>
  <c r="G155" i="35"/>
  <c r="C156" i="35"/>
  <c r="G156" i="35"/>
  <c r="G150" i="35"/>
  <c r="C110" i="35"/>
  <c r="G110" i="35"/>
  <c r="G104" i="35"/>
  <c r="G111" i="35"/>
  <c r="G31" i="51"/>
  <c r="I31" i="51"/>
  <c r="G31" i="49"/>
  <c r="I31" i="49"/>
  <c r="G26" i="51"/>
  <c r="I26" i="51"/>
  <c r="G26" i="49"/>
  <c r="I26" i="49"/>
  <c r="G14" i="51"/>
  <c r="I14" i="51"/>
  <c r="G14" i="49"/>
  <c r="I14" i="49"/>
  <c r="Q24" i="40"/>
  <c r="Q26" i="40"/>
  <c r="P18" i="40"/>
  <c r="Q5" i="40"/>
  <c r="G19" i="51"/>
  <c r="I19" i="51"/>
  <c r="G19" i="49"/>
  <c r="I19" i="49"/>
  <c r="G15" i="51"/>
  <c r="I15" i="51"/>
  <c r="G15" i="49"/>
  <c r="I15" i="49"/>
  <c r="N51" i="50"/>
  <c r="K51" i="50"/>
  <c r="H32" i="48"/>
  <c r="H36" i="48"/>
  <c r="I36" i="48"/>
  <c r="I30" i="48"/>
  <c r="I22" i="48"/>
  <c r="I18" i="48"/>
  <c r="N226" i="35"/>
  <c r="G18" i="49"/>
  <c r="I18" i="49"/>
  <c r="C45" i="35"/>
  <c r="G18" i="51"/>
  <c r="I18" i="51"/>
  <c r="P226" i="35"/>
  <c r="I48" i="48"/>
  <c r="E56" i="48"/>
  <c r="I56" i="48"/>
  <c r="E49" i="48"/>
  <c r="E55" i="48"/>
  <c r="I55" i="48"/>
  <c r="G30" i="51"/>
  <c r="I30" i="51"/>
  <c r="G30" i="49"/>
  <c r="I30" i="49"/>
  <c r="F12" i="35"/>
  <c r="G12" i="35"/>
  <c r="G34" i="49"/>
  <c r="I34" i="49"/>
  <c r="G34" i="51"/>
  <c r="I34" i="51"/>
  <c r="I21" i="49"/>
  <c r="O51" i="50"/>
  <c r="P51" i="50"/>
  <c r="K56" i="50"/>
  <c r="K63" i="50"/>
  <c r="P52" i="50"/>
  <c r="P64" i="50"/>
  <c r="R53" i="50"/>
  <c r="S53" i="50"/>
  <c r="I27" i="49"/>
  <c r="I49" i="48"/>
  <c r="E50" i="48"/>
  <c r="I32" i="48"/>
  <c r="H33" i="48"/>
  <c r="I21" i="51"/>
  <c r="I27" i="51"/>
  <c r="I40" i="49"/>
  <c r="G9" i="49"/>
  <c r="I9" i="49"/>
  <c r="C44" i="35"/>
  <c r="G44" i="35"/>
  <c r="G23" i="51"/>
  <c r="I23" i="51"/>
  <c r="G9" i="51"/>
  <c r="I9" i="51"/>
  <c r="I16" i="51"/>
  <c r="I40" i="51"/>
  <c r="H34" i="48"/>
  <c r="I33" i="48"/>
  <c r="E51" i="48"/>
  <c r="I50" i="48"/>
  <c r="P63" i="50"/>
  <c r="Q63" i="50"/>
  <c r="R64" i="50"/>
  <c r="G23" i="49"/>
  <c r="I23" i="49"/>
  <c r="I51" i="48"/>
  <c r="E52" i="48"/>
  <c r="I52" i="48"/>
  <c r="I24" i="49"/>
  <c r="H38" i="48"/>
  <c r="I34" i="48"/>
  <c r="I31" i="48"/>
  <c r="I24" i="51"/>
  <c r="I47" i="48"/>
  <c r="I49" i="49"/>
  <c r="I49" i="51"/>
  <c r="H40" i="48"/>
  <c r="I38" i="48"/>
  <c r="I37" i="48"/>
  <c r="H42" i="48"/>
  <c r="I40" i="48"/>
  <c r="H41" i="48"/>
  <c r="I41" i="48"/>
  <c r="I50" i="51"/>
  <c r="I51" i="51"/>
  <c r="I52" i="51"/>
  <c r="I51" i="49"/>
  <c r="I52" i="49"/>
  <c r="I50" i="49"/>
  <c r="I53" i="49"/>
  <c r="K57" i="49"/>
  <c r="I53" i="51"/>
  <c r="K57" i="51"/>
  <c r="K62" i="51"/>
  <c r="K63" i="51"/>
  <c r="K22" i="51"/>
  <c r="K48" i="51"/>
  <c r="K37" i="51"/>
  <c r="K44" i="51"/>
  <c r="K32" i="51"/>
  <c r="K39" i="51"/>
  <c r="K26" i="51"/>
  <c r="L27" i="51"/>
  <c r="K19" i="51"/>
  <c r="K16" i="51"/>
  <c r="K21" i="51"/>
  <c r="K24" i="51"/>
  <c r="I57" i="51"/>
  <c r="K62" i="49"/>
  <c r="K63" i="49"/>
  <c r="H45" i="48"/>
  <c r="I42" i="48"/>
  <c r="I39" i="48"/>
  <c r="I57" i="49"/>
  <c r="K40" i="51"/>
  <c r="K11" i="51"/>
  <c r="K8" i="51"/>
  <c r="L16" i="51"/>
  <c r="L50" i="51"/>
  <c r="L54" i="51"/>
  <c r="K36" i="51"/>
  <c r="K38" i="51"/>
  <c r="K46" i="51"/>
  <c r="K27" i="51"/>
  <c r="K15" i="51"/>
  <c r="K13" i="51"/>
  <c r="K35" i="51"/>
  <c r="K47" i="51"/>
  <c r="L48" i="51"/>
  <c r="K18" i="51"/>
  <c r="L21" i="51"/>
  <c r="K34" i="51"/>
  <c r="K45" i="51"/>
  <c r="K31" i="51"/>
  <c r="K12" i="51"/>
  <c r="K33" i="51"/>
  <c r="K28" i="51"/>
  <c r="K41" i="51"/>
  <c r="K23" i="51"/>
  <c r="L24" i="51"/>
  <c r="K9" i="51"/>
  <c r="K14" i="51"/>
  <c r="K10" i="51"/>
  <c r="K30" i="51"/>
  <c r="K42" i="51"/>
  <c r="L45" i="51"/>
  <c r="K43" i="51"/>
  <c r="K29" i="51"/>
  <c r="L40" i="51"/>
  <c r="K25" i="51"/>
  <c r="K20" i="51"/>
  <c r="K20" i="49"/>
  <c r="K28" i="49"/>
  <c r="K41" i="49"/>
  <c r="K33" i="49"/>
  <c r="K43" i="49"/>
  <c r="K25" i="49"/>
  <c r="K8" i="49"/>
  <c r="L16" i="49"/>
  <c r="L50" i="49"/>
  <c r="L54" i="49"/>
  <c r="K46" i="49"/>
  <c r="K16" i="49"/>
  <c r="K22" i="49"/>
  <c r="K35" i="49"/>
  <c r="K31" i="49"/>
  <c r="K47" i="49"/>
  <c r="L48" i="49"/>
  <c r="K48" i="49"/>
  <c r="K42" i="49"/>
  <c r="L45" i="49"/>
  <c r="K29" i="49"/>
  <c r="L40" i="49"/>
  <c r="K11" i="49"/>
  <c r="K37" i="49"/>
  <c r="K38" i="49"/>
  <c r="K12" i="49"/>
  <c r="K13" i="49"/>
  <c r="K39" i="49"/>
  <c r="K30" i="49"/>
  <c r="K32" i="49"/>
  <c r="K34" i="49"/>
  <c r="K36" i="49"/>
  <c r="K10" i="49"/>
  <c r="K45" i="49"/>
  <c r="K44" i="49"/>
  <c r="K14" i="49"/>
  <c r="K26" i="49"/>
  <c r="L27" i="49"/>
  <c r="K18" i="49"/>
  <c r="L21" i="49"/>
  <c r="K19" i="49"/>
  <c r="K15" i="49"/>
  <c r="K40" i="49"/>
  <c r="K9" i="49"/>
  <c r="K21" i="49"/>
  <c r="K27" i="49"/>
  <c r="K23" i="49"/>
  <c r="L24" i="49"/>
  <c r="K24" i="49"/>
  <c r="H46" i="48"/>
  <c r="I46" i="48"/>
  <c r="I45" i="48"/>
  <c r="I60" i="49"/>
  <c r="L60" i="49"/>
  <c r="K58" i="49"/>
  <c r="I60" i="51"/>
  <c r="L60" i="51"/>
  <c r="K58" i="51"/>
  <c r="I44" i="48"/>
  <c r="I143" i="48"/>
  <c r="K145" i="48"/>
  <c r="J143" i="48"/>
  <c r="G20" i="59"/>
  <c r="H21" i="59"/>
  <c r="H22" i="59"/>
</calcChain>
</file>

<file path=xl/sharedStrings.xml><?xml version="1.0" encoding="utf-8"?>
<sst xmlns="http://schemas.openxmlformats.org/spreadsheetml/2006/main" count="4348" uniqueCount="1834">
  <si>
    <t>N°</t>
  </si>
  <si>
    <t>DESCRIPCIÓN</t>
  </si>
  <si>
    <t>CANT</t>
  </si>
  <si>
    <t>VALOR MENSUAL</t>
  </si>
  <si>
    <t>DEDICA-CION %</t>
  </si>
  <si>
    <t>PLAZO - MESES</t>
  </si>
  <si>
    <t>VALOR PARCIAL</t>
  </si>
  <si>
    <t xml:space="preserve">PERSONAL PROFESIONAL </t>
  </si>
  <si>
    <t xml:space="preserve">Profesional Director de Obra </t>
  </si>
  <si>
    <t>Profesional del Área Social</t>
  </si>
  <si>
    <t>PERSONAL TÉCNICO NO PROFESIONAL  - OBRA</t>
  </si>
  <si>
    <t xml:space="preserve">Encargado de Campamento </t>
  </si>
  <si>
    <t>GASTOS DE OFICINA CENTRAL</t>
  </si>
  <si>
    <t>Secretaria oficina central</t>
  </si>
  <si>
    <t>Mensajero</t>
  </si>
  <si>
    <t>INSTALACIONES PROVISIONALES</t>
  </si>
  <si>
    <t>SISTEMAS DE CÓMPUTO Y COMUNICACIÓN</t>
  </si>
  <si>
    <t>TRANSPORTE DE PERSONAL</t>
  </si>
  <si>
    <t>Vehículo doble tracción, doble cabina, 2400 CC o superior (modelo 2010 o superior)  tarifa de alquiler tiempo completo, incluye combustible y conductor. Se debe garantizar permanencia de los vehículos durante toda la ejecución del proyecto.</t>
  </si>
  <si>
    <t>VALLA CONTRACTUAL</t>
  </si>
  <si>
    <t>Valla (12X4). Incluye estructura metálica para fijación y soporte</t>
  </si>
  <si>
    <t>GASTOS ANTICIPO</t>
  </si>
  <si>
    <t>SUBTOTAL DE COSTOS DE ADMINISTRACIÓN</t>
  </si>
  <si>
    <t>COSTO DIRECTO DE OBRA</t>
  </si>
  <si>
    <t>ADMINISTRACIÓN</t>
  </si>
  <si>
    <t>UTILIDAD</t>
  </si>
  <si>
    <t>Elaboró:</t>
  </si>
  <si>
    <t>ITEM</t>
  </si>
  <si>
    <t>ACTIVIDAD</t>
  </si>
  <si>
    <t>LONG. (M)</t>
  </si>
  <si>
    <t>ANCHO (M)</t>
  </si>
  <si>
    <t>ALTO (M)</t>
  </si>
  <si>
    <t>CANTIDAD (UND)</t>
  </si>
  <si>
    <t>TOTAL</t>
  </si>
  <si>
    <t>Unidad</t>
  </si>
  <si>
    <t>m3</t>
  </si>
  <si>
    <t>m2</t>
  </si>
  <si>
    <t>día</t>
  </si>
  <si>
    <t>Mejoramiento de la subrasante involucrando suelo existente</t>
  </si>
  <si>
    <t>Suministro, colocación, conformación y compactación de material de la zona para afirmado de vías, no incluye transporte.</t>
  </si>
  <si>
    <t>m3-km</t>
  </si>
  <si>
    <t>kg</t>
  </si>
  <si>
    <t>Excavaciones estructurales varias en material común en seco, incluye entibado. No incluye transporte botada</t>
  </si>
  <si>
    <t xml:space="preserve">Limpieza de obras transversales, incluye acarreo interno de todos los sedimentos, escombros, material vegetal y demás elementos extraños que se encuentren obstruyendo la obra.  </t>
  </si>
  <si>
    <t>Suministro,transporte y colocación de tuberia PVC 36" para alcantarillado</t>
  </si>
  <si>
    <t>GOBERNACIÓN DE ANTIOQUIA</t>
  </si>
  <si>
    <t>UND.</t>
  </si>
  <si>
    <t>CANT.</t>
  </si>
  <si>
    <t>VALOR UNITARIO</t>
  </si>
  <si>
    <t>GRUPO 1 - OBRAS DE EXPLANACIÓN</t>
  </si>
  <si>
    <t>m³</t>
  </si>
  <si>
    <t>m²</t>
  </si>
  <si>
    <t>TOTAL GRUPO 1</t>
  </si>
  <si>
    <t>GRUPO 3 - TRANSPORTE DE MATERIALES</t>
  </si>
  <si>
    <t>m³-km</t>
  </si>
  <si>
    <t>TOTAL GRUPO 3</t>
  </si>
  <si>
    <t>GRUPO 4 - ACERO Y ELEMENTOS METÁLICOS</t>
  </si>
  <si>
    <t>un</t>
  </si>
  <si>
    <t>TOTAL GRUPO 4</t>
  </si>
  <si>
    <t>GRUPO 6 - CONCRETO, MORTEROS Y OBRAS VARIAS</t>
  </si>
  <si>
    <t>Ha</t>
  </si>
  <si>
    <t>TOTAL GRUPO 6</t>
  </si>
  <si>
    <t>GRUPO 8 - PAVIMENTACIÓN CON ASFALTO, PINTURAS, GEOTEXTILES Y NEOPRENOS</t>
  </si>
  <si>
    <t>TOTAL GRUPO 8</t>
  </si>
  <si>
    <t>COSTO BÁSICO</t>
  </si>
  <si>
    <t xml:space="preserve"> </t>
  </si>
  <si>
    <t>Ancho de via promedio</t>
  </si>
  <si>
    <t>Cantidad de metros a intervenir</t>
  </si>
  <si>
    <t>Rocería, incluye botada y disposición adecuada de material sobrante</t>
  </si>
  <si>
    <t>Limpieza de obras transversales, incluye acarreo interno de todos los sedimentos, escombros, material vegetal y demás elementos extraños que se encuentren obstruyendo la obra.</t>
  </si>
  <si>
    <t xml:space="preserve">suministro, transporte y colocación de Acero de refuerzo fy=420 Mpa (Grado 60). </t>
  </si>
  <si>
    <t xml:space="preserve">Concreto clase F (140 kg/cm2). </t>
  </si>
  <si>
    <t xml:space="preserve">Rocería, incluye botada y disposición adecuada de material sobrante. </t>
  </si>
  <si>
    <t xml:space="preserve">Relleno material filtrante 1 1/2" incluye suministro, transporte y colocación. </t>
  </si>
  <si>
    <t>GRUPO 2 - AFIRMADO, SUB-BASES Y BASES GRANULARES</t>
  </si>
  <si>
    <t>TOTAL GRUPO 2</t>
  </si>
  <si>
    <t>CANTIDADES DE OBRA EN TUBERIAS</t>
  </si>
  <si>
    <t xml:space="preserve">DIAMETRO 24" </t>
  </si>
  <si>
    <t>6.0m</t>
  </si>
  <si>
    <t>7.0m</t>
  </si>
  <si>
    <t>8.0m</t>
  </si>
  <si>
    <t>9.0m</t>
  </si>
  <si>
    <t>10.0m</t>
  </si>
  <si>
    <t>11.0m</t>
  </si>
  <si>
    <t>12.0m</t>
  </si>
  <si>
    <t>6.0m mesa de 0,10</t>
  </si>
  <si>
    <t>7.0m mesa de 0,10</t>
  </si>
  <si>
    <t>cantidad</t>
  </si>
  <si>
    <t>EXCAVACION</t>
  </si>
  <si>
    <t>SOBREPOCETA</t>
  </si>
  <si>
    <t>POCETA</t>
  </si>
  <si>
    <t>BUQUE</t>
  </si>
  <si>
    <t>E/ALETAS</t>
  </si>
  <si>
    <t>LLAVE CABEZOTE</t>
  </si>
  <si>
    <t>LLAVE E/ALETAS</t>
  </si>
  <si>
    <t>DESCOLE</t>
  </si>
  <si>
    <t>TOTAL EXCAVACION</t>
  </si>
  <si>
    <t>C.S. F.Y A.</t>
  </si>
  <si>
    <t>SOLADO POCETA</t>
  </si>
  <si>
    <t>SOLADO BUQUE</t>
  </si>
  <si>
    <t>ATRAQUE</t>
  </si>
  <si>
    <t>SOLADO E/ALETAS</t>
  </si>
  <si>
    <t>TOTAL C.S.F.Y A.</t>
  </si>
  <si>
    <t>C.SIMPLE</t>
  </si>
  <si>
    <t>CABEZOTE SUPERIOR</t>
  </si>
  <si>
    <t>MUROS POCETA</t>
  </si>
  <si>
    <t>GUARDARUEDAS</t>
  </si>
  <si>
    <t>TOTAL C.S.</t>
  </si>
  <si>
    <t>CONCRETO CICLOPEO</t>
  </si>
  <si>
    <t>CABEZOTE INFERIOR</t>
  </si>
  <si>
    <t>ALETAS</t>
  </si>
  <si>
    <t>TOTAL CONCRETO CICLOPEO</t>
  </si>
  <si>
    <t>TUBERIA</t>
  </si>
  <si>
    <t>SUPUESTOS</t>
  </si>
  <si>
    <t>Atraque al tercio</t>
  </si>
  <si>
    <t xml:space="preserve">longitud aletas = 1.20 </t>
  </si>
  <si>
    <t xml:space="preserve">altura aletas= 1.80 </t>
  </si>
  <si>
    <t xml:space="preserve">altura cabezote inf.= 2.0 </t>
  </si>
  <si>
    <t xml:space="preserve">altura cab. Sup.= 1.80 </t>
  </si>
  <si>
    <t>9.0 M.</t>
  </si>
  <si>
    <t xml:space="preserve">DIAMETRO 36" </t>
  </si>
  <si>
    <t>A RAS PISO</t>
  </si>
  <si>
    <t>TUBERIA 36"</t>
  </si>
  <si>
    <t>longitud aletas = 1.80</t>
  </si>
  <si>
    <t>altura aletas=  2.0</t>
  </si>
  <si>
    <t>altura cab. Sup.= 2.0</t>
  </si>
  <si>
    <t>Profesional Residente de obra</t>
  </si>
  <si>
    <t xml:space="preserve">Tecnologo de obras civiles </t>
  </si>
  <si>
    <t>Tecnólogo SISO</t>
  </si>
  <si>
    <r>
      <t xml:space="preserve">Gastos de Viaje Director </t>
    </r>
    <r>
      <rPr>
        <sz val="12"/>
        <color rgb="FFFF0000"/>
        <rFont val="Arial"/>
        <family val="2"/>
      </rPr>
      <t>*</t>
    </r>
  </si>
  <si>
    <r>
      <t xml:space="preserve">Gastos de Viaje Residente </t>
    </r>
    <r>
      <rPr>
        <sz val="12"/>
        <color rgb="FFFF0000"/>
        <rFont val="Arial"/>
        <family val="2"/>
      </rPr>
      <t>*</t>
    </r>
  </si>
  <si>
    <r>
      <t xml:space="preserve">Gastos de Viaje Social </t>
    </r>
    <r>
      <rPr>
        <sz val="12"/>
        <color rgb="FFFF0000"/>
        <rFont val="Arial"/>
        <family val="2"/>
      </rPr>
      <t>*</t>
    </r>
  </si>
  <si>
    <r>
      <t xml:space="preserve">Gastos de Viaje Tecnólogo obras civiles </t>
    </r>
    <r>
      <rPr>
        <sz val="12"/>
        <color rgb="FFFF0000"/>
        <rFont val="Arial"/>
        <family val="2"/>
      </rPr>
      <t>*</t>
    </r>
  </si>
  <si>
    <r>
      <t xml:space="preserve">Gastos de Viaje Tecnólogo SISO </t>
    </r>
    <r>
      <rPr>
        <sz val="12"/>
        <color rgb="FFFF0000"/>
        <rFont val="Arial"/>
        <family val="2"/>
      </rPr>
      <t>*</t>
    </r>
  </si>
  <si>
    <t xml:space="preserve">Moto Alquiler modelo 2010 o superior  - tarifa de alquiler </t>
  </si>
  <si>
    <t>NOTAS:</t>
  </si>
  <si>
    <t>* Solo se pagaran los Gastos de viaje causados dentro de la zona de intervención del proyecto</t>
  </si>
  <si>
    <t>Los Valores subrayados"Estimados" son inmodificables, corresponden a montos estimados  con los cuales se atenderán las actividades correspondientes.</t>
  </si>
  <si>
    <t>El valor de tarifa mensual corresponde a la base de datos de la Secretaría de Infraestructura Fisica</t>
  </si>
  <si>
    <t>EL CONTRATISTA asumirá por su cuenta todos los tributos (impuestos, tasas, contribuciones, contribuciones especiales, estampillas), cuando la ley lo señale y demás que estén dentro de los elementos de la obligación tributaria y acatando  las directrices dadas  mediante concepto  3397 de 22 de enero de 2014, de la Dirección de Impuestos y Aduanas Nacionales – DIAN- y las del comité de Orientación y Seguimiento en Contratación del Departamento de Antioquia, conservando el derecho el contratista de aplicar la deducibilidad de impuestos enunciados en   Artículo 107 y 115 del Estatuto Tributario.</t>
  </si>
  <si>
    <t xml:space="preserve">SANTIAGO MARIN DIAZ </t>
  </si>
  <si>
    <t>Aprobó</t>
  </si>
  <si>
    <t>LONGITUD A INTERVENIR:</t>
  </si>
  <si>
    <t>Concreto clase D (Muros, disipadores, aletas 210 kg/cm2)</t>
  </si>
  <si>
    <t>Relleno material filtrante 1 1/2"  incluye Suministro, Transporte y Colocación</t>
  </si>
  <si>
    <t>Suministro, transporte y colocación de Tubería PVC 36" para alcantarillado</t>
  </si>
  <si>
    <t>SECRETARÍA DE INFRAESTRUCTURA FÍSICA</t>
  </si>
  <si>
    <t>SAN JERÓNIMO – POLEAL – SAN PEDRO DE LOS MILAGROS</t>
  </si>
  <si>
    <t>CRONOGRAMA  DE ACTIVIDADES</t>
  </si>
  <si>
    <t>FECHA:</t>
  </si>
  <si>
    <t>JUNIO 2017</t>
  </si>
  <si>
    <t>DESCRIPCION</t>
  </si>
  <si>
    <t>SEMANAS</t>
  </si>
  <si>
    <t>PLAZO: 5 MESES</t>
  </si>
  <si>
    <t xml:space="preserve">CONTRATISTA </t>
  </si>
  <si>
    <t>PROYECTO APLICACIÓN DE TRATAMIENTO SUPERFICIAL PARA EL MANTENIMIENTO DE VÍAS DE LA RED VIAL SECUNDARIA EN ANTIOQUIA</t>
  </si>
  <si>
    <t>Lleno manual compactado con material de la excavación</t>
  </si>
  <si>
    <t>Ing. Civil - Mat. Prof. 05202-235010 Ant</t>
  </si>
  <si>
    <t>Suministro transporte y colocación de Acero de refuerzo fy=420 Mpa (Grado 60)</t>
  </si>
  <si>
    <t xml:space="preserve">TOTAL DEL CONTRATO </t>
  </si>
  <si>
    <t>TOTAL DEL CONTRATO</t>
  </si>
  <si>
    <t>Profesional Universitario</t>
  </si>
  <si>
    <t>LUIS EDUARDO TOBON CARDONA</t>
  </si>
  <si>
    <t xml:space="preserve">Director de planeacion </t>
  </si>
  <si>
    <t>SECRETARIA DE INFRAESTRUCTURA</t>
  </si>
  <si>
    <t>Concreto clase D (Muros, disipadores, aletas 210 kg/cm2) cuneta</t>
  </si>
  <si>
    <t xml:space="preserve">PRESTAC. SOCIALES </t>
  </si>
  <si>
    <t>CANTIDADES DE OBRA</t>
  </si>
  <si>
    <t>Numero de alcantarillarde 36"</t>
  </si>
  <si>
    <t>via secundaria o terciaria</t>
  </si>
  <si>
    <t>porcentaje de longitud de filtros y cunetas</t>
  </si>
  <si>
    <t xml:space="preserve">Alcantarillas a demoler </t>
  </si>
  <si>
    <t xml:space="preserve">Limpieza de obras transversales existente </t>
  </si>
  <si>
    <t xml:space="preserve">LUIS EDUARDO TOBON CARDONA </t>
  </si>
  <si>
    <t>ADMINISTRACION</t>
  </si>
  <si>
    <t xml:space="preserve">metros a intervenir </t>
  </si>
  <si>
    <t>UNIDAD</t>
  </si>
  <si>
    <t>CANTIDAD</t>
  </si>
  <si>
    <t>Barricadas con franjas reflectivas de 1,5x2,0m</t>
  </si>
  <si>
    <t>Maletin o barrera de contencion vial de 2m x 1m</t>
  </si>
  <si>
    <t>Conos de 0,9 y dos franjas refrectivas tipo IV diamante.</t>
  </si>
  <si>
    <t xml:space="preserve">Caneca reflectiva plastica </t>
  </si>
  <si>
    <t xml:space="preserve">Resalto Vial reductor de velocidad en caucho </t>
  </si>
  <si>
    <t xml:space="preserve">Paleta de pare y siga </t>
  </si>
  <si>
    <t>par</t>
  </si>
  <si>
    <t xml:space="preserve">INVERSIÓN  AMBIENTAL, SST Y SOCIAL </t>
  </si>
  <si>
    <t>OBSERVACIONES</t>
  </si>
  <si>
    <t>Un</t>
  </si>
  <si>
    <t>m</t>
  </si>
  <si>
    <t>mes</t>
  </si>
  <si>
    <t>GRUPO 1 - OBRAS PRELIMINARES</t>
  </si>
  <si>
    <t>GRUPO 3 - MOVIMIENTO DE TIERRA Y MATERIALES</t>
  </si>
  <si>
    <t xml:space="preserve">PLAN DE MANEJO AMBIENTAL </t>
  </si>
  <si>
    <t xml:space="preserve">PLAN DE MANEJO DE TRANSITO </t>
  </si>
  <si>
    <t>Excavaciones Estruct. varias en material común en seco, incluye entibado. No incluye transporte botada.</t>
  </si>
  <si>
    <t>6,100</t>
  </si>
  <si>
    <t>Concreto de 21 MPA para cunetas</t>
  </si>
  <si>
    <t>Suministro, transporte e Instalcion de Geotextil NT 2500 o Similar</t>
  </si>
  <si>
    <t>Tuberia</t>
  </si>
  <si>
    <t>Pocetas</t>
  </si>
  <si>
    <t>Descoles</t>
  </si>
  <si>
    <t>GRUPO 12 -  SEÑALIZACION</t>
  </si>
  <si>
    <t xml:space="preserve">GASTOS BANCARIOS </t>
  </si>
  <si>
    <t>Transacciones virtuales, chequeras, etc.</t>
  </si>
  <si>
    <t xml:space="preserve">GASTOS DE LEGALIZACION DE CONTRATOS </t>
  </si>
  <si>
    <t>Pólizas</t>
  </si>
  <si>
    <t xml:space="preserve">OTROS COSTOS INDIRECTOS </t>
  </si>
  <si>
    <t>Estampilla prohospitalaria 1%</t>
  </si>
  <si>
    <t>Estampilla propolitecnico JIC  4/1000</t>
  </si>
  <si>
    <t>Impuesto de contribucion especia 5%</t>
  </si>
  <si>
    <t>1 juego de tres canecas o recipientes de 5 galones (para campamento y frente de obra)  Incluye IVA</t>
  </si>
  <si>
    <t>Bolsas polietileno alta densidad (paquete 100 unidades de  100 x 100). Incluye IVA</t>
  </si>
  <si>
    <t>rollo</t>
  </si>
  <si>
    <t>Camilla Emergencia Polietileno 185x45cm (incluye IVA)</t>
  </si>
  <si>
    <t xml:space="preserve">Plan de manejo ambiental </t>
  </si>
  <si>
    <t xml:space="preserve">Plan de manejo de transito </t>
  </si>
  <si>
    <t>PRESUPUESTO DE OBRA</t>
  </si>
  <si>
    <t xml:space="preserve">Exámenes pre-ocupacionales de ingreso </t>
  </si>
  <si>
    <t>GOBERNACION DE ANTIOQUIA</t>
  </si>
  <si>
    <t>SECRETARIA DE INFRAESTRUCTURA FISICA</t>
  </si>
  <si>
    <t>1.13</t>
  </si>
  <si>
    <t>1.17</t>
  </si>
  <si>
    <t>2.1</t>
  </si>
  <si>
    <t>3.4</t>
  </si>
  <si>
    <t>4.1</t>
  </si>
  <si>
    <t>pocetas</t>
  </si>
  <si>
    <t>descole</t>
  </si>
  <si>
    <t>und</t>
  </si>
  <si>
    <t>6.2</t>
  </si>
  <si>
    <t>filtro</t>
  </si>
  <si>
    <t>6.25</t>
  </si>
  <si>
    <t>6.28</t>
  </si>
  <si>
    <t>descoles</t>
  </si>
  <si>
    <t xml:space="preserve">tubo </t>
  </si>
  <si>
    <t>6.41</t>
  </si>
  <si>
    <t>6.42</t>
  </si>
  <si>
    <t>6.44</t>
  </si>
  <si>
    <t>6.71</t>
  </si>
  <si>
    <t xml:space="preserve">Línea de demarcación con pintura acrílica en frío. </t>
  </si>
  <si>
    <t xml:space="preserve">espesor de paviemento </t>
  </si>
  <si>
    <t>Longitud de box-coulvert</t>
  </si>
  <si>
    <t>ancho hidrahulico de box</t>
  </si>
  <si>
    <t>12,8</t>
  </si>
  <si>
    <t>Suministro, transporte e instalación de señal vertical de 75 cm x 75 cm en lámina galvanizada calibre 16, reflectivo tipo IX, estructura metálica tipo pedestal compuesta por un paral en ángulo de 2"x2"x1/4" y brazo en ángulo de 2"x2"x1/8".</t>
  </si>
  <si>
    <t>tuberia</t>
  </si>
  <si>
    <t>ÍTEM</t>
  </si>
  <si>
    <t xml:space="preserve">CANTIDAD </t>
  </si>
  <si>
    <t>SUELDO O TARIFA MENSUAL</t>
  </si>
  <si>
    <t>DEDICACIÓN MENSUAL  (%)</t>
  </si>
  <si>
    <t>DURACIÓN (meses)</t>
  </si>
  <si>
    <t>VALOR PARCIAL ($)</t>
  </si>
  <si>
    <t>A</t>
  </si>
  <si>
    <t>Personal Profesional:</t>
  </si>
  <si>
    <t>Director de Interventoría</t>
  </si>
  <si>
    <t>Persona</t>
  </si>
  <si>
    <t xml:space="preserve">Profesional Residente de Interventoría </t>
  </si>
  <si>
    <t xml:space="preserve">Profesional Social </t>
  </si>
  <si>
    <t xml:space="preserve">Tecnólogo en Construcciones Civiles </t>
  </si>
  <si>
    <t>SUBTOTAL COSTOS DE PERSONAL</t>
  </si>
  <si>
    <t>Factor Multiplicador  (FM = )</t>
  </si>
  <si>
    <t xml:space="preserve">COSTOS DE PERSONAL CON FM </t>
  </si>
  <si>
    <t>2.3</t>
  </si>
  <si>
    <t>Prima de localización para personal en obra</t>
  </si>
  <si>
    <t>2.6</t>
  </si>
  <si>
    <t>OTROS COSTOS DIRECTOS</t>
  </si>
  <si>
    <t>VALOR TOTAL</t>
  </si>
  <si>
    <t>unidad</t>
  </si>
  <si>
    <t>Comisión de Topografía, (incluye personal y equipo).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t>
  </si>
  <si>
    <t>Día-mes</t>
  </si>
  <si>
    <t>Ensayos de laboratorio:  Límites de Atterberg, granulometría, CBR, compresión simple, entre otros que se soliciten por parte de la Entidad. (Se pagan contra factura y resultados)</t>
  </si>
  <si>
    <t>Granulometría por tamizado con lavado sobre tamiz No 200</t>
  </si>
  <si>
    <t>Desgaste en la máquina de los ángeles en seco a 100, 500 o 1000 rev</t>
  </si>
  <si>
    <t>CBR laboratorio remodelado y sumergido suelos granulares (no inlcuye proctor)</t>
  </si>
  <si>
    <t>Diseños de mezclas de concreto con ensayos dos agregados</t>
  </si>
  <si>
    <t>Resistencia a la compresión de cilindros de concreto (método normal)</t>
  </si>
  <si>
    <t>Elaboración de briquetas Marshal:  densidad, estabilidad y flujo</t>
  </si>
  <si>
    <t>1 juego de tres recipientes o canecas de 55 galones  Incluye IVA</t>
  </si>
  <si>
    <t xml:space="preserve">Disposición de residuos peligrosos y especiales con empresas certificadas </t>
  </si>
  <si>
    <t>Chalecos para  ingenieros, residentes y  tecnólogos. Incluye IVA</t>
  </si>
  <si>
    <t>TOTAL INTERVENTORIA</t>
  </si>
  <si>
    <t xml:space="preserve">DEPOSITO </t>
  </si>
  <si>
    <t>GRUPO</t>
  </si>
  <si>
    <t>VALOR PRESUPUESTADO (COSTO DIRECTO)</t>
  </si>
  <si>
    <t>VALOR POR AU Y OTROS GASTOS</t>
  </si>
  <si>
    <t>MANO DE OBRA CALIFICADA</t>
  </si>
  <si>
    <t>MANO DE OBRA NO CALIFICADA</t>
  </si>
  <si>
    <t>TRANSPORTE</t>
  </si>
  <si>
    <t>MATERIALES</t>
  </si>
  <si>
    <t>MAQUINARIA Y EQUIPO</t>
  </si>
  <si>
    <t>REALIZAR OBRAS PRELIMINARES</t>
  </si>
  <si>
    <t>REALIZAR AFIRMADO, SUB-BASES Y BASES GRANULARES</t>
  </si>
  <si>
    <t>REALIZAR MOVIMIENTO DE TIERRA Y MATERIALES</t>
  </si>
  <si>
    <t>INSTALACION DE ACERO Y ELEMENTOS METÁLICOS</t>
  </si>
  <si>
    <t>REALIZAR OBRAS DE CONCRETO, MORTEROS Y OBRAS VARIAS</t>
  </si>
  <si>
    <t xml:space="preserve">INSTALACION DE SEÑALIZACION </t>
  </si>
  <si>
    <t>REALIZAR INTERVENTORÍA</t>
  </si>
  <si>
    <t>GRUPO 8 -  GEOTEXTILES Y PAVIMENTOS</t>
  </si>
  <si>
    <t xml:space="preserve">INSTALACION DE GEOTEXTILES Y PAVIMENTOS </t>
  </si>
  <si>
    <t xml:space="preserve"> VIA SOFIA - YOLOMBO</t>
  </si>
  <si>
    <t>nivelacion de via</t>
  </si>
  <si>
    <t>canales rectangulares</t>
  </si>
  <si>
    <t>Capacitaciones personal de obra. Incluye material plegables y didáctico</t>
  </si>
  <si>
    <t>Tela verde zarán de h=2,50 y estacones redondos a cada 1,50 m</t>
  </si>
  <si>
    <t xml:space="preserve">Teleras 1,35m x 0,90 m </t>
  </si>
  <si>
    <t>Alquiler de baño portátil con 2 limpiezas  por semana (incluye suministro, transporte y mantenienimiento. Atiende a 15 personas)</t>
  </si>
  <si>
    <t xml:space="preserve">Botiquín cruz roja de primeros auxilios ref. 115 en lona </t>
  </si>
  <si>
    <t xml:space="preserve">Chalecos reflectivos sencillos. </t>
  </si>
  <si>
    <t xml:space="preserve">Chalecos reflectivos para bandereros. </t>
  </si>
  <si>
    <t>Botas de seguridad con puntera</t>
  </si>
  <si>
    <t>Capas plásticas.</t>
  </si>
  <si>
    <t xml:space="preserve">Casco de seguridad dieléctrico amarillo. </t>
  </si>
  <si>
    <t>Casco de seguridad dielécrtico blanco tipo ingeniero</t>
  </si>
  <si>
    <t>Barbuquejos</t>
  </si>
  <si>
    <t xml:space="preserve">Gafas de seguridad. </t>
  </si>
  <si>
    <t xml:space="preserve">Guantes carnaza. </t>
  </si>
  <si>
    <t>Lona para vehículo (volqueta o camión) de 1,50 x 0,80 m, impresión injekt resistente a la intemperie</t>
  </si>
  <si>
    <t xml:space="preserve">Carné personal. </t>
  </si>
  <si>
    <t xml:space="preserve">Productos de litografia: afiches, volantes, plegables, formatos.   </t>
  </si>
  <si>
    <t>Buzón PQRS en acrílico según diseño suministrado por la entidad (0,35m*0,45m)</t>
  </si>
  <si>
    <t xml:space="preserve">Reuniones, talleres informativos y de socialización con la comunidad afectada por el proyecto. Inicio, avance y fin de obra. Incluye logística y refrigerios. </t>
  </si>
  <si>
    <t>Ancho (m)</t>
  </si>
  <si>
    <t>Espesor (m)</t>
  </si>
  <si>
    <t>Long. (m)</t>
  </si>
  <si>
    <t>8.5</t>
  </si>
  <si>
    <t xml:space="preserve">Suministro, transporte e instalación de Geodrén circular, tubería de 4", incluye Geotextil NT 2500 </t>
  </si>
  <si>
    <t>CARACTERIZACION VIAL</t>
  </si>
  <si>
    <t>1.18</t>
  </si>
  <si>
    <t>Demolición de estructuras (Concreto reforzado) , incluye botada de material sobrante.</t>
  </si>
  <si>
    <t>6.46</t>
  </si>
  <si>
    <t>Ancho(m)</t>
  </si>
  <si>
    <t>Espesor(m)</t>
  </si>
  <si>
    <t>Señales verticales según manual de señalizacion vial, 75*75</t>
  </si>
  <si>
    <t>Ver anexo señalización</t>
  </si>
  <si>
    <t>8.15</t>
  </si>
  <si>
    <t>6.100</t>
  </si>
  <si>
    <t>12.8</t>
  </si>
  <si>
    <t>estabilización</t>
  </si>
  <si>
    <t>afirmado</t>
  </si>
  <si>
    <t>Transporte</t>
  </si>
  <si>
    <t>TRAMO 1</t>
  </si>
  <si>
    <t>Mezcla</t>
  </si>
  <si>
    <t>6 cm y 20 cm</t>
  </si>
  <si>
    <t>GRAN TOTAL</t>
  </si>
  <si>
    <t>7 cm y 20 cm</t>
  </si>
  <si>
    <t>8 cm y 18 cm</t>
  </si>
  <si>
    <t>Suministro, colocación, conformación y compactación de Base, no incluye transporte</t>
  </si>
  <si>
    <t>8.28.2</t>
  </si>
  <si>
    <t>Suministro, colocación, conformación y compactación de Base.  No Incluye transporte.</t>
  </si>
  <si>
    <t>Suministro, transporte e instalación de señal vertical de 75 cm x 75 cm en lámina galvanizada calibre 16, reflectivo tipo XI, estructura metálica tipo pedestal compuesta por un paral en ángulo de 2"x2"x1/4" y brazo en ángulo de 2"x2"x1/8".</t>
  </si>
  <si>
    <t>Especialista en Geotecnia vial y pavimentos</t>
  </si>
  <si>
    <t>Gastos especialista</t>
  </si>
  <si>
    <t>2.2</t>
  </si>
  <si>
    <t>Brigadista</t>
  </si>
  <si>
    <t>ENSAYOS DE LABORATORIO</t>
  </si>
  <si>
    <t>Partículas Deleznables</t>
  </si>
  <si>
    <t>Proctor Modificado</t>
  </si>
  <si>
    <t>Contenido de asfalto</t>
  </si>
  <si>
    <t>La vía discurre sobre una zona con presencia de fuentes de aguas permanentes y algunas estacionarias, lo que evidencia que se presenten humedades en la banca de la carretera por el manejo de las mismas, para lo cual al ser intervenida la vía, habrá Aalgunos afloramientos  que deberán ser considerados en las excavaciones a realizar. Particularmente con el apique No. 15 (K3+600 aledaño a OB42) se encontró el nivel freatico a 1,5m, debido a la presencia de una fuente permanente de agua, la que está mal encausada. Con la intervención de la obra existente se abate el NF, evitando la afectación sobre la estructura de drenaje y sobre la estructura de la vía.</t>
  </si>
  <si>
    <t>Item agrupa todos los materiales y escombros o residuos de obra producto de las excavaciones que se realicen durante la intervención de la vía, correspondientes a materiales comúnes, estructuras, etc.</t>
  </si>
  <si>
    <t>La capa superficial se escarifica, con el fin de sacar los sobretamaños y disponer del material restante para ser integrado al afirmado que será depositado, logrando con ello uniformidad en la subrasante, con el debido mejoramiento</t>
  </si>
  <si>
    <t>Transporte de materiales provenientes de la excavación de la explanación, canales, préstamos y materiales de  afirmados, subbases, bases y mezclas asfálticas para distancias mayores de tres mil metros (3,000 m) . Para material provenientes de escavaciones, se medira en estado original y para afirmados, subbases, bases y mezclas asfalticas en estado compacto.</t>
  </si>
  <si>
    <t>Las estructuras de concreto, excepto las cunetas requieren de refuerzo, de acuerdo a los diseños tipo de INVIAS</t>
  </si>
  <si>
    <t>El concreto asfáltico debe cumplir con las Normas que le sean aplicables durante todo el proceso de fabricación, calidad de los materiales constituyente, transporte al sitio de las obras, equipo de colocación o extendido de la carpeta y terminado de la superficie de rodadura.</t>
  </si>
  <si>
    <t xml:space="preserve">“MEJORAMIENTO LA VIA SOFIA-YOLOMBO EN LA SUBREGIÓN DEL DEPARTAMENTO DE ANTIOQUIA” </t>
  </si>
  <si>
    <t>1.29</t>
  </si>
  <si>
    <t>Descapote terreno natural incluye transporte y bote de material</t>
  </si>
  <si>
    <t xml:space="preserve">Las zonas laterales de la calzada de circulación actual esta contaminada con materiales de arrastre y por finos producto de la misma, los cuales se van depositando en las cunetas en tierra, los que se deben retirar para darle el ancho necesario a la nueva estructura del pavimento. En los primeros 1000 metros, la actividad se hará en 1,3 m (T1) del lado izquierdo en el sentido del abscisado, en el siguiente tramo (t2), por el mismo lado se descapotará 1,1 m, en el T3 será de 0,8 y en el T4 es de 0,8 m por el lado derecho de la vía . El espesor es de 25 cm de profundidad </t>
  </si>
  <si>
    <t>Tramo 2. Km 1+000 al Km 3+000</t>
  </si>
  <si>
    <t>Tramo 3. Km 3+000 al Km 5+000</t>
  </si>
  <si>
    <t>Tramo 4. Km 5+000 al Km 6+300</t>
  </si>
  <si>
    <t>La vía actualmente presenta algunos afloramientos de la matriz de roca, la cúal debe ser removida, para evitar el efecto punzonamiento en la futura estructura del pavimento. En el documento de diagnóstico se señalan los sitios donde se aprecian dichos afloramientos.</t>
  </si>
  <si>
    <t>canal rectangular</t>
  </si>
  <si>
    <t>Ver diseño de estructura de pavimento</t>
  </si>
  <si>
    <t>MEJORAMIENTO DE LA VÍA SOFÍA - YOLOMBÓ DE LA SUBREGIÓN NORDESTE DEL DEPARTAMENTO DE ANTIOQUIA</t>
  </si>
  <si>
    <t>SEÑALIZACIÓN VERTICAL</t>
  </si>
  <si>
    <t>CÓDIGO:</t>
  </si>
  <si>
    <t>62AN23</t>
  </si>
  <si>
    <t>NOMBRE VÍA:</t>
  </si>
  <si>
    <t>SOFÍA - YOLOMBÓ</t>
  </si>
  <si>
    <t>SUBREGIÓN:</t>
  </si>
  <si>
    <t>NORDESTE</t>
  </si>
  <si>
    <t>MUNICIPIO:</t>
  </si>
  <si>
    <t>YOLOMBÓ</t>
  </si>
  <si>
    <t>L_Via</t>
  </si>
  <si>
    <t>TipoSeñal_</t>
  </si>
  <si>
    <t>Cod_Señal</t>
  </si>
  <si>
    <t>Msj_Señal</t>
  </si>
  <si>
    <t>Act</t>
  </si>
  <si>
    <t>D</t>
  </si>
  <si>
    <t>SP</t>
  </si>
  <si>
    <t>04</t>
  </si>
  <si>
    <t>N</t>
  </si>
  <si>
    <t>36</t>
  </si>
  <si>
    <t>COORDENADA_X</t>
  </si>
  <si>
    <t>COORDENADA Y</t>
  </si>
  <si>
    <t>ABSCISA</t>
  </si>
  <si>
    <t>I</t>
  </si>
  <si>
    <t>03</t>
  </si>
  <si>
    <t>SR</t>
  </si>
  <si>
    <t>30</t>
  </si>
  <si>
    <t>20</t>
  </si>
  <si>
    <t>47</t>
  </si>
  <si>
    <t>07</t>
  </si>
  <si>
    <t>10</t>
  </si>
  <si>
    <t>08</t>
  </si>
  <si>
    <t>02</t>
  </si>
  <si>
    <t>01</t>
  </si>
  <si>
    <t>09</t>
  </si>
  <si>
    <t>72</t>
  </si>
  <si>
    <t>71</t>
  </si>
  <si>
    <t>05</t>
  </si>
  <si>
    <t>06</t>
  </si>
  <si>
    <t>Total</t>
  </si>
  <si>
    <t>Ver plano implantación de filtros</t>
  </si>
  <si>
    <t>Ver Informe hidrológico e hidráulico.</t>
  </si>
  <si>
    <t>cantidad (UND)</t>
  </si>
  <si>
    <t>Altura (m)</t>
  </si>
  <si>
    <t>Ver diagnóstico</t>
  </si>
  <si>
    <t>Distancia a la cantera mas cercana que cumple con todos los requerimientos ambientales.  Ver planos de localización de fuentes de materiales.</t>
  </si>
  <si>
    <t>Distancia a la zona de depósito mas cercana autorizada.  Ver PMA</t>
  </si>
  <si>
    <t>La vía se sectoriza en 4 tramos homogéneos, con el fin de optimizar la estructura del pavimento .  Ver Diseño de la Estructra del pavimento.</t>
  </si>
  <si>
    <t>Ver Diseño de la estructura del pavimento.</t>
  </si>
  <si>
    <t>Cantidad (m3)</t>
  </si>
  <si>
    <t>Distancia(km)</t>
  </si>
  <si>
    <t>Longitud (m)</t>
  </si>
  <si>
    <t>Profundidad (m)</t>
  </si>
  <si>
    <t>Cantidad (UND)</t>
  </si>
  <si>
    <t>m3/m</t>
  </si>
  <si>
    <t>IMPREVISTOS</t>
  </si>
  <si>
    <t>SUBTOTAL A.I.U.</t>
  </si>
  <si>
    <t>TOTAL PROYECTO</t>
  </si>
  <si>
    <t>TOTAL GRUPO 12</t>
  </si>
  <si>
    <t>Estampilla Universidad de Antioquia</t>
  </si>
  <si>
    <t>Industria y comercio</t>
  </si>
  <si>
    <t>ESPECIFICACION</t>
  </si>
  <si>
    <t>PART. DEPARTAMENTO</t>
  </si>
  <si>
    <t>INVIAS</t>
  </si>
  <si>
    <t>200</t>
  </si>
  <si>
    <t>310</t>
  </si>
  <si>
    <t>311</t>
  </si>
  <si>
    <t>Transporte de materiales proveniente de la excavación de la explanación, canales, prestamos y material de afirmado, sub-base, base y mezcla asfáltica para distancias mayores de tres mil metros (3000). Material compacto.</t>
  </si>
  <si>
    <t>330</t>
  </si>
  <si>
    <t>640</t>
  </si>
  <si>
    <t>630-671</t>
  </si>
  <si>
    <t>420-450</t>
  </si>
  <si>
    <t>DARIO MOTOA FALLA</t>
  </si>
  <si>
    <t>Matrícula No 17202-19898-CDS</t>
  </si>
  <si>
    <t>710</t>
  </si>
  <si>
    <t>Planeación SIF</t>
  </si>
  <si>
    <t>PLAN DE MANEJO DE TRANSITO</t>
  </si>
  <si>
    <t>PLAN DE MANEJO AMBIENTAL</t>
  </si>
  <si>
    <t>TOTAL DE LA OBRA</t>
  </si>
  <si>
    <t>Tramite de permiso de Ocupación de Cauce (Evaluación, contro y seguimiento, considerando un mismo expediente)</t>
  </si>
  <si>
    <t xml:space="preserve">Bolsas polietileno alta densidad (paquete 100 unidades de  24x24) </t>
  </si>
  <si>
    <t xml:space="preserve">Balizas con bandas reflectivas. </t>
  </si>
  <si>
    <t xml:space="preserve">Cinta Señalización de 500 m , color naranja - blanco o amarillo- negro, . </t>
  </si>
  <si>
    <t xml:space="preserve">Humectación de vía/áreas de trabajo para control de material particulado </t>
  </si>
  <si>
    <t>Construcción de lavadero de llantas</t>
  </si>
  <si>
    <t xml:space="preserve">Plástico negro polietileno de grueso calibre,  (150 m, calibre 3.5 ancho de 3 m). </t>
  </si>
  <si>
    <t xml:space="preserve">Kit de emergencia para derrames </t>
  </si>
  <si>
    <t xml:space="preserve">Señales de campamento - avisos en polietileno de 30 x 50 cm   </t>
  </si>
  <si>
    <t xml:space="preserve">Extintor ABC 20 LB </t>
  </si>
  <si>
    <t>Protector Auditivo silicona de inserción reutilizable (27db)</t>
  </si>
  <si>
    <t>Mascarilla 3M 8210V con válvula particulas tóxicas</t>
  </si>
  <si>
    <t xml:space="preserve">Guante látex multiflex </t>
  </si>
  <si>
    <t xml:space="preserve">Guantes vaqueta. </t>
  </si>
  <si>
    <t>Tramo 1. Km 0+133 al Km 1+000</t>
  </si>
  <si>
    <t>Estampilla del adulto mayor 4%</t>
  </si>
  <si>
    <t>11.7</t>
  </si>
  <si>
    <t>Estampilla Procultura</t>
  </si>
  <si>
    <t>Auxiliar PARE Y SIGA</t>
  </si>
  <si>
    <t>5.4</t>
  </si>
  <si>
    <t>Radioteléfonos abanderados</t>
  </si>
  <si>
    <t>Dias al mes</t>
  </si>
  <si>
    <t>Valor del dia</t>
  </si>
  <si>
    <t>Plazo - MESES</t>
  </si>
  <si>
    <t>Suministro, colocación y compactación de mezcla asfáltica MSC-19. con asfalto normalizado, incluye imprimacion, No incluye transporte</t>
  </si>
  <si>
    <t>Obras existentes  en mal estado</t>
  </si>
  <si>
    <t>Box Km 0+450 (muros)</t>
  </si>
  <si>
    <t>Box Km 0+450 (losas)</t>
  </si>
  <si>
    <t>Altura (m) o ancho(m)</t>
  </si>
  <si>
    <t>Nuevas mas las que reemplazan box</t>
  </si>
  <si>
    <t>Box Km 0+637 (muros)</t>
  </si>
  <si>
    <t>Box Km 0+637 (losas)</t>
  </si>
  <si>
    <t>Box Km 2+210</t>
  </si>
  <si>
    <t>Box Km 3+183</t>
  </si>
  <si>
    <t>Box Km 4+324</t>
  </si>
  <si>
    <t>Box Km 4+324 (muros)</t>
  </si>
  <si>
    <t>Box Km 4+324 (losas)</t>
  </si>
  <si>
    <t>6.35</t>
  </si>
  <si>
    <t>6.36</t>
  </si>
  <si>
    <t>Concreto 21Mpa- Box coulvert Losa Inferior</t>
  </si>
  <si>
    <t>Concreto 21 Mpa, Boxcoulvert- Losa superior y muros laterales</t>
  </si>
  <si>
    <t>Box Km 4+408</t>
  </si>
  <si>
    <t>Box Km 4+408 (muros)</t>
  </si>
  <si>
    <t>Box Km 4+408 (losas)</t>
  </si>
  <si>
    <t>Long.(m)</t>
  </si>
  <si>
    <t xml:space="preserve">Muerto </t>
  </si>
  <si>
    <t>Box Km 4+921</t>
  </si>
  <si>
    <t>Filtro</t>
  </si>
  <si>
    <t>Guardarueda</t>
  </si>
  <si>
    <t>Guaradrueda</t>
  </si>
  <si>
    <t>Aletas</t>
  </si>
  <si>
    <t>base Aletas</t>
  </si>
  <si>
    <t>Base Aletas</t>
  </si>
  <si>
    <t>Placa solera</t>
  </si>
  <si>
    <t>Cartilla Invias Guia para evaulación de cantidades y ejecución de presupuestos.Pag. 55</t>
  </si>
  <si>
    <t>Muros</t>
  </si>
  <si>
    <t>Losa superior</t>
  </si>
  <si>
    <t>Box Km 4+324 (1,5m*1,5m)</t>
  </si>
  <si>
    <t>Cartilla Invias Guia para evaulación de cantidades y ejecución de presupuestos.Pag. 56</t>
  </si>
  <si>
    <t>menos el volumen del tubo</t>
  </si>
  <si>
    <t>espesor (m)</t>
  </si>
  <si>
    <t>Perímetro (m)</t>
  </si>
  <si>
    <t>Diametro externo tuberia 36"</t>
  </si>
  <si>
    <t>Entrealetas</t>
  </si>
  <si>
    <t>Dentellón (llave entrealetas)</t>
  </si>
  <si>
    <t>Largo (m)</t>
  </si>
  <si>
    <t>Losa fondo poceta</t>
  </si>
  <si>
    <t>Descole (cabezote)</t>
  </si>
  <si>
    <t>Descole (Aletas)</t>
  </si>
  <si>
    <t>área (m2)</t>
  </si>
  <si>
    <t>Cartilla Invias Guia para evaulación de cantidades y ejecución de presupuestos.Pag. 66</t>
  </si>
  <si>
    <t>Varilla 3/8"</t>
  </si>
  <si>
    <t>Varilla 1/2"</t>
  </si>
  <si>
    <t>Aletas y  placa solera</t>
  </si>
  <si>
    <t>Cantidad (Und)</t>
  </si>
  <si>
    <t>No de Obras</t>
  </si>
  <si>
    <t>Varilla No 4 -1/2"(Kg)</t>
  </si>
  <si>
    <t>Varilla No 3- 3/8" (Kg)</t>
  </si>
  <si>
    <t>Profesional  Residente Ambiental y SISO</t>
  </si>
  <si>
    <t>Box Km 4+408 (2,0 m*2,0m)</t>
  </si>
  <si>
    <t>Box Km 4+408 (2,0 m*2,0 m)</t>
  </si>
  <si>
    <t>Según el estudio hidrológico e hidráulico la resistencia es de 18 Mpa según el manual de INVIAS, por seguridad se propone de 210Kg/cm2 que es mayor de la solicitada.</t>
  </si>
  <si>
    <t>Varilla No 2- 1/4" (Kg)</t>
  </si>
  <si>
    <t>Ver plano Esquema de obras</t>
  </si>
  <si>
    <t>CANTERA PROCOPAL</t>
  </si>
  <si>
    <t>PAVIMENTO PROCOPAL</t>
  </si>
  <si>
    <t>Varilla No 4- 1/2" (Kg)</t>
  </si>
  <si>
    <t>Cabezote</t>
  </si>
  <si>
    <t>8M</t>
  </si>
  <si>
    <r>
      <t xml:space="preserve">Gastos de Viaje Ambiental y SISO </t>
    </r>
    <r>
      <rPr>
        <sz val="12"/>
        <color rgb="FFFF0000"/>
        <rFont val="Arial"/>
        <family val="2"/>
      </rPr>
      <t>*</t>
    </r>
  </si>
  <si>
    <t>Profesional  Residente Ambiental y SISO (Tiempo para licencias y permisos)</t>
  </si>
  <si>
    <t>Profesional Director de Obra (Para licencias y permisos)</t>
  </si>
  <si>
    <t>1.6.2</t>
  </si>
  <si>
    <t>Excavación sin clasificar de la explanación, canales y prestamos. No incluye botada.</t>
  </si>
  <si>
    <t>1.4</t>
  </si>
  <si>
    <t>Lleno mecánico compactado con material de prestamo</t>
  </si>
  <si>
    <t>1.14.1</t>
  </si>
  <si>
    <t>Cuadro de volumenes de corte y lleno. Diseño Geométrico</t>
  </si>
  <si>
    <t>1.14</t>
  </si>
  <si>
    <t>Lleno mecánico compactado con material de la excavación</t>
  </si>
  <si>
    <t>Cuadro de volumenes de corte y lleno. Diseño Geométrico.  Total de lleno 3.802,34 m3</t>
  </si>
  <si>
    <t>Excavaciones varias en roca en seco. Se pagara como roca compacta.(sin dinamita)</t>
  </si>
  <si>
    <t>6.1.2</t>
  </si>
  <si>
    <t>Gastos de Viajes Ambienta y SISO (Dursante el tiempo de licencia y permisos)</t>
  </si>
  <si>
    <t xml:space="preserve">Campamentos en obra (Incluye arrendamiento enseres y servicios públicos) </t>
  </si>
  <si>
    <t>Computadores en obra (Con office).Mensual</t>
  </si>
  <si>
    <t>Impresora en obra (alquiler)</t>
  </si>
  <si>
    <t>Comunicaciones en obra (Teléfono, celular, fax, Internet, etc.) Mensual</t>
  </si>
  <si>
    <t>Arriendo de oficina y servicios públicos en obra</t>
  </si>
  <si>
    <t>TOTAL MGA</t>
  </si>
  <si>
    <t>CUADRO DE VOLUMENES Y LLENOS. DISEÑO GEOMETRICO</t>
  </si>
  <si>
    <t>AREA CORTE</t>
  </si>
  <si>
    <t>AREA LLENO</t>
  </si>
  <si>
    <t>VOLUMEN CORTE</t>
  </si>
  <si>
    <t>VOLUMEN LLENO</t>
  </si>
  <si>
    <t>133.00</t>
  </si>
  <si>
    <t>2.24</t>
  </si>
  <si>
    <t>12.74</t>
  </si>
  <si>
    <t>0.23</t>
  </si>
  <si>
    <t>140.00</t>
  </si>
  <si>
    <t>1.40</t>
  </si>
  <si>
    <t>0.10</t>
  </si>
  <si>
    <t>12.90</t>
  </si>
  <si>
    <t>0.60</t>
  </si>
  <si>
    <t>150.00</t>
  </si>
  <si>
    <t>0.02</t>
  </si>
  <si>
    <t>11.20</t>
  </si>
  <si>
    <t>0.07</t>
  </si>
  <si>
    <t>160.00</t>
  </si>
  <si>
    <t>1.06</t>
  </si>
  <si>
    <t>8.45</t>
  </si>
  <si>
    <t>0.00</t>
  </si>
  <si>
    <t>170.00</t>
  </si>
  <si>
    <t>0.63</t>
  </si>
  <si>
    <t>4.15</t>
  </si>
  <si>
    <t>0.13</t>
  </si>
  <si>
    <t>180.00</t>
  </si>
  <si>
    <t>0.20</t>
  </si>
  <si>
    <t>0.04</t>
  </si>
  <si>
    <t>1.35</t>
  </si>
  <si>
    <t>0.35</t>
  </si>
  <si>
    <t>190.00</t>
  </si>
  <si>
    <t>0.03</t>
  </si>
  <si>
    <t>2.05</t>
  </si>
  <si>
    <t>0.25</t>
  </si>
  <si>
    <t>200.00</t>
  </si>
  <si>
    <t>0.34</t>
  </si>
  <si>
    <t>5.50</t>
  </si>
  <si>
    <t>210.00</t>
  </si>
  <si>
    <t>0.76</t>
  </si>
  <si>
    <t>7.75</t>
  </si>
  <si>
    <t>220.00</t>
  </si>
  <si>
    <t>0.79</t>
  </si>
  <si>
    <t>9.25</t>
  </si>
  <si>
    <t>230.00</t>
  </si>
  <si>
    <t>13.45</t>
  </si>
  <si>
    <t>240.00</t>
  </si>
  <si>
    <t>1.63</t>
  </si>
  <si>
    <t>13.35</t>
  </si>
  <si>
    <t>250.00</t>
  </si>
  <si>
    <t>1.04</t>
  </si>
  <si>
    <t>0.01</t>
  </si>
  <si>
    <t>8.70</t>
  </si>
  <si>
    <t>1.20</t>
  </si>
  <si>
    <t>260.00</t>
  </si>
  <si>
    <t>0.70</t>
  </si>
  <si>
    <t>7.40</t>
  </si>
  <si>
    <t>0.77</t>
  </si>
  <si>
    <t>270.00</t>
  </si>
  <si>
    <t>0.78</t>
  </si>
  <si>
    <t>6.70</t>
  </si>
  <si>
    <t>280.00</t>
  </si>
  <si>
    <t>0.56</t>
  </si>
  <si>
    <t>4.35</t>
  </si>
  <si>
    <t>2.43</t>
  </si>
  <si>
    <t>290.00</t>
  </si>
  <si>
    <t>0.31</t>
  </si>
  <si>
    <t>0.73</t>
  </si>
  <si>
    <t>2.50</t>
  </si>
  <si>
    <t>7.70</t>
  </si>
  <si>
    <t>300.00</t>
  </si>
  <si>
    <t>0.19</t>
  </si>
  <si>
    <t>0.81</t>
  </si>
  <si>
    <t>7.10</t>
  </si>
  <si>
    <t>310.00</t>
  </si>
  <si>
    <t>0.61</t>
  </si>
  <si>
    <t>6.10</t>
  </si>
  <si>
    <t>320.00</t>
  </si>
  <si>
    <t>6.45</t>
  </si>
  <si>
    <t>330.00</t>
  </si>
  <si>
    <t>0.68</t>
  </si>
  <si>
    <t>5.70</t>
  </si>
  <si>
    <t>340.00</t>
  </si>
  <si>
    <t>0.46</t>
  </si>
  <si>
    <t>4.70</t>
  </si>
  <si>
    <t>350.00</t>
  </si>
  <si>
    <t>0.48</t>
  </si>
  <si>
    <t>1.83</t>
  </si>
  <si>
    <t>5.10</t>
  </si>
  <si>
    <t>360.00</t>
  </si>
  <si>
    <t>0.55</t>
  </si>
  <si>
    <t>0.54</t>
  </si>
  <si>
    <t>3.35</t>
  </si>
  <si>
    <t>4.55</t>
  </si>
  <si>
    <t>370.00</t>
  </si>
  <si>
    <t>0.12</t>
  </si>
  <si>
    <t>0.37</t>
  </si>
  <si>
    <t>2.00</t>
  </si>
  <si>
    <t>380.00</t>
  </si>
  <si>
    <t>1.10</t>
  </si>
  <si>
    <t>11.90</t>
  </si>
  <si>
    <t>390.00</t>
  </si>
  <si>
    <t>1.28</t>
  </si>
  <si>
    <t>8.60</t>
  </si>
  <si>
    <t>0.40</t>
  </si>
  <si>
    <t>400.00</t>
  </si>
  <si>
    <t>0.44</t>
  </si>
  <si>
    <t>4.65</t>
  </si>
  <si>
    <t>1.80</t>
  </si>
  <si>
    <t>410.00</t>
  </si>
  <si>
    <t>0.49</t>
  </si>
  <si>
    <t>0.24</t>
  </si>
  <si>
    <t>4.10</t>
  </si>
  <si>
    <t>4.45</t>
  </si>
  <si>
    <t>420.00</t>
  </si>
  <si>
    <t>0.33</t>
  </si>
  <si>
    <t>0.65</t>
  </si>
  <si>
    <t>3.20</t>
  </si>
  <si>
    <t>9.75</t>
  </si>
  <si>
    <t>430.00</t>
  </si>
  <si>
    <t>1.30</t>
  </si>
  <si>
    <t>10.50</t>
  </si>
  <si>
    <t>440.00</t>
  </si>
  <si>
    <t>0.80</t>
  </si>
  <si>
    <t>2.80</t>
  </si>
  <si>
    <t>5.40</t>
  </si>
  <si>
    <t>450.00</t>
  </si>
  <si>
    <t>0.28</t>
  </si>
  <si>
    <t>1.53</t>
  </si>
  <si>
    <t>8.05</t>
  </si>
  <si>
    <t>460.00</t>
  </si>
  <si>
    <t>1.33</t>
  </si>
  <si>
    <t>2.07</t>
  </si>
  <si>
    <t>7.50</t>
  </si>
  <si>
    <t>470.00</t>
  </si>
  <si>
    <t>0.62</t>
  </si>
  <si>
    <t>0.17</t>
  </si>
  <si>
    <t>6.15</t>
  </si>
  <si>
    <t>2.85</t>
  </si>
  <si>
    <t>480.00</t>
  </si>
  <si>
    <t>490.00</t>
  </si>
  <si>
    <t>0.47</t>
  </si>
  <si>
    <t>7.85</t>
  </si>
  <si>
    <t>500.00</t>
  </si>
  <si>
    <t>7.60</t>
  </si>
  <si>
    <t>3.90</t>
  </si>
  <si>
    <t>510.00</t>
  </si>
  <si>
    <t>0.42</t>
  </si>
  <si>
    <t>2.90</t>
  </si>
  <si>
    <t>1.65</t>
  </si>
  <si>
    <t>520.00</t>
  </si>
  <si>
    <t>0.16</t>
  </si>
  <si>
    <t>1.45</t>
  </si>
  <si>
    <t>0.45</t>
  </si>
  <si>
    <t>530.00</t>
  </si>
  <si>
    <t>0.43</t>
  </si>
  <si>
    <t>540.00</t>
  </si>
  <si>
    <t>550.00</t>
  </si>
  <si>
    <t>0.99</t>
  </si>
  <si>
    <t>0.27</t>
  </si>
  <si>
    <t>8.75</t>
  </si>
  <si>
    <t>560.00</t>
  </si>
  <si>
    <t>0.08</t>
  </si>
  <si>
    <t>5.95</t>
  </si>
  <si>
    <t>570.00</t>
  </si>
  <si>
    <t>0.06</t>
  </si>
  <si>
    <t>5.00</t>
  </si>
  <si>
    <t>580.00</t>
  </si>
  <si>
    <t>0.57</t>
  </si>
  <si>
    <t>6.80</t>
  </si>
  <si>
    <t>590.00</t>
  </si>
  <si>
    <t>7.15</t>
  </si>
  <si>
    <t>600.00</t>
  </si>
  <si>
    <t>0.64</t>
  </si>
  <si>
    <t>8.10</t>
  </si>
  <si>
    <t>610.00</t>
  </si>
  <si>
    <t>0.98</t>
  </si>
  <si>
    <t>620.00</t>
  </si>
  <si>
    <t>0.21</t>
  </si>
  <si>
    <t>0.52</t>
  </si>
  <si>
    <t>4.25</t>
  </si>
  <si>
    <t>4.50</t>
  </si>
  <si>
    <t>630.00</t>
  </si>
  <si>
    <t>0.38</t>
  </si>
  <si>
    <t>3.55</t>
  </si>
  <si>
    <t>2.20</t>
  </si>
  <si>
    <t>640.00</t>
  </si>
  <si>
    <t>650.00</t>
  </si>
  <si>
    <t>0.72</t>
  </si>
  <si>
    <t>9.60</t>
  </si>
  <si>
    <t>660.00</t>
  </si>
  <si>
    <t>3.45</t>
  </si>
  <si>
    <t>670.00</t>
  </si>
  <si>
    <t>0.36</t>
  </si>
  <si>
    <t>0.41</t>
  </si>
  <si>
    <t>4.05</t>
  </si>
  <si>
    <t>2.10</t>
  </si>
  <si>
    <t>680.00</t>
  </si>
  <si>
    <t>690.00</t>
  </si>
  <si>
    <t>1.93</t>
  </si>
  <si>
    <t>15.15</t>
  </si>
  <si>
    <t>700.00</t>
  </si>
  <si>
    <t>5.60</t>
  </si>
  <si>
    <t>3.33</t>
  </si>
  <si>
    <t>710.00</t>
  </si>
  <si>
    <t>1.00</t>
  </si>
  <si>
    <t>10.05</t>
  </si>
  <si>
    <t>720.00</t>
  </si>
  <si>
    <t>1.01</t>
  </si>
  <si>
    <t>730.00</t>
  </si>
  <si>
    <t>1.23</t>
  </si>
  <si>
    <t>9.35</t>
  </si>
  <si>
    <t>740.00</t>
  </si>
  <si>
    <t>8.40</t>
  </si>
  <si>
    <t>750.00</t>
  </si>
  <si>
    <t>760.00</t>
  </si>
  <si>
    <t>12.65</t>
  </si>
  <si>
    <t>770.00</t>
  </si>
  <si>
    <t>1.47</t>
  </si>
  <si>
    <t>16.00</t>
  </si>
  <si>
    <t>780.00</t>
  </si>
  <si>
    <t>1.73</t>
  </si>
  <si>
    <t>20.20</t>
  </si>
  <si>
    <t>790.00</t>
  </si>
  <si>
    <t>2.31</t>
  </si>
  <si>
    <t>0.15</t>
  </si>
  <si>
    <t>17.05</t>
  </si>
  <si>
    <t>800.00</t>
  </si>
  <si>
    <t>14.55</t>
  </si>
  <si>
    <t>810.00</t>
  </si>
  <si>
    <t>1.81</t>
  </si>
  <si>
    <t>16.60</t>
  </si>
  <si>
    <t>820.00</t>
  </si>
  <si>
    <t>1.51</t>
  </si>
  <si>
    <t>14.00</t>
  </si>
  <si>
    <t>830.00</t>
  </si>
  <si>
    <t>0.30</t>
  </si>
  <si>
    <t>13.05</t>
  </si>
  <si>
    <t>840.00</t>
  </si>
  <si>
    <t>0.05</t>
  </si>
  <si>
    <t>1.32</t>
  </si>
  <si>
    <t>1.05</t>
  </si>
  <si>
    <t>14.40</t>
  </si>
  <si>
    <t>850.00</t>
  </si>
  <si>
    <t>1.56</t>
  </si>
  <si>
    <t>3.00</t>
  </si>
  <si>
    <t>10.95</t>
  </si>
  <si>
    <t>860.00</t>
  </si>
  <si>
    <t>9.95</t>
  </si>
  <si>
    <t>3.60</t>
  </si>
  <si>
    <t>870.00</t>
  </si>
  <si>
    <t>1.55</t>
  </si>
  <si>
    <t>0.09</t>
  </si>
  <si>
    <t>20.00</t>
  </si>
  <si>
    <t>880.00</t>
  </si>
  <si>
    <t>2.45</t>
  </si>
  <si>
    <t>22.25</t>
  </si>
  <si>
    <t>5.45</t>
  </si>
  <si>
    <t>890.00</t>
  </si>
  <si>
    <t>13.75</t>
  </si>
  <si>
    <t>6.60</t>
  </si>
  <si>
    <t>900.00</t>
  </si>
  <si>
    <t>0.75</t>
  </si>
  <si>
    <t>5.80</t>
  </si>
  <si>
    <t>910.00</t>
  </si>
  <si>
    <t>2.25</t>
  </si>
  <si>
    <t>4.90</t>
  </si>
  <si>
    <t>920.00</t>
  </si>
  <si>
    <t>3.40</t>
  </si>
  <si>
    <t>930.00</t>
  </si>
  <si>
    <t>940.00</t>
  </si>
  <si>
    <t>0.58</t>
  </si>
  <si>
    <t>950.00</t>
  </si>
  <si>
    <t>0.85</t>
  </si>
  <si>
    <t>960.00</t>
  </si>
  <si>
    <t>7.25</t>
  </si>
  <si>
    <t>970.00</t>
  </si>
  <si>
    <t>0.69</t>
  </si>
  <si>
    <t>3.25</t>
  </si>
  <si>
    <t>980.00</t>
  </si>
  <si>
    <t>3.15</t>
  </si>
  <si>
    <t>2.35</t>
  </si>
  <si>
    <t>990.00</t>
  </si>
  <si>
    <t>0.32</t>
  </si>
  <si>
    <t>2.55</t>
  </si>
  <si>
    <t>1000.00</t>
  </si>
  <si>
    <t>1.75</t>
  </si>
  <si>
    <t>1010.00</t>
  </si>
  <si>
    <t>3.75</t>
  </si>
  <si>
    <t>6.20</t>
  </si>
  <si>
    <t>1020.00</t>
  </si>
  <si>
    <t>1030.00</t>
  </si>
  <si>
    <t>5.05</t>
  </si>
  <si>
    <t>4.20</t>
  </si>
  <si>
    <t>1040.00</t>
  </si>
  <si>
    <t>4.80</t>
  </si>
  <si>
    <t>1050.00</t>
  </si>
  <si>
    <t>4.95</t>
  </si>
  <si>
    <t>1060.00</t>
  </si>
  <si>
    <t>0.51</t>
  </si>
  <si>
    <t>1.25</t>
  </si>
  <si>
    <t>9.85</t>
  </si>
  <si>
    <t>1070.00</t>
  </si>
  <si>
    <t>1.46</t>
  </si>
  <si>
    <t>14.90</t>
  </si>
  <si>
    <t>1080.00</t>
  </si>
  <si>
    <t>1.52</t>
  </si>
  <si>
    <t>18.35</t>
  </si>
  <si>
    <t>1090.00</t>
  </si>
  <si>
    <t>2.15</t>
  </si>
  <si>
    <t>0.87</t>
  </si>
  <si>
    <t>15.10</t>
  </si>
  <si>
    <t>1100.00</t>
  </si>
  <si>
    <t>0.26</t>
  </si>
  <si>
    <t>2.70</t>
  </si>
  <si>
    <t>9.05</t>
  </si>
  <si>
    <t>1110.00</t>
  </si>
  <si>
    <t>0.94</t>
  </si>
  <si>
    <t>3.13</t>
  </si>
  <si>
    <t>1120.00</t>
  </si>
  <si>
    <t>0.95</t>
  </si>
  <si>
    <t>8.95</t>
  </si>
  <si>
    <t>1130.00</t>
  </si>
  <si>
    <t>0.84</t>
  </si>
  <si>
    <t>1140.00</t>
  </si>
  <si>
    <t>0.14</t>
  </si>
  <si>
    <t>5.15</t>
  </si>
  <si>
    <t>1150.00</t>
  </si>
  <si>
    <t>9.80</t>
  </si>
  <si>
    <t>1160.00</t>
  </si>
  <si>
    <t>1.38</t>
  </si>
  <si>
    <t>1170.00</t>
  </si>
  <si>
    <t>4.60</t>
  </si>
  <si>
    <t>1.57</t>
  </si>
  <si>
    <t>1180.00</t>
  </si>
  <si>
    <t>0.88</t>
  </si>
  <si>
    <t>1190.00</t>
  </si>
  <si>
    <t>6.85</t>
  </si>
  <si>
    <t>1200.00</t>
  </si>
  <si>
    <t>2.27</t>
  </si>
  <si>
    <t>0.90</t>
  </si>
  <si>
    <t>1210.00</t>
  </si>
  <si>
    <t>1220.00</t>
  </si>
  <si>
    <t>16.45</t>
  </si>
  <si>
    <t>1230.00</t>
  </si>
  <si>
    <t>22.75</t>
  </si>
  <si>
    <t>1240.00</t>
  </si>
  <si>
    <t>28.80</t>
  </si>
  <si>
    <t>1250.00</t>
  </si>
  <si>
    <t>35.95</t>
  </si>
  <si>
    <t>1260.00</t>
  </si>
  <si>
    <t>3.74</t>
  </si>
  <si>
    <t>37.45</t>
  </si>
  <si>
    <t>1270.00</t>
  </si>
  <si>
    <t>34.55</t>
  </si>
  <si>
    <t>1280.00</t>
  </si>
  <si>
    <t>3.16</t>
  </si>
  <si>
    <t>25.75</t>
  </si>
  <si>
    <t>1290.00</t>
  </si>
  <si>
    <t>1.99</t>
  </si>
  <si>
    <t>1300.00</t>
  </si>
  <si>
    <t>1310.00</t>
  </si>
  <si>
    <t>0.59</t>
  </si>
  <si>
    <t>0.74</t>
  </si>
  <si>
    <t>11.45</t>
  </si>
  <si>
    <t>1320.00</t>
  </si>
  <si>
    <t>14.85</t>
  </si>
  <si>
    <t>1330.00</t>
  </si>
  <si>
    <t>1.42</t>
  </si>
  <si>
    <t>14.15</t>
  </si>
  <si>
    <t>1340.00</t>
  </si>
  <si>
    <t>1.41</t>
  </si>
  <si>
    <t>1350.00</t>
  </si>
  <si>
    <t>0.83</t>
  </si>
  <si>
    <t>2.77</t>
  </si>
  <si>
    <t>1360.00</t>
  </si>
  <si>
    <t>3.65</t>
  </si>
  <si>
    <t>1370.00</t>
  </si>
  <si>
    <t>10.15</t>
  </si>
  <si>
    <t>1380.00</t>
  </si>
  <si>
    <t>1.72</t>
  </si>
  <si>
    <t>1390.00</t>
  </si>
  <si>
    <t>11.55</t>
  </si>
  <si>
    <t>1400.00</t>
  </si>
  <si>
    <t>1.36</t>
  </si>
  <si>
    <t>1410.00</t>
  </si>
  <si>
    <t>1420.00</t>
  </si>
  <si>
    <t>1.37</t>
  </si>
  <si>
    <t>6.90</t>
  </si>
  <si>
    <t>1430.00</t>
  </si>
  <si>
    <t>2.33</t>
  </si>
  <si>
    <t>1440.00</t>
  </si>
  <si>
    <t>1.09</t>
  </si>
  <si>
    <t>10.60</t>
  </si>
  <si>
    <t>1.67</t>
  </si>
  <si>
    <t>1450.00</t>
  </si>
  <si>
    <t>1.03</t>
  </si>
  <si>
    <t>0.50</t>
  </si>
  <si>
    <t>3.95</t>
  </si>
  <si>
    <t>1460.00</t>
  </si>
  <si>
    <t>0.29</t>
  </si>
  <si>
    <t>1470.00</t>
  </si>
  <si>
    <t>1.19</t>
  </si>
  <si>
    <t>9.15</t>
  </si>
  <si>
    <t>1480.00</t>
  </si>
  <si>
    <t>7.20</t>
  </si>
  <si>
    <t>4.30</t>
  </si>
  <si>
    <t>1490.00</t>
  </si>
  <si>
    <t>0.22</t>
  </si>
  <si>
    <t>7.80</t>
  </si>
  <si>
    <t>1500.00</t>
  </si>
  <si>
    <t>0.93</t>
  </si>
  <si>
    <t>1510.00</t>
  </si>
  <si>
    <t>9.30</t>
  </si>
  <si>
    <t>1520.00</t>
  </si>
  <si>
    <t>1.69</t>
  </si>
  <si>
    <t>1530.00</t>
  </si>
  <si>
    <t>0.89</t>
  </si>
  <si>
    <t>13.30</t>
  </si>
  <si>
    <t>1540.00</t>
  </si>
  <si>
    <t>1.77</t>
  </si>
  <si>
    <t>12.00</t>
  </si>
  <si>
    <t>1550.00</t>
  </si>
  <si>
    <t>3.50</t>
  </si>
  <si>
    <t>1560.00</t>
  </si>
  <si>
    <t>1570.00</t>
  </si>
  <si>
    <t>0.71</t>
  </si>
  <si>
    <t>3.85</t>
  </si>
  <si>
    <t>1580.00</t>
  </si>
  <si>
    <t>1590.00</t>
  </si>
  <si>
    <t>6.00</t>
  </si>
  <si>
    <t>5.55</t>
  </si>
  <si>
    <t>1600.00</t>
  </si>
  <si>
    <t>1610.00</t>
  </si>
  <si>
    <t>6.30</t>
  </si>
  <si>
    <t>1620.00</t>
  </si>
  <si>
    <t>0.67</t>
  </si>
  <si>
    <t>10.85</t>
  </si>
  <si>
    <t>1630.00</t>
  </si>
  <si>
    <t>1.50</t>
  </si>
  <si>
    <t>1640.00</t>
  </si>
  <si>
    <t>1.08</t>
  </si>
  <si>
    <t>1650.00</t>
  </si>
  <si>
    <t>10.25</t>
  </si>
  <si>
    <t>1660.00</t>
  </si>
  <si>
    <t>1670.00</t>
  </si>
  <si>
    <t>1.07</t>
  </si>
  <si>
    <t>1680.00</t>
  </si>
  <si>
    <t>2.47</t>
  </si>
  <si>
    <t>1690.00</t>
  </si>
  <si>
    <t>1700.00</t>
  </si>
  <si>
    <t>12.20</t>
  </si>
  <si>
    <t>1710.00</t>
  </si>
  <si>
    <t>1.44</t>
  </si>
  <si>
    <t>12.10</t>
  </si>
  <si>
    <t>1720.00</t>
  </si>
  <si>
    <t>12.15</t>
  </si>
  <si>
    <t>1730.00</t>
  </si>
  <si>
    <t>14.95</t>
  </si>
  <si>
    <t>1740.00</t>
  </si>
  <si>
    <t>1.54</t>
  </si>
  <si>
    <t>11.25</t>
  </si>
  <si>
    <t>1750.00</t>
  </si>
  <si>
    <t>1760.00</t>
  </si>
  <si>
    <t>1770.00</t>
  </si>
  <si>
    <t>0.66</t>
  </si>
  <si>
    <t>2.65</t>
  </si>
  <si>
    <t>1780.00</t>
  </si>
  <si>
    <t>0.96</t>
  </si>
  <si>
    <t>1.70</t>
  </si>
  <si>
    <t>9.40</t>
  </si>
  <si>
    <t>1790.00</t>
  </si>
  <si>
    <t>0.92</t>
  </si>
  <si>
    <t>16.40</t>
  </si>
  <si>
    <t>1800.00</t>
  </si>
  <si>
    <t>2.36</t>
  </si>
  <si>
    <t>21.55</t>
  </si>
  <si>
    <t>1810.00</t>
  </si>
  <si>
    <t>1.95</t>
  </si>
  <si>
    <t>1820.00</t>
  </si>
  <si>
    <t>1.90</t>
  </si>
  <si>
    <t>1830.00</t>
  </si>
  <si>
    <t>2.40</t>
  </si>
  <si>
    <t>3.80</t>
  </si>
  <si>
    <t>1840.00</t>
  </si>
  <si>
    <t>1850.00</t>
  </si>
  <si>
    <t>1860.00</t>
  </si>
  <si>
    <t>8.80</t>
  </si>
  <si>
    <t>1870.00</t>
  </si>
  <si>
    <t>18.65</t>
  </si>
  <si>
    <t>1880.00</t>
  </si>
  <si>
    <t>0.39</t>
  </si>
  <si>
    <t>2.38</t>
  </si>
  <si>
    <t>1890.00</t>
  </si>
  <si>
    <t>12.70</t>
  </si>
  <si>
    <t>1900.00</t>
  </si>
  <si>
    <t>1.94</t>
  </si>
  <si>
    <t>34.20</t>
  </si>
  <si>
    <t>1910.00</t>
  </si>
  <si>
    <t>42.55</t>
  </si>
  <si>
    <t>1920.00</t>
  </si>
  <si>
    <t>3.61</t>
  </si>
  <si>
    <t>20.05</t>
  </si>
  <si>
    <t>1930.00</t>
  </si>
  <si>
    <t>1940.00</t>
  </si>
  <si>
    <t>16.35</t>
  </si>
  <si>
    <t>1950.00</t>
  </si>
  <si>
    <t>1960.00</t>
  </si>
  <si>
    <t>55.13</t>
  </si>
  <si>
    <t>1970.00</t>
  </si>
  <si>
    <t>16.54</t>
  </si>
  <si>
    <t>8.30</t>
  </si>
  <si>
    <t>85.15</t>
  </si>
  <si>
    <t>1980.00</t>
  </si>
  <si>
    <t>1.21</t>
  </si>
  <si>
    <t>7.05</t>
  </si>
  <si>
    <t>13.65</t>
  </si>
  <si>
    <t>1990.00</t>
  </si>
  <si>
    <t>14.80</t>
  </si>
  <si>
    <t>2000.00</t>
  </si>
  <si>
    <t>2010.00</t>
  </si>
  <si>
    <t>0.91</t>
  </si>
  <si>
    <t>2020.00</t>
  </si>
  <si>
    <t>2030.00</t>
  </si>
  <si>
    <t>10.70</t>
  </si>
  <si>
    <t>2040.00</t>
  </si>
  <si>
    <t>1.11</t>
  </si>
  <si>
    <t>14.70</t>
  </si>
  <si>
    <t>2050.00</t>
  </si>
  <si>
    <t>2060.00</t>
  </si>
  <si>
    <t>2070.00</t>
  </si>
  <si>
    <t>8.25</t>
  </si>
  <si>
    <t>2080.00</t>
  </si>
  <si>
    <t>2090.00</t>
  </si>
  <si>
    <t>2100.00</t>
  </si>
  <si>
    <t>2110.00</t>
  </si>
  <si>
    <t>4.75</t>
  </si>
  <si>
    <t>2120.00</t>
  </si>
  <si>
    <t>7.00</t>
  </si>
  <si>
    <t>2130.00</t>
  </si>
  <si>
    <t>0.11</t>
  </si>
  <si>
    <t>2140.00</t>
  </si>
  <si>
    <t>4.85</t>
  </si>
  <si>
    <t>2150.00</t>
  </si>
  <si>
    <t>2160.00</t>
  </si>
  <si>
    <t>0.86</t>
  </si>
  <si>
    <t>9.00</t>
  </si>
  <si>
    <t>2170.00</t>
  </si>
  <si>
    <t>3.10</t>
  </si>
  <si>
    <t>13.25</t>
  </si>
  <si>
    <t>2180.00</t>
  </si>
  <si>
    <t>1.71</t>
  </si>
  <si>
    <t>12.30</t>
  </si>
  <si>
    <t>2190.00</t>
  </si>
  <si>
    <t>1.15</t>
  </si>
  <si>
    <t>2200.00</t>
  </si>
  <si>
    <t>2210.00</t>
  </si>
  <si>
    <t>13.10</t>
  </si>
  <si>
    <t>2220.00</t>
  </si>
  <si>
    <t>1.24</t>
  </si>
  <si>
    <t>2230.00</t>
  </si>
  <si>
    <t>2240.00</t>
  </si>
  <si>
    <t>2250.00</t>
  </si>
  <si>
    <t>2260.00</t>
  </si>
  <si>
    <t>2270.00</t>
  </si>
  <si>
    <t>2280.00</t>
  </si>
  <si>
    <t>2290.00</t>
  </si>
  <si>
    <t>15.00</t>
  </si>
  <si>
    <t>2300.00</t>
  </si>
  <si>
    <t>2310.00</t>
  </si>
  <si>
    <t>2320.00</t>
  </si>
  <si>
    <t>0.18</t>
  </si>
  <si>
    <t>2330.00</t>
  </si>
  <si>
    <t>2340.00</t>
  </si>
  <si>
    <t>13.50</t>
  </si>
  <si>
    <t>2350.00</t>
  </si>
  <si>
    <t>5.85</t>
  </si>
  <si>
    <t>2360.00</t>
  </si>
  <si>
    <t>6.75</t>
  </si>
  <si>
    <t>2370.00</t>
  </si>
  <si>
    <t>1.34</t>
  </si>
  <si>
    <t>2380.00</t>
  </si>
  <si>
    <t>2390.00</t>
  </si>
  <si>
    <t>2.60</t>
  </si>
  <si>
    <t>2400.00</t>
  </si>
  <si>
    <t>2410.00</t>
  </si>
  <si>
    <t>5.25</t>
  </si>
  <si>
    <t>2420.00</t>
  </si>
  <si>
    <t>1.27</t>
  </si>
  <si>
    <t>2430.00</t>
  </si>
  <si>
    <t>1.12</t>
  </si>
  <si>
    <t>9.45</t>
  </si>
  <si>
    <t>2440.00</t>
  </si>
  <si>
    <t>2450.00</t>
  </si>
  <si>
    <t>1.26</t>
  </si>
  <si>
    <t>2460.00</t>
  </si>
  <si>
    <t>10.20</t>
  </si>
  <si>
    <t>2470.00</t>
  </si>
  <si>
    <t>2480.00</t>
  </si>
  <si>
    <t>2490.00</t>
  </si>
  <si>
    <t>4.40</t>
  </si>
  <si>
    <t>2500.00</t>
  </si>
  <si>
    <t>2.30</t>
  </si>
  <si>
    <t>4.00</t>
  </si>
  <si>
    <t>2510.00</t>
  </si>
  <si>
    <t>2520.00</t>
  </si>
  <si>
    <t>2530.00</t>
  </si>
  <si>
    <t>2540.00</t>
  </si>
  <si>
    <t>0.97</t>
  </si>
  <si>
    <t>15.50</t>
  </si>
  <si>
    <t>2550.00</t>
  </si>
  <si>
    <t>2.13</t>
  </si>
  <si>
    <t>19.00</t>
  </si>
  <si>
    <t>2560.00</t>
  </si>
  <si>
    <t>13.55</t>
  </si>
  <si>
    <t>2570.00</t>
  </si>
  <si>
    <t>7.30</t>
  </si>
  <si>
    <t>2580.00</t>
  </si>
  <si>
    <t>2590.00</t>
  </si>
  <si>
    <t>5.90</t>
  </si>
  <si>
    <t>2600.00</t>
  </si>
  <si>
    <t>2610.00</t>
  </si>
  <si>
    <t>2620.00</t>
  </si>
  <si>
    <t>2630.00</t>
  </si>
  <si>
    <t>2640.00</t>
  </si>
  <si>
    <t>2650.00</t>
  </si>
  <si>
    <t>2660.00</t>
  </si>
  <si>
    <t>2670.00</t>
  </si>
  <si>
    <t>2680.00</t>
  </si>
  <si>
    <t>7.45</t>
  </si>
  <si>
    <t>2690.00</t>
  </si>
  <si>
    <t>2700.00</t>
  </si>
  <si>
    <t>2710.00</t>
  </si>
  <si>
    <t>2720.00</t>
  </si>
  <si>
    <t>2730.00</t>
  </si>
  <si>
    <t>2740.00</t>
  </si>
  <si>
    <t>1.43</t>
  </si>
  <si>
    <t>14.25</t>
  </si>
  <si>
    <t>2750.00</t>
  </si>
  <si>
    <t>13.90</t>
  </si>
  <si>
    <t>2760.00</t>
  </si>
  <si>
    <t>15.20</t>
  </si>
  <si>
    <t>2770.00</t>
  </si>
  <si>
    <t>1.68</t>
  </si>
  <si>
    <t>12.50</t>
  </si>
  <si>
    <t>2780.00</t>
  </si>
  <si>
    <t>0.82</t>
  </si>
  <si>
    <t>6.50</t>
  </si>
  <si>
    <t>2790.00</t>
  </si>
  <si>
    <t>2.75</t>
  </si>
  <si>
    <t>2800.00</t>
  </si>
  <si>
    <t>2810.00</t>
  </si>
  <si>
    <t>2820.00</t>
  </si>
  <si>
    <t>2830.00</t>
  </si>
  <si>
    <t>2840.00</t>
  </si>
  <si>
    <t>2850.00</t>
  </si>
  <si>
    <t>2860.00</t>
  </si>
  <si>
    <t>12.95</t>
  </si>
  <si>
    <t>2870.00</t>
  </si>
  <si>
    <t>14.65</t>
  </si>
  <si>
    <t>2880.00</t>
  </si>
  <si>
    <t>16.25</t>
  </si>
  <si>
    <t>2890.00</t>
  </si>
  <si>
    <t>1.74</t>
  </si>
  <si>
    <t>17.90</t>
  </si>
  <si>
    <t>2900.00</t>
  </si>
  <si>
    <t>1.84</t>
  </si>
  <si>
    <t>17.00</t>
  </si>
  <si>
    <t>2910.00</t>
  </si>
  <si>
    <t>11.40</t>
  </si>
  <si>
    <t>2920.00</t>
  </si>
  <si>
    <t>2930.00</t>
  </si>
  <si>
    <t>2940.00</t>
  </si>
  <si>
    <t>9.20</t>
  </si>
  <si>
    <t>2950.00</t>
  </si>
  <si>
    <t>14.35</t>
  </si>
  <si>
    <t>2960.00</t>
  </si>
  <si>
    <t>2970.00</t>
  </si>
  <si>
    <t>1.02</t>
  </si>
  <si>
    <t>8.00</t>
  </si>
  <si>
    <t>2980.00</t>
  </si>
  <si>
    <t>0.53</t>
  </si>
  <si>
    <t>2.95</t>
  </si>
  <si>
    <t>2990.00</t>
  </si>
  <si>
    <t>1.39</t>
  </si>
  <si>
    <t>3000.00</t>
  </si>
  <si>
    <t>2.01</t>
  </si>
  <si>
    <t>29.75</t>
  </si>
  <si>
    <t>3010.00</t>
  </si>
  <si>
    <t>3.94</t>
  </si>
  <si>
    <t>22.30</t>
  </si>
  <si>
    <t>3020.00</t>
  </si>
  <si>
    <t>3030.00</t>
  </si>
  <si>
    <t>3040.00</t>
  </si>
  <si>
    <t>11.00</t>
  </si>
  <si>
    <t>3050.00</t>
  </si>
  <si>
    <t>6.05</t>
  </si>
  <si>
    <t>3060.00</t>
  </si>
  <si>
    <t>3070.00</t>
  </si>
  <si>
    <t>9.55</t>
  </si>
  <si>
    <t>3080.00</t>
  </si>
  <si>
    <t>3090.00</t>
  </si>
  <si>
    <t>3100.00</t>
  </si>
  <si>
    <t>2.03</t>
  </si>
  <si>
    <t>3.30</t>
  </si>
  <si>
    <t>3110.00</t>
  </si>
  <si>
    <t>7.95</t>
  </si>
  <si>
    <t>3120.00</t>
  </si>
  <si>
    <t>3130.00</t>
  </si>
  <si>
    <t>1.85</t>
  </si>
  <si>
    <t>5.30</t>
  </si>
  <si>
    <t>3140.00</t>
  </si>
  <si>
    <t>3150.00</t>
  </si>
  <si>
    <t>10.45</t>
  </si>
  <si>
    <t>3160.00</t>
  </si>
  <si>
    <t>3170.00</t>
  </si>
  <si>
    <t>3180.00</t>
  </si>
  <si>
    <t>3190.00</t>
  </si>
  <si>
    <t>3200.00</t>
  </si>
  <si>
    <t>1.31</t>
  </si>
  <si>
    <t>10.40</t>
  </si>
  <si>
    <t>3210.00</t>
  </si>
  <si>
    <t>3220.00</t>
  </si>
  <si>
    <t>3230.00</t>
  </si>
  <si>
    <t>3240.00</t>
  </si>
  <si>
    <t>11.35</t>
  </si>
  <si>
    <t>3250.00</t>
  </si>
  <si>
    <t>1.22</t>
  </si>
  <si>
    <t>3260.00</t>
  </si>
  <si>
    <t>3270.00</t>
  </si>
  <si>
    <t>3280.00</t>
  </si>
  <si>
    <t>3290.00</t>
  </si>
  <si>
    <t>3300.00</t>
  </si>
  <si>
    <t>2.87</t>
  </si>
  <si>
    <t>3310.00</t>
  </si>
  <si>
    <t>5.20</t>
  </si>
  <si>
    <t>3320.00</t>
  </si>
  <si>
    <t>3330.00</t>
  </si>
  <si>
    <t>13.60</t>
  </si>
  <si>
    <t>3340.00</t>
  </si>
  <si>
    <t>3350.00</t>
  </si>
  <si>
    <t>3360.00</t>
  </si>
  <si>
    <t>6.55</t>
  </si>
  <si>
    <t>3370.00</t>
  </si>
  <si>
    <t>5.35</t>
  </si>
  <si>
    <t>3380.00</t>
  </si>
  <si>
    <t>1.60</t>
  </si>
  <si>
    <t>3390.00</t>
  </si>
  <si>
    <t>3400.00</t>
  </si>
  <si>
    <t>3410.00</t>
  </si>
  <si>
    <t>6.65</t>
  </si>
  <si>
    <t>3420.00</t>
  </si>
  <si>
    <t>3430.00</t>
  </si>
  <si>
    <t>3440.00</t>
  </si>
  <si>
    <t>12.75</t>
  </si>
  <si>
    <t>3450.00</t>
  </si>
  <si>
    <t>8.85</t>
  </si>
  <si>
    <t>3460.00</t>
  </si>
  <si>
    <t>11.05</t>
  </si>
  <si>
    <t>3470.00</t>
  </si>
  <si>
    <t>8.35</t>
  </si>
  <si>
    <t>3480.00</t>
  </si>
  <si>
    <t>3490.00</t>
  </si>
  <si>
    <t>3500.00</t>
  </si>
  <si>
    <t>3510.00</t>
  </si>
  <si>
    <t>3520.00</t>
  </si>
  <si>
    <t>3530.00</t>
  </si>
  <si>
    <t>3540.00</t>
  </si>
  <si>
    <t>3550.00</t>
  </si>
  <si>
    <t>3560.00</t>
  </si>
  <si>
    <t>3570.00</t>
  </si>
  <si>
    <t>3580.00</t>
  </si>
  <si>
    <t>3590.00</t>
  </si>
  <si>
    <t>11.75</t>
  </si>
  <si>
    <t>3600.00</t>
  </si>
  <si>
    <t>3610.00</t>
  </si>
  <si>
    <t>3620.00</t>
  </si>
  <si>
    <t>3630.00</t>
  </si>
  <si>
    <t>3640.00</t>
  </si>
  <si>
    <t>3.23</t>
  </si>
  <si>
    <t>3650.00</t>
  </si>
  <si>
    <t>3.05</t>
  </si>
  <si>
    <t>3660.00</t>
  </si>
  <si>
    <t>3670.00</t>
  </si>
  <si>
    <t>3680.00</t>
  </si>
  <si>
    <t>3690.00</t>
  </si>
  <si>
    <t>7.90</t>
  </si>
  <si>
    <t>3700.00</t>
  </si>
  <si>
    <t>3710.00</t>
  </si>
  <si>
    <t>3720.00</t>
  </si>
  <si>
    <t>3730.00</t>
  </si>
  <si>
    <t>3740.00</t>
  </si>
  <si>
    <t>3750.00</t>
  </si>
  <si>
    <t>10.55</t>
  </si>
  <si>
    <t>3760.00</t>
  </si>
  <si>
    <t>1.62</t>
  </si>
  <si>
    <t>3770.00</t>
  </si>
  <si>
    <t>11.70</t>
  </si>
  <si>
    <t>3780.00</t>
  </si>
  <si>
    <t>1.16</t>
  </si>
  <si>
    <t>7.35</t>
  </si>
  <si>
    <t>3790.00</t>
  </si>
  <si>
    <t>3800.00</t>
  </si>
  <si>
    <t>3810.00</t>
  </si>
  <si>
    <t>3820.00</t>
  </si>
  <si>
    <t>3830.00</t>
  </si>
  <si>
    <t>13.00</t>
  </si>
  <si>
    <t>3840.00</t>
  </si>
  <si>
    <t>11.80</t>
  </si>
  <si>
    <t>3850.00</t>
  </si>
  <si>
    <t>3860.00</t>
  </si>
  <si>
    <t>8.20</t>
  </si>
  <si>
    <t>3870.00</t>
  </si>
  <si>
    <t>15.95</t>
  </si>
  <si>
    <t>3880.00</t>
  </si>
  <si>
    <t>3890.00</t>
  </si>
  <si>
    <t>3900.00</t>
  </si>
  <si>
    <t>3910.00</t>
  </si>
  <si>
    <t>3920.00</t>
  </si>
  <si>
    <t>3930.00</t>
  </si>
  <si>
    <t>3940.00</t>
  </si>
  <si>
    <t>8.65</t>
  </si>
  <si>
    <t>3950.00</t>
  </si>
  <si>
    <t>3960.00</t>
  </si>
  <si>
    <t>3970.00</t>
  </si>
  <si>
    <t>3980.00</t>
  </si>
  <si>
    <t>3990.00</t>
  </si>
  <si>
    <t>4000.00</t>
  </si>
  <si>
    <t>11.95</t>
  </si>
  <si>
    <t>4010.00</t>
  </si>
  <si>
    <t>4020.00</t>
  </si>
  <si>
    <t>4030.00</t>
  </si>
  <si>
    <t>4040.00</t>
  </si>
  <si>
    <t>4050.00</t>
  </si>
  <si>
    <t>4060.00</t>
  </si>
  <si>
    <t>4070.00</t>
  </si>
  <si>
    <t>4080.00</t>
  </si>
  <si>
    <t>1.92</t>
  </si>
  <si>
    <t>16.90</t>
  </si>
  <si>
    <t>4090.00</t>
  </si>
  <si>
    <t>4100.00</t>
  </si>
  <si>
    <t>4110.00</t>
  </si>
  <si>
    <t>4120.00</t>
  </si>
  <si>
    <t>4130.00</t>
  </si>
  <si>
    <t>4140.00</t>
  </si>
  <si>
    <t>4150.00</t>
  </si>
  <si>
    <t>4160.00</t>
  </si>
  <si>
    <t>4170.00</t>
  </si>
  <si>
    <t>4180.00</t>
  </si>
  <si>
    <t>4190.00</t>
  </si>
  <si>
    <t>5.75</t>
  </si>
  <si>
    <t>4200.00</t>
  </si>
  <si>
    <t>4210.00</t>
  </si>
  <si>
    <t>4220.00</t>
  </si>
  <si>
    <t>4230.00</t>
  </si>
  <si>
    <t>3.07</t>
  </si>
  <si>
    <t>4240.00</t>
  </si>
  <si>
    <t>4250.00</t>
  </si>
  <si>
    <t>4260.00</t>
  </si>
  <si>
    <t>2.17</t>
  </si>
  <si>
    <t>4270.00</t>
  </si>
  <si>
    <t>4280.00</t>
  </si>
  <si>
    <t>4290.00</t>
  </si>
  <si>
    <t>4300.00</t>
  </si>
  <si>
    <t>4310.00</t>
  </si>
  <si>
    <t>4320.00</t>
  </si>
  <si>
    <t>4330.00</t>
  </si>
  <si>
    <t>4340.00</t>
  </si>
  <si>
    <t>4350.00</t>
  </si>
  <si>
    <t>6.40</t>
  </si>
  <si>
    <t>4360.00</t>
  </si>
  <si>
    <t>4370.00</t>
  </si>
  <si>
    <t>4380.00</t>
  </si>
  <si>
    <t>4390.00</t>
  </si>
  <si>
    <t>4400.00</t>
  </si>
  <si>
    <t>4410.00</t>
  </si>
  <si>
    <t>4420.00</t>
  </si>
  <si>
    <t>4430.00</t>
  </si>
  <si>
    <t>4440.00</t>
  </si>
  <si>
    <t>20.65</t>
  </si>
  <si>
    <t>4450.00</t>
  </si>
  <si>
    <t>2.44</t>
  </si>
  <si>
    <t>22.60</t>
  </si>
  <si>
    <t>4460.00</t>
  </si>
  <si>
    <t>2.08</t>
  </si>
  <si>
    <t>17.45</t>
  </si>
  <si>
    <t>4470.00</t>
  </si>
  <si>
    <t>8.90</t>
  </si>
  <si>
    <t>4480.00</t>
  </si>
  <si>
    <t>4490.00</t>
  </si>
  <si>
    <t>4500.00</t>
  </si>
  <si>
    <t>4510.00</t>
  </si>
  <si>
    <t>1.48</t>
  </si>
  <si>
    <t>10.75</t>
  </si>
  <si>
    <t>4520.00</t>
  </si>
  <si>
    <t>12.85</t>
  </si>
  <si>
    <t>2.23</t>
  </si>
  <si>
    <t>4530.00</t>
  </si>
  <si>
    <t>4540.00</t>
  </si>
  <si>
    <t>4550.00</t>
  </si>
  <si>
    <t>4560.00</t>
  </si>
  <si>
    <t>4570.00</t>
  </si>
  <si>
    <t>4580.00</t>
  </si>
  <si>
    <t>4590.00</t>
  </si>
  <si>
    <t>4600.00</t>
  </si>
  <si>
    <t>4610.00</t>
  </si>
  <si>
    <t>4620.00</t>
  </si>
  <si>
    <t>4630.00</t>
  </si>
  <si>
    <t>4640.00</t>
  </si>
  <si>
    <t>4650.00</t>
  </si>
  <si>
    <t>15.40</t>
  </si>
  <si>
    <t>4660.00</t>
  </si>
  <si>
    <t>23.85</t>
  </si>
  <si>
    <t>4670.00</t>
  </si>
  <si>
    <t>21.95</t>
  </si>
  <si>
    <t>4680.00</t>
  </si>
  <si>
    <t>13.95</t>
  </si>
  <si>
    <t>4690.00</t>
  </si>
  <si>
    <t>3.67</t>
  </si>
  <si>
    <t>4700.00</t>
  </si>
  <si>
    <t>4710.00</t>
  </si>
  <si>
    <t>4720.00</t>
  </si>
  <si>
    <t>17.60</t>
  </si>
  <si>
    <t>4730.00</t>
  </si>
  <si>
    <t>4740.00</t>
  </si>
  <si>
    <t>4750.00</t>
  </si>
  <si>
    <t>4760.00</t>
  </si>
  <si>
    <t>10.00</t>
  </si>
  <si>
    <t>4770.00</t>
  </si>
  <si>
    <t>4780.00</t>
  </si>
  <si>
    <t>9.10</t>
  </si>
  <si>
    <t>4790.00</t>
  </si>
  <si>
    <t>4800.00</t>
  </si>
  <si>
    <t>4810.00</t>
  </si>
  <si>
    <t>19.70</t>
  </si>
  <si>
    <t>4820.00</t>
  </si>
  <si>
    <t>15.55</t>
  </si>
  <si>
    <t>4830.00</t>
  </si>
  <si>
    <t>4840.00</t>
  </si>
  <si>
    <t>4850.00</t>
  </si>
  <si>
    <t>4860.00</t>
  </si>
  <si>
    <t>12.25</t>
  </si>
  <si>
    <t>4870.00</t>
  </si>
  <si>
    <t>13.40</t>
  </si>
  <si>
    <t>4880.00</t>
  </si>
  <si>
    <t>15.80</t>
  </si>
  <si>
    <t>4890.00</t>
  </si>
  <si>
    <t>18.40</t>
  </si>
  <si>
    <t>4900.00</t>
  </si>
  <si>
    <t>4910.00</t>
  </si>
  <si>
    <t>4920.00</t>
  </si>
  <si>
    <t>4930.00</t>
  </si>
  <si>
    <t>4940.00</t>
  </si>
  <si>
    <t>4950.00</t>
  </si>
  <si>
    <t>4960.00</t>
  </si>
  <si>
    <t>4970.00</t>
  </si>
  <si>
    <t>4980.00</t>
  </si>
  <si>
    <t>4990.00</t>
  </si>
  <si>
    <t>5000.00</t>
  </si>
  <si>
    <t>5010.00</t>
  </si>
  <si>
    <t>11.50</t>
  </si>
  <si>
    <t>5020.00</t>
  </si>
  <si>
    <t>3.43</t>
  </si>
  <si>
    <t>5030.00</t>
  </si>
  <si>
    <t>5040.00</t>
  </si>
  <si>
    <t>5050.00</t>
  </si>
  <si>
    <t>5060.00</t>
  </si>
  <si>
    <t>5070.00</t>
  </si>
  <si>
    <t>5080.00</t>
  </si>
  <si>
    <t>20.95</t>
  </si>
  <si>
    <t>5090.00</t>
  </si>
  <si>
    <t>2.79</t>
  </si>
  <si>
    <t>5100.00</t>
  </si>
  <si>
    <t>2.52</t>
  </si>
  <si>
    <t>33.55</t>
  </si>
  <si>
    <t>5110.00</t>
  </si>
  <si>
    <t>4.19</t>
  </si>
  <si>
    <t>23.75</t>
  </si>
  <si>
    <t>5120.00</t>
  </si>
  <si>
    <t>16.55</t>
  </si>
  <si>
    <t>5130.00</t>
  </si>
  <si>
    <t>5140.00</t>
  </si>
  <si>
    <t>5150.00</t>
  </si>
  <si>
    <t>5160.00</t>
  </si>
  <si>
    <t>1.61</t>
  </si>
  <si>
    <t>15.75</t>
  </si>
  <si>
    <t>5170.00</t>
  </si>
  <si>
    <t>5.13</t>
  </si>
  <si>
    <t>5180.00</t>
  </si>
  <si>
    <t>17.75</t>
  </si>
  <si>
    <t>5190.00</t>
  </si>
  <si>
    <t>1.78</t>
  </si>
  <si>
    <t>14.45</t>
  </si>
  <si>
    <t>5200.00</t>
  </si>
  <si>
    <t>5210.00</t>
  </si>
  <si>
    <t>5220.00</t>
  </si>
  <si>
    <t>4.27</t>
  </si>
  <si>
    <t>5.37</t>
  </si>
  <si>
    <t>5230.00</t>
  </si>
  <si>
    <t>5240.00</t>
  </si>
  <si>
    <t>5250.00</t>
  </si>
  <si>
    <t>4.83</t>
  </si>
  <si>
    <t>5260.00</t>
  </si>
  <si>
    <t>5270.00</t>
  </si>
  <si>
    <t>15.45</t>
  </si>
  <si>
    <t>5280.00</t>
  </si>
  <si>
    <t>2.68</t>
  </si>
  <si>
    <t>5290.00</t>
  </si>
  <si>
    <t>5.83</t>
  </si>
  <si>
    <t>5.03</t>
  </si>
  <si>
    <t>5300.00</t>
  </si>
  <si>
    <t>20.70</t>
  </si>
  <si>
    <t>5310.00</t>
  </si>
  <si>
    <t>2.39</t>
  </si>
  <si>
    <t>46.65</t>
  </si>
  <si>
    <t>5320.00</t>
  </si>
  <si>
    <t>6.94</t>
  </si>
  <si>
    <t>59.65</t>
  </si>
  <si>
    <t>5330.00</t>
  </si>
  <si>
    <t>4.99</t>
  </si>
  <si>
    <t>61.80</t>
  </si>
  <si>
    <t>5340.00</t>
  </si>
  <si>
    <t>7.37</t>
  </si>
  <si>
    <t>24.57</t>
  </si>
  <si>
    <t>16.50</t>
  </si>
  <si>
    <t>5350.00</t>
  </si>
  <si>
    <t>2.83</t>
  </si>
  <si>
    <t>24.45</t>
  </si>
  <si>
    <t>5360.00</t>
  </si>
  <si>
    <t>5370.00</t>
  </si>
  <si>
    <t>18.70</t>
  </si>
  <si>
    <t>5380.00</t>
  </si>
  <si>
    <t>17.55</t>
  </si>
  <si>
    <t>5390.00</t>
  </si>
  <si>
    <t>29.70</t>
  </si>
  <si>
    <t>5400.00</t>
  </si>
  <si>
    <t>18.25</t>
  </si>
  <si>
    <t>5410.00</t>
  </si>
  <si>
    <t>5420.00</t>
  </si>
  <si>
    <t>5430.00</t>
  </si>
  <si>
    <t>24.55</t>
  </si>
  <si>
    <t>5440.00</t>
  </si>
  <si>
    <t>4.08</t>
  </si>
  <si>
    <t>1.89</t>
  </si>
  <si>
    <t>5447.25</t>
  </si>
  <si>
    <t>TOTALES</t>
  </si>
  <si>
    <t>Derecho de Botadero</t>
  </si>
  <si>
    <t>DISCRIMINACION DEL AIU</t>
  </si>
  <si>
    <t>La longitud total a intervenir por 4 lineas.</t>
  </si>
  <si>
    <t>Director Planeación</t>
  </si>
  <si>
    <t>Secretaría de Infraestructura Física</t>
  </si>
  <si>
    <t>FORMULARIO 1</t>
  </si>
  <si>
    <t>PRESUPUESTO OFICIAL</t>
  </si>
  <si>
    <t>[El presente formulario formulario aplica para los procesos de contratación que tengan como forma de pago precios unitarios, la Entidad debe ajustarlo cuando la modalidad de pago corresponde a: precio global, llave en mano, administración delegada y reembolso de gastos] </t>
  </si>
  <si>
    <t>Nº</t>
  </si>
  <si>
    <t>ITEM DE PAGO</t>
  </si>
  <si>
    <t xml:space="preserve">ESPECIFICACIONES </t>
  </si>
  <si>
    <t xml:space="preserve">VALOR TOTAL                                </t>
  </si>
  <si>
    <t>GENERAL</t>
  </si>
  <si>
    <t>PARTICULAR</t>
  </si>
  <si>
    <t>Subtotal</t>
  </si>
  <si>
    <t xml:space="preserve">SUBTOTAL OBRAS </t>
  </si>
  <si>
    <t xml:space="preserve">PROVISION PARA AJUSTES, OBRAS COMPLEMENTARIAS Y/O ADICIONALES </t>
  </si>
  <si>
    <t>SUBTOTAL OBRAS (INCLUYE IVA)</t>
  </si>
  <si>
    <t xml:space="preserve">VALOR TOTAL EN LETRAS: </t>
  </si>
  <si>
    <r>
      <rPr>
        <b/>
        <sz val="12"/>
        <rFont val="Arial Narrow"/>
        <family val="2"/>
      </rPr>
      <t xml:space="preserve">NOTA 1: </t>
    </r>
    <r>
      <rPr>
        <sz val="12"/>
        <rFont val="Arial Narrow"/>
        <family val="2"/>
      </rPr>
      <t xml:space="preserve"> </t>
    </r>
  </si>
  <si>
    <t>PORCENTAJE</t>
  </si>
  <si>
    <r>
      <rPr>
        <b/>
        <sz val="12"/>
        <rFont val="Arial Narrow"/>
        <family val="2"/>
      </rPr>
      <t>NOTA 2:</t>
    </r>
    <r>
      <rPr>
        <sz val="12"/>
        <rFont val="Arial Narrow"/>
        <family val="2"/>
      </rPr>
      <t xml:space="preserve"> </t>
    </r>
  </si>
  <si>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</si>
  <si>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</si>
  <si>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</si>
  <si>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</si>
  <si>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</si>
  <si>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UTILIDAD
</t>
  </si>
  <si>
    <t>U=</t>
  </si>
  <si>
    <r>
      <rPr>
        <b/>
        <sz val="12"/>
        <rFont val="Arial Narrow"/>
        <family val="2"/>
      </rPr>
      <t>NOTA 5:</t>
    </r>
    <r>
      <rPr>
        <sz val="12"/>
        <rFont val="Arial Narrow"/>
        <family val="2"/>
      </rPr>
      <t xml:space="preserve">  El A.I.U y su discriminación deben estar en porcentaje (%). </t>
    </r>
  </si>
  <si>
    <t>TOTAL A.I.U</t>
  </si>
  <si>
    <t>A.I.U.=</t>
  </si>
  <si>
    <r>
      <t xml:space="preserve">NOTA 6: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r>
      <rPr>
        <b/>
        <sz val="12"/>
        <rFont val="Arial Narrow"/>
        <family val="2"/>
      </rPr>
      <t xml:space="preserve">(Ajustar de acuerdo al proyecto) </t>
    </r>
  </si>
  <si>
    <t>PPTO PLAN DE MANEJO DEL TRANSITO</t>
  </si>
  <si>
    <t>8,1,1</t>
  </si>
  <si>
    <t xml:space="preserve">Señalizacion </t>
  </si>
  <si>
    <t>Und</t>
  </si>
  <si>
    <t xml:space="preserve"> Dispositivos para canalizar el transito </t>
  </si>
  <si>
    <t>8,2,2</t>
  </si>
  <si>
    <t>8,2,3</t>
  </si>
  <si>
    <t>8,2,4</t>
  </si>
  <si>
    <t>8,2,6</t>
  </si>
  <si>
    <t>8,2,7</t>
  </si>
  <si>
    <t>Abanderados</t>
  </si>
  <si>
    <t>9,1,1</t>
  </si>
  <si>
    <t xml:space="preserve"> ACTIVIDADES DE CAPACITACIÓN </t>
  </si>
  <si>
    <t>PROGRAMA/PROYECTO GESTIÓN AMBIENTAL</t>
  </si>
  <si>
    <t>9,1,1,1</t>
  </si>
  <si>
    <t>9,1,2</t>
  </si>
  <si>
    <t>9,1,2,1</t>
  </si>
  <si>
    <t xml:space="preserve"> CUMPLIMENTO DE REQUISITOS LEGALES  </t>
  </si>
  <si>
    <t>9,1,3</t>
  </si>
  <si>
    <t>9,1,3,1</t>
  </si>
  <si>
    <t xml:space="preserve"> MANEJO Y DISPOSICION FINAL DE RESIDUOS SOLIDOS CONVENCIONALES Y ESPECIALES  </t>
  </si>
  <si>
    <t>9,1,3,2</t>
  </si>
  <si>
    <t>9,1,3,3</t>
  </si>
  <si>
    <t>9,1,3,4</t>
  </si>
  <si>
    <t>9,1,3,5</t>
  </si>
  <si>
    <t>9,1,4</t>
  </si>
  <si>
    <t xml:space="preserve">SEÑALIZACIÓN FRENTES DE OBRASY SITIOS TEMPORALES (Demarcación de áreas de trabajo y centros de acopio) </t>
  </si>
  <si>
    <t>9,1,4,1</t>
  </si>
  <si>
    <t>9,1,4,2</t>
  </si>
  <si>
    <t>9,1,4,3</t>
  </si>
  <si>
    <t xml:space="preserve"> PROYECTO DE MANEJO INTEGRAL DE MATERIALES DE CONSTRUCCION Y MANEJO DE FUENTES DE EMISIONES ATMOSFÉRICAS </t>
  </si>
  <si>
    <t>9,1,5</t>
  </si>
  <si>
    <t>9,1,5,1</t>
  </si>
  <si>
    <t>9,1,5,2</t>
  </si>
  <si>
    <t>9,1,5,3</t>
  </si>
  <si>
    <t>9,1,5,4</t>
  </si>
  <si>
    <t>9,1,6</t>
  </si>
  <si>
    <t>PROTECCIÓN DEL SUELO, GESTIÓN RECURSO HIDRICO Y MANEJO DE RESIDUOS LÍQUIDOS DOMÉSTICOS E INDUSTRIALES</t>
  </si>
  <si>
    <t xml:space="preserve">PROGRAMA DE SEGURIDAD Y SALUD EN EL TRABAJO </t>
  </si>
  <si>
    <t>9,2,1</t>
  </si>
  <si>
    <t>DOTACIÓN DE CAMPAMENTOS  /INSTALACIONES PROVISIONALES</t>
  </si>
  <si>
    <t>9,2,2</t>
  </si>
  <si>
    <t>9,2,3</t>
  </si>
  <si>
    <t>9,2,1,1</t>
  </si>
  <si>
    <t>9,2,1,2</t>
  </si>
  <si>
    <t>9,2,1,3</t>
  </si>
  <si>
    <t>9,2,1,4</t>
  </si>
  <si>
    <t>DOTACIÓN Y ELEMENTOS DE PROTECCIÓN PERSONAL</t>
  </si>
  <si>
    <t>9,2,2,1</t>
  </si>
  <si>
    <t>9,2,2,2</t>
  </si>
  <si>
    <t>9,2,2,3</t>
  </si>
  <si>
    <t>9,2,2,4</t>
  </si>
  <si>
    <t>9,2,2,5</t>
  </si>
  <si>
    <t>9,2,2,6</t>
  </si>
  <si>
    <t>9,2,2,7</t>
  </si>
  <si>
    <t>9,2,2,8</t>
  </si>
  <si>
    <t>9,2,2,9</t>
  </si>
  <si>
    <t>9,2,2,10</t>
  </si>
  <si>
    <t>9,2,2,11</t>
  </si>
  <si>
    <t>9,2,2,12</t>
  </si>
  <si>
    <t>9,2,2,13</t>
  </si>
  <si>
    <t>IMAGEN INSTITUCIONAL</t>
  </si>
  <si>
    <t>9,2,3,1</t>
  </si>
  <si>
    <t>9,2,3,2</t>
  </si>
  <si>
    <t>9,2,3,3</t>
  </si>
  <si>
    <t>9,2,3,4</t>
  </si>
  <si>
    <t>GESTIÓN SOCIAL</t>
  </si>
  <si>
    <t>9,3,1</t>
  </si>
  <si>
    <t xml:space="preserve">Información y divulgación </t>
  </si>
  <si>
    <t>9,3,1,1</t>
  </si>
  <si>
    <t>9,3,1,2</t>
  </si>
  <si>
    <t>9,3,1,3</t>
  </si>
  <si>
    <t>km</t>
  </si>
  <si>
    <t>OBRAS DE EXPLANACIÓN</t>
  </si>
  <si>
    <t>OBRAS DE CONCRETO</t>
  </si>
  <si>
    <t>AFIRMADO, SUBBASES, BASES GRANULARES Y TRATAMIENTO SUPERFICIAL (INCLUYE ACARREOS)</t>
  </si>
  <si>
    <t>Diff Pajustado - Pinicial</t>
  </si>
  <si>
    <t>Profesional Ambiental</t>
  </si>
  <si>
    <t>1.2</t>
  </si>
  <si>
    <t>1.6</t>
  </si>
  <si>
    <t>Gastos de alojamiento, transporte y alimentación, se reconocerán según costo real y contra factura</t>
  </si>
  <si>
    <t>Kit</t>
  </si>
  <si>
    <t>Estimado</t>
  </si>
  <si>
    <r>
      <t>Oficina de</t>
    </r>
    <r>
      <rPr>
        <b/>
        <sz val="10"/>
        <rFont val="Arial"/>
        <family val="2"/>
      </rPr>
      <t xml:space="preserve"> </t>
    </r>
    <r>
      <rPr>
        <sz val="10"/>
        <rFont val="Arial"/>
        <family val="2"/>
      </rPr>
      <t>campo</t>
    </r>
    <r>
      <rPr>
        <b/>
        <sz val="10"/>
        <rFont val="Arial"/>
        <family val="2"/>
      </rPr>
      <t xml:space="preserve"> </t>
    </r>
    <r>
      <rPr>
        <sz val="10"/>
        <rFont val="Arial"/>
        <family val="2"/>
      </rPr>
      <t>(alquiler y pago de servicios públicos)</t>
    </r>
  </si>
  <si>
    <t>1.3</t>
  </si>
  <si>
    <t>1.5</t>
  </si>
  <si>
    <t>CONSERVACIÓN, MANTENIMIENTO Y REHABILITACIÓN DE LAS VIAS A CARGO DEL DEPARTAMENTO DE ANTIOQUIA EN LA SUBREGIÓN SUROESTE</t>
  </si>
  <si>
    <t>1.1</t>
  </si>
  <si>
    <t>Profesional SST</t>
  </si>
  <si>
    <t>1.7</t>
  </si>
  <si>
    <t>Dirección de ____________________</t>
  </si>
  <si>
    <t>Secretario (a)</t>
  </si>
  <si>
    <t>Tarifa puesto de trabajo del personal de oficina de campo, incluye: alquiler de un (1) equipo de computo completo, escritorio, silla y otros enseres de oficina por puesto de trabajo</t>
  </si>
  <si>
    <t>Mes</t>
  </si>
  <si>
    <t>PLAZO DE EJECUCIÓN (MESES)</t>
  </si>
  <si>
    <t>Director de consultoria</t>
  </si>
  <si>
    <t xml:space="preserve">Ingeniero Especialista  Hidraulico </t>
  </si>
  <si>
    <t>Ingeniero Especialista en Geotecnia</t>
  </si>
  <si>
    <t xml:space="preserve">Geologo </t>
  </si>
  <si>
    <t xml:space="preserve">Ingeniero Especialista Estructural </t>
  </si>
  <si>
    <t xml:space="preserve">Revisor Especialista Estructural </t>
  </si>
  <si>
    <t xml:space="preserve">Ingeniero Ambiental </t>
  </si>
  <si>
    <t xml:space="preserve">Ingeniero Forestal </t>
  </si>
  <si>
    <t>1.8</t>
  </si>
  <si>
    <t>TOTAL COSTOS ESTIMADO ASESORÍAS ESPECIALIZADAS</t>
  </si>
  <si>
    <t>COSTOS DIRECTOS DE PERSONAL ASESOR</t>
  </si>
  <si>
    <t>DEPARTAMENTO DE ANTIOQUIA</t>
  </si>
  <si>
    <t>ASESORÍAS ESPECIALIZADAS</t>
  </si>
  <si>
    <t>Código</t>
  </si>
  <si>
    <t>CCE-EICP-FM-70</t>
  </si>
  <si>
    <t>Versión</t>
  </si>
  <si>
    <t>FORMULARIO 1 - DETALLADO</t>
  </si>
  <si>
    <t>CARGO / OFICIO</t>
  </si>
  <si>
    <t>VALOR</t>
  </si>
  <si>
    <t>DE PERSONAL</t>
  </si>
  <si>
    <t>REGIONAL</t>
  </si>
  <si>
    <t>PARCIAL ($)</t>
  </si>
  <si>
    <t>(1)</t>
  </si>
  <si>
    <t>(2)</t>
  </si>
  <si>
    <t>(3)</t>
  </si>
  <si>
    <t>(4)</t>
  </si>
  <si>
    <t xml:space="preserve">COSTOS DIRECTOS DE PERSONAL </t>
  </si>
  <si>
    <t>PERSONAL PROFESIONAL</t>
  </si>
  <si>
    <t>PERSONAL ADMINISTRATIVO</t>
  </si>
  <si>
    <t>CONCEPTO</t>
  </si>
  <si>
    <t>($)</t>
  </si>
  <si>
    <t>(9)</t>
  </si>
  <si>
    <t>(10)</t>
  </si>
  <si>
    <t>COSTOS DE ALQUILER DE EQUIPOS Y OFICINA</t>
  </si>
  <si>
    <t>(5)</t>
  </si>
  <si>
    <t>(%)</t>
  </si>
  <si>
    <t>DURACIÓN</t>
  </si>
  <si>
    <t>SUELDO MENSUAL</t>
  </si>
  <si>
    <r>
      <t>(1)*[(2)+(3)]*(4)*(5) =</t>
    </r>
    <r>
      <rPr>
        <b/>
        <sz val="11"/>
        <color indexed="12"/>
        <rFont val="Arial"/>
        <family val="2"/>
      </rPr>
      <t xml:space="preserve"> (6)</t>
    </r>
  </si>
  <si>
    <t>Formulario 1 - Formulario de presupuesto oficial - Interventoría de obra pública de infraestructura de transporte</t>
  </si>
  <si>
    <r>
      <t>SUBTOTAL COSTOS DE PERSONAL = SUMATORIA DE (6) =</t>
    </r>
    <r>
      <rPr>
        <b/>
        <sz val="11"/>
        <color indexed="12"/>
        <rFont val="Arial"/>
        <family val="2"/>
      </rPr>
      <t xml:space="preserve"> (7)</t>
    </r>
  </si>
  <si>
    <r>
      <t>FACTOR MULTIPLICADOR</t>
    </r>
    <r>
      <rPr>
        <b/>
        <sz val="11"/>
        <color indexed="12"/>
        <rFont val="Arial"/>
        <family val="2"/>
      </rPr>
      <t xml:space="preserve"> (8)</t>
    </r>
  </si>
  <si>
    <r>
      <t xml:space="preserve">SUBTOTAL COSTOS DE PERSONAL = (7) * (8) = </t>
    </r>
    <r>
      <rPr>
        <b/>
        <sz val="11"/>
        <color indexed="12"/>
        <rFont val="Arial"/>
        <family val="2"/>
      </rPr>
      <t xml:space="preserve">(A) </t>
    </r>
  </si>
  <si>
    <t>(11)</t>
  </si>
  <si>
    <t>DEDICACIÓN MENSUAL</t>
  </si>
  <si>
    <t>(meses)</t>
  </si>
  <si>
    <t>(12)</t>
  </si>
  <si>
    <t>COSTO MENSUAL</t>
  </si>
  <si>
    <r>
      <t xml:space="preserve">(9)*(10)*(11)*(12) = </t>
    </r>
    <r>
      <rPr>
        <b/>
        <sz val="11"/>
        <color indexed="12"/>
        <rFont val="Arial"/>
        <family val="2"/>
      </rPr>
      <t>(13)</t>
    </r>
  </si>
  <si>
    <t>(14)</t>
  </si>
  <si>
    <t>(15)</t>
  </si>
  <si>
    <t>OTROS COSTOS DE UN SOLO PAGO</t>
  </si>
  <si>
    <t>OTROS COSTOS MENSUALES</t>
  </si>
  <si>
    <t>Comunicaciones (Teléfono, Fax, Celular, Internet, Etc.) mensual en campo</t>
  </si>
  <si>
    <t>Fotocopias, edición informes, registros fotográficos entre otros en oficina en campo</t>
  </si>
  <si>
    <t>Informe</t>
  </si>
  <si>
    <t>COSTO POR PROYECTO</t>
  </si>
  <si>
    <t>´</t>
  </si>
  <si>
    <t>OTROS COSTOS INDIRECTOS ESTIMADOS</t>
  </si>
  <si>
    <t>Plan de Aplicación del protocolo Sanitario para la Obra (Interventoría) - PAPSO</t>
  </si>
  <si>
    <t>7.  El valor a pagar por "Asesorías especializadas" será por hora de especialista, la cual incluirá el Factor Multiplicador, los costos de transporte y demás gastos del especialista. Dicho  valor (hora) será acordado previamente entre las partes, a saber: Interventor, Especialista y Supervisor, para lo cual se tendrá en cuenta  el cumplimiento de las especificaciones solicitadas y el estudio de mercado correspondiente a las tarifas unitarias que se estén estudiando. En todo caso solo se reconocerá hasta el valor establecido en el presente formulario. Se pagará contra factura.</t>
  </si>
  <si>
    <r>
      <rPr>
        <b/>
        <sz val="8"/>
        <rFont val="Arial"/>
        <family val="2"/>
      </rPr>
      <t>1</t>
    </r>
    <r>
      <rPr>
        <sz val="8"/>
        <rFont val="Arial"/>
        <family val="2"/>
      </rPr>
      <t>.   Los costos de personal se reembolsarán según la dedicación efectiva que hubiere tenido en la ejecución de los trabajos</t>
    </r>
  </si>
  <si>
    <r>
      <rPr>
        <b/>
        <sz val="8"/>
        <rFont val="Arial"/>
        <family val="2"/>
      </rPr>
      <t xml:space="preserve">3.   </t>
    </r>
    <r>
      <rPr>
        <sz val="8"/>
        <rFont val="Arial"/>
        <family val="2"/>
      </rPr>
      <t>El valor a pagar por  "Provisión de horas extras del Tecnólogo", se utilizará siempre y cuando las horas extras hayan sido debidamente autorizadas por parte del Supervisor designado por El Departamento de Antioquia y sólo para los casos en que estrictamente se requieran. El valor de la hora se calculará de acuerdo con el salario de los tecnólogos ofrecido en este formulario por el contratista, el cual y el mismo será afectado por el Factor Multiplicador presentado por éste. Por ningún motivo podrán superar el monto establecido.</t>
    </r>
  </si>
  <si>
    <r>
      <rPr>
        <b/>
        <sz val="8"/>
        <rFont val="Arial"/>
        <family val="2"/>
      </rPr>
      <t>4.</t>
    </r>
    <r>
      <rPr>
        <sz val="8"/>
        <rFont val="Arial"/>
        <family val="2"/>
      </rPr>
      <t xml:space="preserve">   El valor a pagar por  "Gastos de Alojamiento, transporte  y alimentación" corresponden a montos estimados  con los cuales se atenderán los gastos descritos del personal profesional y técnico, las cuales se reembolsarán según su costo real, previa presentación de la factura. En todo caso solo se reconocerá hasta el valor establecido en el presente formulario.  Solo se pagaran los Gastos de viaje causados dentro de la zona de intervención del proyecto.</t>
    </r>
  </si>
  <si>
    <r>
      <rPr>
        <b/>
        <sz val="8"/>
        <rFont val="Arial"/>
        <family val="2"/>
      </rPr>
      <t>6.</t>
    </r>
    <r>
      <rPr>
        <sz val="8"/>
        <rFont val="Arial"/>
        <family val="2"/>
      </rPr>
      <t xml:space="preserve">   El valor a pagar en el ítem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previamente entre las partes, a saber: Interventor y Supervisor. En todo caso solo se reconocerá hasta el valor establecido en el presente formulario. Se pagará contra factura.</t>
    </r>
  </si>
  <si>
    <r>
      <rPr>
        <b/>
        <sz val="8"/>
        <rFont val="Arial"/>
        <family val="2"/>
      </rPr>
      <t>8.</t>
    </r>
    <r>
      <rPr>
        <sz val="8"/>
        <rFont val="Arial"/>
        <family val="2"/>
      </rPr>
      <t xml:space="preserve"> Si durante la ejecución del contrato la Entidad  llegase a evidenciar pagos inferiores a los valores registrados por el adjudicatario en el presente documento o cuyo valor sea superior a los precios del mercado, ésta podrá realizar las deducciones del caso.</t>
    </r>
  </si>
  <si>
    <t>OTROS COSTOS POR DÍA</t>
  </si>
  <si>
    <t>Día</t>
  </si>
  <si>
    <t>DÍAS - MES</t>
  </si>
  <si>
    <t>COSTO DÍA</t>
  </si>
  <si>
    <t>(16)</t>
  </si>
  <si>
    <t>(17)</t>
  </si>
  <si>
    <r>
      <t xml:space="preserve">(14)*(15)*(16)*(17) = </t>
    </r>
    <r>
      <rPr>
        <b/>
        <sz val="11"/>
        <color indexed="12"/>
        <rFont val="Arial"/>
        <family val="2"/>
      </rPr>
      <t>(18)</t>
    </r>
  </si>
  <si>
    <t>(19)</t>
  </si>
  <si>
    <t>(20)</t>
  </si>
  <si>
    <r>
      <t xml:space="preserve">(19)*(20) = </t>
    </r>
    <r>
      <rPr>
        <b/>
        <sz val="11"/>
        <color indexed="12"/>
        <rFont val="Arial"/>
        <family val="2"/>
      </rPr>
      <t>(21)</t>
    </r>
  </si>
  <si>
    <r>
      <t xml:space="preserve">SUBTOTAL OTROS COSTOS DIRECTOS = SUMATORIA DE (13) + SUMATORIA DE (18) + SUMATORIA DE (21) = </t>
    </r>
    <r>
      <rPr>
        <b/>
        <sz val="10"/>
        <color indexed="12"/>
        <rFont val="Arial"/>
        <family val="2"/>
      </rPr>
      <t>(B)</t>
    </r>
  </si>
  <si>
    <r>
      <t xml:space="preserve">SUBTOTAL COSTOS BASICOS = (A) + (B) = </t>
    </r>
    <r>
      <rPr>
        <b/>
        <sz val="10"/>
        <color indexed="12"/>
        <rFont val="Arial"/>
        <family val="2"/>
      </rPr>
      <t>(C)</t>
    </r>
  </si>
  <si>
    <t>PERSONAL TECNOLOGO Y TÉCNICO</t>
  </si>
  <si>
    <r>
      <rPr>
        <b/>
        <sz val="8"/>
        <rFont val="Arial"/>
        <family val="2"/>
      </rPr>
      <t>2</t>
    </r>
    <r>
      <rPr>
        <sz val="8"/>
        <rFont val="Arial"/>
        <family val="2"/>
      </rPr>
      <t>.   Para la determinación de las tarifas unitarias correspondientes a "OTROS COSTOS DIRECTOS", se entiende que el oferente incluyó todas las variables que inciden en su cálculo y además el porcentaje de honorarios que haya establecido dentro de su Factor Multiplicador. Estos valores se reembolsarán según su costo real y previa presentación y aprobación de la factura o documento equivalente por parte de la supervisión del contrato.</t>
    </r>
  </si>
  <si>
    <t>Reconocimiento por disposición de impresora laser multifuncional para el personal de administrativo de obra (se realiza reconocimiento por una sola vez)</t>
  </si>
  <si>
    <r>
      <rPr>
        <b/>
        <sz val="8"/>
        <rFont val="Arial"/>
        <family val="2"/>
      </rPr>
      <t>5.</t>
    </r>
    <r>
      <rPr>
        <sz val="8"/>
        <rFont val="Arial"/>
        <family val="2"/>
      </rPr>
      <t xml:space="preserve">   El valor a pagar por  OTROS COSTOS DIRECTOS se reconocerán mensualmente previa presentación de la factura, según su costo real el cual deberá estar ajustado a los precios de mercado.</t>
    </r>
  </si>
  <si>
    <t>PRIMA DE LOCALIZACIÓN</t>
  </si>
  <si>
    <t>9.    Los valores subrayados no se modifican, corresponden a montos Estimados con los cuales se atenderán las actividades correspondientes.</t>
  </si>
  <si>
    <t>NOTA 1: El valor del FACTOR MULTIPLICADOR, el cual afecta los costos de personal, NO PODRÁ en ningún caso ser superior al establecido por la entidad en el Presupuesto Oficial.</t>
  </si>
  <si>
    <r>
      <t xml:space="preserve">IVA = 19% * (C) = </t>
    </r>
    <r>
      <rPr>
        <b/>
        <sz val="10"/>
        <color indexed="12"/>
        <rFont val="Arial"/>
        <family val="2"/>
      </rPr>
      <t>(D)</t>
    </r>
  </si>
  <si>
    <r>
      <t xml:space="preserve">COSTO TOTAL (C) + (D) = </t>
    </r>
    <r>
      <rPr>
        <b/>
        <sz val="10"/>
        <color indexed="12"/>
        <rFont val="Arial"/>
        <family val="2"/>
      </rPr>
      <t>(E)</t>
    </r>
  </si>
  <si>
    <t>PROVISIÓN PARA EL PAGO DE PRIMAS DE GARANTÍAS</t>
  </si>
  <si>
    <t>PROVISIÓN PARA ACTUALIZACION DE PRECIOS</t>
  </si>
  <si>
    <t>Vehículo doble tracción, doble cabina, 2000 CC o superior (modelo 2017 o superior)  tarifa de alquiler tiempo completo, incluye combustible y conductor. Se debe garantizar permanencia de los vehículos durante toda la ejecución del proyecto.</t>
  </si>
  <si>
    <t xml:space="preserve">Moto Alquiler modelo 2017 o superior  - tarifa de alquiler </t>
  </si>
  <si>
    <t>Comisión de Topografía, (incluye personal, equipo y vehículo).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t>
  </si>
  <si>
    <t>Especilaista en geotecnia vial y pavimentos</t>
  </si>
  <si>
    <t>Especialista en hidrologia e hidráulica</t>
  </si>
  <si>
    <t>FIRMAS</t>
  </si>
  <si>
    <t>Nombre y firma del representante legal del proponente</t>
  </si>
  <si>
    <t>Nombre del proponente</t>
  </si>
  <si>
    <t>INTERVENTORIA   TECNICA, ADMINISTRATIVA, AMBIENTAL, FINANCIERA Y LEGAL PARA EL MEJORAMIENTO DE LOS CORREDORES Y ATENCIÓN DE SITIOS CRÍTICOS DE LAS VÍAS DE SEGUNDO ORDEN: ALTO DEL CHUSCAL - ARMENIA - LA HERRADURA - TITIRIBÍ (60AN08-1), Y LA MISERENGA (Cruce Ruta 62) - EBÉJICO - SEVILLA - HELICONIA - ALTO DEL CHUSCAL (62AN17), EN LA SUBREGION OCCIDENTE DEL DEPARTAMENTO DE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</si>
</sst>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quot;$&quot;\ #,##0_);\(&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_ &quot;$&quot;\ * #,##0.00_ ;_ &quot;$&quot;\ * \-#,##0.00_ ;_ &quot;$&quot;\ * &quot;-&quot;??_ ;_ @_ "/>
    <numFmt numFmtId="171" formatCode="_ * #,##0.00_ ;_ * \-#,##0.00_ ;_ * &quot;-&quot;??_ ;_ @_ "/>
    <numFmt numFmtId="172" formatCode="#,##0.000"/>
    <numFmt numFmtId="173" formatCode="&quot;$&quot;\ #,##0"/>
    <numFmt numFmtId="174" formatCode="_ &quot;$&quot;\ * #,##0_ ;_ &quot;$&quot;\ * \-#,##0_ ;_ &quot;$&quot;\ * &quot;-&quot;??_ ;_ @_ "/>
    <numFmt numFmtId="175" formatCode="_(&quot;$&quot;\ * #,##0_);_(&quot;$&quot;\ * \(#,##0\);_(&quot;$&quot;\ * &quot;-&quot;??_);_(@_)"/>
    <numFmt numFmtId="176" formatCode="0.00000%"/>
    <numFmt numFmtId="177" formatCode="#,##0.0"/>
    <numFmt numFmtId="178" formatCode="_(* #,##0.0_);_(* \(#,##0.0\);_(* &quot;-&quot;??_);_(@_)"/>
    <numFmt numFmtId="179" formatCode="0.000%"/>
    <numFmt numFmtId="180" formatCode="0.0000%"/>
    <numFmt numFmtId="181" formatCode="_-[$$-240A]\ * #,##0_ ;_-[$$-240A]\ * \-#,##0\ ;_-[$$-240A]\ * &quot;-&quot;??_ ;_-@_ "/>
    <numFmt numFmtId="182" formatCode="_ &quot;$&quot;\ * #,##0_ ;_ &quot;$&quot;\ * \-#,##0_ ;_ &quot;$&quot;\ * &quot;-&quot;_ ;_ @_ "/>
    <numFmt numFmtId="184" formatCode="_-&quot;$&quot;\ * #,##0.00_-;\-&quot;$&quot;\ * #,##0.00_-;_-&quot;$&quot;\ * &quot;-&quot;_-;_-@_-"/>
    <numFmt numFmtId="185" formatCode="_-* #,##0.00\ _$_-;\-* #,##0.00\ _$_-;_-* &quot;-&quot;??\ _$_-;_-@_-"/>
    <numFmt numFmtId="186" formatCode="&quot;$&quot;\ #,##0.0000"/>
    <numFmt numFmtId="187" formatCode="_-* #,##0.00\ &quot;$&quot;_-;\-* #,##0.00\ &quot;$&quot;_-;_-* &quot;-&quot;??\ &quot;$&quot;_-;_-@_-"/>
    <numFmt numFmtId="189" formatCode="_(* #,##0.000_);_(* \(#,##0.000\);_(* &quot;-&quot;_);_(@_)"/>
    <numFmt numFmtId="190" formatCode="_(* #,##0.00_);_(* \(#,##0.00\);_(* &quot;-&quot;_);_(@_)"/>
    <numFmt numFmtId="191" formatCode="_-&quot;$&quot;\ * #,##0.00000_-;\-&quot;$&quot;\ * #,##0.00000_-;_-&quot;$&quot;\ * &quot;-&quot;_-;_-@_-"/>
    <numFmt numFmtId="192" formatCode="_-&quot;$&quot;\ * #,##0.000000000000_-;\-&quot;$&quot;\ * #,##0.000000000000_-;_-&quot;$&quot;\ * &quot;-&quot;_-;_-@_-"/>
    <numFmt numFmtId="193" formatCode="_(* #,##0.0_);_(* \(#,##0.0\);_(* &quot;-&quot;_);_(@_)"/>
    <numFmt numFmtId="194" formatCode="_-* #,##0.0_-;\-* #,##0.0_-;_-* &quot;-&quot;_-;_-@_-"/>
    <numFmt numFmtId="195" formatCode="_(* #,##0.00000000_);_(* \(#,##0.00000000\);_(* &quot;-&quot;_);_(@_)"/>
    <numFmt numFmtId="196" formatCode="0.0%"/>
    <numFmt numFmtId="197" formatCode="_-[$$-240A]* #,##0.00_-;\-[$$-240A]* #,##0.00_-;_-[$$-240A]* &quot;-&quot;??_-;_-@_-"/>
    <numFmt numFmtId="198" formatCode="_-[$$-240A]\ * #,##0.00_ ;_-[$$-240A]\ * \-#,##0.00\ ;_-[$$-240A]\ * &quot;-&quot;??_ ;_-@_ "/>
    <numFmt numFmtId="199" formatCode="_-* #,##0.00\ &quot;Pts&quot;_-;\-* #,##0.00\ &quot;Pts&quot;_-;_-* &quot;-&quot;??\ &quot;Pts&quot;_-;_-@_-"/>
    <numFmt numFmtId="200" formatCode="_([$$-240A]\ * #,##0.00_);_([$$-240A]\ * \(#,##0.00\);_([$$-240A]\ * &quot;-&quot;??_);_(@_)"/>
    <numFmt numFmtId="201" formatCode="_([$$-240A]\ * #,##0_);_([$$-240A]\ * \(#,##0\);_([$$-240A]\ * &quot;-&quot;??_);_(@_)"/>
    <numFmt numFmtId="202" formatCode="0#.00\ \L\t"/>
    <numFmt numFmtId="203" formatCode="_ [$$-240A]\ * #,##0.00_ ;_ [$$-240A]\ * \-#,##0.00_ ;_ [$$-240A]\ * &quot;-&quot;??_ ;_ @_ "/>
    <numFmt numFmtId="204" formatCode="_ * #,##0_ ;_ * \-#,##0_ ;_ * &quot;-&quot;??_ ;_ @_ "/>
    <numFmt numFmtId="205" formatCode="&quot;$&quot;\ #,##0.00"/>
    <numFmt numFmtId="206" formatCode="0.0000000%"/>
    <numFmt numFmtId="207" formatCode="_-[$$-240A]\ * #,##0.00_-;\-[$$-240A]\ * #,##0.00_-;_-[$$-240A]\ * &quot;-&quot;??_-;_-@_-"/>
    <numFmt numFmtId="208" formatCode="_ * #.##0.00_ ;_ * \-#.##0.00_ ;_ * &quot;-&quot;??_ ;_ @_ "/>
    <numFmt numFmtId="209" formatCode="_(&quot;$&quot;* #,##0_);_(&quot;$&quot;* \(#,##0\);_(&quot;$&quot;* &quot;-&quot;_);_(@_)"/>
    <numFmt numFmtId="211" formatCode="_(* #.##0.00_);_(* \(#.##0.00\);_(* &quot;-&quot;??_);_(@_)"/>
    <numFmt numFmtId="213" formatCode="_ &quot;$&quot;\ * #,##0.000_ ;_ &quot;$&quot;\ * \-#,##0.000_ ;_ &quot;$&quot;\ * &quot;-&quot;??_ ;_ @_ "/>
  </numFmts>
  <fonts count="8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sz val="11"/>
      <name val="Arial"/>
      <family val="2"/>
    </font>
    <font>
      <b/>
      <sz val="10"/>
      <name val="Arial"/>
      <family val="2"/>
    </font>
    <font>
      <sz val="8"/>
      <name val="Arial"/>
      <family val="2"/>
    </font>
    <font>
      <sz val="11"/>
      <color indexed="8"/>
      <name val="Arial"/>
      <family val="2"/>
    </font>
    <font>
      <b/>
      <sz val="12"/>
      <name val="Arial"/>
      <family val="2"/>
    </font>
    <font>
      <sz val="12"/>
      <color indexed="8"/>
      <name val="Arial"/>
      <family val="2"/>
    </font>
    <font>
      <sz val="10"/>
      <name val="Arial"/>
      <family val="2"/>
    </font>
    <font>
      <sz val="11"/>
      <color theme="1"/>
      <name val="Calibri"/>
      <family val="2"/>
      <scheme val="minor"/>
    </font>
    <font>
      <sz val="10"/>
      <color theme="1"/>
      <name val="Arial"/>
      <family val="2"/>
    </font>
    <font>
      <b/>
      <sz val="10"/>
      <color theme="0"/>
      <name val="Arial"/>
      <family val="2"/>
    </font>
    <font>
      <sz val="12"/>
      <color theme="1"/>
      <name val="Arial"/>
      <family val="2"/>
    </font>
    <font>
      <b/>
      <sz val="10"/>
      <color theme="1"/>
      <name val="Arial"/>
      <family val="2"/>
    </font>
    <font>
      <b/>
      <sz val="11"/>
      <name val="Arial"/>
      <family val="2"/>
    </font>
    <font>
      <b/>
      <sz val="11"/>
      <color indexed="10"/>
      <name val="Arial"/>
      <family val="2"/>
    </font>
    <font>
      <b/>
      <sz val="12"/>
      <color indexed="8"/>
      <name val="Arial"/>
      <family val="2"/>
    </font>
    <font>
      <sz val="12"/>
      <name val="Arial"/>
      <family val="2"/>
    </font>
    <font>
      <sz val="12"/>
      <color rgb="FFFF0000"/>
      <name val="Arial"/>
      <family val="2"/>
    </font>
    <font>
      <u/>
      <sz val="12"/>
      <name val="Arial"/>
      <family val="2"/>
    </font>
    <font>
      <u/>
      <sz val="12"/>
      <color theme="1"/>
      <name val="Arial"/>
      <family val="2"/>
    </font>
    <font>
      <u/>
      <sz val="11"/>
      <name val="Arial"/>
      <family val="2"/>
    </font>
    <font>
      <b/>
      <sz val="14"/>
      <name val="Arial"/>
      <family val="2"/>
    </font>
    <font>
      <b/>
      <sz val="11"/>
      <color theme="1"/>
      <name val="Calibri"/>
      <family val="2"/>
      <scheme val="minor"/>
    </font>
    <font>
      <sz val="10"/>
      <name val="Arial"/>
      <family val="2"/>
    </font>
    <font>
      <sz val="9"/>
      <name val="Arial"/>
      <family val="2"/>
    </font>
    <font>
      <sz val="10"/>
      <color rgb="FFFF0000"/>
      <name val="Arial"/>
      <family val="2"/>
    </font>
    <font>
      <sz val="10"/>
      <name val="Arial"/>
      <family val="2"/>
    </font>
    <font>
      <b/>
      <sz val="12"/>
      <color theme="1"/>
      <name val="Arial"/>
      <family val="2"/>
    </font>
    <font>
      <sz val="11"/>
      <color rgb="FFFF0000"/>
      <name val="Calibri"/>
      <family val="2"/>
      <scheme val="minor"/>
    </font>
    <font>
      <i/>
      <u/>
      <sz val="10"/>
      <name val="Arial"/>
      <family val="2"/>
    </font>
    <font>
      <b/>
      <sz val="14"/>
      <color theme="1"/>
      <name val="Calibri"/>
      <family val="2"/>
      <scheme val="minor"/>
    </font>
    <font>
      <sz val="11"/>
      <name val="Calibri"/>
      <family val="2"/>
      <scheme val="minor"/>
    </font>
    <font>
      <sz val="10"/>
      <name val="Arial"/>
      <family val="2"/>
    </font>
    <font>
      <b/>
      <sz val="12"/>
      <color rgb="FFFF0000"/>
      <name val="Arial"/>
      <family val="2"/>
    </font>
    <font>
      <b/>
      <sz val="12"/>
      <color theme="0"/>
      <name val="Arial"/>
      <family val="2"/>
    </font>
    <font>
      <sz val="10"/>
      <color rgb="FFF96763"/>
      <name val="Arial"/>
      <family val="2"/>
    </font>
    <font>
      <b/>
      <sz val="8"/>
      <name val="Arial"/>
      <family val="2"/>
    </font>
    <font>
      <sz val="12"/>
      <name val="Arial Narrow"/>
      <family val="2"/>
    </font>
    <font>
      <sz val="11"/>
      <name val="Arial Narrow"/>
      <family val="2"/>
    </font>
    <font>
      <b/>
      <sz val="12"/>
      <name val="Arial Narrow"/>
      <family val="2"/>
    </font>
    <font>
      <sz val="8"/>
      <name val="Arial Narrow"/>
      <family val="2"/>
    </font>
    <font>
      <b/>
      <sz val="12"/>
      <color rgb="FFFF0000"/>
      <name val="Arial Narrow"/>
      <family val="2"/>
    </font>
    <font>
      <sz val="10"/>
      <name val="Arial Narrow"/>
      <family val="2"/>
    </font>
    <font>
      <b/>
      <sz val="11"/>
      <name val="Arial Narrow"/>
      <family val="2"/>
    </font>
    <font>
      <b/>
      <sz val="8"/>
      <name val="Arial Narrow"/>
      <family val="2"/>
    </font>
    <font>
      <sz val="12"/>
      <color rgb="FFFF0000"/>
      <name val="Arial Narrow"/>
      <family val="2"/>
    </font>
    <font>
      <sz val="10"/>
      <color rgb="FF000000"/>
      <name val="Times New Roman"/>
      <family val="1"/>
    </font>
    <font>
      <b/>
      <sz val="11"/>
      <color theme="3"/>
      <name val="Arial Narrow"/>
      <family val="2"/>
    </font>
    <font>
      <b/>
      <sz val="11"/>
      <color rgb="FFC00000"/>
      <name val="Arial Narrow"/>
      <family val="2"/>
    </font>
    <font>
      <b/>
      <u/>
      <sz val="11"/>
      <color rgb="FFC00000"/>
      <name val="Arial Narrow"/>
      <family val="2"/>
    </font>
    <font>
      <u/>
      <sz val="10"/>
      <color theme="10"/>
      <name val="Arial"/>
      <family val="2"/>
    </font>
    <font>
      <sz val="12"/>
      <color indexed="8"/>
      <name val="Verdana"/>
      <family val="2"/>
    </font>
    <font>
      <sz val="11"/>
      <color theme="1"/>
      <name val="Arial Narrow"/>
      <family val="2"/>
    </font>
    <font>
      <b/>
      <sz val="11"/>
      <color indexed="12"/>
      <name val="Arial"/>
      <family val="2"/>
    </font>
    <font>
      <b/>
      <u/>
      <sz val="11"/>
      <name val="Arial"/>
      <family val="2"/>
    </font>
    <font>
      <b/>
      <sz val="9"/>
      <color rgb="FFFF0000"/>
      <name val="Arial Narrow"/>
      <family val="2"/>
    </font>
    <font>
      <b/>
      <sz val="10"/>
      <color indexed="12"/>
      <name val="Arial"/>
      <family val="2"/>
    </font>
    <font>
      <b/>
      <sz val="11"/>
      <color theme="0"/>
      <name val="Arial"/>
      <family val="2"/>
    </font>
    <font>
      <u val="singleAccounting"/>
      <sz val="10"/>
      <name val="Arial"/>
      <family val="2"/>
    </font>
  </fonts>
  <fills count="20">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9"/>
      </patternFill>
    </fill>
    <fill>
      <patternFill patternType="solid">
        <fgColor theme="9" tint="0.79998168889431442"/>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indexed="22"/>
      </patternFill>
    </fill>
    <fill>
      <patternFill patternType="solid">
        <fgColor rgb="FFFFC000"/>
        <bgColor indexed="64"/>
      </patternFill>
    </fill>
    <fill>
      <patternFill patternType="solid">
        <fgColor theme="0" tint="-0.499984740745262"/>
        <bgColor indexed="64"/>
      </patternFill>
    </fill>
    <fill>
      <patternFill patternType="solid">
        <fgColor theme="3" tint="0.59999389629810485"/>
        <bgColor indexed="64"/>
      </patternFill>
    </fill>
    <fill>
      <patternFill patternType="gray125">
        <fgColor auto="1"/>
      </patternFill>
    </fill>
  </fills>
  <borders count="10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right style="medium">
        <color auto="1"/>
      </right>
      <top/>
      <bottom/>
      <diagonal/>
    </border>
    <border>
      <left style="medium">
        <color auto="1"/>
      </left>
      <right/>
      <top/>
      <bottom/>
      <diagonal/>
    </border>
    <border>
      <left style="thin">
        <color auto="1"/>
      </left>
      <right/>
      <top style="medium">
        <color auto="1"/>
      </top>
      <bottom/>
      <diagonal/>
    </border>
    <border>
      <left/>
      <right/>
      <top style="medium">
        <color auto="1"/>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medium">
        <color auto="1"/>
      </top>
      <bottom style="hair">
        <color auto="1"/>
      </bottom>
      <diagonal/>
    </border>
    <border>
      <left style="thin">
        <color auto="1"/>
      </left>
      <right/>
      <top style="medium">
        <color auto="1"/>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auto="1"/>
      </left>
      <right/>
      <top style="hair">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style="medium">
        <color auto="1"/>
      </left>
      <right style="thin">
        <color auto="1"/>
      </right>
      <top/>
      <bottom style="hair">
        <color auto="1"/>
      </bottom>
      <diagonal/>
    </border>
    <border>
      <left style="thin">
        <color auto="1"/>
      </left>
      <right/>
      <top/>
      <bottom style="hair">
        <color auto="1"/>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right style="hair">
        <color auto="1"/>
      </right>
      <top/>
      <bottom style="hair">
        <color auto="1"/>
      </bottom>
      <diagonal/>
    </border>
    <border>
      <left style="medium">
        <color auto="1"/>
      </left>
      <right style="thin">
        <color auto="1"/>
      </right>
      <top style="hair">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thin">
        <color auto="1"/>
      </right>
      <top style="hair">
        <color auto="1"/>
      </top>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diagonal/>
    </border>
    <border>
      <left/>
      <right/>
      <top style="thin">
        <color auto="1"/>
      </top>
      <bottom style="medium">
        <color auto="1"/>
      </bottom>
      <diagonal/>
    </border>
    <border>
      <left/>
      <right style="thin">
        <color auto="1"/>
      </right>
      <top style="medium">
        <color auto="1"/>
      </top>
      <bottom style="medium">
        <color auto="1"/>
      </bottom>
      <diagonal/>
    </border>
    <border>
      <left style="thin">
        <color indexed="64"/>
      </left>
      <right/>
      <top style="thin">
        <color indexed="64"/>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indexed="64"/>
      </left>
      <right/>
      <top style="medium">
        <color indexed="64"/>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style="thin">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thin">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auto="1"/>
      </left>
      <right/>
      <top style="thin">
        <color auto="1"/>
      </top>
      <bottom/>
      <diagonal/>
    </border>
    <border>
      <left style="medium">
        <color auto="1"/>
      </left>
      <right style="medium">
        <color auto="1"/>
      </right>
      <top/>
      <bottom/>
      <diagonal/>
    </border>
    <border>
      <left style="medium">
        <color indexed="64"/>
      </left>
      <right/>
      <top/>
      <bottom style="thin">
        <color auto="1"/>
      </bottom>
      <diagonal/>
    </border>
    <border>
      <left style="medium">
        <color auto="1"/>
      </left>
      <right style="medium">
        <color auto="1"/>
      </right>
      <top/>
      <bottom style="medium">
        <color auto="1"/>
      </bottom>
      <diagonal/>
    </border>
  </borders>
  <cellStyleXfs count="137">
    <xf numFmtId="0" fontId="0" fillId="0" borderId="0"/>
    <xf numFmtId="171" fontId="23" fillId="0" borderId="0" applyFont="0" applyFill="0" applyBorder="0" applyAlignment="0" applyProtection="0"/>
    <xf numFmtId="171" fontId="24" fillId="0" borderId="0" applyFont="0" applyFill="0" applyBorder="0" applyAlignment="0" applyProtection="0"/>
    <xf numFmtId="171" fontId="24" fillId="0" borderId="0" applyFont="0" applyFill="0" applyBorder="0" applyAlignment="0" applyProtection="0"/>
    <xf numFmtId="43" fontId="33" fillId="0" borderId="0" applyFont="0" applyFill="0" applyBorder="0" applyAlignment="0" applyProtection="0"/>
    <xf numFmtId="170" fontId="23" fillId="0" borderId="0" applyFont="0" applyFill="0" applyBorder="0" applyAlignment="0" applyProtection="0"/>
    <xf numFmtId="168" fontId="25" fillId="0" borderId="0" applyFont="0" applyFill="0" applyBorder="0" applyAlignment="0" applyProtection="0"/>
    <xf numFmtId="168" fontId="31" fillId="0" borderId="0" applyFont="0" applyFill="0" applyBorder="0" applyAlignment="0" applyProtection="0"/>
    <xf numFmtId="0" fontId="24" fillId="0" borderId="0"/>
    <xf numFmtId="0" fontId="24" fillId="0" borderId="0"/>
    <xf numFmtId="0" fontId="24" fillId="0" borderId="0"/>
    <xf numFmtId="0" fontId="24" fillId="0" borderId="0"/>
    <xf numFmtId="0" fontId="25" fillId="0" borderId="0"/>
    <xf numFmtId="0" fontId="24" fillId="0" borderId="0"/>
    <xf numFmtId="0" fontId="24" fillId="0" borderId="0"/>
    <xf numFmtId="0" fontId="24" fillId="0" borderId="0"/>
    <xf numFmtId="0" fontId="25" fillId="0" borderId="0"/>
    <xf numFmtId="0" fontId="25" fillId="0" borderId="0"/>
    <xf numFmtId="0" fontId="24" fillId="0" borderId="0"/>
    <xf numFmtId="9" fontId="32"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xf numFmtId="9" fontId="24" fillId="0" borderId="0" applyFont="0" applyFill="0" applyBorder="0" applyAlignment="0" applyProtection="0"/>
    <xf numFmtId="9" fontId="31" fillId="0" borderId="0" applyFont="0" applyFill="0" applyBorder="0" applyAlignment="0" applyProtection="0"/>
    <xf numFmtId="0" fontId="24" fillId="0" borderId="0"/>
    <xf numFmtId="9" fontId="24" fillId="0" borderId="0" applyFont="0" applyFill="0" applyBorder="0" applyAlignment="0" applyProtection="0"/>
    <xf numFmtId="0" fontId="24" fillId="0" borderId="0"/>
    <xf numFmtId="171" fontId="24" fillId="0" borderId="0" applyFont="0" applyFill="0" applyBorder="0" applyAlignment="0" applyProtection="0"/>
    <xf numFmtId="0" fontId="22" fillId="0" borderId="0"/>
    <xf numFmtId="0" fontId="23" fillId="0" borderId="0"/>
    <xf numFmtId="9" fontId="23" fillId="0" borderId="0" applyFont="0" applyFill="0" applyBorder="0" applyAlignment="0" applyProtection="0"/>
    <xf numFmtId="0" fontId="21" fillId="0" borderId="0"/>
    <xf numFmtId="0" fontId="23" fillId="0" borderId="0"/>
    <xf numFmtId="0" fontId="23" fillId="0" borderId="0"/>
    <xf numFmtId="0" fontId="23" fillId="0" borderId="0"/>
    <xf numFmtId="168" fontId="21" fillId="0" borderId="0" applyFont="0" applyFill="0" applyBorder="0" applyAlignment="0" applyProtection="0"/>
    <xf numFmtId="0" fontId="20" fillId="0" borderId="0"/>
    <xf numFmtId="169" fontId="25" fillId="0" borderId="0" applyFont="0" applyFill="0" applyBorder="0" applyAlignment="0" applyProtection="0"/>
    <xf numFmtId="42" fontId="48" fillId="0" borderId="0" applyFont="0" applyFill="0" applyBorder="0" applyAlignment="0" applyProtection="0"/>
    <xf numFmtId="0" fontId="19" fillId="0" borderId="0"/>
    <xf numFmtId="0" fontId="18" fillId="0" borderId="0"/>
    <xf numFmtId="0" fontId="23" fillId="0" borderId="0"/>
    <xf numFmtId="0" fontId="23" fillId="0" borderId="0"/>
    <xf numFmtId="0" fontId="18" fillId="0" borderId="0"/>
    <xf numFmtId="164" fontId="23" fillId="0" borderId="0" applyFont="0" applyFill="0" applyProtection="0"/>
    <xf numFmtId="182" fontId="23" fillId="0" borderId="0" applyFont="0" applyFill="0" applyBorder="0" applyAlignment="0" applyProtection="0"/>
    <xf numFmtId="169" fontId="23" fillId="0" borderId="0" applyFont="0" applyFill="0" applyBorder="0" applyAlignment="0" applyProtection="0"/>
    <xf numFmtId="12" fontId="23" fillId="0" borderId="0" applyFont="0" applyFill="0" applyProtection="0"/>
    <xf numFmtId="167" fontId="51" fillId="0" borderId="0" applyFont="0" applyFill="0" applyBorder="0" applyAlignment="0" applyProtection="0"/>
    <xf numFmtId="42" fontId="23" fillId="0" borderId="0" applyFont="0" applyFill="0" applyBorder="0" applyAlignment="0" applyProtection="0"/>
    <xf numFmtId="0" fontId="23" fillId="0" borderId="0"/>
    <xf numFmtId="0" fontId="17" fillId="0" borderId="0"/>
    <xf numFmtId="0" fontId="17" fillId="0" borderId="0"/>
    <xf numFmtId="0" fontId="16" fillId="0" borderId="0"/>
    <xf numFmtId="0" fontId="16" fillId="0" borderId="0"/>
    <xf numFmtId="0" fontId="23" fillId="0" borderId="0"/>
    <xf numFmtId="9" fontId="15" fillId="0" borderId="0" applyFont="0" applyFill="0" applyBorder="0" applyAlignment="0" applyProtection="0"/>
    <xf numFmtId="41" fontId="15" fillId="0" borderId="0" applyFont="0" applyFill="0" applyBorder="0" applyAlignment="0" applyProtection="0"/>
    <xf numFmtId="168" fontId="15" fillId="0" borderId="0" applyFont="0" applyFill="0" applyBorder="0" applyAlignment="0" applyProtection="0"/>
    <xf numFmtId="169" fontId="15" fillId="0" borderId="0" applyFont="0" applyFill="0" applyBorder="0" applyAlignment="0" applyProtection="0"/>
    <xf numFmtId="9" fontId="23" fillId="0" borderId="0" applyFont="0" applyFill="0" applyBorder="0" applyAlignment="0" applyProtection="0"/>
    <xf numFmtId="0" fontId="15" fillId="0" borderId="0"/>
    <xf numFmtId="0" fontId="23" fillId="0" borderId="0"/>
    <xf numFmtId="9" fontId="25" fillId="0" borderId="0" applyFont="0" applyFill="0" applyBorder="0" applyAlignment="0" applyProtection="0"/>
    <xf numFmtId="185" fontId="23" fillId="0" borderId="0" applyFont="0" applyFill="0" applyBorder="0" applyAlignment="0" applyProtection="0"/>
    <xf numFmtId="187" fontId="23" fillId="0" borderId="0" applyFont="0" applyFill="0" applyBorder="0" applyAlignment="0" applyProtection="0"/>
    <xf numFmtId="0" fontId="23" fillId="0" borderId="0"/>
    <xf numFmtId="0" fontId="14" fillId="0" borderId="0"/>
    <xf numFmtId="0" fontId="14" fillId="0" borderId="0"/>
    <xf numFmtId="41" fontId="14" fillId="0" borderId="0" applyFont="0" applyFill="0" applyBorder="0" applyAlignment="0" applyProtection="0"/>
    <xf numFmtId="0" fontId="14" fillId="0" borderId="0"/>
    <xf numFmtId="43" fontId="14" fillId="0" borderId="0" applyFont="0" applyFill="0" applyBorder="0" applyAlignment="0" applyProtection="0"/>
    <xf numFmtId="167" fontId="23" fillId="0" borderId="0" applyFont="0" applyFill="0" applyBorder="0" applyAlignment="0" applyProtection="0"/>
    <xf numFmtId="44" fontId="14" fillId="0" borderId="0" applyFont="0" applyFill="0" applyBorder="0" applyAlignment="0" applyProtection="0"/>
    <xf numFmtId="41" fontId="14" fillId="0" borderId="0" applyFont="0" applyFill="0" applyBorder="0" applyAlignment="0" applyProtection="0"/>
    <xf numFmtId="0" fontId="13" fillId="0" borderId="0"/>
    <xf numFmtId="9" fontId="23" fillId="0" borderId="0" applyFont="0" applyFill="0" applyBorder="0" applyAlignment="0" applyProtection="0"/>
    <xf numFmtId="168" fontId="13" fillId="0" borderId="0" applyFont="0" applyFill="0" applyBorder="0" applyAlignment="0" applyProtection="0"/>
    <xf numFmtId="0" fontId="13" fillId="0" borderId="0"/>
    <xf numFmtId="42" fontId="13" fillId="0" borderId="0" applyFont="0" applyFill="0" applyBorder="0" applyAlignment="0" applyProtection="0"/>
    <xf numFmtId="0" fontId="57" fillId="0" borderId="0"/>
    <xf numFmtId="0" fontId="57" fillId="0" borderId="0"/>
    <xf numFmtId="0" fontId="12" fillId="0" borderId="0"/>
    <xf numFmtId="0" fontId="12" fillId="0" borderId="0"/>
    <xf numFmtId="42" fontId="57" fillId="0" borderId="0" applyFont="0" applyFill="0" applyBorder="0" applyAlignment="0" applyProtection="0"/>
    <xf numFmtId="182" fontId="57" fillId="0" borderId="0" applyFont="0" applyFill="0" applyBorder="0" applyAlignment="0" applyProtection="0"/>
    <xf numFmtId="0" fontId="12" fillId="0" borderId="0"/>
    <xf numFmtId="42" fontId="57" fillId="0" borderId="0" applyFont="0" applyFill="0" applyBorder="0" applyAlignment="0" applyProtection="0"/>
    <xf numFmtId="41" fontId="12" fillId="0" borderId="0" applyFont="0" applyFill="0" applyBorder="0" applyAlignment="0" applyProtection="0"/>
    <xf numFmtId="167" fontId="57" fillId="0" borderId="0" applyFont="0" applyFill="0" applyBorder="0" applyAlignment="0" applyProtection="0"/>
    <xf numFmtId="44" fontId="12" fillId="0" borderId="0" applyFont="0" applyFill="0" applyBorder="0" applyAlignment="0" applyProtection="0"/>
    <xf numFmtId="41" fontId="12" fillId="0" borderId="0" applyFont="0" applyFill="0" applyBorder="0" applyAlignment="0" applyProtection="0"/>
    <xf numFmtId="0" fontId="11" fillId="0" borderId="0"/>
    <xf numFmtId="0" fontId="11" fillId="0" borderId="0"/>
    <xf numFmtId="0" fontId="11" fillId="0" borderId="0"/>
    <xf numFmtId="41" fontId="11" fillId="0" borderId="0" applyFont="0" applyFill="0" applyBorder="0" applyAlignment="0" applyProtection="0"/>
    <xf numFmtId="44" fontId="11" fillId="0" borderId="0" applyFont="0" applyFill="0" applyBorder="0" applyAlignment="0" applyProtection="0"/>
    <xf numFmtId="41" fontId="11" fillId="0" borderId="0" applyFont="0" applyFill="0" applyBorder="0" applyAlignment="0" applyProtection="0"/>
    <xf numFmtId="0" fontId="11" fillId="0" borderId="0"/>
    <xf numFmtId="0" fontId="10" fillId="0" borderId="0"/>
    <xf numFmtId="0" fontId="23" fillId="0" borderId="0"/>
    <xf numFmtId="0" fontId="23" fillId="0" borderId="0"/>
    <xf numFmtId="0" fontId="23" fillId="0" borderId="0"/>
    <xf numFmtId="0" fontId="23" fillId="0" borderId="0"/>
    <xf numFmtId="199" fontId="23" fillId="0" borderId="0" applyFont="0" applyFill="0" applyBorder="0" applyAlignment="0" applyProtection="0"/>
    <xf numFmtId="202" fontId="23" fillId="0" borderId="0" applyFont="0" applyFill="0" applyBorder="0" applyAlignment="0" applyProtection="0"/>
    <xf numFmtId="208" fontId="23" fillId="0" borderId="0" applyFont="0" applyFill="0" applyBorder="0" applyAlignment="0" applyProtection="0"/>
    <xf numFmtId="0" fontId="9" fillId="0" borderId="0"/>
    <xf numFmtId="209" fontId="9" fillId="0" borderId="0" applyFont="0" applyFill="0" applyBorder="0" applyAlignment="0" applyProtection="0"/>
    <xf numFmtId="0" fontId="8" fillId="0" borderId="0"/>
    <xf numFmtId="0" fontId="71" fillId="0" borderId="0"/>
    <xf numFmtId="0" fontId="75" fillId="0" borderId="0" applyNumberFormat="0" applyFill="0" applyBorder="0" applyAlignment="0" applyProtection="0"/>
    <xf numFmtId="0" fontId="7" fillId="0" borderId="0"/>
    <xf numFmtId="0" fontId="23" fillId="0" borderId="0"/>
    <xf numFmtId="170" fontId="23" fillId="0" borderId="0" applyFont="0" applyFill="0" applyBorder="0" applyAlignment="0" applyProtection="0"/>
    <xf numFmtId="9" fontId="7" fillId="0" borderId="0" applyFont="0" applyFill="0" applyBorder="0" applyAlignment="0" applyProtection="0"/>
    <xf numFmtId="0" fontId="7" fillId="0" borderId="0"/>
    <xf numFmtId="0" fontId="6" fillId="0" borderId="0"/>
    <xf numFmtId="9" fontId="23" fillId="0" borderId="0" applyFont="0" applyFill="0" applyBorder="0" applyAlignment="0" applyProtection="0"/>
    <xf numFmtId="0" fontId="23" fillId="0" borderId="0"/>
    <xf numFmtId="0" fontId="5" fillId="0" borderId="0"/>
    <xf numFmtId="44" fontId="5" fillId="0" borderId="0" applyFont="0" applyFill="0" applyBorder="0" applyAlignment="0" applyProtection="0"/>
    <xf numFmtId="0" fontId="76" fillId="0" borderId="0" applyNumberFormat="0" applyFill="0" applyBorder="0" applyProtection="0">
      <alignment vertical="top"/>
    </xf>
    <xf numFmtId="0" fontId="77" fillId="0" borderId="0"/>
    <xf numFmtId="169" fontId="23" fillId="0" borderId="0" applyFont="0" applyFill="0" applyBorder="0" applyAlignment="0" applyProtection="0"/>
    <xf numFmtId="211" fontId="23" fillId="0" borderId="0" applyFont="0" applyFill="0" applyBorder="0" applyAlignment="0" applyProtection="0"/>
    <xf numFmtId="168" fontId="25" fillId="0" borderId="0" applyFont="0" applyFill="0" applyBorder="0" applyAlignment="0" applyProtection="0"/>
    <xf numFmtId="42" fontId="4" fillId="0" borderId="0" applyFont="0" applyFill="0" applyBorder="0" applyAlignment="0" applyProtection="0"/>
    <xf numFmtId="168" fontId="25" fillId="0" borderId="0" applyFont="0" applyFill="0" applyBorder="0" applyAlignment="0" applyProtection="0"/>
    <xf numFmtId="168" fontId="77" fillId="0" borderId="0" applyFont="0" applyFill="0" applyBorder="0" applyAlignment="0" applyProtection="0"/>
    <xf numFmtId="170" fontId="23"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44"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1218">
    <xf numFmtId="0" fontId="0" fillId="0" borderId="0" xfId="0"/>
    <xf numFmtId="0" fontId="24" fillId="0" borderId="0" xfId="15" applyAlignment="1">
      <alignment vertical="center"/>
    </xf>
    <xf numFmtId="0" fontId="28" fillId="0" borderId="0" xfId="15" applyFont="1" applyAlignment="1">
      <alignment vertical="center"/>
    </xf>
    <xf numFmtId="0" fontId="24" fillId="0" borderId="0" xfId="8"/>
    <xf numFmtId="173" fontId="24" fillId="0" borderId="0" xfId="15" applyNumberFormat="1" applyAlignment="1">
      <alignment vertical="center"/>
    </xf>
    <xf numFmtId="3" fontId="24" fillId="0" borderId="0" xfId="15" applyNumberFormat="1" applyAlignment="1">
      <alignment vertical="center"/>
    </xf>
    <xf numFmtId="0" fontId="24" fillId="0" borderId="0" xfId="15" applyAlignment="1">
      <alignment horizontal="center" vertical="center"/>
    </xf>
    <xf numFmtId="0" fontId="24" fillId="0" borderId="0" xfId="15" applyAlignment="1">
      <alignment horizontal="left" vertical="center"/>
    </xf>
    <xf numFmtId="174" fontId="24" fillId="0" borderId="0" xfId="5" applyNumberFormat="1" applyFont="1" applyAlignment="1">
      <alignment vertical="center"/>
    </xf>
    <xf numFmtId="176" fontId="24" fillId="0" borderId="0" xfId="21" applyNumberFormat="1" applyFont="1" applyAlignment="1">
      <alignment vertical="center"/>
    </xf>
    <xf numFmtId="0" fontId="24" fillId="0" borderId="0" xfId="8" applyAlignment="1">
      <alignment vertical="center"/>
    </xf>
    <xf numFmtId="0" fontId="24" fillId="0" borderId="14" xfId="8" applyBorder="1"/>
    <xf numFmtId="0" fontId="30" fillId="7" borderId="0" xfId="8" applyFont="1" applyFill="1" applyAlignment="1">
      <alignment vertical="center"/>
    </xf>
    <xf numFmtId="0" fontId="24" fillId="7" borderId="0" xfId="8" applyFill="1" applyAlignment="1">
      <alignment vertical="center"/>
    </xf>
    <xf numFmtId="0" fontId="24" fillId="7" borderId="14" xfId="8" applyFill="1" applyBorder="1" applyAlignment="1">
      <alignment vertical="center"/>
    </xf>
    <xf numFmtId="0" fontId="38" fillId="7" borderId="27" xfId="8" applyFont="1" applyFill="1" applyBorder="1" applyAlignment="1">
      <alignment vertical="center"/>
    </xf>
    <xf numFmtId="0" fontId="26" fillId="7" borderId="27" xfId="8" applyFont="1" applyFill="1" applyBorder="1" applyAlignment="1">
      <alignment vertical="center"/>
    </xf>
    <xf numFmtId="0" fontId="26" fillId="7" borderId="28" xfId="8" applyFont="1" applyFill="1" applyBorder="1" applyAlignment="1">
      <alignment vertical="center"/>
    </xf>
    <xf numFmtId="0" fontId="26" fillId="7" borderId="29" xfId="8" applyFont="1" applyFill="1" applyBorder="1" applyAlignment="1">
      <alignment vertical="center"/>
    </xf>
    <xf numFmtId="4" fontId="26" fillId="7" borderId="29" xfId="8" applyNumberFormat="1" applyFont="1" applyFill="1" applyBorder="1" applyAlignment="1">
      <alignment vertical="center"/>
    </xf>
    <xf numFmtId="4" fontId="26" fillId="7" borderId="30" xfId="8" applyNumberFormat="1" applyFont="1" applyFill="1" applyBorder="1" applyAlignment="1">
      <alignment vertical="center"/>
    </xf>
    <xf numFmtId="0" fontId="38" fillId="7" borderId="29" xfId="8" applyFont="1" applyFill="1" applyBorder="1" applyAlignment="1">
      <alignment vertical="center"/>
    </xf>
    <xf numFmtId="4" fontId="38" fillId="7" borderId="29" xfId="8" applyNumberFormat="1" applyFont="1" applyFill="1" applyBorder="1" applyAlignment="1">
      <alignment vertical="center"/>
    </xf>
    <xf numFmtId="4" fontId="38" fillId="7" borderId="30" xfId="8" applyNumberFormat="1" applyFont="1" applyFill="1" applyBorder="1" applyAlignment="1">
      <alignment vertical="center"/>
    </xf>
    <xf numFmtId="4" fontId="38" fillId="7" borderId="0" xfId="8" applyNumberFormat="1" applyFont="1" applyFill="1" applyAlignment="1">
      <alignment vertical="center"/>
    </xf>
    <xf numFmtId="0" fontId="27" fillId="0" borderId="0" xfId="8" applyFont="1"/>
    <xf numFmtId="0" fontId="38" fillId="0" borderId="31" xfId="8" applyFont="1" applyBorder="1" applyAlignment="1">
      <alignment vertical="center"/>
    </xf>
    <xf numFmtId="4" fontId="38" fillId="7" borderId="14" xfId="8" applyNumberFormat="1" applyFont="1" applyFill="1" applyBorder="1" applyAlignment="1">
      <alignment vertical="center"/>
    </xf>
    <xf numFmtId="0" fontId="26" fillId="0" borderId="16" xfId="8" applyFont="1" applyBorder="1" applyAlignment="1">
      <alignment vertical="center"/>
    </xf>
    <xf numFmtId="0" fontId="26" fillId="0" borderId="32" xfId="8" applyFont="1" applyBorder="1" applyAlignment="1">
      <alignment vertical="center"/>
    </xf>
    <xf numFmtId="0" fontId="26" fillId="7" borderId="31" xfId="8" applyFont="1" applyFill="1" applyBorder="1" applyAlignment="1">
      <alignment vertical="center"/>
    </xf>
    <xf numFmtId="0" fontId="26" fillId="7" borderId="33" xfId="8" applyFont="1" applyFill="1" applyBorder="1" applyAlignment="1">
      <alignment vertical="center"/>
    </xf>
    <xf numFmtId="0" fontId="26" fillId="7" borderId="14" xfId="8" applyFont="1" applyFill="1" applyBorder="1" applyAlignment="1">
      <alignment vertical="center"/>
    </xf>
    <xf numFmtId="0" fontId="26" fillId="7" borderId="0" xfId="8" applyFont="1" applyFill="1" applyAlignment="1">
      <alignment vertical="center"/>
    </xf>
    <xf numFmtId="0" fontId="26" fillId="7" borderId="12" xfId="8" applyFont="1" applyFill="1" applyBorder="1" applyAlignment="1">
      <alignment vertical="center"/>
    </xf>
    <xf numFmtId="0" fontId="26" fillId="7" borderId="13" xfId="8" applyFont="1" applyFill="1" applyBorder="1" applyAlignment="1">
      <alignment vertical="center"/>
    </xf>
    <xf numFmtId="0" fontId="24" fillId="0" borderId="13" xfId="8" applyBorder="1"/>
    <xf numFmtId="0" fontId="27" fillId="0" borderId="13" xfId="8" applyFont="1" applyBorder="1"/>
    <xf numFmtId="0" fontId="39" fillId="7" borderId="29" xfId="8" applyFont="1" applyFill="1" applyBorder="1" applyAlignment="1">
      <alignment vertical="center"/>
    </xf>
    <xf numFmtId="0" fontId="38" fillId="7" borderId="30" xfId="8" applyFont="1" applyFill="1" applyBorder="1" applyAlignment="1">
      <alignment vertical="center"/>
    </xf>
    <xf numFmtId="0" fontId="38" fillId="7" borderId="29" xfId="8" applyFont="1" applyFill="1" applyBorder="1" applyAlignment="1">
      <alignment vertical="center" wrapText="1"/>
    </xf>
    <xf numFmtId="0" fontId="26" fillId="7" borderId="30" xfId="8" applyFont="1" applyFill="1" applyBorder="1" applyAlignment="1">
      <alignment vertical="center"/>
    </xf>
    <xf numFmtId="4" fontId="26" fillId="7" borderId="0" xfId="8" applyNumberFormat="1" applyFont="1" applyFill="1" applyAlignment="1">
      <alignment vertical="center"/>
    </xf>
    <xf numFmtId="4" fontId="24" fillId="0" borderId="0" xfId="8" applyNumberFormat="1"/>
    <xf numFmtId="0" fontId="38" fillId="7" borderId="31" xfId="8" applyFont="1" applyFill="1" applyBorder="1" applyAlignment="1">
      <alignment vertical="center"/>
    </xf>
    <xf numFmtId="4" fontId="38" fillId="7" borderId="31" xfId="8" applyNumberFormat="1" applyFont="1" applyFill="1" applyBorder="1" applyAlignment="1">
      <alignment vertical="center"/>
    </xf>
    <xf numFmtId="4" fontId="38" fillId="7" borderId="33" xfId="8" applyNumberFormat="1" applyFont="1" applyFill="1" applyBorder="1" applyAlignment="1">
      <alignment vertical="center"/>
    </xf>
    <xf numFmtId="0" fontId="38" fillId="7" borderId="15" xfId="8" applyFont="1" applyFill="1" applyBorder="1" applyAlignment="1">
      <alignment vertical="center"/>
    </xf>
    <xf numFmtId="4" fontId="38" fillId="7" borderId="15" xfId="8" applyNumberFormat="1" applyFont="1" applyFill="1" applyBorder="1" applyAlignment="1">
      <alignment vertical="center"/>
    </xf>
    <xf numFmtId="0" fontId="26" fillId="0" borderId="25" xfId="8" applyFont="1" applyBorder="1" applyAlignment="1">
      <alignment vertical="center"/>
    </xf>
    <xf numFmtId="0" fontId="24" fillId="0" borderId="18" xfId="8" applyBorder="1"/>
    <xf numFmtId="0" fontId="26" fillId="0" borderId="18" xfId="8" applyFont="1" applyBorder="1" applyAlignment="1">
      <alignment vertical="center"/>
    </xf>
    <xf numFmtId="0" fontId="26" fillId="0" borderId="0" xfId="8" applyFont="1" applyAlignment="1">
      <alignment vertical="center"/>
    </xf>
    <xf numFmtId="0" fontId="38" fillId="0" borderId="0" xfId="8" applyFont="1" applyAlignment="1">
      <alignment vertical="center"/>
    </xf>
    <xf numFmtId="0" fontId="26" fillId="0" borderId="0" xfId="8" applyFont="1"/>
    <xf numFmtId="0" fontId="27" fillId="0" borderId="0" xfId="8" applyFont="1" applyAlignment="1">
      <alignment wrapText="1"/>
    </xf>
    <xf numFmtId="0" fontId="30" fillId="3" borderId="6" xfId="11" applyFont="1" applyFill="1" applyBorder="1" applyAlignment="1">
      <alignment horizontal="center" vertical="center" wrapText="1"/>
    </xf>
    <xf numFmtId="0" fontId="30" fillId="3" borderId="1" xfId="11" applyFont="1" applyFill="1" applyBorder="1" applyAlignment="1">
      <alignment horizontal="center" vertical="center" wrapText="1"/>
    </xf>
    <xf numFmtId="0" fontId="40" fillId="3" borderId="1" xfId="11" applyFont="1" applyFill="1" applyBorder="1" applyAlignment="1">
      <alignment horizontal="center" vertical="center" wrapText="1"/>
    </xf>
    <xf numFmtId="3" fontId="30" fillId="3" borderId="1" xfId="11" applyNumberFormat="1" applyFont="1" applyFill="1" applyBorder="1" applyAlignment="1">
      <alignment horizontal="center" vertical="center" wrapText="1"/>
    </xf>
    <xf numFmtId="173" fontId="30" fillId="3" borderId="5" xfId="11" applyNumberFormat="1" applyFont="1" applyFill="1" applyBorder="1" applyAlignment="1">
      <alignment horizontal="center" vertical="center" wrapText="1"/>
    </xf>
    <xf numFmtId="0" fontId="30" fillId="8" borderId="6" xfId="11" applyFont="1" applyFill="1" applyBorder="1" applyAlignment="1">
      <alignment horizontal="center" vertical="center" wrapText="1"/>
    </xf>
    <xf numFmtId="0" fontId="41" fillId="0" borderId="6" xfId="11" applyFont="1" applyBorder="1" applyAlignment="1">
      <alignment horizontal="center" vertical="center" wrapText="1"/>
    </xf>
    <xf numFmtId="0" fontId="31" fillId="0" borderId="1" xfId="11" applyFont="1" applyBorder="1" applyAlignment="1">
      <alignment horizontal="left" vertical="center" wrapText="1"/>
    </xf>
    <xf numFmtId="0" fontId="41" fillId="0" borderId="1" xfId="15" applyFont="1" applyBorder="1" applyAlignment="1">
      <alignment horizontal="center" vertical="center"/>
    </xf>
    <xf numFmtId="2" fontId="41" fillId="0" borderId="1" xfId="20" applyNumberFormat="1" applyFont="1" applyBorder="1" applyAlignment="1">
      <alignment horizontal="center" vertical="center" wrapText="1"/>
    </xf>
    <xf numFmtId="9" fontId="41" fillId="0" borderId="1" xfId="11" applyNumberFormat="1" applyFont="1" applyBorder="1" applyAlignment="1">
      <alignment horizontal="center" vertical="center" wrapText="1"/>
    </xf>
    <xf numFmtId="177" fontId="41" fillId="0" borderId="1" xfId="11" applyNumberFormat="1" applyFont="1" applyBorder="1" applyAlignment="1">
      <alignment horizontal="center" vertical="center" wrapText="1"/>
    </xf>
    <xf numFmtId="3" fontId="41" fillId="0" borderId="5" xfId="15" applyNumberFormat="1" applyFont="1" applyBorder="1" applyAlignment="1">
      <alignment horizontal="right" vertical="center"/>
    </xf>
    <xf numFmtId="9" fontId="41" fillId="0" borderId="1" xfId="20" applyFont="1" applyBorder="1" applyAlignment="1">
      <alignment horizontal="center" vertical="center" wrapText="1"/>
    </xf>
    <xf numFmtId="1" fontId="41" fillId="0" borderId="1" xfId="20" applyNumberFormat="1" applyFont="1" applyBorder="1" applyAlignment="1">
      <alignment horizontal="center" vertical="center" wrapText="1"/>
    </xf>
    <xf numFmtId="0" fontId="31" fillId="2" borderId="1" xfId="11" applyFont="1" applyFill="1" applyBorder="1" applyAlignment="1">
      <alignment vertical="center" wrapText="1"/>
    </xf>
    <xf numFmtId="0" fontId="31" fillId="4" borderId="1" xfId="11" applyFont="1" applyFill="1" applyBorder="1" applyAlignment="1">
      <alignment horizontal="center" vertical="center" wrapText="1"/>
    </xf>
    <xf numFmtId="0" fontId="36" fillId="0" borderId="1" xfId="11" applyFont="1" applyBorder="1" applyAlignment="1">
      <alignment vertical="center" wrapText="1"/>
    </xf>
    <xf numFmtId="4" fontId="41" fillId="0" borderId="1" xfId="11" applyNumberFormat="1" applyFont="1" applyBorder="1" applyAlignment="1">
      <alignment horizontal="center" vertical="center" wrapText="1"/>
    </xf>
    <xf numFmtId="2" fontId="41" fillId="0" borderId="1" xfId="11" applyNumberFormat="1" applyFont="1" applyBorder="1" applyAlignment="1">
      <alignment horizontal="center" vertical="center" wrapText="1"/>
    </xf>
    <xf numFmtId="0" fontId="30" fillId="8" borderId="1" xfId="11" applyFont="1" applyFill="1" applyBorder="1" applyAlignment="1">
      <alignment horizontal="left" vertical="center"/>
    </xf>
    <xf numFmtId="3" fontId="30" fillId="0" borderId="1" xfId="11" applyNumberFormat="1" applyFont="1" applyBorder="1" applyAlignment="1">
      <alignment horizontal="center" vertical="center" wrapText="1"/>
    </xf>
    <xf numFmtId="4" fontId="30" fillId="0" borderId="1" xfId="11" applyNumberFormat="1" applyFont="1" applyBorder="1" applyAlignment="1">
      <alignment horizontal="center" vertical="center" wrapText="1"/>
    </xf>
    <xf numFmtId="3" fontId="41" fillId="0" borderId="1" xfId="11" applyNumberFormat="1" applyFont="1" applyBorder="1" applyAlignment="1">
      <alignment horizontal="center" vertical="center" wrapText="1"/>
    </xf>
    <xf numFmtId="0" fontId="30" fillId="0" borderId="6" xfId="11" applyFont="1" applyBorder="1" applyAlignment="1">
      <alignment horizontal="center" vertical="center" wrapText="1"/>
    </xf>
    <xf numFmtId="10" fontId="30" fillId="0" borderId="1" xfId="20" applyNumberFormat="1" applyFont="1" applyBorder="1" applyAlignment="1">
      <alignment horizontal="right" vertical="center" wrapText="1"/>
    </xf>
    <xf numFmtId="0" fontId="30" fillId="0" borderId="0" xfId="11" applyFont="1" applyAlignment="1">
      <alignment horizontal="left" vertical="center" wrapText="1"/>
    </xf>
    <xf numFmtId="2" fontId="30" fillId="0" borderId="0" xfId="11" applyNumberFormat="1" applyFont="1" applyAlignment="1">
      <alignment horizontal="center" vertical="center" wrapText="1"/>
    </xf>
    <xf numFmtId="0" fontId="41" fillId="0" borderId="0" xfId="15" applyFont="1" applyAlignment="1">
      <alignment vertical="center"/>
    </xf>
    <xf numFmtId="0" fontId="36" fillId="0" borderId="0" xfId="0" applyFont="1"/>
    <xf numFmtId="0" fontId="41" fillId="0" borderId="18" xfId="15" applyFont="1" applyBorder="1" applyAlignment="1">
      <alignment vertical="center"/>
    </xf>
    <xf numFmtId="0" fontId="30" fillId="8" borderId="1" xfId="11" applyFont="1" applyFill="1" applyBorder="1" applyAlignment="1">
      <alignment horizontal="left" vertical="center" wrapText="1"/>
    </xf>
    <xf numFmtId="0" fontId="41" fillId="8" borderId="1" xfId="15" applyFont="1" applyFill="1" applyBorder="1" applyAlignment="1">
      <alignment vertical="center"/>
    </xf>
    <xf numFmtId="0" fontId="30" fillId="0" borderId="1" xfId="11" applyFont="1" applyBorder="1" applyAlignment="1">
      <alignment horizontal="center" vertical="center" wrapText="1"/>
    </xf>
    <xf numFmtId="0" fontId="30" fillId="0" borderId="1" xfId="11" applyFont="1" applyBorder="1" applyAlignment="1">
      <alignment horizontal="left" vertical="center"/>
    </xf>
    <xf numFmtId="1" fontId="30" fillId="0" borderId="1" xfId="11" applyNumberFormat="1" applyFont="1" applyBorder="1" applyAlignment="1">
      <alignment horizontal="center" vertical="center" wrapText="1"/>
    </xf>
    <xf numFmtId="2" fontId="30" fillId="0" borderId="1" xfId="11" applyNumberFormat="1" applyFont="1" applyBorder="1" applyAlignment="1">
      <alignment horizontal="center" vertical="center" wrapText="1"/>
    </xf>
    <xf numFmtId="10" fontId="41" fillId="0" borderId="1" xfId="11" applyNumberFormat="1" applyFont="1" applyBorder="1" applyAlignment="1">
      <alignment horizontal="center" vertical="center" wrapText="1"/>
    </xf>
    <xf numFmtId="0" fontId="44" fillId="0" borderId="0" xfId="0" applyFont="1"/>
    <xf numFmtId="0" fontId="0" fillId="0" borderId="0" xfId="0" applyAlignment="1">
      <alignment vertical="center"/>
    </xf>
    <xf numFmtId="168" fontId="0" fillId="0" borderId="0" xfId="0" applyNumberFormat="1" applyAlignment="1">
      <alignment vertical="center"/>
    </xf>
    <xf numFmtId="175" fontId="0" fillId="0" borderId="0" xfId="0" applyNumberFormat="1" applyAlignment="1">
      <alignment vertical="center"/>
    </xf>
    <xf numFmtId="0" fontId="0" fillId="0" borderId="18" xfId="0" applyBorder="1" applyAlignment="1">
      <alignment vertical="center"/>
    </xf>
    <xf numFmtId="0" fontId="27" fillId="0" borderId="0" xfId="8" applyFont="1" applyAlignment="1">
      <alignment horizontal="center" vertical="center"/>
    </xf>
    <xf numFmtId="0" fontId="24" fillId="0" borderId="0" xfId="8" applyAlignment="1">
      <alignment horizontal="center" vertical="center"/>
    </xf>
    <xf numFmtId="0" fontId="24" fillId="0" borderId="21" xfId="0" applyFont="1" applyBorder="1"/>
    <xf numFmtId="0" fontId="36" fillId="0" borderId="18" xfId="0" applyFont="1" applyBorder="1"/>
    <xf numFmtId="0" fontId="20" fillId="0" borderId="0" xfId="36"/>
    <xf numFmtId="0" fontId="26" fillId="0" borderId="0" xfId="36" applyFont="1" applyAlignment="1">
      <alignment vertical="center"/>
    </xf>
    <xf numFmtId="49" fontId="26" fillId="0" borderId="0" xfId="36" applyNumberFormat="1" applyFont="1" applyAlignment="1">
      <alignment horizontal="left" vertical="center"/>
    </xf>
    <xf numFmtId="0" fontId="26" fillId="0" borderId="0" xfId="36" applyFont="1"/>
    <xf numFmtId="17" fontId="38" fillId="0" borderId="0" xfId="36" applyNumberFormat="1" applyFont="1" applyAlignment="1">
      <alignment horizontal="left" vertical="center"/>
    </xf>
    <xf numFmtId="0" fontId="27" fillId="10" borderId="46" xfId="36" applyFont="1" applyFill="1" applyBorder="1" applyAlignment="1">
      <alignment horizontal="center" vertical="center"/>
    </xf>
    <xf numFmtId="0" fontId="20" fillId="10" borderId="47" xfId="36" applyFill="1" applyBorder="1" applyAlignment="1">
      <alignment horizontal="center" vertical="center"/>
    </xf>
    <xf numFmtId="0" fontId="20" fillId="10" borderId="48" xfId="36" applyFill="1" applyBorder="1" applyAlignment="1">
      <alignment horizontal="center" vertical="center"/>
    </xf>
    <xf numFmtId="0" fontId="20" fillId="10" borderId="46" xfId="36" applyFill="1" applyBorder="1" applyAlignment="1">
      <alignment horizontal="center" vertical="center"/>
    </xf>
    <xf numFmtId="0" fontId="23" fillId="4" borderId="49" xfId="36" applyFont="1" applyFill="1" applyBorder="1" applyAlignment="1">
      <alignment horizontal="center" vertical="center"/>
    </xf>
    <xf numFmtId="0" fontId="23" fillId="4" borderId="50" xfId="36" applyFont="1" applyFill="1" applyBorder="1" applyAlignment="1">
      <alignment horizontal="left" vertical="center" wrapText="1"/>
    </xf>
    <xf numFmtId="4" fontId="23" fillId="11" borderId="51" xfId="37" applyNumberFormat="1" applyFont="1" applyFill="1" applyBorder="1" applyAlignment="1">
      <alignment horizontal="right" vertical="center"/>
    </xf>
    <xf numFmtId="0" fontId="20" fillId="11" borderId="52" xfId="36" applyFill="1" applyBorder="1"/>
    <xf numFmtId="0" fontId="20" fillId="11" borderId="53" xfId="36" applyFill="1" applyBorder="1"/>
    <xf numFmtId="0" fontId="20" fillId="4" borderId="51" xfId="36" applyFill="1" applyBorder="1"/>
    <xf numFmtId="0" fontId="20" fillId="4" borderId="52" xfId="36" applyFill="1" applyBorder="1"/>
    <xf numFmtId="0" fontId="20" fillId="0" borderId="53" xfId="36" applyBorder="1"/>
    <xf numFmtId="0" fontId="20" fillId="0" borderId="51" xfId="36" applyBorder="1"/>
    <xf numFmtId="0" fontId="20" fillId="0" borderId="54" xfId="36" applyBorder="1"/>
    <xf numFmtId="0" fontId="20" fillId="0" borderId="52" xfId="36" applyBorder="1"/>
    <xf numFmtId="4" fontId="23" fillId="4" borderId="51" xfId="37" applyNumberFormat="1" applyFont="1" applyFill="1" applyBorder="1" applyAlignment="1">
      <alignment horizontal="right" vertical="center"/>
    </xf>
    <xf numFmtId="0" fontId="20" fillId="4" borderId="53" xfId="36" applyFill="1" applyBorder="1"/>
    <xf numFmtId="0" fontId="23" fillId="4" borderId="55" xfId="36" applyFont="1" applyFill="1" applyBorder="1" applyAlignment="1">
      <alignment horizontal="center" vertical="center"/>
    </xf>
    <xf numFmtId="0" fontId="23" fillId="4" borderId="30" xfId="36" applyFont="1" applyFill="1" applyBorder="1" applyAlignment="1">
      <alignment horizontal="justify" vertical="center"/>
    </xf>
    <xf numFmtId="4" fontId="23" fillId="4" borderId="56" xfId="37" applyNumberFormat="1" applyFont="1" applyFill="1" applyBorder="1" applyAlignment="1">
      <alignment horizontal="right" vertical="center"/>
    </xf>
    <xf numFmtId="0" fontId="20" fillId="11" borderId="57" xfId="36" applyFill="1" applyBorder="1"/>
    <xf numFmtId="0" fontId="20" fillId="11" borderId="58" xfId="36" applyFill="1" applyBorder="1"/>
    <xf numFmtId="0" fontId="20" fillId="11" borderId="56" xfId="36" applyFill="1" applyBorder="1"/>
    <xf numFmtId="0" fontId="20" fillId="4" borderId="56" xfId="36" applyFill="1" applyBorder="1"/>
    <xf numFmtId="0" fontId="20" fillId="4" borderId="57" xfId="36" applyFill="1" applyBorder="1"/>
    <xf numFmtId="0" fontId="20" fillId="4" borderId="58" xfId="36" applyFill="1" applyBorder="1"/>
    <xf numFmtId="0" fontId="35" fillId="0" borderId="20" xfId="0" applyFont="1" applyBorder="1" applyAlignment="1">
      <alignment horizontal="center" vertical="center" wrapText="1"/>
    </xf>
    <xf numFmtId="0" fontId="35" fillId="0" borderId="13" xfId="0" applyFont="1" applyBorder="1" applyAlignment="1">
      <alignment horizontal="left" vertical="center" wrapText="1"/>
    </xf>
    <xf numFmtId="0" fontId="35" fillId="0" borderId="13" xfId="0" applyFont="1" applyBorder="1" applyAlignment="1">
      <alignment horizontal="center" vertical="center" wrapText="1"/>
    </xf>
    <xf numFmtId="179" fontId="24" fillId="0" borderId="0" xfId="21" applyNumberFormat="1" applyFont="1" applyAlignment="1">
      <alignment vertical="center"/>
    </xf>
    <xf numFmtId="0" fontId="23" fillId="0" borderId="0" xfId="0" applyFont="1"/>
    <xf numFmtId="0" fontId="23" fillId="0" borderId="11" xfId="0" applyFont="1" applyBorder="1"/>
    <xf numFmtId="0" fontId="23" fillId="4" borderId="59" xfId="36" applyFont="1" applyFill="1" applyBorder="1" applyAlignment="1">
      <alignment horizontal="center" vertical="center"/>
    </xf>
    <xf numFmtId="0" fontId="23" fillId="4" borderId="33" xfId="36" applyFont="1" applyFill="1" applyBorder="1" applyAlignment="1">
      <alignment horizontal="left" vertical="center" wrapText="1"/>
    </xf>
    <xf numFmtId="4" fontId="23" fillId="4" borderId="60" xfId="37" applyNumberFormat="1" applyFont="1" applyFill="1" applyBorder="1" applyAlignment="1">
      <alignment horizontal="right" vertical="center"/>
    </xf>
    <xf numFmtId="0" fontId="20" fillId="4" borderId="61" xfId="36" applyFill="1" applyBorder="1"/>
    <xf numFmtId="0" fontId="20" fillId="4" borderId="62" xfId="36" applyFill="1" applyBorder="1"/>
    <xf numFmtId="0" fontId="20" fillId="11" borderId="60" xfId="36" applyFill="1" applyBorder="1"/>
    <xf numFmtId="0" fontId="20" fillId="11" borderId="61" xfId="36" applyFill="1" applyBorder="1"/>
    <xf numFmtId="0" fontId="20" fillId="11" borderId="62" xfId="36" applyFill="1" applyBorder="1"/>
    <xf numFmtId="178" fontId="47" fillId="0" borderId="0" xfId="37" applyNumberFormat="1" applyFont="1" applyAlignment="1">
      <alignment horizontal="center"/>
    </xf>
    <xf numFmtId="43" fontId="20" fillId="0" borderId="0" xfId="36" applyNumberFormat="1"/>
    <xf numFmtId="0" fontId="47" fillId="0" borderId="0" xfId="36" applyFont="1"/>
    <xf numFmtId="0" fontId="26" fillId="0" borderId="20" xfId="36" applyFont="1" applyBorder="1"/>
    <xf numFmtId="0" fontId="26" fillId="0" borderId="13" xfId="36" applyFont="1" applyBorder="1"/>
    <xf numFmtId="0" fontId="20" fillId="0" borderId="13" xfId="36" applyBorder="1"/>
    <xf numFmtId="0" fontId="20" fillId="0" borderId="21" xfId="36" applyBorder="1"/>
    <xf numFmtId="0" fontId="26" fillId="0" borderId="11" xfId="36" applyFont="1" applyBorder="1"/>
    <xf numFmtId="0" fontId="20" fillId="0" borderId="10" xfId="36" applyBorder="1"/>
    <xf numFmtId="0" fontId="20" fillId="0" borderId="11" xfId="36" applyBorder="1"/>
    <xf numFmtId="0" fontId="20" fillId="0" borderId="17" xfId="36" applyBorder="1"/>
    <xf numFmtId="0" fontId="20" fillId="0" borderId="18" xfId="36" applyBorder="1"/>
    <xf numFmtId="0" fontId="20" fillId="0" borderId="19" xfId="36" applyBorder="1"/>
    <xf numFmtId="0" fontId="23" fillId="0" borderId="18" xfId="36" applyFont="1" applyBorder="1" applyAlignment="1">
      <alignment horizontal="left"/>
    </xf>
    <xf numFmtId="170" fontId="24" fillId="0" borderId="0" xfId="5" applyFont="1" applyAlignment="1">
      <alignment vertical="center"/>
    </xf>
    <xf numFmtId="180" fontId="24" fillId="0" borderId="0" xfId="21" applyNumberFormat="1" applyFont="1" applyAlignment="1">
      <alignment vertical="center"/>
    </xf>
    <xf numFmtId="3" fontId="30" fillId="0" borderId="0" xfId="15" applyNumberFormat="1" applyFont="1" applyAlignment="1">
      <alignment horizontal="right" vertical="center"/>
    </xf>
    <xf numFmtId="42" fontId="23" fillId="0" borderId="0" xfId="38" applyFont="1" applyAlignment="1">
      <alignment horizontal="center" vertical="center" wrapText="1"/>
    </xf>
    <xf numFmtId="10" fontId="24" fillId="0" borderId="0" xfId="21" applyNumberFormat="1" applyFont="1" applyAlignment="1">
      <alignment horizontal="center" vertical="center"/>
    </xf>
    <xf numFmtId="42" fontId="24" fillId="0" borderId="0" xfId="38" applyFont="1" applyAlignment="1">
      <alignment vertical="center"/>
    </xf>
    <xf numFmtId="10" fontId="24" fillId="0" borderId="0" xfId="20" applyNumberFormat="1" applyAlignment="1">
      <alignment vertical="center"/>
    </xf>
    <xf numFmtId="42" fontId="49" fillId="0" borderId="0" xfId="38" applyFont="1" applyAlignment="1">
      <alignment vertical="center"/>
    </xf>
    <xf numFmtId="42" fontId="49" fillId="0" borderId="0" xfId="38" applyFont="1"/>
    <xf numFmtId="3" fontId="29" fillId="0" borderId="0" xfId="11" applyNumberFormat="1" applyFont="1" applyAlignment="1">
      <alignment horizontal="center" wrapText="1"/>
    </xf>
    <xf numFmtId="0" fontId="23" fillId="0" borderId="10" xfId="0" applyFont="1" applyBorder="1"/>
    <xf numFmtId="181" fontId="24" fillId="0" borderId="0" xfId="15" applyNumberFormat="1" applyAlignment="1">
      <alignment vertical="center"/>
    </xf>
    <xf numFmtId="0" fontId="41" fillId="0" borderId="11" xfId="33" applyFont="1" applyBorder="1" applyAlignment="1">
      <alignment horizontal="left" vertical="center"/>
    </xf>
    <xf numFmtId="172" fontId="41" fillId="0" borderId="0" xfId="33" applyNumberFormat="1" applyFont="1" applyAlignment="1">
      <alignment horizontal="left" vertical="center"/>
    </xf>
    <xf numFmtId="0" fontId="41" fillId="0" borderId="11" xfId="33" applyFont="1" applyBorder="1" applyAlignment="1">
      <alignment horizontal="center" vertical="center"/>
    </xf>
    <xf numFmtId="0" fontId="36" fillId="0" borderId="17" xfId="0" applyFont="1" applyBorder="1"/>
    <xf numFmtId="0" fontId="23" fillId="0" borderId="19" xfId="0" applyFont="1" applyBorder="1"/>
    <xf numFmtId="0" fontId="45" fillId="0" borderId="17" xfId="33" applyFont="1" applyBorder="1" applyAlignment="1">
      <alignment vertical="center"/>
    </xf>
    <xf numFmtId="42" fontId="41" fillId="0" borderId="1" xfId="38" applyFont="1" applyBorder="1" applyAlignment="1">
      <alignment horizontal="right" vertical="center" wrapText="1"/>
    </xf>
    <xf numFmtId="42" fontId="41" fillId="8" borderId="1" xfId="38" applyFont="1" applyFill="1" applyBorder="1" applyAlignment="1">
      <alignment vertical="center"/>
    </xf>
    <xf numFmtId="42" fontId="31" fillId="0" borderId="1" xfId="38" applyFont="1" applyBorder="1" applyAlignment="1">
      <alignment horizontal="right" vertical="center" wrapText="1"/>
    </xf>
    <xf numFmtId="42" fontId="41" fillId="0" borderId="5" xfId="38" applyFont="1" applyBorder="1" applyAlignment="1">
      <alignment horizontal="right" vertical="center"/>
    </xf>
    <xf numFmtId="42" fontId="30" fillId="0" borderId="5" xfId="38" applyFont="1" applyBorder="1" applyAlignment="1">
      <alignment horizontal="right" vertical="center"/>
    </xf>
    <xf numFmtId="0" fontId="23" fillId="0" borderId="0" xfId="32"/>
    <xf numFmtId="0" fontId="23" fillId="0" borderId="6" xfId="32" applyBorder="1" applyAlignment="1">
      <alignment horizontal="center" vertical="center"/>
    </xf>
    <xf numFmtId="0" fontId="23" fillId="0" borderId="1" xfId="32" applyBorder="1" applyAlignment="1">
      <alignment vertical="center" wrapText="1"/>
    </xf>
    <xf numFmtId="0" fontId="23" fillId="0" borderId="1" xfId="32" applyBorder="1" applyAlignment="1">
      <alignment horizontal="center" vertical="center"/>
    </xf>
    <xf numFmtId="0" fontId="23" fillId="0" borderId="0" xfId="32" applyAlignment="1">
      <alignment horizontal="center"/>
    </xf>
    <xf numFmtId="0" fontId="27" fillId="6" borderId="6" xfId="32" applyFont="1" applyFill="1" applyBorder="1" applyAlignment="1">
      <alignment horizontal="center" vertical="center"/>
    </xf>
    <xf numFmtId="0" fontId="27" fillId="6" borderId="1" xfId="32" applyFont="1" applyFill="1" applyBorder="1" applyAlignment="1">
      <alignment horizontal="center" vertical="center"/>
    </xf>
    <xf numFmtId="42" fontId="41" fillId="0" borderId="1" xfId="49" applyFont="1" applyBorder="1" applyAlignment="1">
      <alignment horizontal="right" vertical="center" wrapText="1"/>
    </xf>
    <xf numFmtId="42" fontId="41" fillId="0" borderId="5" xfId="49" applyFont="1" applyBorder="1" applyAlignment="1">
      <alignment horizontal="right" vertical="center"/>
    </xf>
    <xf numFmtId="167" fontId="41" fillId="0" borderId="1" xfId="48" applyFont="1" applyBorder="1" applyAlignment="1">
      <alignment horizontal="center" vertical="center"/>
    </xf>
    <xf numFmtId="3" fontId="41" fillId="0" borderId="1" xfId="0" applyNumberFormat="1" applyFont="1" applyBorder="1" applyAlignment="1">
      <alignment horizontal="center" vertical="center"/>
    </xf>
    <xf numFmtId="0" fontId="41" fillId="0" borderId="0" xfId="0" applyFont="1"/>
    <xf numFmtId="3" fontId="30" fillId="0" borderId="1" xfId="0" applyNumberFormat="1" applyFont="1" applyBorder="1" applyAlignment="1">
      <alignment horizontal="center" vertical="center"/>
    </xf>
    <xf numFmtId="0" fontId="30" fillId="0" borderId="6" xfId="0" applyFont="1" applyBorder="1" applyAlignment="1">
      <alignment horizontal="center" vertical="center"/>
    </xf>
    <xf numFmtId="0" fontId="30" fillId="0" borderId="1" xfId="0" applyFont="1" applyBorder="1" applyAlignment="1">
      <alignment horizontal="center" vertical="center"/>
    </xf>
    <xf numFmtId="0" fontId="41" fillId="0" borderId="1" xfId="0" applyFont="1" applyBorder="1" applyAlignment="1">
      <alignment horizontal="center" vertical="center" wrapText="1"/>
    </xf>
    <xf numFmtId="0" fontId="41" fillId="12" borderId="6" xfId="0" applyFont="1" applyFill="1" applyBorder="1" applyAlignment="1">
      <alignment horizontal="center" vertical="center"/>
    </xf>
    <xf numFmtId="0" fontId="41" fillId="12" borderId="1" xfId="0" applyFont="1" applyFill="1" applyBorder="1" applyAlignment="1">
      <alignment horizontal="right"/>
    </xf>
    <xf numFmtId="49" fontId="41" fillId="0" borderId="6" xfId="33" applyNumberFormat="1" applyFont="1" applyBorder="1" applyAlignment="1">
      <alignment horizontal="center" vertical="center"/>
    </xf>
    <xf numFmtId="0" fontId="41" fillId="0" borderId="1" xfId="0" applyFont="1" applyBorder="1" applyAlignment="1">
      <alignment horizontal="justify" vertical="center" wrapText="1"/>
    </xf>
    <xf numFmtId="49" fontId="36" fillId="12" borderId="6" xfId="0" applyNumberFormat="1" applyFont="1" applyFill="1" applyBorder="1"/>
    <xf numFmtId="3" fontId="36" fillId="12" borderId="1" xfId="0" applyNumberFormat="1" applyFont="1" applyFill="1" applyBorder="1" applyAlignment="1">
      <alignment horizontal="right" vertical="center"/>
    </xf>
    <xf numFmtId="0" fontId="41" fillId="12" borderId="5" xfId="0" applyFont="1" applyFill="1" applyBorder="1" applyAlignment="1">
      <alignment horizontal="center" vertical="center"/>
    </xf>
    <xf numFmtId="4" fontId="41" fillId="12" borderId="1" xfId="0" applyNumberFormat="1" applyFont="1" applyFill="1" applyBorder="1" applyAlignment="1">
      <alignment horizontal="right" vertical="center"/>
    </xf>
    <xf numFmtId="170" fontId="41" fillId="0" borderId="0" xfId="5" applyFont="1"/>
    <xf numFmtId="0" fontId="41" fillId="0" borderId="1" xfId="0" applyFont="1" applyBorder="1" applyAlignment="1">
      <alignment horizontal="right" vertical="center" wrapText="1"/>
    </xf>
    <xf numFmtId="9" fontId="41" fillId="0" borderId="1" xfId="0" applyNumberFormat="1" applyFont="1" applyBorder="1" applyAlignment="1">
      <alignment horizontal="center" vertical="center"/>
    </xf>
    <xf numFmtId="0" fontId="41" fillId="0" borderId="11" xfId="0" applyFont="1" applyBorder="1"/>
    <xf numFmtId="0" fontId="41" fillId="0" borderId="10" xfId="0" applyFont="1" applyBorder="1"/>
    <xf numFmtId="0" fontId="41" fillId="0" borderId="0" xfId="0" applyFont="1" applyAlignment="1">
      <alignment vertical="center"/>
    </xf>
    <xf numFmtId="168" fontId="41" fillId="0" borderId="0" xfId="0" applyNumberFormat="1" applyFont="1" applyAlignment="1">
      <alignment vertical="center"/>
    </xf>
    <xf numFmtId="175" fontId="41" fillId="0" borderId="0" xfId="0" applyNumberFormat="1" applyFont="1" applyAlignment="1">
      <alignment vertical="center"/>
    </xf>
    <xf numFmtId="0" fontId="41" fillId="0" borderId="17" xfId="0" applyFont="1" applyBorder="1"/>
    <xf numFmtId="0" fontId="41" fillId="0" borderId="18" xfId="0" applyFont="1" applyBorder="1"/>
    <xf numFmtId="0" fontId="41" fillId="0" borderId="19" xfId="0" applyFont="1" applyBorder="1"/>
    <xf numFmtId="0" fontId="41" fillId="0" borderId="0" xfId="0" applyFont="1" applyAlignment="1">
      <alignment horizontal="center"/>
    </xf>
    <xf numFmtId="0" fontId="41" fillId="0" borderId="0" xfId="0" applyFont="1" applyAlignment="1">
      <alignment horizontal="center" vertical="center"/>
    </xf>
    <xf numFmtId="0" fontId="41" fillId="5" borderId="0" xfId="0" applyFont="1" applyFill="1"/>
    <xf numFmtId="2" fontId="41" fillId="0" borderId="1" xfId="0" applyNumberFormat="1" applyFont="1" applyBorder="1" applyAlignment="1">
      <alignment horizontal="center" vertical="center"/>
    </xf>
    <xf numFmtId="0" fontId="41" fillId="0" borderId="0" xfId="0" applyFont="1" applyAlignment="1">
      <alignment horizontal="right" vertical="center"/>
    </xf>
    <xf numFmtId="0" fontId="41" fillId="0" borderId="0" xfId="0" applyFont="1" applyAlignment="1">
      <alignment horizontal="left" vertical="center"/>
    </xf>
    <xf numFmtId="3" fontId="41" fillId="0" borderId="0" xfId="0" applyNumberFormat="1" applyFont="1" applyAlignment="1">
      <alignment horizontal="left" vertical="center"/>
    </xf>
    <xf numFmtId="170" fontId="41" fillId="0" borderId="0" xfId="5" applyFont="1" applyAlignment="1">
      <alignment horizontal="left" vertical="center"/>
    </xf>
    <xf numFmtId="0" fontId="41" fillId="0" borderId="0" xfId="0" applyFont="1" applyAlignment="1">
      <alignment vertical="center" wrapText="1"/>
    </xf>
    <xf numFmtId="0" fontId="23" fillId="0" borderId="1" xfId="32" applyBorder="1" applyAlignment="1">
      <alignment horizontal="left" vertical="center"/>
    </xf>
    <xf numFmtId="3" fontId="23" fillId="0" borderId="1" xfId="32" applyNumberFormat="1" applyBorder="1" applyAlignment="1">
      <alignment horizontal="center" vertical="center"/>
    </xf>
    <xf numFmtId="4" fontId="23" fillId="0" borderId="1" xfId="32" applyNumberFormat="1" applyBorder="1" applyAlignment="1">
      <alignment horizontal="center" vertical="center"/>
    </xf>
    <xf numFmtId="0" fontId="27" fillId="0" borderId="1" xfId="32" applyFont="1" applyBorder="1" applyAlignment="1">
      <alignment vertical="center"/>
    </xf>
    <xf numFmtId="0" fontId="23" fillId="0" borderId="1" xfId="32" applyBorder="1" applyAlignment="1">
      <alignment horizontal="center"/>
    </xf>
    <xf numFmtId="3" fontId="23" fillId="0" borderId="1" xfId="32" applyNumberFormat="1" applyBorder="1" applyAlignment="1">
      <alignment horizontal="center"/>
    </xf>
    <xf numFmtId="4" fontId="23" fillId="0" borderId="1" xfId="32" applyNumberFormat="1" applyBorder="1" applyAlignment="1">
      <alignment horizontal="center"/>
    </xf>
    <xf numFmtId="4" fontId="27" fillId="0" borderId="1" xfId="32" applyNumberFormat="1" applyFont="1" applyBorder="1" applyAlignment="1">
      <alignment horizontal="center"/>
    </xf>
    <xf numFmtId="4" fontId="23" fillId="0" borderId="0" xfId="32" applyNumberFormat="1" applyAlignment="1">
      <alignment horizontal="center"/>
    </xf>
    <xf numFmtId="0" fontId="31" fillId="0" borderId="1" xfId="55" applyFont="1" applyBorder="1" applyAlignment="1">
      <alignment horizontal="left" vertical="center" wrapText="1"/>
    </xf>
    <xf numFmtId="0" fontId="23" fillId="0" borderId="0" xfId="32" applyAlignment="1">
      <alignment vertical="center"/>
    </xf>
    <xf numFmtId="0" fontId="23" fillId="0" borderId="20" xfId="32" applyBorder="1" applyAlignment="1">
      <alignment horizontal="center" vertical="center"/>
    </xf>
    <xf numFmtId="0" fontId="23" fillId="0" borderId="13" xfId="32" applyBorder="1"/>
    <xf numFmtId="3" fontId="37" fillId="0" borderId="13" xfId="32" applyNumberFormat="1" applyFont="1" applyBorder="1" applyAlignment="1">
      <alignment horizontal="center"/>
    </xf>
    <xf numFmtId="3" fontId="27" fillId="0" borderId="21" xfId="32" applyNumberFormat="1" applyFont="1" applyBorder="1"/>
    <xf numFmtId="4" fontId="23" fillId="0" borderId="0" xfId="32" applyNumberFormat="1"/>
    <xf numFmtId="3" fontId="23" fillId="0" borderId="10" xfId="32" applyNumberFormat="1" applyBorder="1"/>
    <xf numFmtId="0" fontId="27" fillId="6" borderId="1" xfId="32" applyFont="1" applyFill="1" applyBorder="1" applyAlignment="1">
      <alignment horizontal="center" vertical="center" wrapText="1"/>
    </xf>
    <xf numFmtId="3" fontId="27" fillId="6" borderId="1" xfId="32" applyNumberFormat="1" applyFont="1" applyFill="1" applyBorder="1" applyAlignment="1">
      <alignment horizontal="center" vertical="center" wrapText="1"/>
    </xf>
    <xf numFmtId="4" fontId="27" fillId="6" borderId="1" xfId="32" applyNumberFormat="1" applyFont="1" applyFill="1" applyBorder="1" applyAlignment="1">
      <alignment horizontal="center" vertical="center" wrapText="1"/>
    </xf>
    <xf numFmtId="0" fontId="27" fillId="6" borderId="1" xfId="32" applyFont="1" applyFill="1" applyBorder="1" applyAlignment="1">
      <alignment vertical="center"/>
    </xf>
    <xf numFmtId="0" fontId="23" fillId="6" borderId="1" xfId="32" applyFill="1" applyBorder="1"/>
    <xf numFmtId="3" fontId="50" fillId="6" borderId="1" xfId="32" applyNumberFormat="1" applyFont="1" applyFill="1" applyBorder="1"/>
    <xf numFmtId="4" fontId="23" fillId="6" borderId="1" xfId="32" applyNumberFormat="1" applyFill="1" applyBorder="1"/>
    <xf numFmtId="0" fontId="23" fillId="0" borderId="1" xfId="32" applyBorder="1"/>
    <xf numFmtId="3" fontId="50" fillId="0" borderId="1" xfId="32" applyNumberFormat="1" applyFont="1" applyBorder="1"/>
    <xf numFmtId="4" fontId="23" fillId="0" borderId="1" xfId="32" applyNumberFormat="1" applyBorder="1"/>
    <xf numFmtId="0" fontId="27" fillId="3" borderId="1" xfId="32" applyFont="1" applyFill="1" applyBorder="1" applyAlignment="1">
      <alignment vertical="center"/>
    </xf>
    <xf numFmtId="0" fontId="23" fillId="3" borderId="1" xfId="32" applyFill="1" applyBorder="1" applyAlignment="1">
      <alignment horizontal="center"/>
    </xf>
    <xf numFmtId="3" fontId="50" fillId="3" borderId="1" xfId="32" applyNumberFormat="1" applyFont="1" applyFill="1" applyBorder="1" applyAlignment="1">
      <alignment horizontal="center"/>
    </xf>
    <xf numFmtId="4" fontId="23" fillId="3" borderId="1" xfId="32" applyNumberFormat="1" applyFill="1" applyBorder="1" applyAlignment="1">
      <alignment horizontal="center"/>
    </xf>
    <xf numFmtId="3" fontId="27" fillId="6" borderId="5" xfId="32" applyNumberFormat="1" applyFont="1" applyFill="1" applyBorder="1" applyAlignment="1">
      <alignment horizontal="center" vertical="center" wrapText="1"/>
    </xf>
    <xf numFmtId="3" fontId="23" fillId="6" borderId="5" xfId="32" applyNumberFormat="1" applyFill="1" applyBorder="1"/>
    <xf numFmtId="0" fontId="27" fillId="0" borderId="6" xfId="32" applyFont="1" applyBorder="1" applyAlignment="1">
      <alignment horizontal="center" vertical="center"/>
    </xf>
    <xf numFmtId="3" fontId="23" fillId="0" borderId="5" xfId="32" applyNumberFormat="1" applyBorder="1"/>
    <xf numFmtId="3" fontId="23" fillId="0" borderId="5" xfId="32" applyNumberFormat="1" applyBorder="1" applyAlignment="1">
      <alignment horizontal="right" vertical="center"/>
    </xf>
    <xf numFmtId="3" fontId="27" fillId="0" borderId="5" xfId="32" applyNumberFormat="1" applyFont="1" applyBorder="1" applyAlignment="1">
      <alignment horizontal="right" vertical="center"/>
    </xf>
    <xf numFmtId="0" fontId="23" fillId="3" borderId="6" xfId="32" applyFill="1" applyBorder="1" applyAlignment="1">
      <alignment horizontal="center" vertical="center"/>
    </xf>
    <xf numFmtId="3" fontId="27" fillId="3" borderId="5" xfId="32" applyNumberFormat="1" applyFont="1" applyFill="1" applyBorder="1" applyAlignment="1">
      <alignment vertical="center"/>
    </xf>
    <xf numFmtId="0" fontId="13" fillId="0" borderId="0" xfId="75"/>
    <xf numFmtId="175" fontId="0" fillId="0" borderId="0" xfId="77" applyNumberFormat="1" applyFont="1"/>
    <xf numFmtId="175" fontId="13" fillId="0" borderId="0" xfId="75" applyNumberFormat="1"/>
    <xf numFmtId="9" fontId="0" fillId="0" borderId="1" xfId="76" applyFont="1" applyBorder="1" applyAlignment="1">
      <alignment horizontal="center" vertical="center"/>
    </xf>
    <xf numFmtId="3" fontId="27" fillId="0" borderId="0" xfId="32" applyNumberFormat="1" applyFont="1" applyAlignment="1">
      <alignment horizontal="center"/>
    </xf>
    <xf numFmtId="4" fontId="23" fillId="5" borderId="0" xfId="32" applyNumberFormat="1" applyFill="1" applyAlignment="1">
      <alignment horizontal="center"/>
    </xf>
    <xf numFmtId="3" fontId="13" fillId="0" borderId="0" xfId="75" applyNumberFormat="1"/>
    <xf numFmtId="168" fontId="53" fillId="0" borderId="0" xfId="77" applyFont="1"/>
    <xf numFmtId="4" fontId="13" fillId="0" borderId="0" xfId="75" applyNumberFormat="1"/>
    <xf numFmtId="168" fontId="56" fillId="0" borderId="0" xfId="77" applyFont="1"/>
    <xf numFmtId="0" fontId="27" fillId="0" borderId="1" xfId="32" applyFont="1" applyBorder="1" applyAlignment="1">
      <alignment horizontal="center" vertical="center"/>
    </xf>
    <xf numFmtId="0" fontId="27" fillId="0" borderId="1" xfId="32" applyFont="1" applyBorder="1" applyAlignment="1">
      <alignment horizontal="center" vertical="center" wrapText="1"/>
    </xf>
    <xf numFmtId="0" fontId="41" fillId="0" borderId="0" xfId="21" applyNumberFormat="1" applyFont="1" applyAlignment="1">
      <alignment horizontal="center" vertical="center"/>
    </xf>
    <xf numFmtId="10" fontId="49" fillId="0" borderId="0" xfId="21" applyNumberFormat="1" applyFont="1" applyAlignment="1">
      <alignment horizontal="center" vertical="center"/>
    </xf>
    <xf numFmtId="0" fontId="41" fillId="5" borderId="0" xfId="0" applyFont="1" applyFill="1" applyAlignment="1">
      <alignment horizontal="center" vertical="center"/>
    </xf>
    <xf numFmtId="0" fontId="42" fillId="0" borderId="1" xfId="0" applyFont="1" applyBorder="1" applyAlignment="1">
      <alignment horizontal="center" vertical="center"/>
    </xf>
    <xf numFmtId="49" fontId="30" fillId="0" borderId="0" xfId="0" applyNumberFormat="1" applyFont="1" applyAlignment="1">
      <alignment horizontal="center" vertical="center" wrapText="1"/>
    </xf>
    <xf numFmtId="0" fontId="30" fillId="0" borderId="0" xfId="0" applyFont="1" applyAlignment="1">
      <alignment horizontal="center" vertical="center" wrapText="1"/>
    </xf>
    <xf numFmtId="49" fontId="30" fillId="0" borderId="0" xfId="33" applyNumberFormat="1" applyFont="1" applyAlignment="1">
      <alignment horizontal="left" vertical="center" wrapText="1"/>
    </xf>
    <xf numFmtId="0" fontId="41" fillId="0" borderId="0" xfId="0" applyFont="1" applyAlignment="1">
      <alignment horizontal="center" vertical="center" wrapText="1"/>
    </xf>
    <xf numFmtId="0" fontId="41" fillId="0" borderId="1" xfId="0" applyFont="1" applyBorder="1" applyAlignment="1">
      <alignment horizontal="right" vertical="center" wrapText="1" indent="1"/>
    </xf>
    <xf numFmtId="0" fontId="41" fillId="0" borderId="1" xfId="0" applyFont="1" applyBorder="1" applyAlignment="1">
      <alignment horizontal="left" vertical="center" wrapText="1" indent="1"/>
    </xf>
    <xf numFmtId="49" fontId="36" fillId="0" borderId="6" xfId="0" applyNumberFormat="1" applyFont="1" applyBorder="1"/>
    <xf numFmtId="0" fontId="52" fillId="0" borderId="1" xfId="0" applyFont="1" applyBorder="1" applyAlignment="1">
      <alignment horizontal="left" vertical="center"/>
    </xf>
    <xf numFmtId="3" fontId="36" fillId="0" borderId="1" xfId="0" applyNumberFormat="1" applyFont="1" applyBorder="1" applyAlignment="1">
      <alignment horizontal="right" vertical="center"/>
    </xf>
    <xf numFmtId="3" fontId="41" fillId="0" borderId="1" xfId="18" applyNumberFormat="1" applyFont="1" applyBorder="1" applyAlignment="1">
      <alignment horizontal="center" vertical="center"/>
    </xf>
    <xf numFmtId="10" fontId="41" fillId="0" borderId="0" xfId="21" applyNumberFormat="1" applyFont="1" applyAlignment="1">
      <alignment vertical="center"/>
    </xf>
    <xf numFmtId="0" fontId="50" fillId="0" borderId="0" xfId="15" applyFont="1" applyAlignment="1">
      <alignment vertical="center"/>
    </xf>
    <xf numFmtId="4" fontId="41" fillId="0" borderId="1" xfId="0" applyNumberFormat="1" applyFont="1" applyBorder="1" applyAlignment="1">
      <alignment horizontal="center" vertical="center"/>
    </xf>
    <xf numFmtId="181" fontId="41" fillId="0" borderId="0" xfId="15" applyNumberFormat="1" applyFont="1" applyAlignment="1">
      <alignment vertical="center"/>
    </xf>
    <xf numFmtId="0" fontId="41" fillId="0" borderId="6" xfId="0" applyFont="1" applyBorder="1" applyAlignment="1">
      <alignment horizontal="center" vertical="center"/>
    </xf>
    <xf numFmtId="0" fontId="30" fillId="0" borderId="1" xfId="0" applyFont="1" applyBorder="1" applyAlignment="1">
      <alignment horizontal="left"/>
    </xf>
    <xf numFmtId="4" fontId="41" fillId="0" borderId="1" xfId="0" applyNumberFormat="1" applyFont="1" applyBorder="1" applyAlignment="1">
      <alignment horizontal="center" vertical="center" wrapText="1"/>
    </xf>
    <xf numFmtId="167" fontId="41" fillId="0" borderId="0" xfId="48" applyFont="1" applyAlignment="1">
      <alignment horizontal="left" vertical="center"/>
    </xf>
    <xf numFmtId="167" fontId="41" fillId="0" borderId="0" xfId="48" applyFont="1"/>
    <xf numFmtId="0" fontId="30" fillId="0" borderId="0" xfId="0" applyFont="1" applyAlignment="1">
      <alignment horizontal="center" vertical="center"/>
    </xf>
    <xf numFmtId="0" fontId="30" fillId="0" borderId="0" xfId="0" applyFont="1" applyAlignment="1">
      <alignment horizontal="center"/>
    </xf>
    <xf numFmtId="167" fontId="41" fillId="0" borderId="0" xfId="0" applyNumberFormat="1" applyFont="1" applyAlignment="1">
      <alignment horizontal="left" vertical="center"/>
    </xf>
    <xf numFmtId="167" fontId="41" fillId="0" borderId="0" xfId="0" applyNumberFormat="1" applyFont="1"/>
    <xf numFmtId="167" fontId="30" fillId="9" borderId="0" xfId="48" applyFont="1" applyFill="1"/>
    <xf numFmtId="0" fontId="30" fillId="9" borderId="0" xfId="0" applyFont="1" applyFill="1"/>
    <xf numFmtId="167" fontId="30" fillId="9" borderId="0" xfId="48" applyFont="1" applyFill="1" applyAlignment="1">
      <alignment horizontal="left" vertical="center"/>
    </xf>
    <xf numFmtId="167" fontId="58" fillId="9" borderId="0" xfId="0" applyNumberFormat="1" applyFont="1" applyFill="1"/>
    <xf numFmtId="9" fontId="41" fillId="0" borderId="1" xfId="21" applyFont="1" applyBorder="1" applyAlignment="1">
      <alignment horizontal="center" vertical="center"/>
    </xf>
    <xf numFmtId="0" fontId="41" fillId="0" borderId="1" xfId="0" applyFont="1" applyBorder="1"/>
    <xf numFmtId="167" fontId="30" fillId="0" borderId="1" xfId="48" applyFont="1" applyBorder="1" applyAlignment="1">
      <alignment horizontal="center" vertical="center"/>
    </xf>
    <xf numFmtId="0" fontId="42" fillId="0" borderId="0" xfId="0" applyFont="1" applyAlignment="1">
      <alignment horizontal="center" vertical="center"/>
    </xf>
    <xf numFmtId="3" fontId="41" fillId="0" borderId="77" xfId="0" applyNumberFormat="1" applyFont="1" applyBorder="1" applyAlignment="1">
      <alignment horizontal="center" vertical="center"/>
    </xf>
    <xf numFmtId="0" fontId="30" fillId="0" borderId="6"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5" xfId="0" applyFont="1" applyBorder="1" applyAlignment="1">
      <alignment horizontal="center" vertical="center" wrapText="1"/>
    </xf>
    <xf numFmtId="0" fontId="41" fillId="0" borderId="5" xfId="0" applyFont="1" applyBorder="1" applyAlignment="1">
      <alignment horizontal="center" vertical="center"/>
    </xf>
    <xf numFmtId="0" fontId="30" fillId="6" borderId="1" xfId="0" applyFont="1" applyFill="1" applyBorder="1"/>
    <xf numFmtId="0" fontId="52" fillId="6" borderId="1" xfId="0" applyFont="1" applyFill="1" applyBorder="1" applyAlignment="1">
      <alignment vertical="center"/>
    </xf>
    <xf numFmtId="0" fontId="52" fillId="0" borderId="1" xfId="0" applyFont="1" applyBorder="1" applyAlignment="1">
      <alignment vertical="center"/>
    </xf>
    <xf numFmtId="0" fontId="41" fillId="0" borderId="1" xfId="0" applyFont="1" applyBorder="1" applyAlignment="1">
      <alignment horizontal="center"/>
    </xf>
    <xf numFmtId="0" fontId="30" fillId="6" borderId="1" xfId="0" applyFont="1" applyFill="1" applyBorder="1" applyAlignment="1">
      <alignment vertical="center" wrapText="1"/>
    </xf>
    <xf numFmtId="3" fontId="36" fillId="4" borderId="1" xfId="18" applyNumberFormat="1" applyFont="1" applyFill="1" applyBorder="1" applyAlignment="1">
      <alignment horizontal="center" vertical="center"/>
    </xf>
    <xf numFmtId="0" fontId="36" fillId="0" borderId="1" xfId="0" applyFont="1" applyBorder="1" applyAlignment="1">
      <alignment horizontal="center" vertical="center"/>
    </xf>
    <xf numFmtId="0" fontId="41" fillId="0" borderId="15" xfId="0" applyFont="1" applyBorder="1" applyAlignment="1">
      <alignment horizontal="center" vertical="center" wrapText="1"/>
    </xf>
    <xf numFmtId="42" fontId="30" fillId="0" borderId="35" xfId="0" applyNumberFormat="1" applyFont="1" applyBorder="1" applyAlignment="1">
      <alignment vertical="center" wrapText="1"/>
    </xf>
    <xf numFmtId="10" fontId="30" fillId="0" borderId="15" xfId="21" applyNumberFormat="1" applyFont="1" applyBorder="1" applyAlignment="1">
      <alignment horizontal="center" vertical="center" wrapText="1"/>
    </xf>
    <xf numFmtId="184" fontId="30" fillId="0" borderId="13" xfId="38" applyNumberFormat="1" applyFont="1" applyBorder="1" applyAlignment="1">
      <alignment horizontal="left" vertical="center" wrapText="1"/>
    </xf>
    <xf numFmtId="0" fontId="59" fillId="0" borderId="13" xfId="0" applyFont="1" applyBorder="1" applyAlignment="1">
      <alignment horizontal="left" vertical="center" wrapText="1"/>
    </xf>
    <xf numFmtId="42" fontId="41" fillId="0" borderId="0" xfId="38" applyFont="1"/>
    <xf numFmtId="42" fontId="42" fillId="0" borderId="0" xfId="38" applyFont="1" applyAlignment="1">
      <alignment vertical="center"/>
    </xf>
    <xf numFmtId="0" fontId="41" fillId="6" borderId="6" xfId="0" applyFont="1" applyFill="1" applyBorder="1" applyAlignment="1">
      <alignment horizontal="center" vertical="center"/>
    </xf>
    <xf numFmtId="0" fontId="30" fillId="6" borderId="1" xfId="0" applyFont="1" applyFill="1" applyBorder="1" applyAlignment="1">
      <alignment horizontal="center" vertical="center"/>
    </xf>
    <xf numFmtId="3" fontId="30" fillId="6" borderId="1" xfId="0" applyNumberFormat="1" applyFont="1" applyFill="1" applyBorder="1" applyAlignment="1">
      <alignment horizontal="center" vertical="center"/>
    </xf>
    <xf numFmtId="0" fontId="41" fillId="6" borderId="5" xfId="0" applyFont="1" applyFill="1" applyBorder="1" applyAlignment="1">
      <alignment horizontal="right"/>
    </xf>
    <xf numFmtId="49" fontId="41" fillId="0" borderId="6" xfId="18" applyNumberFormat="1" applyFont="1" applyBorder="1" applyAlignment="1">
      <alignment horizontal="center" vertical="center"/>
    </xf>
    <xf numFmtId="3" fontId="41" fillId="0" borderId="1" xfId="18" applyNumberFormat="1" applyFont="1" applyBorder="1" applyAlignment="1">
      <alignment horizontal="justify" vertical="center"/>
    </xf>
    <xf numFmtId="42" fontId="41" fillId="0" borderId="1" xfId="38" applyFont="1" applyBorder="1" applyAlignment="1" applyProtection="1">
      <alignment horizontal="right" vertical="center"/>
      <protection locked="0"/>
    </xf>
    <xf numFmtId="42" fontId="41" fillId="0" borderId="5" xfId="38" applyFont="1" applyBorder="1" applyAlignment="1">
      <alignment vertical="center"/>
    </xf>
    <xf numFmtId="3" fontId="36" fillId="0" borderId="1" xfId="18" applyNumberFormat="1" applyFont="1" applyBorder="1" applyAlignment="1">
      <alignment horizontal="justify" vertical="center" wrapText="1"/>
    </xf>
    <xf numFmtId="3" fontId="36" fillId="0" borderId="1" xfId="0" quotePrefix="1" applyNumberFormat="1" applyFont="1" applyBorder="1" applyAlignment="1">
      <alignment horizontal="center" vertical="center"/>
    </xf>
    <xf numFmtId="0" fontId="30" fillId="0" borderId="1" xfId="0" applyFont="1" applyBorder="1" applyAlignment="1">
      <alignment vertical="center"/>
    </xf>
    <xf numFmtId="42" fontId="41" fillId="0" borderId="1" xfId="38" applyFont="1" applyBorder="1" applyAlignment="1">
      <alignment vertical="center"/>
    </xf>
    <xf numFmtId="49" fontId="36" fillId="6" borderId="6" xfId="0" applyNumberFormat="1" applyFont="1" applyFill="1" applyBorder="1"/>
    <xf numFmtId="3" fontId="52" fillId="6" borderId="1" xfId="0" applyNumberFormat="1" applyFont="1" applyFill="1" applyBorder="1" applyAlignment="1">
      <alignment horizontal="center" vertical="center"/>
    </xf>
    <xf numFmtId="42" fontId="36" fillId="6" borderId="5" xfId="38" applyFont="1" applyFill="1" applyBorder="1" applyAlignment="1">
      <alignment horizontal="right" vertical="center"/>
    </xf>
    <xf numFmtId="0" fontId="42" fillId="0" borderId="0" xfId="0" applyFont="1"/>
    <xf numFmtId="49" fontId="36" fillId="4" borderId="6" xfId="0" applyNumberFormat="1" applyFont="1" applyFill="1" applyBorder="1"/>
    <xf numFmtId="3" fontId="52" fillId="0" borderId="1" xfId="0" applyNumberFormat="1" applyFont="1" applyBorder="1" applyAlignment="1">
      <alignment horizontal="center" vertical="center"/>
    </xf>
    <xf numFmtId="42" fontId="52" fillId="0" borderId="1" xfId="38" applyFont="1" applyBorder="1" applyAlignment="1">
      <alignment vertical="center"/>
    </xf>
    <xf numFmtId="42" fontId="52" fillId="4" borderId="5" xfId="38" applyFont="1" applyFill="1" applyBorder="1" applyAlignment="1">
      <alignment horizontal="right" vertical="center"/>
    </xf>
    <xf numFmtId="42" fontId="41" fillId="6" borderId="5" xfId="38" applyFont="1" applyFill="1" applyBorder="1" applyAlignment="1">
      <alignment horizontal="right" vertical="center"/>
    </xf>
    <xf numFmtId="0" fontId="30" fillId="0" borderId="1" xfId="0" applyFont="1" applyBorder="1"/>
    <xf numFmtId="42" fontId="41" fillId="0" borderId="1" xfId="38" applyFont="1" applyBorder="1" applyAlignment="1">
      <alignment horizontal="center" vertical="center"/>
    </xf>
    <xf numFmtId="3" fontId="30" fillId="6" borderId="1" xfId="0" applyNumberFormat="1" applyFont="1" applyFill="1" applyBorder="1" applyAlignment="1">
      <alignment horizontal="center" vertical="center" wrapText="1"/>
    </xf>
    <xf numFmtId="3" fontId="36" fillId="4" borderId="1" xfId="18" applyNumberFormat="1" applyFont="1" applyFill="1" applyBorder="1" applyAlignment="1">
      <alignment horizontal="justify" vertical="center" wrapText="1"/>
    </xf>
    <xf numFmtId="3" fontId="36" fillId="4" borderId="1" xfId="0" quotePrefix="1" applyNumberFormat="1" applyFont="1" applyFill="1" applyBorder="1" applyAlignment="1">
      <alignment horizontal="center" vertical="center"/>
    </xf>
    <xf numFmtId="42" fontId="36" fillId="0" borderId="1" xfId="38" applyFont="1" applyBorder="1" applyAlignment="1" applyProtection="1">
      <alignment horizontal="right" vertical="center"/>
      <protection locked="0"/>
    </xf>
    <xf numFmtId="0" fontId="36" fillId="0" borderId="1" xfId="0" applyFont="1" applyBorder="1" applyAlignment="1">
      <alignment horizontal="left" vertical="center" wrapText="1"/>
    </xf>
    <xf numFmtId="42" fontId="36" fillId="0" borderId="1" xfId="38" applyFont="1" applyBorder="1" applyAlignment="1">
      <alignment vertical="center"/>
    </xf>
    <xf numFmtId="3" fontId="41" fillId="0" borderId="1" xfId="18" applyNumberFormat="1" applyFont="1" applyBorder="1" applyAlignment="1">
      <alignment horizontal="justify" vertical="center" wrapText="1"/>
    </xf>
    <xf numFmtId="3" fontId="36" fillId="0" borderId="1" xfId="1" applyNumberFormat="1" applyFont="1" applyBorder="1" applyAlignment="1">
      <alignment horizontal="center" vertical="center"/>
    </xf>
    <xf numFmtId="0" fontId="30" fillId="0" borderId="1" xfId="0" applyFont="1" applyBorder="1" applyAlignment="1">
      <alignment vertical="center" wrapText="1"/>
    </xf>
    <xf numFmtId="3" fontId="41" fillId="0" borderId="1" xfId="0" applyNumberFormat="1" applyFont="1" applyBorder="1" applyAlignment="1">
      <alignment horizontal="center" vertical="center" wrapText="1"/>
    </xf>
    <xf numFmtId="42" fontId="36" fillId="0" borderId="5" xfId="38" applyFont="1" applyBorder="1" applyAlignment="1">
      <alignment vertical="center"/>
    </xf>
    <xf numFmtId="0" fontId="36" fillId="0" borderId="1" xfId="0" applyFont="1" applyBorder="1" applyAlignment="1">
      <alignment wrapText="1"/>
    </xf>
    <xf numFmtId="167" fontId="41" fillId="0" borderId="0" xfId="48" applyFont="1" applyAlignment="1">
      <alignment vertical="center"/>
    </xf>
    <xf numFmtId="0" fontId="41" fillId="0" borderId="37" xfId="0" applyFont="1" applyBorder="1" applyAlignment="1">
      <alignment horizontal="center" vertical="center"/>
    </xf>
    <xf numFmtId="0" fontId="30" fillId="0" borderId="15" xfId="0" applyFont="1" applyBorder="1" applyAlignment="1">
      <alignment vertical="center" wrapText="1"/>
    </xf>
    <xf numFmtId="1" fontId="41" fillId="0" borderId="15" xfId="0" applyNumberFormat="1" applyFont="1" applyBorder="1" applyAlignment="1">
      <alignment horizontal="center" vertical="center" wrapText="1"/>
    </xf>
    <xf numFmtId="42" fontId="41" fillId="0" borderId="15" xfId="38" applyFont="1" applyBorder="1" applyAlignment="1">
      <alignment horizontal="center" vertical="center"/>
    </xf>
    <xf numFmtId="42" fontId="30" fillId="0" borderId="9" xfId="38" applyFont="1" applyBorder="1" applyAlignment="1">
      <alignment horizontal="right" vertical="center"/>
    </xf>
    <xf numFmtId="42" fontId="30" fillId="0" borderId="35" xfId="0" applyNumberFormat="1" applyFont="1" applyBorder="1" applyAlignment="1">
      <alignment horizontal="center" vertical="center" wrapText="1"/>
    </xf>
    <xf numFmtId="42" fontId="30" fillId="0" borderId="35" xfId="38" applyFont="1" applyBorder="1" applyAlignment="1">
      <alignment vertical="center" wrapText="1"/>
    </xf>
    <xf numFmtId="42" fontId="30" fillId="0" borderId="15" xfId="0" applyNumberFormat="1" applyFont="1" applyBorder="1" applyAlignment="1">
      <alignment horizontal="center" vertical="center" wrapText="1"/>
    </xf>
    <xf numFmtId="42" fontId="30" fillId="0" borderId="15" xfId="38" applyFont="1" applyBorder="1" applyAlignment="1">
      <alignment vertical="center" wrapText="1"/>
    </xf>
    <xf numFmtId="42" fontId="30" fillId="0" borderId="63" xfId="0" applyNumberFormat="1" applyFont="1" applyBorder="1" applyAlignment="1">
      <alignment horizontal="center" vertical="center" wrapText="1"/>
    </xf>
    <xf numFmtId="42" fontId="30" fillId="0" borderId="63" xfId="38" applyFont="1" applyBorder="1" applyAlignment="1">
      <alignment vertical="center" wrapText="1"/>
    </xf>
    <xf numFmtId="42" fontId="41" fillId="0" borderId="0" xfId="38" applyFont="1" applyAlignment="1">
      <alignment horizontal="center" vertical="center"/>
    </xf>
    <xf numFmtId="184" fontId="30" fillId="0" borderId="20" xfId="38" applyNumberFormat="1" applyFont="1" applyBorder="1" applyAlignment="1">
      <alignment horizontal="left" vertical="center" wrapText="1"/>
    </xf>
    <xf numFmtId="0" fontId="59" fillId="0" borderId="20" xfId="0" applyFont="1" applyBorder="1" applyAlignment="1">
      <alignment horizontal="center" vertical="center" wrapText="1"/>
    </xf>
    <xf numFmtId="0" fontId="59" fillId="0" borderId="13" xfId="0" applyFont="1" applyBorder="1" applyAlignment="1">
      <alignment horizontal="center" vertical="center" wrapText="1"/>
    </xf>
    <xf numFmtId="0" fontId="41" fillId="0" borderId="21" xfId="0" applyFont="1" applyBorder="1"/>
    <xf numFmtId="0" fontId="41" fillId="0" borderId="18" xfId="0" applyFont="1" applyBorder="1" applyAlignment="1">
      <alignment vertical="center"/>
    </xf>
    <xf numFmtId="0" fontId="41" fillId="0" borderId="0" xfId="8" applyFont="1" applyAlignment="1">
      <alignment vertical="center" wrapText="1"/>
    </xf>
    <xf numFmtId="0" fontId="30" fillId="0" borderId="0" xfId="8" applyFont="1" applyAlignment="1">
      <alignment vertical="center" wrapText="1"/>
    </xf>
    <xf numFmtId="0" fontId="41" fillId="0" borderId="0" xfId="18" applyFont="1" applyAlignment="1" applyProtection="1">
      <alignment vertical="center"/>
      <protection locked="0"/>
    </xf>
    <xf numFmtId="0" fontId="41" fillId="0" borderId="0" xfId="8" applyFont="1"/>
    <xf numFmtId="0" fontId="36" fillId="0" borderId="77" xfId="0" applyFont="1" applyBorder="1" applyAlignment="1">
      <alignment vertical="center" wrapText="1"/>
    </xf>
    <xf numFmtId="2" fontId="41" fillId="0" borderId="1" xfId="60" applyNumberFormat="1" applyFont="1" applyBorder="1" applyAlignment="1">
      <alignment horizontal="center" vertical="center" wrapText="1"/>
    </xf>
    <xf numFmtId="9" fontId="41" fillId="0" borderId="1" xfId="21" applyFont="1" applyBorder="1" applyAlignment="1">
      <alignment horizontal="center" vertical="center" wrapText="1"/>
    </xf>
    <xf numFmtId="177" fontId="41" fillId="0" borderId="1" xfId="55" applyNumberFormat="1" applyFont="1" applyBorder="1" applyAlignment="1">
      <alignment horizontal="center" vertical="center" wrapText="1"/>
    </xf>
    <xf numFmtId="0" fontId="41" fillId="0" borderId="6" xfId="55" applyFont="1" applyBorder="1" applyAlignment="1">
      <alignment horizontal="center" vertical="center" wrapText="1"/>
    </xf>
    <xf numFmtId="0" fontId="41" fillId="0" borderId="1" xfId="32" applyFont="1" applyBorder="1" applyAlignment="1">
      <alignment horizontal="left" vertical="center" wrapText="1"/>
    </xf>
    <xf numFmtId="0" fontId="41" fillId="0" borderId="1" xfId="32" applyFont="1" applyBorder="1" applyAlignment="1">
      <alignment horizontal="center" vertical="center"/>
    </xf>
    <xf numFmtId="0" fontId="41" fillId="0" borderId="15" xfId="32" applyFont="1" applyBorder="1" applyAlignment="1">
      <alignment horizontal="center" vertical="center"/>
    </xf>
    <xf numFmtId="3" fontId="41" fillId="0" borderId="1" xfId="32" applyNumberFormat="1" applyFont="1" applyBorder="1" applyAlignment="1">
      <alignment horizontal="center" vertical="center"/>
    </xf>
    <xf numFmtId="4" fontId="41" fillId="0" borderId="1" xfId="32" applyNumberFormat="1" applyFont="1" applyBorder="1" applyAlignment="1">
      <alignment horizontal="center" vertical="center"/>
    </xf>
    <xf numFmtId="3" fontId="41" fillId="0" borderId="5" xfId="32" applyNumberFormat="1" applyFont="1" applyBorder="1" applyAlignment="1">
      <alignment horizontal="right" vertical="center"/>
    </xf>
    <xf numFmtId="3" fontId="41" fillId="0" borderId="15" xfId="32" applyNumberFormat="1" applyFont="1" applyBorder="1" applyAlignment="1">
      <alignment horizontal="center" vertical="center"/>
    </xf>
    <xf numFmtId="4" fontId="41" fillId="0" borderId="15" xfId="32" applyNumberFormat="1" applyFont="1" applyBorder="1" applyAlignment="1">
      <alignment horizontal="center" vertical="center"/>
    </xf>
    <xf numFmtId="0" fontId="30" fillId="14" borderId="6" xfId="55" applyFont="1" applyFill="1" applyBorder="1" applyAlignment="1">
      <alignment horizontal="center" vertical="center" wrapText="1"/>
    </xf>
    <xf numFmtId="0" fontId="40" fillId="14" borderId="1" xfId="55" applyFont="1" applyFill="1" applyBorder="1" applyAlignment="1">
      <alignment horizontal="left" vertical="center" wrapText="1"/>
    </xf>
    <xf numFmtId="0" fontId="41" fillId="14" borderId="1" xfId="50" applyFont="1" applyFill="1" applyBorder="1" applyAlignment="1">
      <alignment horizontal="center" vertical="center"/>
    </xf>
    <xf numFmtId="42" fontId="41" fillId="14" borderId="1" xfId="49" applyFont="1" applyFill="1" applyBorder="1" applyAlignment="1">
      <alignment horizontal="right" vertical="center" wrapText="1"/>
    </xf>
    <xf numFmtId="1" fontId="41" fillId="14" borderId="1" xfId="60" applyNumberFormat="1" applyFont="1" applyFill="1" applyBorder="1" applyAlignment="1">
      <alignment horizontal="center" vertical="center" wrapText="1"/>
    </xf>
    <xf numFmtId="9" fontId="41" fillId="14" borderId="1" xfId="60" applyFont="1" applyFill="1" applyBorder="1" applyAlignment="1">
      <alignment horizontal="center" vertical="center" wrapText="1"/>
    </xf>
    <xf numFmtId="177" fontId="41" fillId="14" borderId="1" xfId="55" applyNumberFormat="1" applyFont="1" applyFill="1" applyBorder="1" applyAlignment="1">
      <alignment horizontal="center" vertical="center" wrapText="1"/>
    </xf>
    <xf numFmtId="42" fontId="30" fillId="14" borderId="5" xfId="49" applyFont="1" applyFill="1" applyBorder="1" applyAlignment="1">
      <alignment horizontal="right" vertical="center"/>
    </xf>
    <xf numFmtId="42" fontId="30" fillId="8" borderId="5" xfId="15" applyNumberFormat="1" applyFont="1" applyFill="1" applyBorder="1" applyAlignment="1">
      <alignment vertical="center"/>
    </xf>
    <xf numFmtId="42" fontId="30" fillId="8" borderId="5" xfId="38" applyFont="1" applyFill="1" applyBorder="1" applyAlignment="1">
      <alignment horizontal="right" vertical="center"/>
    </xf>
    <xf numFmtId="0" fontId="24" fillId="13" borderId="0" xfId="15" applyFill="1" applyAlignment="1">
      <alignment vertical="center"/>
    </xf>
    <xf numFmtId="0" fontId="41" fillId="13" borderId="6" xfId="11" applyFont="1" applyFill="1" applyBorder="1" applyAlignment="1">
      <alignment horizontal="center" vertical="center" wrapText="1"/>
    </xf>
    <xf numFmtId="0" fontId="31" fillId="13" borderId="1" xfId="11" applyFont="1" applyFill="1" applyBorder="1" applyAlignment="1">
      <alignment horizontal="left" vertical="center" wrapText="1"/>
    </xf>
    <xf numFmtId="0" fontId="41" fillId="13" borderId="1" xfId="15" applyFont="1" applyFill="1" applyBorder="1" applyAlignment="1">
      <alignment horizontal="center" vertical="center"/>
    </xf>
    <xf numFmtId="42" fontId="41" fillId="13" borderId="1" xfId="49" applyFont="1" applyFill="1" applyBorder="1" applyAlignment="1">
      <alignment horizontal="right" vertical="center" wrapText="1"/>
    </xf>
    <xf numFmtId="1" fontId="41" fillId="13" borderId="1" xfId="20" applyNumberFormat="1" applyFont="1" applyFill="1" applyBorder="1" applyAlignment="1">
      <alignment horizontal="center" vertical="center" wrapText="1"/>
    </xf>
    <xf numFmtId="9" fontId="41" fillId="13" borderId="1" xfId="20" applyFont="1" applyFill="1" applyBorder="1" applyAlignment="1">
      <alignment horizontal="center" vertical="center" wrapText="1"/>
    </xf>
    <xf numFmtId="177" fontId="41" fillId="13" borderId="1" xfId="11" applyNumberFormat="1" applyFont="1" applyFill="1" applyBorder="1" applyAlignment="1">
      <alignment horizontal="center" vertical="center" wrapText="1"/>
    </xf>
    <xf numFmtId="42" fontId="41" fillId="13" borderId="5" xfId="49" applyFont="1" applyFill="1" applyBorder="1" applyAlignment="1">
      <alignment horizontal="right" vertical="center"/>
    </xf>
    <xf numFmtId="0" fontId="24" fillId="13" borderId="0" xfId="15" applyFill="1" applyAlignment="1">
      <alignment horizontal="left" vertical="center"/>
    </xf>
    <xf numFmtId="42" fontId="49" fillId="13" borderId="0" xfId="38" applyFont="1" applyFill="1" applyAlignment="1">
      <alignment vertical="center"/>
    </xf>
    <xf numFmtId="174" fontId="24" fillId="13" borderId="0" xfId="5" applyNumberFormat="1" applyFont="1" applyFill="1" applyAlignment="1">
      <alignment vertical="center"/>
    </xf>
    <xf numFmtId="0" fontId="30" fillId="13" borderId="6" xfId="11" applyFont="1" applyFill="1" applyBorder="1" applyAlignment="1">
      <alignment horizontal="center" vertical="center" wrapText="1"/>
    </xf>
    <xf numFmtId="0" fontId="30" fillId="13" borderId="1" xfId="11" applyFont="1" applyFill="1" applyBorder="1" applyAlignment="1">
      <alignment horizontal="left" vertical="center" wrapText="1"/>
    </xf>
    <xf numFmtId="0" fontId="41" fillId="13" borderId="1" xfId="15" applyFont="1" applyFill="1" applyBorder="1" applyAlignment="1">
      <alignment vertical="center"/>
    </xf>
    <xf numFmtId="42" fontId="41" fillId="13" borderId="1" xfId="38" applyFont="1" applyFill="1" applyBorder="1" applyAlignment="1">
      <alignment vertical="center"/>
    </xf>
    <xf numFmtId="42" fontId="41" fillId="13" borderId="1" xfId="15" applyNumberFormat="1" applyFont="1" applyFill="1" applyBorder="1" applyAlignment="1">
      <alignment vertical="center"/>
    </xf>
    <xf numFmtId="42" fontId="41" fillId="13" borderId="5" xfId="38" applyFont="1" applyFill="1" applyBorder="1" applyAlignment="1">
      <alignment horizontal="right" vertical="center"/>
    </xf>
    <xf numFmtId="10" fontId="41" fillId="13" borderId="1" xfId="50" applyNumberFormat="1" applyFont="1" applyFill="1" applyBorder="1" applyAlignment="1">
      <alignment horizontal="center" vertical="center"/>
    </xf>
    <xf numFmtId="167" fontId="41" fillId="13" borderId="1" xfId="48" applyFont="1" applyFill="1" applyBorder="1" applyAlignment="1">
      <alignment horizontal="center" vertical="center"/>
    </xf>
    <xf numFmtId="0" fontId="24" fillId="13" borderId="5" xfId="15" applyFill="1" applyBorder="1" applyAlignment="1">
      <alignment vertical="center"/>
    </xf>
    <xf numFmtId="0" fontId="41" fillId="13" borderId="1" xfId="33" applyFont="1" applyFill="1" applyBorder="1" applyAlignment="1">
      <alignment vertical="center"/>
    </xf>
    <xf numFmtId="0" fontId="41" fillId="13" borderId="1" xfId="33" applyFont="1" applyFill="1" applyBorder="1" applyAlignment="1">
      <alignment vertical="center" wrapText="1"/>
    </xf>
    <xf numFmtId="3" fontId="30" fillId="13" borderId="1" xfId="11" applyNumberFormat="1" applyFont="1" applyFill="1" applyBorder="1" applyAlignment="1">
      <alignment horizontal="center" vertical="center" wrapText="1"/>
    </xf>
    <xf numFmtId="4" fontId="30" fillId="13" borderId="1" xfId="11" applyNumberFormat="1" applyFont="1" applyFill="1" applyBorder="1" applyAlignment="1">
      <alignment horizontal="center" vertical="center" wrapText="1"/>
    </xf>
    <xf numFmtId="2" fontId="41" fillId="13" borderId="1" xfId="11" applyNumberFormat="1" applyFont="1" applyFill="1" applyBorder="1" applyAlignment="1">
      <alignment horizontal="center" vertical="center" wrapText="1"/>
    </xf>
    <xf numFmtId="167" fontId="41" fillId="12" borderId="1" xfId="48" applyFont="1" applyFill="1" applyBorder="1" applyAlignment="1">
      <alignment horizontal="center" vertical="center" wrapText="1"/>
    </xf>
    <xf numFmtId="167" fontId="41" fillId="12" borderId="1" xfId="48" applyFont="1" applyFill="1" applyBorder="1" applyAlignment="1">
      <alignment horizontal="center" vertical="center"/>
    </xf>
    <xf numFmtId="167" fontId="41" fillId="0" borderId="18" xfId="48" applyFont="1" applyBorder="1"/>
    <xf numFmtId="167" fontId="41" fillId="0" borderId="0" xfId="48" applyFont="1" applyAlignment="1">
      <alignment vertical="center" wrapText="1"/>
    </xf>
    <xf numFmtId="167" fontId="41" fillId="5" borderId="0" xfId="48" applyFont="1" applyFill="1"/>
    <xf numFmtId="167" fontId="30" fillId="0" borderId="1" xfId="48" applyFont="1" applyBorder="1" applyAlignment="1">
      <alignment horizontal="center" vertical="center" wrapText="1"/>
    </xf>
    <xf numFmtId="0" fontId="41" fillId="12" borderId="71" xfId="0" applyFont="1" applyFill="1" applyBorder="1" applyAlignment="1">
      <alignment horizontal="center" vertical="center"/>
    </xf>
    <xf numFmtId="0" fontId="23" fillId="0" borderId="1" xfId="93" applyFont="1" applyBorder="1" applyAlignment="1">
      <alignment horizontal="center" vertical="center" wrapText="1"/>
    </xf>
    <xf numFmtId="42" fontId="23" fillId="0" borderId="1" xfId="49" applyBorder="1" applyAlignment="1">
      <alignment horizontal="center" vertical="center"/>
    </xf>
    <xf numFmtId="177" fontId="28" fillId="0" borderId="0" xfId="15" applyNumberFormat="1" applyFont="1" applyAlignment="1">
      <alignment vertical="center"/>
    </xf>
    <xf numFmtId="42" fontId="41" fillId="13" borderId="1" xfId="38" applyFont="1" applyFill="1" applyBorder="1" applyAlignment="1">
      <alignment horizontal="right" vertical="center" wrapText="1"/>
    </xf>
    <xf numFmtId="167" fontId="41" fillId="0" borderId="1" xfId="0" applyNumberFormat="1"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49" fontId="41" fillId="0" borderId="78" xfId="33" applyNumberFormat="1" applyFont="1" applyBorder="1" applyAlignment="1">
      <alignment horizontal="center" vertical="center"/>
    </xf>
    <xf numFmtId="3" fontId="30" fillId="0" borderId="35" xfId="0" applyNumberFormat="1" applyFont="1" applyBorder="1" applyAlignment="1">
      <alignment horizontal="center" vertical="center"/>
    </xf>
    <xf numFmtId="0" fontId="41" fillId="0" borderId="5" xfId="0" applyFont="1" applyBorder="1" applyAlignment="1">
      <alignment horizontal="left" vertical="center" wrapText="1"/>
    </xf>
    <xf numFmtId="0" fontId="41" fillId="0" borderId="5" xfId="0" applyFont="1" applyBorder="1" applyAlignment="1">
      <alignment horizontal="left" vertical="center"/>
    </xf>
    <xf numFmtId="3" fontId="41" fillId="0" borderId="1" xfId="0" applyNumberFormat="1" applyFont="1" applyBorder="1" applyAlignment="1">
      <alignment horizontal="justify" vertical="center" wrapText="1"/>
    </xf>
    <xf numFmtId="0" fontId="41" fillId="0" borderId="73" xfId="0" applyFont="1" applyBorder="1" applyAlignment="1">
      <alignment horizontal="center" vertical="center"/>
    </xf>
    <xf numFmtId="167" fontId="41" fillId="0" borderId="1" xfId="72" applyFont="1" applyBorder="1" applyAlignment="1">
      <alignment horizontal="center" vertical="center"/>
    </xf>
    <xf numFmtId="167" fontId="30" fillId="0" borderId="2" xfId="48" applyFont="1" applyBorder="1" applyAlignment="1">
      <alignment horizontal="center" vertical="center"/>
    </xf>
    <xf numFmtId="167" fontId="41" fillId="0" borderId="2" xfId="48" applyFont="1" applyBorder="1" applyAlignment="1">
      <alignment horizontal="center" vertical="center"/>
    </xf>
    <xf numFmtId="167" fontId="41" fillId="12" borderId="2" xfId="48" applyFont="1" applyFill="1" applyBorder="1" applyAlignment="1">
      <alignment horizontal="center" vertical="center"/>
    </xf>
    <xf numFmtId="0" fontId="41" fillId="12" borderId="1" xfId="0" applyFont="1" applyFill="1" applyBorder="1" applyAlignment="1">
      <alignment horizontal="center" vertical="center"/>
    </xf>
    <xf numFmtId="9" fontId="42" fillId="0" borderId="1" xfId="21" applyFont="1" applyBorder="1" applyAlignment="1">
      <alignment horizontal="center" vertical="center"/>
    </xf>
    <xf numFmtId="49" fontId="42" fillId="0" borderId="6" xfId="33" applyNumberFormat="1" applyFont="1" applyBorder="1" applyAlignment="1">
      <alignment horizontal="center" vertical="center"/>
    </xf>
    <xf numFmtId="0" fontId="42" fillId="0" borderId="0" xfId="0" applyFont="1" applyAlignment="1">
      <alignment horizontal="center"/>
    </xf>
    <xf numFmtId="190" fontId="30" fillId="0" borderId="1" xfId="48" applyNumberFormat="1" applyFont="1" applyBorder="1" applyAlignment="1">
      <alignment horizontal="center" vertical="center"/>
    </xf>
    <xf numFmtId="190" fontId="41" fillId="0" borderId="1" xfId="48" applyNumberFormat="1" applyFont="1" applyBorder="1" applyAlignment="1">
      <alignment horizontal="center" vertical="center"/>
    </xf>
    <xf numFmtId="0" fontId="41" fillId="12" borderId="2" xfId="0" applyFont="1" applyFill="1" applyBorder="1" applyAlignment="1">
      <alignment horizontal="center" vertical="center"/>
    </xf>
    <xf numFmtId="0" fontId="41" fillId="12" borderId="73" xfId="0" applyFont="1" applyFill="1" applyBorder="1" applyAlignment="1">
      <alignment horizontal="center" vertical="center"/>
    </xf>
    <xf numFmtId="0" fontId="41" fillId="0" borderId="5" xfId="0" applyFont="1" applyBorder="1" applyAlignment="1">
      <alignment vertical="center" wrapText="1"/>
    </xf>
    <xf numFmtId="0" fontId="42" fillId="0" borderId="73" xfId="0" applyFont="1" applyBorder="1" applyAlignment="1">
      <alignment horizontal="left" vertical="center"/>
    </xf>
    <xf numFmtId="0" fontId="27" fillId="0" borderId="0" xfId="0" applyFont="1"/>
    <xf numFmtId="0" fontId="27" fillId="0" borderId="0" xfId="0" applyFont="1" applyAlignment="1">
      <alignment horizontal="center"/>
    </xf>
    <xf numFmtId="0" fontId="0" fillId="0" borderId="0" xfId="0" applyAlignment="1">
      <alignment horizontal="center"/>
    </xf>
    <xf numFmtId="0" fontId="23" fillId="0" borderId="1" xfId="0" applyFont="1" applyBorder="1"/>
    <xf numFmtId="0" fontId="23" fillId="0" borderId="1" xfId="0" applyFont="1" applyBorder="1" applyAlignment="1">
      <alignment horizontal="center"/>
    </xf>
    <xf numFmtId="3" fontId="27" fillId="0" borderId="0" xfId="0" applyNumberFormat="1" applyFont="1"/>
    <xf numFmtId="3" fontId="0" fillId="0" borderId="0" xfId="0" applyNumberFormat="1"/>
    <xf numFmtId="3" fontId="23" fillId="0" borderId="1" xfId="0" applyNumberFormat="1" applyFont="1" applyBorder="1"/>
    <xf numFmtId="0" fontId="41" fillId="6" borderId="2" xfId="0" applyFont="1" applyFill="1" applyBorder="1" applyAlignment="1">
      <alignment horizontal="center" vertical="center"/>
    </xf>
    <xf numFmtId="0" fontId="41" fillId="6" borderId="5" xfId="0" applyFont="1" applyFill="1" applyBorder="1" applyAlignment="1">
      <alignment horizontal="center" vertical="center"/>
    </xf>
    <xf numFmtId="0" fontId="41" fillId="0" borderId="10" xfId="0" applyFont="1" applyBorder="1" applyAlignment="1">
      <alignment wrapText="1"/>
    </xf>
    <xf numFmtId="0" fontId="41" fillId="12" borderId="2" xfId="0" applyFont="1" applyFill="1" applyBorder="1" applyAlignment="1">
      <alignment horizontal="center" vertical="center" wrapText="1"/>
    </xf>
    <xf numFmtId="0" fontId="41" fillId="12" borderId="73" xfId="0" applyFont="1" applyFill="1" applyBorder="1" applyAlignment="1">
      <alignment horizontal="center" vertical="center" wrapText="1"/>
    </xf>
    <xf numFmtId="0" fontId="30" fillId="0" borderId="2" xfId="0" applyFont="1" applyBorder="1" applyAlignment="1">
      <alignment horizontal="left"/>
    </xf>
    <xf numFmtId="0" fontId="30" fillId="0" borderId="4" xfId="0" applyFont="1" applyBorder="1" applyAlignment="1">
      <alignment horizontal="left"/>
    </xf>
    <xf numFmtId="4" fontId="41" fillId="0" borderId="1" xfId="0" applyNumberFormat="1" applyFont="1" applyBorder="1" applyAlignment="1">
      <alignment horizontal="right" vertical="center"/>
    </xf>
    <xf numFmtId="167" fontId="41" fillId="0" borderId="76" xfId="48" applyFont="1" applyBorder="1" applyAlignment="1">
      <alignment horizontal="center" vertical="center"/>
    </xf>
    <xf numFmtId="0" fontId="30" fillId="0" borderId="1" xfId="0" applyFont="1" applyBorder="1" applyAlignment="1">
      <alignment horizontal="left" vertical="center" wrapText="1"/>
    </xf>
    <xf numFmtId="0" fontId="41" fillId="4" borderId="73" xfId="0" applyFont="1" applyFill="1" applyBorder="1" applyAlignment="1">
      <alignment horizontal="center" vertical="center"/>
    </xf>
    <xf numFmtId="10" fontId="24" fillId="13" borderId="0" xfId="21" applyNumberFormat="1" applyFont="1" applyFill="1" applyAlignment="1">
      <alignment horizontal="left" vertical="center"/>
    </xf>
    <xf numFmtId="167" fontId="24" fillId="13" borderId="0" xfId="48" applyFont="1" applyFill="1" applyAlignment="1">
      <alignment horizontal="left" vertical="center"/>
    </xf>
    <xf numFmtId="167" fontId="24" fillId="13" borderId="0" xfId="15" applyNumberFormat="1" applyFill="1" applyAlignment="1">
      <alignment horizontal="left" vertical="center"/>
    </xf>
    <xf numFmtId="191" fontId="41" fillId="0" borderId="0" xfId="38" applyNumberFormat="1" applyFont="1"/>
    <xf numFmtId="192" fontId="41" fillId="0" borderId="0" xfId="38" applyNumberFormat="1" applyFont="1"/>
    <xf numFmtId="9" fontId="23" fillId="0" borderId="1" xfId="76" applyFont="1" applyBorder="1" applyAlignment="1">
      <alignment horizontal="center" vertical="center"/>
    </xf>
    <xf numFmtId="0" fontId="41" fillId="0" borderId="1" xfId="0" applyFont="1" applyBorder="1" applyAlignment="1">
      <alignment horizontal="center" vertical="center"/>
    </xf>
    <xf numFmtId="167" fontId="30" fillId="0" borderId="1" xfId="48" applyFont="1" applyFill="1" applyBorder="1" applyAlignment="1">
      <alignment horizontal="center" vertical="center"/>
    </xf>
    <xf numFmtId="0" fontId="41" fillId="0" borderId="5" xfId="0" applyFont="1" applyBorder="1" applyAlignment="1">
      <alignment horizontal="left" vertical="top" wrapText="1"/>
    </xf>
    <xf numFmtId="0" fontId="41" fillId="6" borderId="4" xfId="0" applyFont="1" applyFill="1" applyBorder="1" applyAlignment="1">
      <alignment horizontal="center" vertical="center"/>
    </xf>
    <xf numFmtId="49" fontId="41" fillId="0" borderId="4" xfId="18" applyNumberFormat="1" applyFont="1" applyBorder="1" applyAlignment="1">
      <alignment horizontal="center" vertical="center"/>
    </xf>
    <xf numFmtId="0" fontId="41" fillId="0" borderId="4" xfId="0" applyFont="1" applyBorder="1" applyAlignment="1">
      <alignment horizontal="center" vertical="center"/>
    </xf>
    <xf numFmtId="49" fontId="36" fillId="6" borderId="4" xfId="0" applyNumberFormat="1" applyFont="1" applyFill="1" applyBorder="1"/>
    <xf numFmtId="49" fontId="36" fillId="4" borderId="4" xfId="0" applyNumberFormat="1" applyFont="1" applyFill="1" applyBorder="1"/>
    <xf numFmtId="0" fontId="41" fillId="0" borderId="4" xfId="18" applyFont="1" applyBorder="1" applyAlignment="1">
      <alignment horizontal="center" vertical="center"/>
    </xf>
    <xf numFmtId="49" fontId="36" fillId="4" borderId="4" xfId="18" applyNumberFormat="1" applyFont="1" applyFill="1" applyBorder="1" applyAlignment="1">
      <alignment horizontal="center" vertical="center"/>
    </xf>
    <xf numFmtId="0" fontId="36" fillId="0" borderId="4" xfId="0" applyFont="1" applyBorder="1" applyAlignment="1">
      <alignment horizontal="center" vertical="center"/>
    </xf>
    <xf numFmtId="49" fontId="36" fillId="0" borderId="4" xfId="0" applyNumberFormat="1" applyFont="1" applyBorder="1" applyAlignment="1">
      <alignment horizontal="center" vertical="center"/>
    </xf>
    <xf numFmtId="0" fontId="41" fillId="0" borderId="81" xfId="0" applyFont="1" applyBorder="1" applyAlignment="1">
      <alignment horizontal="center" vertical="center"/>
    </xf>
    <xf numFmtId="0" fontId="41" fillId="0" borderId="82" xfId="0" applyFont="1" applyBorder="1" applyAlignment="1">
      <alignment horizontal="center" vertical="center"/>
    </xf>
    <xf numFmtId="0" fontId="41" fillId="0" borderId="0" xfId="33" applyFont="1" applyAlignment="1">
      <alignment horizontal="left" vertical="center"/>
    </xf>
    <xf numFmtId="0" fontId="41" fillId="0" borderId="0" xfId="33" applyFont="1" applyAlignment="1">
      <alignment horizontal="center" vertical="center"/>
    </xf>
    <xf numFmtId="0" fontId="41" fillId="0" borderId="4" xfId="18" applyFont="1" applyBorder="1" applyAlignment="1">
      <alignment horizontal="center" vertical="center" wrapText="1"/>
    </xf>
    <xf numFmtId="0" fontId="41" fillId="0" borderId="11" xfId="33" applyFont="1" applyBorder="1" applyAlignment="1" applyProtection="1">
      <alignment vertical="center"/>
      <protection locked="0"/>
    </xf>
    <xf numFmtId="0" fontId="41" fillId="0" borderId="0" xfId="33" applyFont="1" applyAlignment="1" applyProtection="1">
      <alignment vertical="center"/>
      <protection locked="0"/>
    </xf>
    <xf numFmtId="49" fontId="41" fillId="0" borderId="37" xfId="33" applyNumberFormat="1" applyFont="1" applyBorder="1" applyAlignment="1">
      <alignment horizontal="center" vertical="center"/>
    </xf>
    <xf numFmtId="0" fontId="41" fillId="0" borderId="15" xfId="0" applyFont="1" applyBorder="1" applyAlignment="1">
      <alignment horizontal="justify" vertical="center" wrapText="1"/>
    </xf>
    <xf numFmtId="3" fontId="41" fillId="0" borderId="15" xfId="0" applyNumberFormat="1" applyFont="1" applyBorder="1" applyAlignment="1">
      <alignment horizontal="center" vertical="center"/>
    </xf>
    <xf numFmtId="167" fontId="30" fillId="0" borderId="15" xfId="48" applyFont="1" applyBorder="1" applyAlignment="1">
      <alignment horizontal="center" vertical="center"/>
    </xf>
    <xf numFmtId="0" fontId="41" fillId="0" borderId="76" xfId="0" applyFont="1" applyBorder="1" applyAlignment="1">
      <alignment horizontal="center" vertical="center"/>
    </xf>
    <xf numFmtId="0" fontId="41" fillId="0" borderId="9" xfId="0" applyFont="1" applyBorder="1" applyAlignment="1">
      <alignment vertical="center"/>
    </xf>
    <xf numFmtId="0" fontId="41" fillId="0" borderId="20" xfId="0" applyFont="1" applyBorder="1"/>
    <xf numFmtId="0" fontId="41" fillId="0" borderId="13" xfId="0" applyFont="1" applyBorder="1"/>
    <xf numFmtId="167" fontId="41" fillId="0" borderId="13" xfId="48" applyFont="1" applyBorder="1"/>
    <xf numFmtId="167" fontId="41" fillId="0" borderId="0" xfId="48" applyFont="1" applyBorder="1"/>
    <xf numFmtId="0" fontId="41" fillId="0" borderId="0" xfId="50" applyFont="1" applyAlignment="1">
      <alignment vertical="center"/>
    </xf>
    <xf numFmtId="9" fontId="30" fillId="0" borderId="15" xfId="21" applyFont="1" applyBorder="1" applyAlignment="1">
      <alignment horizontal="center" vertical="center" wrapText="1"/>
    </xf>
    <xf numFmtId="0" fontId="30" fillId="0" borderId="2" xfId="0" applyFont="1" applyBorder="1" applyAlignment="1">
      <alignment horizontal="center" vertical="center" wrapText="1"/>
    </xf>
    <xf numFmtId="0" fontId="41" fillId="0" borderId="9" xfId="0" applyFont="1" applyBorder="1" applyAlignment="1">
      <alignment horizontal="left" vertical="center" wrapText="1"/>
    </xf>
    <xf numFmtId="0" fontId="41" fillId="0" borderId="73" xfId="0" applyFont="1" applyBorder="1" applyAlignment="1">
      <alignment horizontal="left" vertical="center" wrapText="1"/>
    </xf>
    <xf numFmtId="0" fontId="41" fillId="0" borderId="71" xfId="0" applyFont="1" applyBorder="1" applyAlignment="1">
      <alignment horizontal="left" vertical="center" wrapText="1"/>
    </xf>
    <xf numFmtId="0" fontId="41" fillId="0" borderId="8" xfId="0" applyFont="1" applyBorder="1" applyAlignment="1">
      <alignment horizontal="left" vertical="center" wrapText="1"/>
    </xf>
    <xf numFmtId="0" fontId="41" fillId="0" borderId="71" xfId="0" applyFont="1" applyBorder="1" applyAlignment="1">
      <alignment horizontal="center" vertical="center" wrapText="1"/>
    </xf>
    <xf numFmtId="0" fontId="41" fillId="4" borderId="9" xfId="0" applyFont="1" applyFill="1" applyBorder="1" applyAlignment="1">
      <alignment horizontal="center" vertical="center" wrapText="1"/>
    </xf>
    <xf numFmtId="0" fontId="41" fillId="0" borderId="9" xfId="0" applyFont="1" applyBorder="1" applyAlignment="1">
      <alignment horizontal="left" vertical="center"/>
    </xf>
    <xf numFmtId="0" fontId="41" fillId="0" borderId="71" xfId="0" applyFont="1" applyBorder="1" applyAlignment="1">
      <alignment horizontal="left" vertical="center"/>
    </xf>
    <xf numFmtId="0" fontId="41" fillId="0" borderId="15" xfId="0" applyFont="1" applyBorder="1" applyAlignment="1">
      <alignment horizontal="center" vertical="center"/>
    </xf>
    <xf numFmtId="184" fontId="30" fillId="0" borderId="44" xfId="49" applyNumberFormat="1" applyFont="1" applyBorder="1" applyAlignment="1">
      <alignment vertical="center" wrapText="1"/>
    </xf>
    <xf numFmtId="189" fontId="30" fillId="0" borderId="70" xfId="72" applyNumberFormat="1" applyFont="1" applyBorder="1" applyAlignment="1">
      <alignment horizontal="left" vertical="center" wrapText="1"/>
    </xf>
    <xf numFmtId="0" fontId="41" fillId="13" borderId="6" xfId="55" applyFont="1" applyFill="1" applyBorder="1" applyAlignment="1">
      <alignment horizontal="center" vertical="center" wrapText="1"/>
    </xf>
    <xf numFmtId="0" fontId="31" fillId="13" borderId="1" xfId="55" applyFont="1" applyFill="1" applyBorder="1" applyAlignment="1">
      <alignment horizontal="left" vertical="center" wrapText="1"/>
    </xf>
    <xf numFmtId="42" fontId="31" fillId="0" borderId="1" xfId="38" applyFont="1" applyBorder="1" applyAlignment="1">
      <alignment horizontal="center" vertical="center" wrapText="1"/>
    </xf>
    <xf numFmtId="3" fontId="50" fillId="0" borderId="1" xfId="0" applyNumberFormat="1" applyFont="1" applyBorder="1"/>
    <xf numFmtId="177" fontId="41" fillId="0" borderId="1" xfId="0" applyNumberFormat="1" applyFont="1" applyBorder="1" applyAlignment="1">
      <alignment horizontal="center" vertical="center"/>
    </xf>
    <xf numFmtId="193" fontId="41" fillId="0" borderId="1" xfId="48" applyNumberFormat="1" applyFont="1" applyBorder="1" applyAlignment="1">
      <alignment horizontal="center" vertical="center"/>
    </xf>
    <xf numFmtId="0" fontId="30" fillId="0" borderId="2" xfId="0" applyFont="1" applyBorder="1" applyAlignment="1">
      <alignment horizontal="center" vertical="center"/>
    </xf>
    <xf numFmtId="0" fontId="42" fillId="0" borderId="0" xfId="0" applyFont="1" applyAlignment="1">
      <alignment horizontal="center" vertical="center" wrapText="1"/>
    </xf>
    <xf numFmtId="0" fontId="41" fillId="0" borderId="1" xfId="0" applyFont="1" applyBorder="1" applyAlignment="1">
      <alignment horizontal="left" vertical="center" wrapText="1"/>
    </xf>
    <xf numFmtId="189" fontId="41" fillId="0" borderId="1" xfId="48" applyNumberFormat="1" applyFont="1" applyBorder="1" applyAlignment="1">
      <alignment horizontal="center" vertical="center"/>
    </xf>
    <xf numFmtId="0" fontId="41" fillId="0" borderId="9" xfId="0" applyFont="1" applyBorder="1" applyAlignment="1">
      <alignment vertical="center" wrapText="1"/>
    </xf>
    <xf numFmtId="1" fontId="41" fillId="0" borderId="1" xfId="0" applyNumberFormat="1" applyFont="1" applyBorder="1" applyAlignment="1">
      <alignment horizontal="center" vertical="center"/>
    </xf>
    <xf numFmtId="167" fontId="41" fillId="0" borderId="1" xfId="48" applyFont="1" applyFill="1" applyBorder="1" applyAlignment="1">
      <alignment horizontal="center" vertical="center"/>
    </xf>
    <xf numFmtId="9" fontId="42" fillId="0" borderId="1" xfId="11" applyNumberFormat="1" applyFont="1" applyBorder="1" applyAlignment="1">
      <alignment horizontal="center" vertical="center" wrapText="1"/>
    </xf>
    <xf numFmtId="9" fontId="42" fillId="0" borderId="1" xfId="20" applyFont="1" applyBorder="1" applyAlignment="1">
      <alignment horizontal="center" vertical="center" wrapText="1"/>
    </xf>
    <xf numFmtId="0" fontId="42" fillId="0" borderId="1" xfId="15" applyFont="1" applyBorder="1" applyAlignment="1">
      <alignment horizontal="center" vertical="center"/>
    </xf>
    <xf numFmtId="0" fontId="42" fillId="0" borderId="1" xfId="11" applyFont="1" applyBorder="1" applyAlignment="1">
      <alignment horizontal="left" vertical="center" wrapText="1"/>
    </xf>
    <xf numFmtId="0" fontId="30" fillId="0" borderId="41" xfId="0" applyFont="1" applyBorder="1" applyAlignment="1">
      <alignment horizontal="center" vertical="center" wrapText="1"/>
    </xf>
    <xf numFmtId="193" fontId="41" fillId="0" borderId="1" xfId="0" applyNumberFormat="1" applyFont="1" applyBorder="1" applyAlignment="1">
      <alignment horizontal="center" vertical="center"/>
    </xf>
    <xf numFmtId="190" fontId="41" fillId="0" borderId="1" xfId="0" applyNumberFormat="1" applyFont="1" applyBorder="1" applyAlignment="1">
      <alignment horizontal="center" vertical="center"/>
    </xf>
    <xf numFmtId="0" fontId="41" fillId="4" borderId="73" xfId="0" applyFont="1" applyFill="1" applyBorder="1" applyAlignment="1">
      <alignment vertical="center" wrapText="1"/>
    </xf>
    <xf numFmtId="0" fontId="41" fillId="0" borderId="9" xfId="0" applyFont="1" applyBorder="1" applyAlignment="1">
      <alignment horizontal="center" vertical="center"/>
    </xf>
    <xf numFmtId="0" fontId="41" fillId="0" borderId="73" xfId="0" applyFont="1" applyBorder="1" applyAlignment="1">
      <alignment vertical="center"/>
    </xf>
    <xf numFmtId="0" fontId="41" fillId="0" borderId="71" xfId="0" applyFont="1" applyBorder="1" applyAlignment="1">
      <alignment vertical="center"/>
    </xf>
    <xf numFmtId="0" fontId="41" fillId="0" borderId="73" xfId="0" applyFont="1" applyBorder="1" applyAlignment="1">
      <alignment vertical="center" wrapText="1"/>
    </xf>
    <xf numFmtId="0" fontId="41" fillId="0" borderId="71" xfId="0" applyFont="1" applyBorder="1" applyAlignment="1">
      <alignment vertical="center" wrapText="1"/>
    </xf>
    <xf numFmtId="0" fontId="41" fillId="0" borderId="71" xfId="0" applyFont="1" applyBorder="1" applyAlignment="1">
      <alignment horizontal="center" vertical="center"/>
    </xf>
    <xf numFmtId="43" fontId="41" fillId="0" borderId="5" xfId="0" applyNumberFormat="1" applyFont="1" applyBorder="1" applyAlignment="1">
      <alignment horizontal="left" vertical="center"/>
    </xf>
    <xf numFmtId="0" fontId="42" fillId="0" borderId="73" xfId="0" applyFont="1" applyBorder="1" applyAlignment="1">
      <alignment vertical="center" wrapText="1"/>
    </xf>
    <xf numFmtId="0" fontId="41" fillId="0" borderId="6" xfId="0" applyFont="1" applyBorder="1"/>
    <xf numFmtId="0" fontId="41" fillId="0" borderId="5" xfId="0" applyFont="1" applyBorder="1" applyAlignment="1">
      <alignment horizontal="center" vertical="center" wrapText="1"/>
    </xf>
    <xf numFmtId="0" fontId="30" fillId="0" borderId="71" xfId="0" applyFont="1" applyBorder="1" applyAlignment="1">
      <alignment vertical="center" wrapText="1"/>
    </xf>
    <xf numFmtId="167" fontId="41" fillId="0" borderId="2" xfId="48" applyFont="1" applyFill="1" applyBorder="1" applyAlignment="1">
      <alignment horizontal="center" vertical="center"/>
    </xf>
    <xf numFmtId="0" fontId="41" fillId="0" borderId="77" xfId="0" applyFont="1" applyBorder="1" applyAlignment="1">
      <alignment horizontal="center" vertical="center"/>
    </xf>
    <xf numFmtId="2" fontId="41" fillId="0" borderId="15" xfId="0" applyNumberFormat="1" applyFont="1" applyBorder="1" applyAlignment="1">
      <alignment horizontal="center" vertical="center"/>
    </xf>
    <xf numFmtId="0" fontId="41" fillId="0" borderId="77" xfId="0" applyFont="1" applyBorder="1" applyAlignment="1">
      <alignment horizontal="right" vertical="center" wrapText="1"/>
    </xf>
    <xf numFmtId="167" fontId="41" fillId="0" borderId="77" xfId="48" applyFont="1" applyBorder="1" applyAlignment="1">
      <alignment horizontal="center" vertical="center"/>
    </xf>
    <xf numFmtId="0" fontId="41" fillId="0" borderId="79" xfId="0" applyFont="1" applyBorder="1" applyAlignment="1">
      <alignment horizontal="center" vertical="center"/>
    </xf>
    <xf numFmtId="0" fontId="41" fillId="12" borderId="34" xfId="0" applyFont="1" applyFill="1" applyBorder="1" applyAlignment="1">
      <alignment horizontal="center" vertical="center"/>
    </xf>
    <xf numFmtId="4" fontId="41" fillId="12" borderId="35" xfId="0" applyNumberFormat="1" applyFont="1" applyFill="1" applyBorder="1" applyAlignment="1">
      <alignment horizontal="right" vertical="center"/>
    </xf>
    <xf numFmtId="167" fontId="41" fillId="12" borderId="80" xfId="48" applyFont="1" applyFill="1" applyBorder="1" applyAlignment="1">
      <alignment horizontal="center" vertical="center"/>
    </xf>
    <xf numFmtId="0" fontId="41" fillId="12" borderId="80" xfId="0" applyFont="1" applyFill="1" applyBorder="1" applyAlignment="1">
      <alignment horizontal="center" vertical="center"/>
    </xf>
    <xf numFmtId="0" fontId="41" fillId="12" borderId="36" xfId="0" applyFont="1" applyFill="1" applyBorder="1" applyAlignment="1">
      <alignment horizontal="center" vertical="center"/>
    </xf>
    <xf numFmtId="0" fontId="41" fillId="4" borderId="10" xfId="0" applyFont="1" applyFill="1" applyBorder="1" applyAlignment="1">
      <alignment vertical="center" wrapText="1"/>
    </xf>
    <xf numFmtId="49" fontId="41" fillId="0" borderId="72" xfId="33" applyNumberFormat="1" applyFont="1" applyBorder="1" applyAlignment="1">
      <alignment horizontal="center" vertical="center"/>
    </xf>
    <xf numFmtId="0" fontId="41" fillId="0" borderId="63" xfId="0" applyFont="1" applyBorder="1" applyAlignment="1">
      <alignment horizontal="right" vertical="center" wrapText="1"/>
    </xf>
    <xf numFmtId="0" fontId="41" fillId="0" borderId="63" xfId="0" applyFont="1" applyBorder="1" applyAlignment="1">
      <alignment horizontal="center" vertical="center"/>
    </xf>
    <xf numFmtId="1" fontId="41" fillId="0" borderId="63" xfId="0" applyNumberFormat="1" applyFont="1" applyBorder="1" applyAlignment="1">
      <alignment horizontal="center" vertical="center"/>
    </xf>
    <xf numFmtId="167" fontId="41" fillId="0" borderId="63" xfId="48" applyFont="1" applyBorder="1" applyAlignment="1">
      <alignment horizontal="center" vertical="center"/>
    </xf>
    <xf numFmtId="0" fontId="41" fillId="0" borderId="25" xfId="0" applyFont="1" applyBorder="1" applyAlignment="1">
      <alignment horizontal="center" vertical="center"/>
    </xf>
    <xf numFmtId="191" fontId="41" fillId="0" borderId="0" xfId="38" applyNumberFormat="1" applyFont="1" applyAlignment="1">
      <alignment horizontal="center" vertical="center"/>
    </xf>
    <xf numFmtId="42" fontId="41" fillId="0" borderId="0" xfId="38" applyFont="1" applyBorder="1" applyAlignment="1">
      <alignment vertical="center"/>
    </xf>
    <xf numFmtId="42" fontId="30" fillId="5" borderId="0" xfId="38" applyFont="1" applyFill="1" applyBorder="1" applyAlignment="1">
      <alignment vertical="center"/>
    </xf>
    <xf numFmtId="42" fontId="41" fillId="0" borderId="0" xfId="0" applyNumberFormat="1" applyFont="1"/>
    <xf numFmtId="175" fontId="30" fillId="5" borderId="0" xfId="0" applyNumberFormat="1" applyFont="1" applyFill="1"/>
    <xf numFmtId="3" fontId="41" fillId="0" borderId="77" xfId="0" applyNumberFormat="1" applyFont="1" applyBorder="1" applyAlignment="1">
      <alignment horizontal="justify" vertical="center" wrapText="1"/>
    </xf>
    <xf numFmtId="167" fontId="41" fillId="0" borderId="77" xfId="0" applyNumberFormat="1" applyFont="1" applyBorder="1" applyAlignment="1">
      <alignment horizontal="center" vertical="center"/>
    </xf>
    <xf numFmtId="167" fontId="30" fillId="0" borderId="77" xfId="48" applyFont="1" applyBorder="1" applyAlignment="1">
      <alignment horizontal="center" vertical="center"/>
    </xf>
    <xf numFmtId="0" fontId="41" fillId="0" borderId="1" xfId="0" applyFont="1" applyBorder="1" applyAlignment="1">
      <alignment wrapText="1"/>
    </xf>
    <xf numFmtId="3" fontId="41" fillId="0" borderId="1" xfId="0" applyNumberFormat="1" applyFont="1" applyBorder="1" applyAlignment="1">
      <alignment horizontal="left" vertical="center" wrapText="1"/>
    </xf>
    <xf numFmtId="0" fontId="41" fillId="0" borderId="8" xfId="0" applyFont="1" applyBorder="1" applyAlignment="1">
      <alignment horizontal="left" vertical="center"/>
    </xf>
    <xf numFmtId="167" fontId="30" fillId="0" borderId="1" xfId="48" applyFont="1" applyFill="1" applyBorder="1" applyAlignment="1">
      <alignment horizontal="center" vertical="center" wrapText="1"/>
    </xf>
    <xf numFmtId="42" fontId="41" fillId="0" borderId="0" xfId="0" applyNumberFormat="1" applyFont="1" applyAlignment="1">
      <alignment vertical="center"/>
    </xf>
    <xf numFmtId="0" fontId="30" fillId="0" borderId="1" xfId="0" applyFont="1" applyBorder="1" applyAlignment="1">
      <alignment horizontal="left" vertical="center"/>
    </xf>
    <xf numFmtId="184" fontId="30" fillId="0" borderId="70" xfId="49" applyNumberFormat="1" applyFont="1" applyBorder="1" applyAlignment="1">
      <alignment vertical="center" wrapText="1"/>
    </xf>
    <xf numFmtId="195" fontId="41" fillId="0" borderId="0" xfId="48" applyNumberFormat="1" applyFont="1" applyAlignment="1">
      <alignment horizontal="center" vertical="center"/>
    </xf>
    <xf numFmtId="10" fontId="42" fillId="0" borderId="0" xfId="21" applyNumberFormat="1" applyFont="1" applyAlignment="1">
      <alignment horizontal="center" vertical="center"/>
    </xf>
    <xf numFmtId="0" fontId="0" fillId="0" borderId="1" xfId="0" applyBorder="1" applyAlignment="1">
      <alignment horizontal="center"/>
    </xf>
    <xf numFmtId="0" fontId="0" fillId="16" borderId="1" xfId="0" applyFill="1" applyBorder="1" applyAlignment="1">
      <alignment horizontal="center"/>
    </xf>
    <xf numFmtId="0" fontId="0" fillId="0" borderId="0" xfId="0" applyAlignment="1">
      <alignment vertical="center" wrapText="1"/>
    </xf>
    <xf numFmtId="49" fontId="41" fillId="0" borderId="4" xfId="18" applyNumberFormat="1" applyFont="1" applyBorder="1" applyAlignment="1">
      <alignment horizontal="center" vertical="center" wrapText="1"/>
    </xf>
    <xf numFmtId="49" fontId="36" fillId="0" borderId="6" xfId="18" applyNumberFormat="1" applyFont="1" applyBorder="1" applyAlignment="1">
      <alignment horizontal="center" vertical="center"/>
    </xf>
    <xf numFmtId="49" fontId="36" fillId="0" borderId="4" xfId="18" applyNumberFormat="1" applyFont="1" applyBorder="1" applyAlignment="1">
      <alignment horizontal="center" vertical="center" wrapText="1"/>
    </xf>
    <xf numFmtId="49" fontId="36" fillId="0" borderId="4" xfId="18" applyNumberFormat="1" applyFont="1" applyBorder="1" applyAlignment="1">
      <alignment horizontal="center" vertical="center"/>
    </xf>
    <xf numFmtId="0" fontId="36" fillId="0" borderId="6" xfId="0" applyFont="1" applyBorder="1" applyAlignment="1">
      <alignment horizontal="center" vertical="center"/>
    </xf>
    <xf numFmtId="0" fontId="41" fillId="0" borderId="78" xfId="0" applyFont="1" applyBorder="1" applyAlignment="1">
      <alignment horizontal="center" vertical="center"/>
    </xf>
    <xf numFmtId="0" fontId="41" fillId="0" borderId="6" xfId="18" applyFont="1" applyBorder="1" applyAlignment="1">
      <alignment horizontal="center" vertical="center"/>
    </xf>
    <xf numFmtId="49" fontId="36" fillId="0" borderId="6" xfId="0" applyNumberFormat="1" applyFont="1" applyBorder="1" applyAlignment="1">
      <alignment horizontal="center" vertical="center"/>
    </xf>
    <xf numFmtId="0" fontId="61" fillId="15" borderId="1" xfId="0" applyFont="1" applyFill="1" applyBorder="1" applyAlignment="1">
      <alignment horizontal="center" vertical="center" wrapText="1"/>
    </xf>
    <xf numFmtId="3" fontId="61" fillId="15" borderId="1" xfId="0" applyNumberFormat="1" applyFont="1" applyFill="1" applyBorder="1" applyAlignment="1">
      <alignment horizontal="center" vertical="center" wrapText="1"/>
    </xf>
    <xf numFmtId="168" fontId="41" fillId="0" borderId="0" xfId="0" applyNumberFormat="1" applyFont="1"/>
    <xf numFmtId="184" fontId="30" fillId="0" borderId="36" xfId="38" applyNumberFormat="1" applyFont="1" applyBorder="1" applyAlignment="1">
      <alignment horizontal="right" vertical="center" wrapText="1"/>
    </xf>
    <xf numFmtId="184" fontId="30" fillId="0" borderId="9" xfId="38" applyNumberFormat="1" applyFont="1" applyBorder="1" applyAlignment="1">
      <alignment horizontal="right" vertical="center" wrapText="1"/>
    </xf>
    <xf numFmtId="184" fontId="30" fillId="0" borderId="10" xfId="49" applyNumberFormat="1" applyFont="1" applyBorder="1" applyAlignment="1">
      <alignment vertical="center" wrapText="1"/>
    </xf>
    <xf numFmtId="184" fontId="30" fillId="0" borderId="44" xfId="49" applyNumberFormat="1" applyFont="1" applyBorder="1" applyAlignment="1">
      <alignment horizontal="right" vertical="center" wrapText="1"/>
    </xf>
    <xf numFmtId="184" fontId="30" fillId="0" borderId="21" xfId="38" applyNumberFormat="1" applyFont="1" applyBorder="1" applyAlignment="1">
      <alignment horizontal="right" vertical="center" wrapText="1"/>
    </xf>
    <xf numFmtId="0" fontId="47" fillId="0" borderId="1" xfId="75" applyFont="1" applyBorder="1" applyAlignment="1">
      <alignment horizontal="center" vertical="center"/>
    </xf>
    <xf numFmtId="175" fontId="0" fillId="0" borderId="1" xfId="77" applyNumberFormat="1" applyFont="1" applyBorder="1"/>
    <xf numFmtId="175" fontId="27" fillId="0" borderId="1" xfId="77" applyNumberFormat="1" applyFont="1" applyBorder="1"/>
    <xf numFmtId="42" fontId="30" fillId="0" borderId="70" xfId="38" applyFont="1" applyBorder="1" applyAlignment="1">
      <alignment horizontal="right" vertical="center" wrapText="1"/>
    </xf>
    <xf numFmtId="0" fontId="43" fillId="0" borderId="0" xfId="33" applyFont="1" applyAlignment="1">
      <alignment horizontal="left" wrapText="1"/>
    </xf>
    <xf numFmtId="0" fontId="30" fillId="0" borderId="1" xfId="11" applyFont="1" applyBorder="1" applyAlignment="1">
      <alignment horizontal="left" vertical="center" wrapText="1"/>
    </xf>
    <xf numFmtId="0" fontId="62" fillId="0" borderId="0" xfId="12" applyFont="1"/>
    <xf numFmtId="0" fontId="62" fillId="0" borderId="0" xfId="12" applyFont="1" applyAlignment="1">
      <alignment horizontal="center"/>
    </xf>
    <xf numFmtId="0" fontId="63" fillId="0" borderId="0" xfId="12" applyFont="1"/>
    <xf numFmtId="0" fontId="62" fillId="0" borderId="85" xfId="12" applyFont="1" applyBorder="1"/>
    <xf numFmtId="0" fontId="62" fillId="0" borderId="86" xfId="12" applyFont="1" applyBorder="1"/>
    <xf numFmtId="0" fontId="62" fillId="0" borderId="86" xfId="12" applyFont="1" applyBorder="1" applyAlignment="1">
      <alignment horizontal="center"/>
    </xf>
    <xf numFmtId="0" fontId="62" fillId="0" borderId="87" xfId="12" applyFont="1" applyBorder="1"/>
    <xf numFmtId="0" fontId="62" fillId="0" borderId="88" xfId="12" applyFont="1" applyBorder="1"/>
    <xf numFmtId="0" fontId="62" fillId="0" borderId="89" xfId="12" applyFont="1" applyBorder="1"/>
    <xf numFmtId="0" fontId="62" fillId="4" borderId="0" xfId="12" applyFont="1" applyFill="1"/>
    <xf numFmtId="0" fontId="62" fillId="4" borderId="88" xfId="12" applyFont="1" applyFill="1" applyBorder="1"/>
    <xf numFmtId="0" fontId="62" fillId="4" borderId="89" xfId="12" applyFont="1" applyFill="1" applyBorder="1"/>
    <xf numFmtId="0" fontId="63" fillId="4" borderId="0" xfId="12" applyFont="1" applyFill="1"/>
    <xf numFmtId="0" fontId="64" fillId="0" borderId="63" xfId="100" applyFont="1" applyBorder="1" applyAlignment="1">
      <alignment horizontal="center" vertical="center" wrapText="1"/>
    </xf>
    <xf numFmtId="0" fontId="64" fillId="17" borderId="42" xfId="32" applyFont="1" applyFill="1" applyBorder="1" applyAlignment="1">
      <alignment vertical="center"/>
    </xf>
    <xf numFmtId="0" fontId="64" fillId="17" borderId="43" xfId="32" applyFont="1" applyFill="1" applyBorder="1" applyAlignment="1">
      <alignment vertical="center"/>
    </xf>
    <xf numFmtId="0" fontId="64" fillId="17" borderId="44" xfId="32" applyFont="1" applyFill="1" applyBorder="1" applyAlignment="1">
      <alignment vertical="center"/>
    </xf>
    <xf numFmtId="0" fontId="62" fillId="0" borderId="78" xfId="32" applyFont="1" applyBorder="1" applyAlignment="1">
      <alignment horizontal="center" vertical="center"/>
    </xf>
    <xf numFmtId="0" fontId="62" fillId="0" borderId="1" xfId="100" applyFont="1" applyBorder="1" applyAlignment="1">
      <alignment horizontal="center" vertical="center"/>
    </xf>
    <xf numFmtId="4" fontId="62" fillId="0" borderId="1" xfId="37" applyNumberFormat="1" applyFont="1" applyBorder="1" applyAlignment="1">
      <alignment vertical="center" wrapText="1"/>
    </xf>
    <xf numFmtId="166" fontId="62" fillId="0" borderId="1" xfId="6" applyNumberFormat="1" applyFont="1" applyBorder="1" applyAlignment="1">
      <alignment horizontal="right" vertical="center" wrapText="1"/>
    </xf>
    <xf numFmtId="0" fontId="62" fillId="0" borderId="17" xfId="32" applyFont="1" applyBorder="1" applyAlignment="1">
      <alignment horizontal="left" vertical="center"/>
    </xf>
    <xf numFmtId="166" fontId="62" fillId="0" borderId="90" xfId="6" applyNumberFormat="1" applyFont="1" applyBorder="1" applyAlignment="1">
      <alignment horizontal="right" vertical="center" wrapText="1"/>
    </xf>
    <xf numFmtId="0" fontId="62" fillId="0" borderId="1" xfId="101" applyFont="1" applyBorder="1" applyAlignment="1">
      <alignment horizontal="center" vertical="center"/>
    </xf>
    <xf numFmtId="0" fontId="62" fillId="0" borderId="1" xfId="32" applyFont="1" applyBorder="1" applyAlignment="1">
      <alignment horizontal="center" vertical="center"/>
    </xf>
    <xf numFmtId="0" fontId="62" fillId="0" borderId="1" xfId="32" applyFont="1" applyBorder="1" applyAlignment="1">
      <alignment horizontal="left" vertical="center" wrapText="1"/>
    </xf>
    <xf numFmtId="0" fontId="62" fillId="0" borderId="1" xfId="32" applyFont="1" applyBorder="1" applyAlignment="1">
      <alignment horizontal="center" vertical="center" wrapText="1"/>
    </xf>
    <xf numFmtId="0" fontId="62" fillId="0" borderId="91" xfId="32" applyFont="1" applyBorder="1" applyAlignment="1">
      <alignment horizontal="left" vertical="center"/>
    </xf>
    <xf numFmtId="0" fontId="62" fillId="0" borderId="0" xfId="32" applyFont="1" applyAlignment="1">
      <alignment horizontal="center" vertical="center"/>
    </xf>
    <xf numFmtId="0" fontId="62" fillId="0" borderId="0" xfId="32" applyFont="1" applyAlignment="1">
      <alignment horizontal="left" vertical="center" wrapText="1"/>
    </xf>
    <xf numFmtId="166" fontId="62" fillId="0" borderId="92" xfId="6" applyNumberFormat="1" applyFont="1" applyBorder="1" applyAlignment="1">
      <alignment horizontal="right" vertical="center" wrapText="1"/>
    </xf>
    <xf numFmtId="0" fontId="62" fillId="0" borderId="6" xfId="32" applyFont="1" applyBorder="1" applyAlignment="1">
      <alignment horizontal="center" vertical="center"/>
    </xf>
    <xf numFmtId="2" fontId="62" fillId="0" borderId="18" xfId="32" applyNumberFormat="1" applyFont="1" applyBorder="1" applyAlignment="1">
      <alignment horizontal="center" vertical="center"/>
    </xf>
    <xf numFmtId="0" fontId="62" fillId="0" borderId="18" xfId="32" applyFont="1" applyBorder="1" applyAlignment="1">
      <alignment horizontal="left" vertical="center"/>
    </xf>
    <xf numFmtId="0" fontId="62" fillId="0" borderId="18" xfId="32" applyFont="1" applyBorder="1" applyAlignment="1">
      <alignment horizontal="center" vertical="center"/>
    </xf>
    <xf numFmtId="0" fontId="62" fillId="0" borderId="0" xfId="66" applyFont="1"/>
    <xf numFmtId="0" fontId="62" fillId="0" borderId="88" xfId="66" applyFont="1" applyBorder="1"/>
    <xf numFmtId="197" fontId="64" fillId="17" borderId="44" xfId="32" applyNumberFormat="1" applyFont="1" applyFill="1" applyBorder="1" applyAlignment="1">
      <alignment vertical="center"/>
    </xf>
    <xf numFmtId="0" fontId="62" fillId="0" borderId="89" xfId="66" applyFont="1" applyBorder="1"/>
    <xf numFmtId="0" fontId="65" fillId="0" borderId="0" xfId="66" applyFont="1"/>
    <xf numFmtId="49" fontId="64" fillId="0" borderId="0" xfId="102" applyNumberFormat="1" applyFont="1" applyAlignment="1">
      <alignment horizontal="right" vertical="center"/>
    </xf>
    <xf numFmtId="198" fontId="64" fillId="0" borderId="0" xfId="102" applyNumberFormat="1" applyFont="1" applyAlignment="1">
      <alignment vertical="center"/>
    </xf>
    <xf numFmtId="0" fontId="62" fillId="0" borderId="0" xfId="103" applyFont="1"/>
    <xf numFmtId="0" fontId="62" fillId="0" borderId="0" xfId="103" applyFont="1" applyAlignment="1">
      <alignment horizontal="center"/>
    </xf>
    <xf numFmtId="0" fontId="66" fillId="0" borderId="65" xfId="103" applyFont="1" applyBorder="1" applyAlignment="1">
      <alignment horizontal="right" vertical="center"/>
    </xf>
    <xf numFmtId="200" fontId="62" fillId="0" borderId="36" xfId="104" applyNumberFormat="1" applyFont="1" applyBorder="1" applyAlignment="1">
      <alignment vertical="center"/>
    </xf>
    <xf numFmtId="0" fontId="62" fillId="0" borderId="7" xfId="103" applyFont="1" applyBorder="1" applyAlignment="1">
      <alignment horizontal="left" vertical="center"/>
    </xf>
    <xf numFmtId="196" fontId="62" fillId="0" borderId="3" xfId="104" applyNumberFormat="1" applyFont="1" applyBorder="1" applyAlignment="1">
      <alignment horizontal="center" vertical="center"/>
    </xf>
    <xf numFmtId="0" fontId="64" fillId="0" borderId="3" xfId="103" applyFont="1" applyBorder="1" applyAlignment="1">
      <alignment vertical="center"/>
    </xf>
    <xf numFmtId="0" fontId="64" fillId="0" borderId="4" xfId="103" applyFont="1" applyBorder="1" applyAlignment="1">
      <alignment horizontal="right" vertical="center"/>
    </xf>
    <xf numFmtId="200" fontId="62" fillId="0" borderId="5" xfId="104" applyNumberFormat="1" applyFont="1" applyBorder="1" applyAlignment="1">
      <alignment vertical="center"/>
    </xf>
    <xf numFmtId="0" fontId="62" fillId="0" borderId="0" xfId="100" applyFont="1" applyAlignment="1">
      <alignment horizontal="center" vertical="center"/>
    </xf>
    <xf numFmtId="9" fontId="62" fillId="0" borderId="3" xfId="104" applyNumberFormat="1" applyFont="1" applyBorder="1" applyAlignment="1">
      <alignment horizontal="center" vertical="center"/>
    </xf>
    <xf numFmtId="200" fontId="62" fillId="0" borderId="3" xfId="104" applyNumberFormat="1" applyFont="1" applyBorder="1" applyAlignment="1">
      <alignment vertical="center"/>
    </xf>
    <xf numFmtId="0" fontId="62" fillId="0" borderId="4" xfId="103" applyFont="1" applyBorder="1" applyAlignment="1">
      <alignment vertical="center"/>
    </xf>
    <xf numFmtId="0" fontId="64" fillId="0" borderId="7" xfId="103" applyFont="1" applyBorder="1" applyAlignment="1">
      <alignment horizontal="left" vertical="center"/>
    </xf>
    <xf numFmtId="200" fontId="64" fillId="0" borderId="5" xfId="104" applyNumberFormat="1" applyFont="1" applyBorder="1" applyAlignment="1">
      <alignment vertical="center"/>
    </xf>
    <xf numFmtId="0" fontId="62" fillId="0" borderId="7" xfId="103" applyFont="1" applyBorder="1" applyAlignment="1">
      <alignment horizontal="justify" vertical="center" wrapText="1"/>
    </xf>
    <xf numFmtId="0" fontId="62" fillId="0" borderId="1" xfId="104" applyNumberFormat="1" applyFont="1" applyBorder="1" applyAlignment="1">
      <alignment horizontal="center" vertical="center"/>
    </xf>
    <xf numFmtId="200" fontId="62" fillId="0" borderId="1" xfId="104" applyNumberFormat="1" applyFont="1" applyBorder="1" applyAlignment="1">
      <alignment horizontal="center" vertical="center"/>
    </xf>
    <xf numFmtId="0" fontId="66" fillId="0" borderId="4" xfId="103" applyFont="1" applyBorder="1" applyAlignment="1">
      <alignment horizontal="center" vertical="center"/>
    </xf>
    <xf numFmtId="0" fontId="62" fillId="0" borderId="7" xfId="103" applyFont="1" applyBorder="1" applyAlignment="1">
      <alignment horizontal="left" vertical="center" wrapText="1"/>
    </xf>
    <xf numFmtId="0" fontId="62" fillId="0" borderId="4" xfId="103" applyFont="1" applyBorder="1" applyAlignment="1">
      <alignment horizontal="right" vertical="center"/>
    </xf>
    <xf numFmtId="0" fontId="62" fillId="0" borderId="2" xfId="103" applyFont="1" applyBorder="1" applyAlignment="1">
      <alignment horizontal="center" vertical="center" wrapText="1"/>
    </xf>
    <xf numFmtId="0" fontId="64" fillId="0" borderId="7" xfId="103" applyFont="1" applyBorder="1" applyAlignment="1">
      <alignment horizontal="left" vertical="center" wrapText="1"/>
    </xf>
    <xf numFmtId="0" fontId="64" fillId="0" borderId="66" xfId="103" applyFont="1" applyBorder="1" applyAlignment="1">
      <alignment horizontal="left" vertical="center"/>
    </xf>
    <xf numFmtId="9" fontId="62" fillId="0" borderId="74" xfId="104" applyNumberFormat="1" applyFont="1" applyBorder="1" applyAlignment="1">
      <alignment horizontal="center" vertical="center"/>
    </xf>
    <xf numFmtId="200" fontId="64" fillId="0" borderId="74" xfId="104" applyNumberFormat="1" applyFont="1" applyBorder="1" applyAlignment="1">
      <alignment vertical="center"/>
    </xf>
    <xf numFmtId="0" fontId="62" fillId="0" borderId="67" xfId="103" applyFont="1" applyBorder="1" applyAlignment="1">
      <alignment vertical="center"/>
    </xf>
    <xf numFmtId="2" fontId="62" fillId="0" borderId="0" xfId="103" applyNumberFormat="1" applyFont="1"/>
    <xf numFmtId="200" fontId="62" fillId="0" borderId="0" xfId="104" applyNumberFormat="1" applyFont="1"/>
    <xf numFmtId="39" fontId="64" fillId="0" borderId="0" xfId="104" applyNumberFormat="1" applyFont="1" applyAlignment="1">
      <alignment vertical="center"/>
    </xf>
    <xf numFmtId="0" fontId="64" fillId="0" borderId="38" xfId="32" applyFont="1" applyBorder="1" applyAlignment="1">
      <alignment vertical="center"/>
    </xf>
    <xf numFmtId="0" fontId="62" fillId="0" borderId="65" xfId="32" applyFont="1" applyBorder="1" applyAlignment="1">
      <alignment vertical="center"/>
    </xf>
    <xf numFmtId="0" fontId="62" fillId="0" borderId="80" xfId="32" applyFont="1" applyBorder="1" applyAlignment="1">
      <alignment vertical="center"/>
    </xf>
    <xf numFmtId="201" fontId="62" fillId="0" borderId="89" xfId="66" applyNumberFormat="1" applyFont="1" applyBorder="1"/>
    <xf numFmtId="198" fontId="64" fillId="4" borderId="71" xfId="105" applyNumberFormat="1" applyFont="1" applyFill="1" applyBorder="1" applyAlignment="1">
      <alignment horizontal="center" vertical="center"/>
    </xf>
    <xf numFmtId="203" fontId="62" fillId="0" borderId="89" xfId="66" applyNumberFormat="1" applyFont="1" applyBorder="1"/>
    <xf numFmtId="198" fontId="64" fillId="4" borderId="1" xfId="105" applyNumberFormat="1" applyFont="1" applyFill="1" applyBorder="1" applyAlignment="1">
      <alignment horizontal="center" vertical="center"/>
    </xf>
    <xf numFmtId="0" fontId="67" fillId="0" borderId="0" xfId="66" applyFont="1"/>
    <xf numFmtId="0" fontId="62" fillId="0" borderId="93" xfId="66" applyFont="1" applyBorder="1"/>
    <xf numFmtId="0" fontId="62" fillId="0" borderId="94" xfId="12" applyFont="1" applyBorder="1"/>
    <xf numFmtId="0" fontId="62" fillId="0" borderId="94" xfId="12" applyFont="1" applyBorder="1" applyAlignment="1">
      <alignment horizontal="center"/>
    </xf>
    <xf numFmtId="204" fontId="62" fillId="0" borderId="94" xfId="1" applyNumberFormat="1" applyFont="1" applyBorder="1"/>
    <xf numFmtId="0" fontId="62" fillId="0" borderId="95" xfId="12" applyFont="1" applyBorder="1"/>
    <xf numFmtId="0" fontId="63" fillId="0" borderId="0" xfId="12" applyFont="1" applyAlignment="1">
      <alignment horizontal="center"/>
    </xf>
    <xf numFmtId="0" fontId="30" fillId="5" borderId="6" xfId="11" applyFont="1" applyFill="1" applyBorder="1" applyAlignment="1">
      <alignment horizontal="center" vertical="center" wrapText="1"/>
    </xf>
    <xf numFmtId="0" fontId="30" fillId="5" borderId="1" xfId="11" applyFont="1" applyFill="1" applyBorder="1" applyAlignment="1">
      <alignment horizontal="center" vertical="center" wrapText="1"/>
    </xf>
    <xf numFmtId="0" fontId="40" fillId="5" borderId="1" xfId="11" applyFont="1" applyFill="1" applyBorder="1" applyAlignment="1">
      <alignment horizontal="center" vertical="center" wrapText="1"/>
    </xf>
    <xf numFmtId="3" fontId="30" fillId="5" borderId="1" xfId="11" applyNumberFormat="1" applyFont="1" applyFill="1" applyBorder="1" applyAlignment="1">
      <alignment horizontal="center" vertical="center" wrapText="1"/>
    </xf>
    <xf numFmtId="173" fontId="30" fillId="5" borderId="5" xfId="11" applyNumberFormat="1" applyFont="1" applyFill="1" applyBorder="1" applyAlignment="1">
      <alignment horizontal="center" vertical="center" wrapText="1"/>
    </xf>
    <xf numFmtId="0" fontId="30" fillId="5" borderId="1" xfId="11" applyFont="1" applyFill="1" applyBorder="1" applyAlignment="1">
      <alignment horizontal="left" vertical="center" wrapText="1"/>
    </xf>
    <xf numFmtId="0" fontId="30" fillId="5" borderId="15" xfId="11" applyFont="1" applyFill="1" applyBorder="1" applyAlignment="1">
      <alignment horizontal="center" vertical="center" wrapText="1"/>
    </xf>
    <xf numFmtId="0" fontId="41" fillId="5" borderId="6" xfId="55" applyFont="1" applyFill="1" applyBorder="1" applyAlignment="1">
      <alignment horizontal="center" vertical="center" wrapText="1"/>
    </xf>
    <xf numFmtId="0" fontId="23" fillId="5" borderId="1" xfId="32" applyFill="1" applyBorder="1" applyAlignment="1">
      <alignment vertical="center" wrapText="1"/>
    </xf>
    <xf numFmtId="0" fontId="41" fillId="5" borderId="15" xfId="32" applyFont="1" applyFill="1" applyBorder="1" applyAlignment="1">
      <alignment horizontal="center" vertical="center"/>
    </xf>
    <xf numFmtId="0" fontId="23" fillId="5" borderId="1" xfId="32" applyFill="1" applyBorder="1" applyAlignment="1">
      <alignment horizontal="center" vertical="center"/>
    </xf>
    <xf numFmtId="4" fontId="41" fillId="5" borderId="15" xfId="32" applyNumberFormat="1" applyFont="1" applyFill="1" applyBorder="1" applyAlignment="1">
      <alignment horizontal="center" vertical="center"/>
    </xf>
    <xf numFmtId="3" fontId="41" fillId="5" borderId="5" xfId="32" applyNumberFormat="1" applyFont="1" applyFill="1" applyBorder="1" applyAlignment="1">
      <alignment horizontal="right" vertical="center"/>
    </xf>
    <xf numFmtId="42" fontId="41" fillId="5" borderId="15" xfId="38" applyFont="1" applyFill="1" applyBorder="1" applyAlignment="1">
      <alignment horizontal="center" vertical="center"/>
    </xf>
    <xf numFmtId="3" fontId="41" fillId="5" borderId="15" xfId="32" applyNumberFormat="1" applyFont="1" applyFill="1" applyBorder="1" applyAlignment="1">
      <alignment horizontal="center" vertical="center"/>
    </xf>
    <xf numFmtId="0" fontId="30" fillId="0" borderId="1" xfId="32" applyFont="1" applyBorder="1" applyAlignment="1">
      <alignment horizontal="left" vertical="center" wrapText="1"/>
    </xf>
    <xf numFmtId="0" fontId="24" fillId="5" borderId="0" xfId="15" applyFill="1" applyAlignment="1">
      <alignment vertical="center"/>
    </xf>
    <xf numFmtId="0" fontId="30" fillId="5" borderId="1" xfId="32" applyFont="1" applyFill="1" applyBorder="1" applyAlignment="1">
      <alignment horizontal="left" vertical="center" wrapText="1"/>
    </xf>
    <xf numFmtId="0" fontId="24" fillId="5" borderId="0" xfId="15" applyFill="1" applyAlignment="1">
      <alignment horizontal="left" vertical="center"/>
    </xf>
    <xf numFmtId="42" fontId="49" fillId="5" borderId="0" xfId="38" applyFont="1" applyFill="1" applyAlignment="1">
      <alignment vertical="center"/>
    </xf>
    <xf numFmtId="174" fontId="24" fillId="5" borderId="0" xfId="5" applyNumberFormat="1" applyFont="1" applyFill="1" applyAlignment="1">
      <alignment vertical="center"/>
    </xf>
    <xf numFmtId="0" fontId="23" fillId="5" borderId="6" xfId="93" applyFont="1" applyFill="1" applyBorder="1" applyAlignment="1">
      <alignment horizontal="justify" vertical="center" wrapText="1"/>
    </xf>
    <xf numFmtId="0" fontId="23" fillId="5" borderId="1" xfId="93" applyFont="1" applyFill="1" applyBorder="1" applyAlignment="1">
      <alignment horizontal="center" vertical="center" wrapText="1"/>
    </xf>
    <xf numFmtId="42" fontId="23" fillId="5" borderId="1" xfId="49" applyFill="1" applyBorder="1" applyAlignment="1">
      <alignment vertical="center"/>
    </xf>
    <xf numFmtId="42" fontId="23" fillId="5" borderId="0" xfId="49" applyFill="1" applyAlignment="1">
      <alignment vertical="center"/>
    </xf>
    <xf numFmtId="0" fontId="50" fillId="5" borderId="1" xfId="93" applyFont="1" applyFill="1" applyBorder="1" applyAlignment="1">
      <alignment horizontal="center" vertical="center" wrapText="1"/>
    </xf>
    <xf numFmtId="42" fontId="23" fillId="5" borderId="1" xfId="49" applyFill="1" applyBorder="1" applyAlignment="1">
      <alignment horizontal="right" vertical="center"/>
    </xf>
    <xf numFmtId="0" fontId="34" fillId="5" borderId="11" xfId="94" applyFont="1" applyFill="1" applyBorder="1" applyAlignment="1">
      <alignment vertical="center" wrapText="1"/>
    </xf>
    <xf numFmtId="0" fontId="34" fillId="5" borderId="1" xfId="94" applyFont="1" applyFill="1" applyBorder="1" applyAlignment="1">
      <alignment horizontal="center" vertical="center"/>
    </xf>
    <xf numFmtId="0" fontId="34" fillId="5" borderId="6" xfId="94" applyFont="1" applyFill="1" applyBorder="1" applyAlignment="1">
      <alignment vertical="center" wrapText="1"/>
    </xf>
    <xf numFmtId="0" fontId="23" fillId="5" borderId="6" xfId="98" applyFont="1" applyFill="1" applyBorder="1" applyAlignment="1">
      <alignment vertical="center" wrapText="1"/>
    </xf>
    <xf numFmtId="0" fontId="23" fillId="5" borderId="1" xfId="98" applyFont="1" applyFill="1" applyBorder="1" applyAlignment="1">
      <alignment horizontal="center" vertical="center"/>
    </xf>
    <xf numFmtId="0" fontId="23" fillId="5" borderId="3" xfId="93" applyFont="1" applyFill="1" applyBorder="1" applyAlignment="1">
      <alignment horizontal="center" vertical="center" wrapText="1"/>
    </xf>
    <xf numFmtId="42" fontId="23" fillId="5" borderId="1" xfId="49" applyFill="1" applyBorder="1" applyAlignment="1">
      <alignment horizontal="justify" vertical="center" wrapText="1"/>
    </xf>
    <xf numFmtId="0" fontId="23" fillId="5" borderId="37" xfId="93" applyFont="1" applyFill="1" applyBorder="1" applyAlignment="1">
      <alignment horizontal="justify" vertical="center" wrapText="1"/>
    </xf>
    <xf numFmtId="0" fontId="23" fillId="5" borderId="83" xfId="93" applyFont="1" applyFill="1" applyBorder="1" applyAlignment="1">
      <alignment horizontal="center" vertical="center" wrapText="1"/>
    </xf>
    <xf numFmtId="0" fontId="23" fillId="5" borderId="15" xfId="93" applyFont="1" applyFill="1" applyBorder="1" applyAlignment="1">
      <alignment horizontal="center" vertical="center" wrapText="1"/>
    </xf>
    <xf numFmtId="42" fontId="23" fillId="5" borderId="15" xfId="49" applyFill="1" applyBorder="1" applyAlignment="1">
      <alignment horizontal="justify" vertical="center" wrapText="1"/>
    </xf>
    <xf numFmtId="42" fontId="34" fillId="5" borderId="15" xfId="49" applyFont="1" applyFill="1" applyBorder="1" applyAlignment="1">
      <alignment vertical="center"/>
    </xf>
    <xf numFmtId="42" fontId="23" fillId="5" borderId="1" xfId="49" applyFill="1" applyBorder="1" applyAlignment="1">
      <alignment horizontal="center" vertical="center"/>
    </xf>
    <xf numFmtId="0" fontId="0" fillId="5" borderId="6" xfId="93" applyFont="1" applyFill="1" applyBorder="1" applyAlignment="1">
      <alignment horizontal="justify" vertical="center" wrapText="1"/>
    </xf>
    <xf numFmtId="0" fontId="60" fillId="5" borderId="1" xfId="93" applyFont="1" applyFill="1" applyBorder="1" applyAlignment="1">
      <alignment horizontal="center" vertical="center" wrapText="1"/>
    </xf>
    <xf numFmtId="0" fontId="23" fillId="5" borderId="6" xfId="93" applyFont="1" applyFill="1" applyBorder="1" applyAlignment="1">
      <alignment horizontal="left" vertical="center" wrapText="1"/>
    </xf>
    <xf numFmtId="42" fontId="23" fillId="5" borderId="1" xfId="49" applyFill="1" applyBorder="1" applyAlignment="1">
      <alignment horizontal="left" vertical="center" wrapText="1"/>
    </xf>
    <xf numFmtId="41" fontId="23" fillId="5" borderId="1" xfId="95" applyFont="1" applyFill="1" applyBorder="1" applyAlignment="1">
      <alignment horizontal="center" vertical="center"/>
    </xf>
    <xf numFmtId="194" fontId="60" fillId="5" borderId="1" xfId="95" applyNumberFormat="1" applyFont="1" applyFill="1" applyBorder="1" applyAlignment="1">
      <alignment horizontal="center" vertical="center"/>
    </xf>
    <xf numFmtId="0" fontId="64" fillId="17" borderId="11" xfId="32" applyFont="1" applyFill="1" applyBorder="1" applyAlignment="1">
      <alignment vertical="center"/>
    </xf>
    <xf numFmtId="0" fontId="64" fillId="17" borderId="0" xfId="32" applyFont="1" applyFill="1" applyAlignment="1">
      <alignment vertical="center"/>
    </xf>
    <xf numFmtId="0" fontId="64" fillId="17" borderId="10" xfId="32" applyFont="1" applyFill="1" applyBorder="1" applyAlignment="1">
      <alignment vertical="center"/>
    </xf>
    <xf numFmtId="10" fontId="62" fillId="5" borderId="5" xfId="21" applyNumberFormat="1" applyFont="1" applyFill="1" applyBorder="1" applyAlignment="1">
      <alignment horizontal="center" vertical="center"/>
    </xf>
    <xf numFmtId="42" fontId="63" fillId="0" borderId="0" xfId="38" applyFont="1"/>
    <xf numFmtId="44" fontId="64" fillId="0" borderId="0" xfId="32" applyNumberFormat="1" applyFont="1" applyAlignment="1">
      <alignment vertical="center"/>
    </xf>
    <xf numFmtId="167" fontId="62" fillId="0" borderId="1" xfId="48" applyFont="1" applyBorder="1" applyAlignment="1">
      <alignment horizontal="right" vertical="center" wrapText="1"/>
    </xf>
    <xf numFmtId="167" fontId="62" fillId="0" borderId="1" xfId="48" quotePrefix="1" applyFont="1" applyBorder="1" applyAlignment="1">
      <alignment horizontal="right" vertical="center" wrapText="1"/>
    </xf>
    <xf numFmtId="42" fontId="62" fillId="0" borderId="1" xfId="38" applyFont="1" applyBorder="1" applyAlignment="1">
      <alignment horizontal="center" vertical="center"/>
    </xf>
    <xf numFmtId="184" fontId="62" fillId="0" borderId="1" xfId="38" applyNumberFormat="1" applyFont="1" applyBorder="1" applyAlignment="1">
      <alignment horizontal="center" vertical="center"/>
    </xf>
    <xf numFmtId="0" fontId="62" fillId="0" borderId="1" xfId="101" applyFont="1" applyBorder="1" applyAlignment="1">
      <alignment horizontal="center" vertical="center" wrapText="1"/>
    </xf>
    <xf numFmtId="3" fontId="62" fillId="0" borderId="1" xfId="100" applyNumberFormat="1" applyFont="1" applyBorder="1" applyAlignment="1">
      <alignment horizontal="center" vertical="center"/>
    </xf>
    <xf numFmtId="3" fontId="62" fillId="0" borderId="1" xfId="32" applyNumberFormat="1" applyFont="1" applyBorder="1" applyAlignment="1">
      <alignment horizontal="left" vertical="center" wrapText="1"/>
    </xf>
    <xf numFmtId="3" fontId="62" fillId="0" borderId="1" xfId="32" applyNumberFormat="1" applyFont="1" applyBorder="1" applyAlignment="1">
      <alignment horizontal="center" vertical="center"/>
    </xf>
    <xf numFmtId="42" fontId="64" fillId="0" borderId="1" xfId="38" applyFont="1" applyBorder="1" applyAlignment="1">
      <alignment horizontal="center" vertical="center"/>
    </xf>
    <xf numFmtId="0" fontId="64" fillId="17" borderId="20" xfId="32" applyFont="1" applyFill="1" applyBorder="1" applyAlignment="1">
      <alignment vertical="center"/>
    </xf>
    <xf numFmtId="0" fontId="64" fillId="17" borderId="13" xfId="32" applyFont="1" applyFill="1" applyBorder="1" applyAlignment="1">
      <alignment vertical="center"/>
    </xf>
    <xf numFmtId="0" fontId="64" fillId="17" borderId="21" xfId="32" applyFont="1" applyFill="1" applyBorder="1" applyAlignment="1">
      <alignment vertical="center"/>
    </xf>
    <xf numFmtId="49" fontId="41" fillId="0" borderId="1" xfId="18" applyNumberFormat="1" applyFont="1" applyBorder="1" applyAlignment="1">
      <alignment horizontal="center" vertical="center"/>
    </xf>
    <xf numFmtId="0" fontId="62" fillId="0" borderId="34" xfId="32" applyFont="1" applyBorder="1" applyAlignment="1">
      <alignment horizontal="center" vertical="center"/>
    </xf>
    <xf numFmtId="49" fontId="41" fillId="0" borderId="35" xfId="18" applyNumberFormat="1" applyFont="1" applyBorder="1" applyAlignment="1">
      <alignment horizontal="center" vertical="center"/>
    </xf>
    <xf numFmtId="3" fontId="41" fillId="0" borderId="35" xfId="18" applyNumberFormat="1" applyFont="1" applyBorder="1" applyAlignment="1">
      <alignment horizontal="justify" vertical="center"/>
    </xf>
    <xf numFmtId="3" fontId="62" fillId="0" borderId="35" xfId="100" applyNumberFormat="1" applyFont="1" applyBorder="1" applyAlignment="1">
      <alignment horizontal="center" vertical="center"/>
    </xf>
    <xf numFmtId="4" fontId="62" fillId="0" borderId="35" xfId="37" applyNumberFormat="1" applyFont="1" applyBorder="1" applyAlignment="1">
      <alignment vertical="center" wrapText="1"/>
    </xf>
    <xf numFmtId="166" fontId="62" fillId="0" borderId="35" xfId="6" applyNumberFormat="1" applyFont="1" applyBorder="1" applyAlignment="1">
      <alignment horizontal="right" vertical="center" wrapText="1"/>
    </xf>
    <xf numFmtId="0" fontId="62" fillId="0" borderId="72" xfId="32" applyFont="1" applyBorder="1" applyAlignment="1">
      <alignment horizontal="center" vertical="center"/>
    </xf>
    <xf numFmtId="0" fontId="62" fillId="0" borderId="63" xfId="100" applyFont="1" applyBorder="1" applyAlignment="1">
      <alignment horizontal="center" vertical="center"/>
    </xf>
    <xf numFmtId="0" fontId="62" fillId="0" borderId="63" xfId="100" applyFont="1" applyBorder="1" applyAlignment="1">
      <alignment horizontal="left" vertical="center"/>
    </xf>
    <xf numFmtId="4" fontId="62" fillId="0" borderId="63" xfId="37" applyNumberFormat="1" applyFont="1" applyBorder="1" applyAlignment="1">
      <alignment vertical="center" wrapText="1"/>
    </xf>
    <xf numFmtId="166" fontId="62" fillId="0" borderId="63" xfId="6" applyNumberFormat="1" applyFont="1" applyBorder="1" applyAlignment="1">
      <alignment horizontal="right" vertical="center" wrapText="1"/>
    </xf>
    <xf numFmtId="0" fontId="41" fillId="0" borderId="1" xfId="18" applyFont="1" applyBorder="1" applyAlignment="1">
      <alignment horizontal="center" vertical="center"/>
    </xf>
    <xf numFmtId="4" fontId="62" fillId="0" borderId="77" xfId="37" applyNumberFormat="1" applyFont="1" applyBorder="1" applyAlignment="1">
      <alignment vertical="center" wrapText="1"/>
    </xf>
    <xf numFmtId="0" fontId="62" fillId="0" borderId="68" xfId="32" applyFont="1" applyBorder="1" applyAlignment="1">
      <alignment horizontal="center" vertical="center"/>
    </xf>
    <xf numFmtId="0" fontId="41" fillId="0" borderId="69" xfId="18" applyFont="1" applyBorder="1" applyAlignment="1">
      <alignment horizontal="center" vertical="center"/>
    </xf>
    <xf numFmtId="3" fontId="62" fillId="0" borderId="69" xfId="32" applyNumberFormat="1" applyFont="1" applyBorder="1" applyAlignment="1">
      <alignment horizontal="left" vertical="center" wrapText="1"/>
    </xf>
    <xf numFmtId="3" fontId="62" fillId="0" borderId="69" xfId="32" applyNumberFormat="1" applyFont="1" applyBorder="1" applyAlignment="1">
      <alignment horizontal="center" vertical="center"/>
    </xf>
    <xf numFmtId="4" fontId="62" fillId="0" borderId="69" xfId="37" applyNumberFormat="1" applyFont="1" applyBorder="1" applyAlignment="1">
      <alignment vertical="center" wrapText="1"/>
    </xf>
    <xf numFmtId="0" fontId="41" fillId="0" borderId="1" xfId="18" applyFont="1" applyBorder="1" applyAlignment="1">
      <alignment horizontal="center" vertical="center" wrapText="1"/>
    </xf>
    <xf numFmtId="0" fontId="41" fillId="0" borderId="35" xfId="18" applyFont="1" applyBorder="1" applyAlignment="1">
      <alignment horizontal="center" vertical="center"/>
    </xf>
    <xf numFmtId="3" fontId="62" fillId="0" borderId="35" xfId="32" applyNumberFormat="1" applyFont="1" applyBorder="1" applyAlignment="1">
      <alignment horizontal="left" vertical="center" wrapText="1"/>
    </xf>
    <xf numFmtId="3" fontId="62" fillId="0" borderId="35" xfId="32" applyNumberFormat="1" applyFont="1" applyBorder="1" applyAlignment="1">
      <alignment horizontal="center" vertical="center"/>
    </xf>
    <xf numFmtId="0" fontId="62" fillId="0" borderId="72" xfId="101" applyFont="1" applyBorder="1" applyAlignment="1">
      <alignment horizontal="center" vertical="center"/>
    </xf>
    <xf numFmtId="49" fontId="36" fillId="0" borderId="63" xfId="0" applyNumberFormat="1" applyFont="1" applyBorder="1" applyAlignment="1">
      <alignment horizontal="center" vertical="center"/>
    </xf>
    <xf numFmtId="3" fontId="62" fillId="0" borderId="63" xfId="32" applyNumberFormat="1" applyFont="1" applyBorder="1" applyAlignment="1">
      <alignment horizontal="left" vertical="center" wrapText="1"/>
    </xf>
    <xf numFmtId="3" fontId="62" fillId="0" borderId="63" xfId="32" applyNumberFormat="1" applyFont="1" applyBorder="1" applyAlignment="1">
      <alignment horizontal="center" vertical="center"/>
    </xf>
    <xf numFmtId="0" fontId="41" fillId="0" borderId="1" xfId="0" applyFont="1" applyBorder="1" applyAlignment="1">
      <alignment vertical="center" wrapText="1"/>
    </xf>
    <xf numFmtId="0" fontId="36" fillId="0" borderId="1" xfId="0" applyFont="1" applyBorder="1" applyAlignment="1">
      <alignment vertical="center" wrapText="1"/>
    </xf>
    <xf numFmtId="42" fontId="63" fillId="0" borderId="0" xfId="12" applyNumberFormat="1" applyFont="1"/>
    <xf numFmtId="165" fontId="62" fillId="0" borderId="36" xfId="6" applyNumberFormat="1" applyFont="1" applyBorder="1" applyAlignment="1">
      <alignment horizontal="right" vertical="center" wrapText="1"/>
    </xf>
    <xf numFmtId="165" fontId="62" fillId="0" borderId="5" xfId="6" applyNumberFormat="1" applyFont="1" applyBorder="1" applyAlignment="1">
      <alignment horizontal="right" vertical="center" wrapText="1"/>
    </xf>
    <xf numFmtId="165" fontId="64" fillId="0" borderId="64" xfId="6" applyNumberFormat="1" applyFont="1" applyBorder="1" applyAlignment="1">
      <alignment horizontal="right" vertical="center" wrapText="1"/>
    </xf>
    <xf numFmtId="165" fontId="62" fillId="0" borderId="70" xfId="6" applyNumberFormat="1" applyFont="1" applyBorder="1" applyAlignment="1">
      <alignment horizontal="right" vertical="center" wrapText="1"/>
    </xf>
    <xf numFmtId="165" fontId="64" fillId="0" borderId="73" xfId="37" applyNumberFormat="1" applyFont="1" applyBorder="1" applyAlignment="1">
      <alignment horizontal="right" vertical="center"/>
    </xf>
    <xf numFmtId="165" fontId="62" fillId="0" borderId="64" xfId="6" applyNumberFormat="1" applyFont="1" applyBorder="1" applyAlignment="1">
      <alignment horizontal="right" vertical="center" wrapText="1"/>
    </xf>
    <xf numFmtId="165" fontId="62" fillId="0" borderId="1" xfId="6" applyNumberFormat="1" applyFont="1" applyBorder="1" applyAlignment="1">
      <alignment horizontal="right" vertical="center" wrapText="1"/>
    </xf>
    <xf numFmtId="165" fontId="64" fillId="0" borderId="45" xfId="37" applyNumberFormat="1" applyFont="1" applyBorder="1" applyAlignment="1">
      <alignment horizontal="right" vertical="center"/>
    </xf>
    <xf numFmtId="165" fontId="64" fillId="17" borderId="44" xfId="32" applyNumberFormat="1" applyFont="1" applyFill="1" applyBorder="1" applyAlignment="1">
      <alignment vertical="center"/>
    </xf>
    <xf numFmtId="167" fontId="63" fillId="0" borderId="0" xfId="12" applyNumberFormat="1" applyFont="1"/>
    <xf numFmtId="166" fontId="64" fillId="17" borderId="44" xfId="32" applyNumberFormat="1" applyFont="1" applyFill="1" applyBorder="1" applyAlignment="1">
      <alignment vertical="center"/>
    </xf>
    <xf numFmtId="184" fontId="63" fillId="0" borderId="0" xfId="12" applyNumberFormat="1" applyFont="1"/>
    <xf numFmtId="184" fontId="68" fillId="0" borderId="0" xfId="12" applyNumberFormat="1" applyFont="1"/>
    <xf numFmtId="190" fontId="62" fillId="0" borderId="3" xfId="48" applyNumberFormat="1" applyFont="1" applyBorder="1" applyAlignment="1">
      <alignment vertical="center"/>
    </xf>
    <xf numFmtId="205" fontId="64" fillId="0" borderId="0" xfId="66" applyNumberFormat="1" applyFont="1"/>
    <xf numFmtId="184" fontId="41" fillId="0" borderId="1" xfId="38" applyNumberFormat="1" applyFont="1" applyBorder="1" applyAlignment="1" applyProtection="1">
      <alignment horizontal="right" vertical="center"/>
      <protection locked="0"/>
    </xf>
    <xf numFmtId="206" fontId="65" fillId="0" borderId="0" xfId="21" applyNumberFormat="1" applyFont="1"/>
    <xf numFmtId="173" fontId="65" fillId="0" borderId="0" xfId="66" applyNumberFormat="1" applyFont="1"/>
    <xf numFmtId="186" fontId="65" fillId="0" borderId="0" xfId="66" applyNumberFormat="1" applyFont="1"/>
    <xf numFmtId="207" fontId="65" fillId="0" borderId="0" xfId="66" applyNumberFormat="1" applyFont="1"/>
    <xf numFmtId="166" fontId="65" fillId="0" borderId="0" xfId="66" applyNumberFormat="1" applyFont="1"/>
    <xf numFmtId="184" fontId="62" fillId="0" borderId="1" xfId="38" applyNumberFormat="1" applyFont="1" applyFill="1" applyBorder="1" applyAlignment="1">
      <alignment horizontal="center" vertical="center"/>
    </xf>
    <xf numFmtId="166" fontId="62" fillId="0" borderId="69" xfId="6" applyNumberFormat="1" applyFont="1" applyFill="1" applyBorder="1" applyAlignment="1">
      <alignment horizontal="right" vertical="center" wrapText="1"/>
    </xf>
    <xf numFmtId="166" fontId="62" fillId="0" borderId="1" xfId="6" applyNumberFormat="1" applyFont="1" applyFill="1" applyBorder="1" applyAlignment="1">
      <alignment horizontal="right" vertical="center" wrapText="1"/>
    </xf>
    <xf numFmtId="166" fontId="62" fillId="0" borderId="63" xfId="6" applyNumberFormat="1" applyFont="1" applyFill="1" applyBorder="1" applyAlignment="1">
      <alignment horizontal="right" vertical="center" wrapText="1"/>
    </xf>
    <xf numFmtId="197" fontId="65" fillId="0" borderId="0" xfId="66" applyNumberFormat="1" applyFont="1"/>
    <xf numFmtId="44" fontId="41" fillId="0" borderId="0" xfId="0" applyNumberFormat="1" applyFont="1"/>
    <xf numFmtId="165" fontId="65" fillId="0" borderId="0" xfId="66" applyNumberFormat="1" applyFont="1"/>
    <xf numFmtId="184" fontId="30" fillId="18" borderId="64" xfId="38" applyNumberFormat="1" applyFont="1" applyFill="1" applyBorder="1" applyAlignment="1">
      <alignment horizontal="right" vertical="center" wrapText="1"/>
    </xf>
    <xf numFmtId="166" fontId="64" fillId="18" borderId="44" xfId="32" applyNumberFormat="1" applyFont="1" applyFill="1" applyBorder="1" applyAlignment="1">
      <alignment vertical="center"/>
    </xf>
    <xf numFmtId="0" fontId="41" fillId="0" borderId="18" xfId="0" applyFont="1" applyBorder="1" applyAlignment="1">
      <alignment horizontal="center" vertical="center"/>
    </xf>
    <xf numFmtId="184" fontId="30" fillId="0" borderId="69" xfId="38" applyNumberFormat="1" applyFont="1" applyBorder="1" applyAlignment="1">
      <alignment horizontal="left" vertical="center" wrapText="1"/>
    </xf>
    <xf numFmtId="42" fontId="41" fillId="5" borderId="1" xfId="38" applyFont="1" applyFill="1" applyBorder="1" applyAlignment="1" applyProtection="1">
      <alignment horizontal="right" vertical="center"/>
      <protection locked="0"/>
    </xf>
    <xf numFmtId="166" fontId="69" fillId="0" borderId="0" xfId="66" applyNumberFormat="1" applyFont="1"/>
    <xf numFmtId="10" fontId="70" fillId="5" borderId="5" xfId="21" applyNumberFormat="1" applyFont="1" applyFill="1" applyBorder="1" applyAlignment="1">
      <alignment horizontal="center" vertical="center"/>
    </xf>
    <xf numFmtId="0" fontId="62" fillId="0" borderId="0" xfId="12" applyFont="1" applyAlignment="1">
      <alignment horizontal="center" wrapText="1"/>
    </xf>
    <xf numFmtId="4" fontId="62" fillId="0" borderId="0" xfId="12" applyNumberFormat="1" applyFont="1"/>
    <xf numFmtId="205" fontId="62" fillId="0" borderId="0" xfId="12" applyNumberFormat="1" applyFont="1" applyAlignment="1">
      <alignment horizontal="right"/>
    </xf>
    <xf numFmtId="0" fontId="72" fillId="0" borderId="0" xfId="12" applyFont="1"/>
    <xf numFmtId="0" fontId="73" fillId="0" borderId="0" xfId="12" applyFont="1"/>
    <xf numFmtId="0" fontId="74" fillId="0" borderId="0" xfId="12" applyFont="1"/>
    <xf numFmtId="0" fontId="23" fillId="0" borderId="11" xfId="32" applyBorder="1" applyAlignment="1">
      <alignment horizontal="center" vertical="center"/>
    </xf>
    <xf numFmtId="3" fontId="35" fillId="0" borderId="10" xfId="32" applyNumberFormat="1" applyFont="1" applyBorder="1"/>
    <xf numFmtId="0" fontId="75" fillId="0" borderId="0" xfId="111"/>
    <xf numFmtId="9" fontId="23" fillId="0" borderId="1" xfId="115" applyFont="1" applyBorder="1" applyAlignment="1">
      <alignment horizontal="center" vertical="center"/>
    </xf>
    <xf numFmtId="2" fontId="27" fillId="0" borderId="1" xfId="115" applyNumberFormat="1" applyFont="1" applyFill="1" applyBorder="1" applyAlignment="1">
      <alignment horizontal="center" vertical="center"/>
    </xf>
    <xf numFmtId="3" fontId="37" fillId="0" borderId="0" xfId="32" applyNumberFormat="1" applyFont="1" applyAlignment="1">
      <alignment horizontal="center"/>
    </xf>
    <xf numFmtId="0" fontId="7" fillId="0" borderId="0" xfId="116" applyAlignment="1">
      <alignment vertical="center"/>
    </xf>
    <xf numFmtId="0" fontId="23" fillId="0" borderId="0" xfId="116" applyFont="1"/>
    <xf numFmtId="175" fontId="7" fillId="0" borderId="0" xfId="116" applyNumberFormat="1" applyAlignment="1">
      <alignment vertical="center"/>
    </xf>
    <xf numFmtId="0" fontId="23" fillId="0" borderId="1" xfId="32" applyBorder="1" applyAlignment="1">
      <alignment horizontal="left" vertical="center" wrapText="1"/>
    </xf>
    <xf numFmtId="0" fontId="62" fillId="4" borderId="20" xfId="122" applyFont="1" applyFill="1" applyBorder="1" applyAlignment="1">
      <alignment vertical="center" wrapText="1"/>
    </xf>
    <xf numFmtId="0" fontId="62" fillId="4" borderId="13" xfId="122" applyFont="1" applyFill="1" applyBorder="1" applyAlignment="1">
      <alignment horizontal="center" vertical="center" wrapText="1"/>
    </xf>
    <xf numFmtId="0" fontId="63" fillId="4" borderId="13" xfId="122" applyNumberFormat="1" applyFont="1" applyFill="1" applyBorder="1" applyAlignment="1">
      <alignment horizontal="center" vertical="center" wrapText="1"/>
    </xf>
    <xf numFmtId="0" fontId="63" fillId="4" borderId="13" xfId="122" applyNumberFormat="1" applyFont="1" applyFill="1" applyBorder="1" applyAlignment="1">
      <alignment horizontal="justify" vertical="center" wrapText="1"/>
    </xf>
    <xf numFmtId="0" fontId="63" fillId="4" borderId="13" xfId="122" applyNumberFormat="1" applyFont="1" applyFill="1" applyBorder="1" applyAlignment="1">
      <alignment vertical="center" wrapText="1"/>
    </xf>
    <xf numFmtId="0" fontId="63" fillId="4" borderId="21" xfId="122" applyNumberFormat="1" applyFont="1" applyFill="1" applyBorder="1" applyAlignment="1">
      <alignment vertical="center" wrapText="1"/>
    </xf>
    <xf numFmtId="0" fontId="63" fillId="4" borderId="0" xfId="122" applyNumberFormat="1" applyFont="1" applyFill="1" applyBorder="1" applyAlignment="1">
      <alignment vertical="center" wrapText="1"/>
    </xf>
    <xf numFmtId="0" fontId="62" fillId="4" borderId="0" xfId="122" applyFont="1" applyFill="1" applyBorder="1" applyAlignment="1">
      <alignment vertical="center" wrapText="1"/>
    </xf>
    <xf numFmtId="0" fontId="62" fillId="4" borderId="11" xfId="122" applyFont="1" applyFill="1" applyBorder="1" applyAlignment="1">
      <alignment vertical="center" wrapText="1"/>
    </xf>
    <xf numFmtId="0" fontId="77" fillId="0" borderId="0" xfId="123" applyAlignment="1">
      <alignment horizontal="center"/>
    </xf>
    <xf numFmtId="0" fontId="63" fillId="4" borderId="10" xfId="122" applyNumberFormat="1" applyFont="1" applyFill="1" applyBorder="1" applyAlignment="1">
      <alignment vertical="center" wrapText="1"/>
    </xf>
    <xf numFmtId="0" fontId="61" fillId="0" borderId="100" xfId="123" applyFont="1" applyBorder="1" applyAlignment="1">
      <alignment horizontal="justify" vertical="center" wrapText="1"/>
    </xf>
    <xf numFmtId="0" fontId="61" fillId="4" borderId="99" xfId="123" applyFont="1" applyFill="1" applyBorder="1" applyAlignment="1">
      <alignment horizontal="center" vertical="center" wrapText="1"/>
    </xf>
    <xf numFmtId="0" fontId="28" fillId="4" borderId="99" xfId="123" applyFont="1" applyFill="1" applyBorder="1" applyAlignment="1">
      <alignment horizontal="center" vertical="center" wrapText="1"/>
    </xf>
    <xf numFmtId="0" fontId="63" fillId="4" borderId="0" xfId="122" applyNumberFormat="1" applyFont="1" applyFill="1" applyBorder="1" applyAlignment="1">
      <alignment horizontal="center" vertical="center" wrapText="1"/>
    </xf>
    <xf numFmtId="0" fontId="63" fillId="4" borderId="0" xfId="122" applyNumberFormat="1" applyFont="1" applyFill="1" applyBorder="1" applyAlignment="1">
      <alignment horizontal="justify" vertical="center" wrapText="1"/>
    </xf>
    <xf numFmtId="0" fontId="62" fillId="4" borderId="0" xfId="122" applyFont="1" applyFill="1" applyBorder="1" applyAlignment="1">
      <alignment horizontal="center" vertical="center" wrapText="1"/>
    </xf>
    <xf numFmtId="0" fontId="63" fillId="4" borderId="11" xfId="122" applyNumberFormat="1" applyFont="1" applyFill="1" applyBorder="1" applyAlignment="1">
      <alignment horizontal="right" vertical="center" wrapText="1"/>
    </xf>
    <xf numFmtId="0" fontId="63" fillId="4" borderId="0" xfId="122" applyNumberFormat="1" applyFont="1" applyFill="1" applyBorder="1" applyAlignment="1">
      <alignment horizontal="right" vertical="center" wrapText="1"/>
    </xf>
    <xf numFmtId="0" fontId="78" fillId="0" borderId="24" xfId="122" quotePrefix="1" applyFont="1" applyFill="1" applyBorder="1" applyAlignment="1">
      <alignment horizontal="center" vertical="center" wrapText="1"/>
    </xf>
    <xf numFmtId="0" fontId="78" fillId="0" borderId="25" xfId="122" quotePrefix="1" applyFont="1" applyBorder="1" applyAlignment="1">
      <alignment horizontal="center" vertical="center" wrapText="1"/>
    </xf>
    <xf numFmtId="0" fontId="26" fillId="0" borderId="19" xfId="122" applyFont="1" applyBorder="1" applyAlignment="1">
      <alignment horizontal="center" vertical="center" wrapText="1"/>
    </xf>
    <xf numFmtId="198" fontId="26" fillId="3" borderId="5" xfId="124" applyNumberFormat="1" applyFont="1" applyFill="1" applyBorder="1" applyAlignment="1">
      <alignment vertical="center" wrapText="1"/>
    </xf>
    <xf numFmtId="198" fontId="38" fillId="3" borderId="64" xfId="122" applyNumberFormat="1" applyFont="1" applyFill="1" applyBorder="1" applyAlignment="1">
      <alignment vertical="center" wrapText="1"/>
    </xf>
    <xf numFmtId="168" fontId="38" fillId="3" borderId="36" xfId="126" applyFont="1" applyFill="1" applyBorder="1" applyAlignment="1">
      <alignment vertical="center" wrapText="1"/>
    </xf>
    <xf numFmtId="168" fontId="38" fillId="3" borderId="5" xfId="126" applyFont="1" applyFill="1" applyBorder="1" applyAlignment="1">
      <alignment vertical="center" wrapText="1"/>
    </xf>
    <xf numFmtId="168" fontId="38" fillId="3" borderId="5" xfId="128" applyFont="1" applyFill="1" applyBorder="1" applyAlignment="1">
      <alignment vertical="center" wrapText="1"/>
    </xf>
    <xf numFmtId="168" fontId="38" fillId="3" borderId="64" xfId="126" applyFont="1" applyFill="1" applyBorder="1" applyAlignment="1">
      <alignment vertical="center" wrapText="1"/>
    </xf>
    <xf numFmtId="0" fontId="26" fillId="4" borderId="20" xfId="122" applyFont="1" applyFill="1" applyBorder="1" applyAlignment="1">
      <alignment horizontal="justify" vertical="center" wrapText="1"/>
    </xf>
    <xf numFmtId="0" fontId="26" fillId="4" borderId="13" xfId="122" applyFont="1" applyFill="1" applyBorder="1" applyAlignment="1">
      <alignment horizontal="justify" vertical="center" wrapText="1"/>
    </xf>
    <xf numFmtId="0" fontId="62" fillId="4" borderId="0" xfId="122" applyNumberFormat="1" applyFont="1" applyFill="1" applyBorder="1" applyAlignment="1">
      <alignment vertical="center" wrapText="1"/>
    </xf>
    <xf numFmtId="0" fontId="63" fillId="4" borderId="19" xfId="122" applyNumberFormat="1" applyFont="1" applyFill="1" applyBorder="1" applyAlignment="1">
      <alignment vertical="center" wrapText="1"/>
    </xf>
    <xf numFmtId="174" fontId="23" fillId="0" borderId="1" xfId="5" applyNumberFormat="1" applyBorder="1" applyAlignment="1">
      <alignment horizontal="center" vertical="center"/>
    </xf>
    <xf numFmtId="198" fontId="23" fillId="0" borderId="5" xfId="124" applyNumberFormat="1" applyFont="1" applyFill="1" applyBorder="1" applyAlignment="1">
      <alignment vertical="center" wrapText="1"/>
    </xf>
    <xf numFmtId="0" fontId="64" fillId="4" borderId="10" xfId="122" applyFont="1" applyFill="1" applyBorder="1" applyAlignment="1">
      <alignment horizontal="center" vertical="center" wrapText="1"/>
    </xf>
    <xf numFmtId="0" fontId="28" fillId="4" borderId="97" xfId="123" applyFont="1" applyFill="1" applyBorder="1" applyAlignment="1">
      <alignment horizontal="center" vertical="center" wrapText="1"/>
    </xf>
    <xf numFmtId="0" fontId="78" fillId="0" borderId="1" xfId="122" quotePrefix="1" applyFont="1" applyBorder="1" applyAlignment="1">
      <alignment horizontal="center" vertical="center" wrapText="1"/>
    </xf>
    <xf numFmtId="0" fontId="26" fillId="0" borderId="5" xfId="122" applyFont="1" applyBorder="1" applyAlignment="1">
      <alignment horizontal="center" vertical="center" wrapText="1"/>
    </xf>
    <xf numFmtId="0" fontId="23" fillId="0" borderId="72" xfId="32" applyBorder="1" applyAlignment="1">
      <alignment horizontal="center" vertical="center"/>
    </xf>
    <xf numFmtId="0" fontId="77" fillId="0" borderId="21" xfId="123" applyBorder="1" applyAlignment="1">
      <alignment horizontal="center"/>
    </xf>
    <xf numFmtId="0" fontId="77" fillId="0" borderId="10" xfId="123" applyBorder="1" applyAlignment="1">
      <alignment horizontal="center"/>
    </xf>
    <xf numFmtId="0" fontId="80" fillId="4" borderId="10" xfId="122" applyNumberFormat="1" applyFont="1" applyFill="1" applyBorder="1" applyAlignment="1">
      <alignment horizontal="center" wrapText="1"/>
    </xf>
    <xf numFmtId="0" fontId="80" fillId="0" borderId="10" xfId="122" applyNumberFormat="1" applyFont="1" applyFill="1" applyBorder="1" applyAlignment="1">
      <alignment horizontal="center" wrapText="1"/>
    </xf>
    <xf numFmtId="42" fontId="63" fillId="4" borderId="10" xfId="127" applyFont="1" applyFill="1" applyBorder="1" applyAlignment="1">
      <alignment vertical="center" wrapText="1"/>
    </xf>
    <xf numFmtId="44" fontId="80" fillId="0" borderId="10" xfId="122" applyNumberFormat="1" applyFont="1" applyFill="1" applyBorder="1" applyAlignment="1">
      <alignment horizontal="center" wrapText="1"/>
    </xf>
    <xf numFmtId="0" fontId="23" fillId="0" borderId="1" xfId="5" applyNumberFormat="1" applyBorder="1" applyAlignment="1">
      <alignment horizontal="left" vertical="center"/>
    </xf>
    <xf numFmtId="0" fontId="23" fillId="0" borderId="1" xfId="5" applyNumberFormat="1" applyBorder="1" applyAlignment="1">
      <alignment horizontal="left" vertical="center" wrapText="1"/>
    </xf>
    <xf numFmtId="0" fontId="78" fillId="0" borderId="6" xfId="122" quotePrefix="1" applyFont="1" applyFill="1" applyBorder="1" applyAlignment="1">
      <alignment horizontal="center" vertical="center" wrapText="1"/>
    </xf>
    <xf numFmtId="2" fontId="38" fillId="3" borderId="5" xfId="122" applyNumberFormat="1" applyFont="1" applyFill="1" applyBorder="1" applyAlignment="1">
      <alignment vertical="center" wrapText="1"/>
    </xf>
    <xf numFmtId="0" fontId="63" fillId="4" borderId="17" xfId="122" applyNumberFormat="1" applyFont="1" applyFill="1" applyBorder="1" applyAlignment="1">
      <alignment vertical="center" wrapText="1"/>
    </xf>
    <xf numFmtId="0" fontId="54" fillId="0" borderId="63" xfId="32" applyFont="1" applyBorder="1" applyAlignment="1">
      <alignment horizontal="center" vertical="center"/>
    </xf>
    <xf numFmtId="0" fontId="28" fillId="0" borderId="19" xfId="32" applyFont="1" applyBorder="1" applyAlignment="1">
      <alignment vertical="center" wrapText="1"/>
    </xf>
    <xf numFmtId="0" fontId="62" fillId="4" borderId="20" xfId="122" applyFont="1" applyFill="1" applyBorder="1" applyAlignment="1">
      <alignment horizontal="center" vertical="center" wrapText="1"/>
    </xf>
    <xf numFmtId="0" fontId="28" fillId="0" borderId="11" xfId="32" applyFont="1" applyBorder="1" applyAlignment="1">
      <alignment vertical="center"/>
    </xf>
    <xf numFmtId="0" fontId="61" fillId="0" borderId="17" xfId="32" applyFont="1" applyBorder="1" applyAlignment="1">
      <alignment vertical="center"/>
    </xf>
    <xf numFmtId="0" fontId="23" fillId="0" borderId="37" xfId="32" applyBorder="1" applyAlignment="1">
      <alignment horizontal="center" vertical="center"/>
    </xf>
    <xf numFmtId="0" fontId="23" fillId="0" borderId="15" xfId="32" applyBorder="1" applyAlignment="1">
      <alignment horizontal="left" vertical="center" wrapText="1"/>
    </xf>
    <xf numFmtId="0" fontId="23" fillId="0" borderId="63" xfId="32" applyBorder="1" applyAlignment="1">
      <alignment horizontal="left" vertical="center" wrapText="1"/>
    </xf>
    <xf numFmtId="0" fontId="38" fillId="3" borderId="3" xfId="122" applyFont="1" applyFill="1" applyBorder="1" applyAlignment="1">
      <alignment vertical="center" wrapText="1"/>
    </xf>
    <xf numFmtId="0" fontId="38" fillId="3" borderId="8" xfId="122" applyFont="1" applyFill="1" applyBorder="1" applyAlignment="1">
      <alignment vertical="center" wrapText="1"/>
    </xf>
    <xf numFmtId="0" fontId="38" fillId="3" borderId="7" xfId="122" applyFont="1" applyFill="1" applyBorder="1" applyAlignment="1">
      <alignment horizontal="left" vertical="center"/>
    </xf>
    <xf numFmtId="0" fontId="28" fillId="0" borderId="11" xfId="32" applyFont="1" applyBorder="1" applyAlignment="1">
      <alignment vertical="center" wrapText="1"/>
    </xf>
    <xf numFmtId="0" fontId="28" fillId="0" borderId="10" xfId="32" applyFont="1" applyBorder="1" applyAlignment="1">
      <alignment vertical="center" wrapText="1"/>
    </xf>
    <xf numFmtId="0" fontId="28" fillId="0" borderId="18" xfId="32" applyFont="1" applyBorder="1" applyAlignment="1">
      <alignment vertical="center" wrapText="1"/>
    </xf>
    <xf numFmtId="0" fontId="63" fillId="4" borderId="102" xfId="122" applyNumberFormat="1" applyFont="1" applyFill="1" applyBorder="1" applyAlignment="1">
      <alignment vertical="center" wrapText="1"/>
    </xf>
    <xf numFmtId="0" fontId="62" fillId="0" borderId="0" xfId="99" applyFont="1" applyAlignment="1">
      <alignment vertical="center" wrapText="1"/>
    </xf>
    <xf numFmtId="0" fontId="62" fillId="0" borderId="0" xfId="99" applyFont="1" applyAlignment="1">
      <alignment horizontal="center" vertical="center" wrapText="1"/>
    </xf>
    <xf numFmtId="0" fontId="62" fillId="0" borderId="11" xfId="99" applyFont="1" applyBorder="1" applyAlignment="1">
      <alignment horizontal="left" vertical="center" wrapText="1"/>
    </xf>
    <xf numFmtId="0" fontId="62" fillId="0" borderId="0" xfId="99" applyFont="1" applyAlignment="1">
      <alignment horizontal="left" vertical="center" wrapText="1"/>
    </xf>
    <xf numFmtId="0" fontId="64" fillId="0" borderId="11" xfId="99" applyFont="1" applyBorder="1" applyAlignment="1">
      <alignment vertical="center" wrapText="1"/>
    </xf>
    <xf numFmtId="0" fontId="64" fillId="0" borderId="0" xfId="99" applyFont="1" applyAlignment="1">
      <alignment horizontal="left" vertical="center"/>
    </xf>
    <xf numFmtId="0" fontId="64" fillId="0" borderId="103" xfId="99" applyFont="1" applyBorder="1" applyAlignment="1">
      <alignment vertical="center" wrapText="1"/>
    </xf>
    <xf numFmtId="0" fontId="64" fillId="0" borderId="96" xfId="99" applyFont="1" applyBorder="1" applyAlignment="1">
      <alignment vertical="center" wrapText="1"/>
    </xf>
    <xf numFmtId="0" fontId="62" fillId="4" borderId="102" xfId="122" applyFont="1" applyFill="1" applyBorder="1" applyAlignment="1">
      <alignment vertical="center" wrapText="1"/>
    </xf>
    <xf numFmtId="0" fontId="62" fillId="4" borderId="17" xfId="122" applyFont="1" applyFill="1" applyBorder="1" applyAlignment="1">
      <alignment horizontal="center" vertical="center" wrapText="1"/>
    </xf>
    <xf numFmtId="0" fontId="63" fillId="4" borderId="18" xfId="122" applyNumberFormat="1" applyFont="1" applyFill="1" applyBorder="1" applyAlignment="1">
      <alignment horizontal="center" vertical="center" wrapText="1"/>
    </xf>
    <xf numFmtId="0" fontId="63" fillId="4" borderId="18" xfId="122" applyNumberFormat="1" applyFont="1" applyFill="1" applyBorder="1" applyAlignment="1">
      <alignment horizontal="justify" vertical="center" wrapText="1"/>
    </xf>
    <xf numFmtId="0" fontId="63" fillId="4" borderId="18" xfId="122" applyNumberFormat="1" applyFont="1" applyFill="1" applyBorder="1" applyAlignment="1">
      <alignment vertical="center" wrapText="1"/>
    </xf>
    <xf numFmtId="0" fontId="63" fillId="4" borderId="104" xfId="122" applyNumberFormat="1" applyFont="1" applyFill="1" applyBorder="1" applyAlignment="1">
      <alignment vertical="center" wrapText="1"/>
    </xf>
    <xf numFmtId="0" fontId="28" fillId="0" borderId="0" xfId="32" applyFont="1" applyAlignment="1">
      <alignment vertical="center" wrapText="1"/>
    </xf>
    <xf numFmtId="168" fontId="82" fillId="0" borderId="21" xfId="126" applyFont="1" applyFill="1" applyBorder="1" applyAlignment="1">
      <alignment vertical="center" wrapText="1"/>
    </xf>
    <xf numFmtId="0" fontId="23" fillId="0" borderId="1" xfId="5" applyNumberFormat="1" applyFill="1" applyBorder="1" applyAlignment="1">
      <alignment horizontal="left" vertical="center"/>
    </xf>
    <xf numFmtId="0" fontId="62" fillId="0" borderId="96" xfId="99" applyFont="1" applyBorder="1" applyAlignment="1">
      <alignment horizontal="center" vertical="center" wrapText="1"/>
    </xf>
    <xf numFmtId="0" fontId="38" fillId="7" borderId="23" xfId="8" applyFont="1" applyFill="1" applyBorder="1" applyAlignment="1">
      <alignment horizontal="center" vertical="center"/>
    </xf>
    <xf numFmtId="0" fontId="24" fillId="0" borderId="25" xfId="8" applyBorder="1" applyAlignment="1">
      <alignment horizontal="center" vertical="center"/>
    </xf>
    <xf numFmtId="0" fontId="38" fillId="7" borderId="12" xfId="8" applyFont="1" applyFill="1" applyBorder="1" applyAlignment="1">
      <alignment horizontal="center" vertical="center"/>
    </xf>
    <xf numFmtId="0" fontId="24" fillId="0" borderId="26" xfId="8" applyBorder="1" applyAlignment="1">
      <alignment horizontal="center" vertical="center"/>
    </xf>
    <xf numFmtId="0" fontId="38" fillId="7" borderId="23" xfId="8" applyFont="1" applyFill="1" applyBorder="1" applyAlignment="1">
      <alignment horizontal="center" vertical="center" wrapText="1"/>
    </xf>
    <xf numFmtId="0" fontId="24" fillId="0" borderId="25" xfId="8" applyBorder="1" applyAlignment="1">
      <alignment horizontal="center" vertical="center" wrapText="1"/>
    </xf>
    <xf numFmtId="0" fontId="39" fillId="7" borderId="22" xfId="8" applyFont="1" applyFill="1" applyBorder="1" applyAlignment="1">
      <alignment vertical="center"/>
    </xf>
    <xf numFmtId="0" fontId="24" fillId="0" borderId="24" xfId="8" applyBorder="1" applyAlignment="1">
      <alignment vertical="center"/>
    </xf>
    <xf numFmtId="0" fontId="43" fillId="0" borderId="11" xfId="33" applyFont="1" applyBorder="1" applyAlignment="1">
      <alignment horizontal="left" wrapText="1"/>
    </xf>
    <xf numFmtId="0" fontId="43" fillId="0" borderId="0" xfId="33" applyFont="1" applyAlignment="1">
      <alignment horizontal="left" wrapText="1"/>
    </xf>
    <xf numFmtId="184" fontId="30" fillId="0" borderId="42" xfId="49" applyNumberFormat="1" applyFont="1" applyBorder="1" applyAlignment="1">
      <alignment horizontal="left" vertical="center" wrapText="1"/>
    </xf>
    <xf numFmtId="184" fontId="30" fillId="0" borderId="43" xfId="49" applyNumberFormat="1" applyFont="1" applyBorder="1" applyAlignment="1">
      <alignment horizontal="left" vertical="center" wrapText="1"/>
    </xf>
    <xf numFmtId="184" fontId="30" fillId="0" borderId="75" xfId="49" applyNumberFormat="1" applyFont="1" applyBorder="1" applyAlignment="1">
      <alignment horizontal="left" vertical="center" wrapText="1"/>
    </xf>
    <xf numFmtId="184" fontId="30" fillId="0" borderId="44" xfId="49" applyNumberFormat="1" applyFont="1" applyBorder="1" applyAlignment="1">
      <alignment horizontal="left" vertical="center" wrapText="1"/>
    </xf>
    <xf numFmtId="184" fontId="30" fillId="0" borderId="68" xfId="38" applyNumberFormat="1" applyFont="1" applyBorder="1" applyAlignment="1">
      <alignment horizontal="left" vertical="center" wrapText="1"/>
    </xf>
    <xf numFmtId="184" fontId="30" fillId="0" borderId="75" xfId="38" applyNumberFormat="1" applyFont="1" applyBorder="1" applyAlignment="1">
      <alignment horizontal="left" vertical="center" wrapText="1"/>
    </xf>
    <xf numFmtId="184" fontId="30" fillId="0" borderId="69" xfId="38" applyNumberFormat="1" applyFont="1" applyBorder="1" applyAlignment="1">
      <alignment horizontal="left" vertical="center" wrapText="1"/>
    </xf>
    <xf numFmtId="42" fontId="30" fillId="0" borderId="66" xfId="0" applyNumberFormat="1" applyFont="1" applyBorder="1" applyAlignment="1">
      <alignment horizontal="center" vertical="center" wrapText="1"/>
    </xf>
    <xf numFmtId="42" fontId="30" fillId="0" borderId="74" xfId="0" applyNumberFormat="1" applyFont="1" applyBorder="1" applyAlignment="1">
      <alignment horizontal="center" vertical="center" wrapText="1"/>
    </xf>
    <xf numFmtId="42" fontId="30" fillId="0" borderId="67" xfId="0" applyNumberFormat="1" applyFont="1" applyBorder="1" applyAlignment="1">
      <alignment horizontal="center" vertical="center" wrapText="1"/>
    </xf>
    <xf numFmtId="0" fontId="41" fillId="0" borderId="18" xfId="0" applyFont="1" applyBorder="1" applyAlignment="1">
      <alignment horizontal="center" vertical="center"/>
    </xf>
    <xf numFmtId="49" fontId="30" fillId="0" borderId="34" xfId="18" applyNumberFormat="1" applyFont="1" applyBorder="1" applyAlignment="1">
      <alignment horizontal="center" vertical="center" wrapText="1"/>
    </xf>
    <xf numFmtId="49" fontId="30" fillId="0" borderId="65" xfId="18" applyNumberFormat="1" applyFont="1" applyBorder="1" applyAlignment="1">
      <alignment horizontal="center" vertical="center" wrapText="1"/>
    </xf>
    <xf numFmtId="49" fontId="30" fillId="0" borderId="35" xfId="18" applyNumberFormat="1" applyFont="1" applyBorder="1" applyAlignment="1">
      <alignment horizontal="center" vertical="center" wrapText="1"/>
    </xf>
    <xf numFmtId="49" fontId="30" fillId="0" borderId="36" xfId="18" applyNumberFormat="1" applyFont="1" applyBorder="1" applyAlignment="1">
      <alignment horizontal="center" vertical="center" wrapText="1"/>
    </xf>
    <xf numFmtId="49" fontId="30" fillId="0" borderId="6" xfId="18" applyNumberFormat="1" applyFont="1" applyBorder="1" applyAlignment="1">
      <alignment horizontal="center" vertical="center" wrapText="1"/>
    </xf>
    <xf numFmtId="49" fontId="30" fillId="0" borderId="4" xfId="18" applyNumberFormat="1" applyFont="1" applyBorder="1" applyAlignment="1">
      <alignment horizontal="center" vertical="center" wrapText="1"/>
    </xf>
    <xf numFmtId="49" fontId="30" fillId="0" borderId="1" xfId="18" applyNumberFormat="1" applyFont="1" applyBorder="1" applyAlignment="1">
      <alignment horizontal="center" vertical="center" wrapText="1"/>
    </xf>
    <xf numFmtId="49" fontId="30" fillId="0" borderId="5" xfId="18" applyNumberFormat="1" applyFont="1" applyBorder="1" applyAlignment="1">
      <alignment horizontal="center" vertical="center" wrapText="1"/>
    </xf>
    <xf numFmtId="49" fontId="30" fillId="0" borderId="7" xfId="33" applyNumberFormat="1" applyFont="1" applyBorder="1" applyAlignment="1">
      <alignment horizontal="center" vertical="center" wrapText="1"/>
    </xf>
    <xf numFmtId="49" fontId="30" fillId="0" borderId="3" xfId="33" applyNumberFormat="1" applyFont="1" applyBorder="1" applyAlignment="1">
      <alignment horizontal="center" vertical="center" wrapText="1"/>
    </xf>
    <xf numFmtId="49" fontId="30" fillId="0" borderId="8" xfId="33" applyNumberFormat="1" applyFont="1" applyBorder="1" applyAlignment="1">
      <alignment horizontal="center" vertical="center" wrapText="1"/>
    </xf>
    <xf numFmtId="0" fontId="30" fillId="0" borderId="2" xfId="0" applyFont="1" applyBorder="1" applyAlignment="1">
      <alignment horizontal="center" vertical="center" wrapText="1"/>
    </xf>
    <xf numFmtId="0" fontId="30" fillId="0" borderId="4" xfId="0" applyFont="1" applyBorder="1" applyAlignment="1">
      <alignment horizontal="center" vertical="center" wrapText="1"/>
    </xf>
    <xf numFmtId="42" fontId="30" fillId="0" borderId="38" xfId="0" applyNumberFormat="1" applyFont="1" applyBorder="1" applyAlignment="1">
      <alignment horizontal="center" vertical="center" wrapText="1"/>
    </xf>
    <xf numFmtId="42" fontId="30" fillId="0" borderId="39" xfId="0" applyNumberFormat="1" applyFont="1" applyBorder="1" applyAlignment="1">
      <alignment horizontal="center" vertical="center" wrapText="1"/>
    </xf>
    <xf numFmtId="42" fontId="30" fillId="0" borderId="65" xfId="0" applyNumberFormat="1" applyFont="1" applyBorder="1" applyAlignment="1">
      <alignment horizontal="center" vertical="center" wrapText="1"/>
    </xf>
    <xf numFmtId="42" fontId="30" fillId="0" borderId="7" xfId="0" applyNumberFormat="1" applyFont="1" applyBorder="1" applyAlignment="1">
      <alignment horizontal="center" vertical="center" wrapText="1"/>
    </xf>
    <xf numFmtId="42" fontId="30" fillId="0" borderId="3" xfId="0" applyNumberFormat="1" applyFont="1" applyBorder="1" applyAlignment="1">
      <alignment horizontal="center" vertical="center" wrapText="1"/>
    </xf>
    <xf numFmtId="42" fontId="30" fillId="0" borderId="4" xfId="0" applyNumberFormat="1" applyFont="1" applyBorder="1" applyAlignment="1">
      <alignment horizontal="center" vertical="center" wrapText="1"/>
    </xf>
    <xf numFmtId="0" fontId="64" fillId="17" borderId="42" xfId="32" applyFont="1" applyFill="1" applyBorder="1" applyAlignment="1">
      <alignment horizontal="right" vertical="center"/>
    </xf>
    <xf numFmtId="0" fontId="64" fillId="17" borderId="43" xfId="32" applyFont="1" applyFill="1" applyBorder="1" applyAlignment="1">
      <alignment horizontal="right" vertical="center"/>
    </xf>
    <xf numFmtId="0" fontId="64" fillId="17" borderId="75" xfId="32" applyFont="1" applyFill="1" applyBorder="1" applyAlignment="1">
      <alignment horizontal="right" vertical="center"/>
    </xf>
    <xf numFmtId="0" fontId="62" fillId="0" borderId="38" xfId="103" applyFont="1" applyBorder="1" applyAlignment="1">
      <alignment horizontal="left" vertical="center" wrapText="1"/>
    </xf>
    <xf numFmtId="0" fontId="62" fillId="0" borderId="39" xfId="103" applyFont="1" applyBorder="1" applyAlignment="1">
      <alignment horizontal="left" vertical="center" wrapText="1"/>
    </xf>
    <xf numFmtId="0" fontId="62" fillId="0" borderId="65" xfId="103" applyFont="1" applyBorder="1" applyAlignment="1">
      <alignment horizontal="left" vertical="center" wrapText="1"/>
    </xf>
    <xf numFmtId="0" fontId="64" fillId="0" borderId="11" xfId="99" applyFont="1" applyBorder="1" applyAlignment="1">
      <alignment horizontal="center"/>
    </xf>
    <xf numFmtId="0" fontId="64" fillId="0" borderId="0" xfId="99" applyFont="1" applyAlignment="1">
      <alignment horizontal="center"/>
    </xf>
    <xf numFmtId="0" fontId="64" fillId="0" borderId="10" xfId="99" applyFont="1" applyBorder="1" applyAlignment="1">
      <alignment horizontal="center"/>
    </xf>
    <xf numFmtId="0" fontId="63" fillId="6" borderId="0" xfId="12" applyFont="1" applyFill="1" applyAlignment="1">
      <alignment horizontal="left" wrapText="1"/>
    </xf>
    <xf numFmtId="0" fontId="63" fillId="6" borderId="18" xfId="12" applyFont="1" applyFill="1" applyBorder="1" applyAlignment="1">
      <alignment horizontal="left" wrapText="1"/>
    </xf>
    <xf numFmtId="0" fontId="64" fillId="17" borderId="42" xfId="32" applyFont="1" applyFill="1" applyBorder="1" applyAlignment="1">
      <alignment horizontal="left" vertical="center"/>
    </xf>
    <xf numFmtId="0" fontId="64" fillId="17" borderId="43" xfId="32" applyFont="1" applyFill="1" applyBorder="1" applyAlignment="1">
      <alignment horizontal="left" vertical="center"/>
    </xf>
    <xf numFmtId="0" fontId="64" fillId="17" borderId="44" xfId="32" applyFont="1" applyFill="1" applyBorder="1" applyAlignment="1">
      <alignment horizontal="left" vertical="center"/>
    </xf>
    <xf numFmtId="0" fontId="64" fillId="4" borderId="34" xfId="32" applyFont="1" applyFill="1" applyBorder="1" applyAlignment="1">
      <alignment horizontal="center" vertical="center" wrapText="1"/>
    </xf>
    <xf numFmtId="0" fontId="64" fillId="4" borderId="72" xfId="32" applyFont="1" applyFill="1" applyBorder="1" applyAlignment="1">
      <alignment horizontal="center" vertical="center" wrapText="1"/>
    </xf>
    <xf numFmtId="0" fontId="64" fillId="4" borderId="35" xfId="32" applyFont="1" applyFill="1" applyBorder="1" applyAlignment="1">
      <alignment horizontal="center" vertical="center" wrapText="1"/>
    </xf>
    <xf numFmtId="0" fontId="64" fillId="4" borderId="63" xfId="32" applyFont="1" applyFill="1" applyBorder="1" applyAlignment="1">
      <alignment horizontal="center" vertical="center" wrapText="1"/>
    </xf>
    <xf numFmtId="0" fontId="64" fillId="0" borderId="35" xfId="100" applyFont="1" applyBorder="1" applyAlignment="1">
      <alignment horizontal="center" vertical="center" wrapText="1"/>
    </xf>
    <xf numFmtId="4" fontId="64" fillId="4" borderId="35" xfId="32" applyNumberFormat="1" applyFont="1" applyFill="1" applyBorder="1" applyAlignment="1">
      <alignment horizontal="center" vertical="center" wrapText="1"/>
    </xf>
    <xf numFmtId="4" fontId="64" fillId="4" borderId="63" xfId="32" applyNumberFormat="1" applyFont="1" applyFill="1" applyBorder="1" applyAlignment="1">
      <alignment horizontal="center" vertical="center" wrapText="1"/>
    </xf>
    <xf numFmtId="4" fontId="64" fillId="4" borderId="36" xfId="32" applyNumberFormat="1" applyFont="1" applyFill="1" applyBorder="1" applyAlignment="1">
      <alignment horizontal="center" vertical="center" wrapText="1"/>
    </xf>
    <xf numFmtId="4" fontId="64" fillId="4" borderId="64" xfId="32" applyNumberFormat="1" applyFont="1" applyFill="1" applyBorder="1" applyAlignment="1">
      <alignment horizontal="center" vertical="center" wrapText="1"/>
    </xf>
    <xf numFmtId="0" fontId="64" fillId="0" borderId="39" xfId="32" applyFont="1" applyBorder="1" applyAlignment="1">
      <alignment horizontal="left" vertical="center" wrapText="1"/>
    </xf>
    <xf numFmtId="0" fontId="64" fillId="0" borderId="40" xfId="32" applyFont="1" applyBorder="1" applyAlignment="1">
      <alignment horizontal="left" vertical="center" wrapText="1"/>
    </xf>
    <xf numFmtId="0" fontId="62" fillId="5" borderId="6" xfId="99" applyFont="1" applyFill="1" applyBorder="1" applyAlignment="1">
      <alignment vertical="center" wrapText="1"/>
    </xf>
    <xf numFmtId="0" fontId="62" fillId="5" borderId="1" xfId="99" applyFont="1" applyFill="1" applyBorder="1" applyAlignment="1">
      <alignment vertical="center" wrapText="1"/>
    </xf>
    <xf numFmtId="3" fontId="64" fillId="4" borderId="1" xfId="99" applyNumberFormat="1" applyFont="1" applyFill="1" applyBorder="1" applyAlignment="1">
      <alignment horizontal="center" vertical="center"/>
    </xf>
    <xf numFmtId="0" fontId="64" fillId="5" borderId="6" xfId="99" applyFont="1" applyFill="1" applyBorder="1" applyAlignment="1">
      <alignment vertical="center" wrapText="1"/>
    </xf>
    <xf numFmtId="0" fontId="62" fillId="4" borderId="1" xfId="99" applyFont="1" applyFill="1" applyBorder="1" applyAlignment="1">
      <alignment horizontal="center" vertical="center" wrapText="1"/>
    </xf>
    <xf numFmtId="0" fontId="62" fillId="4" borderId="5" xfId="99" applyFont="1" applyFill="1" applyBorder="1" applyAlignment="1">
      <alignment horizontal="center" vertical="center" wrapText="1"/>
    </xf>
    <xf numFmtId="0" fontId="62" fillId="4" borderId="6" xfId="99" applyFont="1" applyFill="1" applyBorder="1" applyAlignment="1">
      <alignment vertical="center" wrapText="1"/>
    </xf>
    <xf numFmtId="0" fontId="62" fillId="4" borderId="1" xfId="99" applyFont="1" applyFill="1" applyBorder="1" applyAlignment="1">
      <alignment vertical="center" wrapText="1"/>
    </xf>
    <xf numFmtId="0" fontId="64" fillId="4" borderId="1" xfId="99" applyFont="1" applyFill="1" applyBorder="1" applyAlignment="1">
      <alignment horizontal="center" vertical="center" wrapText="1"/>
    </xf>
    <xf numFmtId="0" fontId="64" fillId="4" borderId="1" xfId="99" applyFont="1" applyFill="1" applyBorder="1" applyAlignment="1">
      <alignment horizontal="center" vertical="center"/>
    </xf>
    <xf numFmtId="0" fontId="62" fillId="5" borderId="6" xfId="0" applyFont="1" applyFill="1" applyBorder="1" applyAlignment="1">
      <alignment vertical="center" wrapText="1"/>
    </xf>
    <xf numFmtId="0" fontId="62" fillId="5" borderId="1" xfId="0" applyFont="1" applyFill="1" applyBorder="1" applyAlignment="1">
      <alignment vertical="center" wrapText="1"/>
    </xf>
    <xf numFmtId="3" fontId="64" fillId="4" borderId="1" xfId="99" applyNumberFormat="1" applyFont="1" applyFill="1" applyBorder="1" applyAlignment="1">
      <alignment horizontal="center" vertical="center" wrapText="1"/>
    </xf>
    <xf numFmtId="3" fontId="64" fillId="4" borderId="77" xfId="99" applyNumberFormat="1" applyFont="1" applyFill="1" applyBorder="1" applyAlignment="1">
      <alignment horizontal="center" vertical="center" wrapText="1"/>
    </xf>
    <xf numFmtId="0" fontId="27" fillId="0" borderId="1" xfId="32" applyFont="1" applyBorder="1" applyAlignment="1">
      <alignment horizontal="center" vertical="center" wrapText="1"/>
    </xf>
    <xf numFmtId="49" fontId="55" fillId="0" borderId="11" xfId="75" applyNumberFormat="1" applyFont="1" applyBorder="1" applyAlignment="1">
      <alignment horizontal="center" wrapText="1"/>
    </xf>
    <xf numFmtId="49" fontId="55" fillId="0" borderId="0" xfId="75" applyNumberFormat="1" applyFont="1" applyAlignment="1">
      <alignment horizontal="center" wrapText="1"/>
    </xf>
    <xf numFmtId="0" fontId="47" fillId="0" borderId="0" xfId="0" applyFont="1" applyAlignment="1">
      <alignment horizontal="center"/>
    </xf>
    <xf numFmtId="0" fontId="30" fillId="0" borderId="6" xfId="11" applyFont="1" applyBorder="1" applyAlignment="1">
      <alignment horizontal="left" vertical="center" wrapText="1"/>
    </xf>
    <xf numFmtId="0" fontId="30" fillId="0" borderId="1" xfId="11" applyFont="1" applyBorder="1" applyAlignment="1">
      <alignment horizontal="left" vertical="center" wrapText="1"/>
    </xf>
    <xf numFmtId="0" fontId="27" fillId="10" borderId="7" xfId="93" applyFont="1" applyFill="1" applyBorder="1" applyAlignment="1">
      <alignment horizontal="left" vertical="center" wrapText="1"/>
    </xf>
    <xf numFmtId="0" fontId="27" fillId="10" borderId="3" xfId="93" applyFont="1" applyFill="1" applyBorder="1" applyAlignment="1">
      <alignment horizontal="left" vertical="center" wrapText="1"/>
    </xf>
    <xf numFmtId="0" fontId="27" fillId="10" borderId="8" xfId="93" applyFont="1" applyFill="1" applyBorder="1" applyAlignment="1">
      <alignment horizontal="left" vertical="center" wrapText="1"/>
    </xf>
    <xf numFmtId="0" fontId="30" fillId="8" borderId="2" xfId="11" applyFont="1" applyFill="1" applyBorder="1" applyAlignment="1">
      <alignment horizontal="left" vertical="center" wrapText="1"/>
    </xf>
    <xf numFmtId="0" fontId="30" fillId="8" borderId="3" xfId="11" applyFont="1" applyFill="1" applyBorder="1" applyAlignment="1">
      <alignment horizontal="left" vertical="center" wrapText="1"/>
    </xf>
    <xf numFmtId="0" fontId="30" fillId="8" borderId="4" xfId="11" applyFont="1" applyFill="1" applyBorder="1" applyAlignment="1">
      <alignment horizontal="left" vertical="center" wrapText="1"/>
    </xf>
    <xf numFmtId="0" fontId="38" fillId="3" borderId="38" xfId="93" applyFont="1" applyFill="1" applyBorder="1" applyAlignment="1">
      <alignment horizontal="left" vertical="center" wrapText="1"/>
    </xf>
    <xf numFmtId="0" fontId="38" fillId="3" borderId="39" xfId="93" applyFont="1" applyFill="1" applyBorder="1" applyAlignment="1">
      <alignment horizontal="left" vertical="center" wrapText="1"/>
    </xf>
    <xf numFmtId="0" fontId="38" fillId="3" borderId="40" xfId="93" applyFont="1" applyFill="1" applyBorder="1" applyAlignment="1">
      <alignment horizontal="left" vertical="center" wrapText="1"/>
    </xf>
    <xf numFmtId="0" fontId="24" fillId="0" borderId="18" xfId="15" applyBorder="1" applyAlignment="1">
      <alignment horizontal="center" vertical="center"/>
    </xf>
    <xf numFmtId="49" fontId="46" fillId="0" borderId="38" xfId="18" applyNumberFormat="1" applyFont="1" applyBorder="1" applyAlignment="1">
      <alignment horizontal="center" vertical="center" wrapText="1"/>
    </xf>
    <xf numFmtId="49" fontId="46" fillId="0" borderId="39" xfId="18" applyNumberFormat="1" applyFont="1" applyBorder="1" applyAlignment="1">
      <alignment horizontal="center" vertical="center" wrapText="1"/>
    </xf>
    <xf numFmtId="49" fontId="46" fillId="0" borderId="40" xfId="18" applyNumberFormat="1" applyFont="1" applyBorder="1" applyAlignment="1">
      <alignment horizontal="center" vertical="center" wrapText="1"/>
    </xf>
    <xf numFmtId="49" fontId="46" fillId="0" borderId="7" xfId="18" applyNumberFormat="1" applyFont="1" applyBorder="1" applyAlignment="1">
      <alignment horizontal="center" vertical="center" wrapText="1"/>
    </xf>
    <xf numFmtId="49" fontId="46" fillId="0" borderId="3" xfId="18" applyNumberFormat="1" applyFont="1" applyBorder="1" applyAlignment="1">
      <alignment horizontal="center" vertical="center" wrapText="1"/>
    </xf>
    <xf numFmtId="49" fontId="46" fillId="0" borderId="8" xfId="18" applyNumberFormat="1" applyFont="1" applyBorder="1" applyAlignment="1">
      <alignment horizontal="center" vertical="center" wrapText="1"/>
    </xf>
    <xf numFmtId="49" fontId="30" fillId="0" borderId="7" xfId="18" applyNumberFormat="1" applyFont="1" applyBorder="1" applyAlignment="1">
      <alignment horizontal="center" vertical="center" wrapText="1"/>
    </xf>
    <xf numFmtId="0" fontId="30" fillId="0" borderId="3" xfId="18" applyFont="1" applyBorder="1" applyAlignment="1">
      <alignment horizontal="center" vertical="center" wrapText="1"/>
    </xf>
    <xf numFmtId="0" fontId="30" fillId="0" borderId="8" xfId="18" applyFont="1" applyBorder="1" applyAlignment="1">
      <alignment horizontal="center" vertical="center" wrapText="1"/>
    </xf>
    <xf numFmtId="49" fontId="38" fillId="0" borderId="7" xfId="18" applyNumberFormat="1" applyFont="1" applyBorder="1" applyAlignment="1">
      <alignment horizontal="center" vertical="center" wrapText="1"/>
    </xf>
    <xf numFmtId="49" fontId="38" fillId="0" borderId="3" xfId="18" applyNumberFormat="1" applyFont="1" applyBorder="1" applyAlignment="1">
      <alignment horizontal="center" vertical="center" wrapText="1"/>
    </xf>
    <xf numFmtId="49" fontId="38" fillId="0" borderId="8" xfId="18" applyNumberFormat="1" applyFont="1" applyBorder="1" applyAlignment="1">
      <alignment horizontal="center" vertical="center" wrapText="1"/>
    </xf>
    <xf numFmtId="0" fontId="41" fillId="0" borderId="6" xfId="11" applyFont="1" applyBorder="1" applyAlignment="1">
      <alignment horizontal="left" vertical="center" wrapText="1"/>
    </xf>
    <xf numFmtId="0" fontId="41" fillId="0" borderId="1" xfId="11" applyFont="1" applyBorder="1" applyAlignment="1">
      <alignment horizontal="left" vertical="center" wrapText="1"/>
    </xf>
    <xf numFmtId="0" fontId="41" fillId="0" borderId="5" xfId="11" applyFont="1" applyBorder="1" applyAlignment="1">
      <alignment horizontal="left" vertical="center" wrapText="1"/>
    </xf>
    <xf numFmtId="0" fontId="36" fillId="0" borderId="72" xfId="0" applyFont="1" applyBorder="1" applyAlignment="1">
      <alignment horizontal="justify" vertical="center" wrapText="1"/>
    </xf>
    <xf numFmtId="0" fontId="36" fillId="0" borderId="63" xfId="0" applyFont="1" applyBorder="1" applyAlignment="1">
      <alignment horizontal="justify" vertical="center" wrapText="1"/>
    </xf>
    <xf numFmtId="0" fontId="36" fillId="0" borderId="64" xfId="0" applyFont="1" applyBorder="1" applyAlignment="1">
      <alignment horizontal="justify" vertical="center" wrapText="1"/>
    </xf>
    <xf numFmtId="0" fontId="28" fillId="0" borderId="11" xfId="32" applyFont="1" applyBorder="1" applyAlignment="1">
      <alignment vertical="center" wrapText="1"/>
    </xf>
    <xf numFmtId="0" fontId="28" fillId="0" borderId="0" xfId="32" applyFont="1" applyAlignment="1">
      <alignment vertical="center" wrapText="1"/>
    </xf>
    <xf numFmtId="0" fontId="28" fillId="0" borderId="10" xfId="32" applyFont="1" applyBorder="1" applyAlignment="1">
      <alignment vertical="center" wrapText="1"/>
    </xf>
    <xf numFmtId="0" fontId="28" fillId="0" borderId="18" xfId="32" applyFont="1" applyBorder="1" applyAlignment="1">
      <alignment vertical="center" wrapText="1"/>
    </xf>
    <xf numFmtId="0" fontId="27" fillId="3" borderId="7" xfId="122" applyFont="1" applyFill="1" applyBorder="1" applyAlignment="1">
      <alignment horizontal="right" vertical="center" wrapText="1"/>
    </xf>
    <xf numFmtId="0" fontId="27" fillId="3" borderId="3" xfId="122" applyFont="1" applyFill="1" applyBorder="1" applyAlignment="1">
      <alignment horizontal="right" vertical="center" wrapText="1"/>
    </xf>
    <xf numFmtId="0" fontId="27" fillId="3" borderId="4" xfId="122" applyFont="1" applyFill="1" applyBorder="1" applyAlignment="1">
      <alignment horizontal="right" vertical="center" wrapText="1"/>
    </xf>
    <xf numFmtId="173" fontId="26" fillId="19" borderId="77" xfId="78" applyNumberFormat="1" applyFont="1" applyFill="1" applyBorder="1" applyAlignment="1">
      <alignment horizontal="center" vertical="center" wrapText="1"/>
    </xf>
    <xf numFmtId="173" fontId="26" fillId="19" borderId="1" xfId="78" applyNumberFormat="1" applyFont="1" applyFill="1" applyBorder="1" applyAlignment="1">
      <alignment horizontal="center" vertical="center" wrapText="1"/>
    </xf>
    <xf numFmtId="173" fontId="26" fillId="19" borderId="78" xfId="78" applyNumberFormat="1" applyFont="1" applyFill="1" applyBorder="1" applyAlignment="1">
      <alignment horizontal="center" vertical="center"/>
    </xf>
    <xf numFmtId="173" fontId="26" fillId="19" borderId="6" xfId="78" applyNumberFormat="1" applyFont="1" applyFill="1" applyBorder="1" applyAlignment="1">
      <alignment horizontal="center" vertical="center"/>
    </xf>
    <xf numFmtId="173" fontId="26" fillId="19" borderId="77" xfId="78" applyNumberFormat="1" applyFont="1" applyFill="1" applyBorder="1" applyAlignment="1">
      <alignment horizontal="center" vertical="center"/>
    </xf>
    <xf numFmtId="173" fontId="26" fillId="19" borderId="1" xfId="78" applyNumberFormat="1" applyFont="1" applyFill="1" applyBorder="1" applyAlignment="1">
      <alignment horizontal="center" vertical="center"/>
    </xf>
    <xf numFmtId="0" fontId="38" fillId="3" borderId="6" xfId="122" applyFont="1" applyFill="1" applyBorder="1" applyAlignment="1">
      <alignment horizontal="left" vertical="center" wrapText="1"/>
    </xf>
    <xf numFmtId="0" fontId="38" fillId="3" borderId="1" xfId="122" applyFont="1" applyFill="1" applyBorder="1" applyAlignment="1">
      <alignment horizontal="left" vertical="center" wrapText="1"/>
    </xf>
    <xf numFmtId="0" fontId="38" fillId="3" borderId="5" xfId="122" applyFont="1" applyFill="1" applyBorder="1" applyAlignment="1">
      <alignment horizontal="left" vertical="center" wrapText="1"/>
    </xf>
    <xf numFmtId="173" fontId="26" fillId="19" borderId="76" xfId="78" applyNumberFormat="1" applyFont="1" applyFill="1" applyBorder="1" applyAlignment="1">
      <alignment horizontal="center" vertical="center" wrapText="1"/>
    </xf>
    <xf numFmtId="173" fontId="26" fillId="19" borderId="82" xfId="78" applyNumberFormat="1" applyFont="1" applyFill="1" applyBorder="1" applyAlignment="1">
      <alignment horizontal="center" vertical="center" wrapText="1"/>
    </xf>
    <xf numFmtId="173" fontId="26" fillId="19" borderId="14" xfId="78" applyNumberFormat="1" applyFont="1" applyFill="1" applyBorder="1" applyAlignment="1">
      <alignment horizontal="center" vertical="center" wrapText="1"/>
    </xf>
    <xf numFmtId="173" fontId="26" fillId="19" borderId="92" xfId="78" applyNumberFormat="1" applyFont="1" applyFill="1" applyBorder="1" applyAlignment="1">
      <alignment horizontal="center" vertical="center" wrapText="1"/>
    </xf>
    <xf numFmtId="173" fontId="26" fillId="19" borderId="26" xfId="78" applyNumberFormat="1" applyFont="1" applyFill="1" applyBorder="1" applyAlignment="1">
      <alignment horizontal="center" vertical="center" wrapText="1"/>
    </xf>
    <xf numFmtId="173" fontId="26" fillId="19" borderId="90" xfId="78" applyNumberFormat="1" applyFont="1" applyFill="1" applyBorder="1" applyAlignment="1">
      <alignment horizontal="center" vertical="center" wrapText="1"/>
    </xf>
    <xf numFmtId="0" fontId="28" fillId="0" borderId="97" xfId="123" applyFont="1" applyBorder="1" applyAlignment="1">
      <alignment horizontal="left" vertical="center" wrapText="1"/>
    </xf>
    <xf numFmtId="0" fontId="28" fillId="0" borderId="98" xfId="123" applyFont="1" applyBorder="1" applyAlignment="1">
      <alignment horizontal="left" vertical="center" wrapText="1"/>
    </xf>
    <xf numFmtId="0" fontId="28" fillId="0" borderId="99" xfId="123" applyFont="1" applyBorder="1" applyAlignment="1">
      <alignment horizontal="left" vertical="center" wrapText="1"/>
    </xf>
    <xf numFmtId="0" fontId="79" fillId="10" borderId="38" xfId="122" applyFont="1" applyFill="1" applyBorder="1" applyAlignment="1">
      <alignment horizontal="center" vertical="center" wrapText="1"/>
    </xf>
    <xf numFmtId="0" fontId="79" fillId="10" borderId="39" xfId="122" applyFont="1" applyFill="1" applyBorder="1" applyAlignment="1">
      <alignment horizontal="center" vertical="center" wrapText="1"/>
    </xf>
    <xf numFmtId="0" fontId="79" fillId="10" borderId="40" xfId="122" applyFont="1" applyFill="1" applyBorder="1" applyAlignment="1">
      <alignment horizontal="center" vertical="center" wrapText="1"/>
    </xf>
    <xf numFmtId="173" fontId="26" fillId="19" borderId="23" xfId="78" applyNumberFormat="1" applyFont="1" applyFill="1" applyBorder="1" applyAlignment="1">
      <alignment horizontal="center" vertical="center" wrapText="1"/>
    </xf>
    <xf numFmtId="173" fontId="26" fillId="19" borderId="41" xfId="78" applyNumberFormat="1" applyFont="1" applyFill="1" applyBorder="1" applyAlignment="1">
      <alignment horizontal="center" vertical="center" wrapText="1"/>
    </xf>
    <xf numFmtId="173" fontId="26" fillId="19" borderId="71" xfId="78" applyNumberFormat="1" applyFont="1" applyFill="1" applyBorder="1" applyAlignment="1">
      <alignment horizontal="center" vertical="center" wrapText="1"/>
    </xf>
    <xf numFmtId="0" fontId="64" fillId="4" borderId="20" xfId="122" applyFont="1" applyFill="1" applyBorder="1" applyAlignment="1">
      <alignment horizontal="center" vertical="center" wrapText="1"/>
    </xf>
    <xf numFmtId="0" fontId="64" fillId="4" borderId="13" xfId="122" applyFont="1" applyFill="1" applyBorder="1" applyAlignment="1">
      <alignment horizontal="center" vertical="center" wrapText="1"/>
    </xf>
    <xf numFmtId="0" fontId="64" fillId="4" borderId="21" xfId="122" applyFont="1" applyFill="1" applyBorder="1" applyAlignment="1">
      <alignment horizontal="center" vertical="center" wrapText="1"/>
    </xf>
    <xf numFmtId="0" fontId="27" fillId="4" borderId="11" xfId="123" applyFont="1" applyFill="1" applyBorder="1" applyAlignment="1">
      <alignment horizontal="center" vertical="center" wrapText="1"/>
    </xf>
    <xf numFmtId="0" fontId="27" fillId="4" borderId="0" xfId="123" applyFont="1" applyFill="1" applyAlignment="1">
      <alignment horizontal="center" vertical="center" wrapText="1"/>
    </xf>
    <xf numFmtId="0" fontId="27" fillId="4" borderId="10" xfId="123" applyFont="1" applyFill="1" applyBorder="1" applyAlignment="1">
      <alignment horizontal="center" vertical="center" wrapText="1"/>
    </xf>
    <xf numFmtId="0" fontId="23" fillId="0" borderId="20" xfId="5" applyNumberFormat="1" applyBorder="1" applyAlignment="1">
      <alignment horizontal="center" vertical="center" wrapText="1"/>
    </xf>
    <xf numFmtId="0" fontId="23" fillId="0" borderId="13" xfId="5" applyNumberFormat="1" applyBorder="1" applyAlignment="1">
      <alignment horizontal="center" vertical="center" wrapText="1"/>
    </xf>
    <xf numFmtId="0" fontId="23" fillId="0" borderId="21" xfId="5" applyNumberFormat="1" applyBorder="1" applyAlignment="1">
      <alignment horizontal="center" vertical="center" wrapText="1"/>
    </xf>
    <xf numFmtId="0" fontId="23" fillId="0" borderId="11" xfId="5" applyNumberFormat="1" applyBorder="1" applyAlignment="1">
      <alignment horizontal="center" vertical="center" wrapText="1"/>
    </xf>
    <xf numFmtId="0" fontId="23" fillId="0" borderId="0" xfId="5" applyNumberFormat="1" applyBorder="1" applyAlignment="1">
      <alignment horizontal="center" vertical="center" wrapText="1"/>
    </xf>
    <xf numFmtId="0" fontId="23" fillId="0" borderId="10" xfId="5" applyNumberFormat="1" applyBorder="1" applyAlignment="1">
      <alignment horizontal="center" vertical="center" wrapText="1"/>
    </xf>
    <xf numFmtId="0" fontId="23" fillId="0" borderId="17" xfId="5" applyNumberFormat="1" applyBorder="1" applyAlignment="1">
      <alignment horizontal="center" vertical="center" wrapText="1"/>
    </xf>
    <xf numFmtId="0" fontId="23" fillId="0" borderId="18" xfId="5" applyNumberFormat="1" applyBorder="1" applyAlignment="1">
      <alignment horizontal="center" vertical="center" wrapText="1"/>
    </xf>
    <xf numFmtId="0" fontId="23" fillId="0" borderId="19" xfId="5" applyNumberFormat="1" applyBorder="1" applyAlignment="1">
      <alignment horizontal="center" vertical="center" wrapText="1"/>
    </xf>
    <xf numFmtId="0" fontId="27" fillId="3" borderId="66" xfId="122" applyFont="1" applyFill="1" applyBorder="1" applyAlignment="1">
      <alignment horizontal="right" vertical="center" wrapText="1"/>
    </xf>
    <xf numFmtId="0" fontId="27" fillId="3" borderId="74" xfId="122" applyFont="1" applyFill="1" applyBorder="1" applyAlignment="1">
      <alignment horizontal="right" vertical="center" wrapText="1"/>
    </xf>
    <xf numFmtId="0" fontId="27" fillId="3" borderId="67" xfId="122" applyFont="1" applyFill="1" applyBorder="1" applyAlignment="1">
      <alignment horizontal="right" vertical="center" wrapText="1"/>
    </xf>
    <xf numFmtId="0" fontId="38" fillId="3" borderId="101" xfId="122" applyFont="1" applyFill="1" applyBorder="1" applyAlignment="1">
      <alignment horizontal="left" vertical="center" wrapText="1"/>
    </xf>
    <xf numFmtId="0" fontId="38" fillId="3" borderId="83" xfId="122" applyFont="1" applyFill="1" applyBorder="1" applyAlignment="1">
      <alignment horizontal="left" vertical="center" wrapText="1"/>
    </xf>
    <xf numFmtId="0" fontId="38" fillId="3" borderId="84" xfId="122" applyFont="1" applyFill="1" applyBorder="1" applyAlignment="1">
      <alignment horizontal="left" vertical="center" wrapText="1"/>
    </xf>
    <xf numFmtId="173" fontId="26" fillId="19" borderId="5" xfId="78" applyNumberFormat="1" applyFont="1" applyFill="1" applyBorder="1" applyAlignment="1">
      <alignment horizontal="center" vertical="center" wrapText="1"/>
    </xf>
    <xf numFmtId="173" fontId="26" fillId="19" borderId="79" xfId="78" applyNumberFormat="1" applyFont="1" applyFill="1" applyBorder="1" applyAlignment="1">
      <alignment horizontal="center" vertical="center" wrapText="1"/>
    </xf>
    <xf numFmtId="173" fontId="26" fillId="19" borderId="81" xfId="78" applyNumberFormat="1" applyFont="1" applyFill="1" applyBorder="1" applyAlignment="1">
      <alignment horizontal="center" vertical="center" wrapText="1"/>
    </xf>
    <xf numFmtId="173" fontId="26" fillId="19" borderId="22" xfId="78" applyNumberFormat="1" applyFont="1" applyFill="1" applyBorder="1" applyAlignment="1">
      <alignment horizontal="center" vertical="center"/>
    </xf>
    <xf numFmtId="173" fontId="26" fillId="19" borderId="23" xfId="78" applyNumberFormat="1" applyFont="1" applyFill="1" applyBorder="1" applyAlignment="1">
      <alignment horizontal="center" vertical="center"/>
    </xf>
    <xf numFmtId="173" fontId="26" fillId="19" borderId="16" xfId="78" applyNumberFormat="1" applyFont="1" applyFill="1" applyBorder="1" applyAlignment="1">
      <alignment horizontal="center" vertical="center"/>
    </xf>
    <xf numFmtId="173" fontId="26" fillId="19" borderId="25" xfId="78" applyNumberFormat="1" applyFont="1" applyFill="1" applyBorder="1" applyAlignment="1">
      <alignment horizontal="center" vertical="center"/>
    </xf>
    <xf numFmtId="0" fontId="27" fillId="3" borderId="38" xfId="122" applyFont="1" applyFill="1" applyBorder="1" applyAlignment="1">
      <alignment horizontal="right" vertical="center" wrapText="1"/>
    </xf>
    <xf numFmtId="0" fontId="27" fillId="3" borderId="39" xfId="122" applyFont="1" applyFill="1" applyBorder="1" applyAlignment="1">
      <alignment horizontal="right" vertical="center" wrapText="1"/>
    </xf>
    <xf numFmtId="0" fontId="27" fillId="3" borderId="65" xfId="122" applyFont="1" applyFill="1" applyBorder="1" applyAlignment="1">
      <alignment horizontal="right" vertical="center" wrapText="1"/>
    </xf>
    <xf numFmtId="0" fontId="27" fillId="4" borderId="17" xfId="123" applyFont="1" applyFill="1" applyBorder="1" applyAlignment="1">
      <alignment horizontal="center" vertical="center" wrapText="1"/>
    </xf>
    <xf numFmtId="0" fontId="27" fillId="4" borderId="18" xfId="123" applyFont="1" applyFill="1" applyBorder="1" applyAlignment="1">
      <alignment horizontal="center" vertical="center" wrapText="1"/>
    </xf>
    <xf numFmtId="0" fontId="27" fillId="4" borderId="19" xfId="123" applyFont="1" applyFill="1" applyBorder="1" applyAlignment="1">
      <alignment horizontal="center" vertical="center" wrapText="1"/>
    </xf>
    <xf numFmtId="0" fontId="38" fillId="3" borderId="7" xfId="122" applyFont="1" applyFill="1" applyBorder="1" applyAlignment="1">
      <alignment horizontal="right" vertical="center" wrapText="1"/>
    </xf>
    <xf numFmtId="0" fontId="38" fillId="3" borderId="3" xfId="122" applyFont="1" applyFill="1" applyBorder="1" applyAlignment="1">
      <alignment horizontal="right" vertical="center" wrapText="1"/>
    </xf>
    <xf numFmtId="0" fontId="38" fillId="3" borderId="4" xfId="122" applyFont="1" applyFill="1" applyBorder="1" applyAlignment="1">
      <alignment horizontal="right" vertical="center" wrapText="1"/>
    </xf>
    <xf numFmtId="0" fontId="38" fillId="3" borderId="66" xfId="122" applyFont="1" applyFill="1" applyBorder="1" applyAlignment="1">
      <alignment horizontal="right" vertical="center" wrapText="1"/>
    </xf>
    <xf numFmtId="0" fontId="38" fillId="3" borderId="74" xfId="122" applyFont="1" applyFill="1" applyBorder="1" applyAlignment="1">
      <alignment horizontal="right" vertical="center" wrapText="1"/>
    </xf>
    <xf numFmtId="0" fontId="38" fillId="3" borderId="67" xfId="122" applyFont="1" applyFill="1" applyBorder="1" applyAlignment="1">
      <alignment horizontal="right" vertical="center" wrapText="1"/>
    </xf>
    <xf numFmtId="0" fontId="62" fillId="0" borderId="11" xfId="99" applyFont="1" applyBorder="1" applyAlignment="1">
      <alignment horizontal="left" vertical="center" wrapText="1"/>
    </xf>
    <xf numFmtId="0" fontId="62" fillId="0" borderId="0" xfId="99" applyFont="1" applyAlignment="1">
      <alignment horizontal="left" vertical="center" wrapText="1"/>
    </xf>
    <xf numFmtId="49" fontId="46" fillId="0" borderId="0" xfId="18" applyNumberFormat="1" applyFont="1" applyAlignment="1">
      <alignment horizontal="center" vertical="center" wrapText="1"/>
    </xf>
    <xf numFmtId="0" fontId="23" fillId="0" borderId="34" xfId="32" applyBorder="1" applyAlignment="1">
      <alignment horizontal="center" vertical="center"/>
    </xf>
    <xf numFmtId="0" fontId="23" fillId="0" borderId="35" xfId="32" applyBorder="1" applyAlignment="1">
      <alignment horizontal="center" vertical="center"/>
    </xf>
    <xf numFmtId="0" fontId="23" fillId="0" borderId="36" xfId="32" applyBorder="1" applyAlignment="1">
      <alignment horizontal="center" vertical="center"/>
    </xf>
    <xf numFmtId="0" fontId="64" fillId="0" borderId="6" xfId="32" applyFont="1" applyBorder="1" applyAlignment="1">
      <alignment horizontal="center" vertical="center" wrapText="1"/>
    </xf>
    <xf numFmtId="0" fontId="62" fillId="0" borderId="1" xfId="32" applyFont="1" applyBorder="1" applyAlignment="1">
      <alignment vertical="center" wrapText="1"/>
    </xf>
    <xf numFmtId="0" fontId="62" fillId="0" borderId="5" xfId="32" applyFont="1" applyBorder="1" applyAlignment="1">
      <alignment vertical="center" wrapText="1"/>
    </xf>
    <xf numFmtId="0" fontId="64" fillId="0" borderId="1" xfId="32" applyFont="1" applyBorder="1" applyAlignment="1">
      <alignment horizontal="center" vertical="center" wrapText="1"/>
    </xf>
    <xf numFmtId="0" fontId="64" fillId="0" borderId="5" xfId="32" applyFont="1" applyBorder="1" applyAlignment="1">
      <alignment horizontal="center" vertical="center" wrapText="1"/>
    </xf>
    <xf numFmtId="0" fontId="27" fillId="0" borderId="0" xfId="0" applyFont="1" applyAlignment="1">
      <alignment horizontal="center" vertical="center" wrapText="1"/>
    </xf>
    <xf numFmtId="0" fontId="27" fillId="0" borderId="0" xfId="0" applyFont="1" applyAlignment="1">
      <alignment horizontal="center"/>
    </xf>
    <xf numFmtId="49" fontId="30" fillId="0" borderId="11" xfId="0" applyNumberFormat="1" applyFont="1" applyBorder="1" applyAlignment="1">
      <alignment horizontal="center" vertical="center" wrapText="1"/>
    </xf>
    <xf numFmtId="49" fontId="30" fillId="0" borderId="0" xfId="0" applyNumberFormat="1" applyFont="1" applyAlignment="1">
      <alignment horizontal="center" vertical="center" wrapText="1"/>
    </xf>
    <xf numFmtId="0" fontId="30" fillId="0" borderId="11" xfId="0" applyFont="1" applyBorder="1" applyAlignment="1">
      <alignment horizontal="center" vertical="center" wrapText="1"/>
    </xf>
    <xf numFmtId="0" fontId="30" fillId="0" borderId="0" xfId="0" applyFont="1" applyAlignment="1">
      <alignment horizontal="center" vertical="center" wrapText="1"/>
    </xf>
    <xf numFmtId="0" fontId="30" fillId="12" borderId="1" xfId="0" applyFont="1" applyFill="1" applyBorder="1" applyAlignment="1">
      <alignment horizontal="left"/>
    </xf>
    <xf numFmtId="49" fontId="30" fillId="0" borderId="34" xfId="33" applyNumberFormat="1" applyFont="1" applyBorder="1" applyAlignment="1">
      <alignment horizontal="center" vertical="center" wrapText="1"/>
    </xf>
    <xf numFmtId="49" fontId="30" fillId="0" borderId="35" xfId="33" applyNumberFormat="1" applyFont="1" applyBorder="1" applyAlignment="1">
      <alignment horizontal="center" vertical="center" wrapText="1"/>
    </xf>
    <xf numFmtId="49" fontId="30" fillId="0" borderId="35" xfId="33" applyNumberFormat="1" applyFont="1" applyBorder="1" applyAlignment="1">
      <alignment horizontal="left" vertical="center" wrapText="1"/>
    </xf>
    <xf numFmtId="49" fontId="30" fillId="0" borderId="80" xfId="33" applyNumberFormat="1" applyFont="1" applyBorder="1" applyAlignment="1">
      <alignment horizontal="left" vertical="center" wrapText="1"/>
    </xf>
    <xf numFmtId="0" fontId="41" fillId="4" borderId="73" xfId="0" applyFont="1" applyFill="1" applyBorder="1" applyAlignment="1">
      <alignment horizontal="center" vertical="center"/>
    </xf>
    <xf numFmtId="0" fontId="41" fillId="4" borderId="71" xfId="0" applyFont="1" applyFill="1" applyBorder="1" applyAlignment="1">
      <alignment horizontal="center" vertical="center"/>
    </xf>
    <xf numFmtId="0" fontId="41" fillId="0" borderId="9" xfId="0" applyFont="1" applyBorder="1" applyAlignment="1">
      <alignment horizontal="left" vertical="center" wrapText="1"/>
    </xf>
    <xf numFmtId="0" fontId="41" fillId="0" borderId="73" xfId="0" applyFont="1" applyBorder="1" applyAlignment="1">
      <alignment horizontal="left" vertical="center" wrapText="1"/>
    </xf>
    <xf numFmtId="0" fontId="41" fillId="0" borderId="71" xfId="0" applyFont="1" applyBorder="1" applyAlignment="1">
      <alignment horizontal="left" vertical="center" wrapText="1"/>
    </xf>
    <xf numFmtId="0" fontId="41" fillId="0" borderId="8" xfId="0" applyFont="1" applyBorder="1" applyAlignment="1">
      <alignment horizontal="left" vertical="center" wrapText="1"/>
    </xf>
    <xf numFmtId="0" fontId="41" fillId="0" borderId="84" xfId="0" applyFont="1" applyBorder="1" applyAlignment="1">
      <alignment horizontal="left" vertical="center" wrapText="1"/>
    </xf>
    <xf numFmtId="0" fontId="41" fillId="0" borderId="9" xfId="0" applyFont="1" applyBorder="1" applyAlignment="1">
      <alignment horizontal="center" vertical="center" wrapText="1"/>
    </xf>
    <xf numFmtId="0" fontId="41" fillId="0" borderId="73" xfId="0" applyFont="1" applyBorder="1" applyAlignment="1">
      <alignment horizontal="center" vertical="center" wrapText="1"/>
    </xf>
    <xf numFmtId="0" fontId="41" fillId="0" borderId="71" xfId="0" applyFont="1" applyBorder="1" applyAlignment="1">
      <alignment horizontal="center" vertical="center" wrapText="1"/>
    </xf>
    <xf numFmtId="0" fontId="52" fillId="12" borderId="1" xfId="0" applyFont="1" applyFill="1" applyBorder="1" applyAlignment="1">
      <alignment horizontal="left" vertical="center"/>
    </xf>
    <xf numFmtId="0" fontId="41" fillId="0" borderId="9" xfId="0" applyFont="1" applyBorder="1" applyAlignment="1">
      <alignment horizontal="left" vertical="center"/>
    </xf>
    <xf numFmtId="0" fontId="41" fillId="0" borderId="71" xfId="0" applyFont="1" applyBorder="1" applyAlignment="1">
      <alignment horizontal="left" vertical="center"/>
    </xf>
    <xf numFmtId="0" fontId="42" fillId="0" borderId="0" xfId="0" applyFont="1" applyAlignment="1">
      <alignment horizontal="center" vertical="center"/>
    </xf>
    <xf numFmtId="0" fontId="41" fillId="0" borderId="1" xfId="0" applyFont="1" applyBorder="1" applyAlignment="1">
      <alignment horizontal="center" vertical="center"/>
    </xf>
    <xf numFmtId="0" fontId="41" fillId="0" borderId="15" xfId="0" applyFont="1" applyBorder="1" applyAlignment="1">
      <alignment horizontal="center" vertical="center"/>
    </xf>
    <xf numFmtId="0" fontId="41" fillId="0" borderId="9" xfId="0" applyFont="1" applyBorder="1" applyAlignment="1">
      <alignment horizontal="center" vertical="center"/>
    </xf>
    <xf numFmtId="0" fontId="41" fillId="0" borderId="73" xfId="0" applyFont="1" applyBorder="1" applyAlignment="1">
      <alignment horizontal="center" vertical="center"/>
    </xf>
    <xf numFmtId="0" fontId="41" fillId="0" borderId="71" xfId="0" applyFont="1" applyBorder="1" applyAlignment="1">
      <alignment horizontal="center" vertical="center"/>
    </xf>
    <xf numFmtId="0" fontId="30" fillId="12" borderId="1" xfId="0" applyFont="1" applyFill="1" applyBorder="1" applyAlignment="1">
      <alignment horizontal="left" vertical="center" wrapText="1"/>
    </xf>
    <xf numFmtId="167" fontId="30" fillId="0" borderId="76" xfId="48" applyFont="1" applyBorder="1" applyAlignment="1">
      <alignment horizontal="center" vertical="center"/>
    </xf>
    <xf numFmtId="167" fontId="30" fillId="0" borderId="14" xfId="48" applyFont="1" applyBorder="1" applyAlignment="1">
      <alignment horizontal="center" vertical="center"/>
    </xf>
    <xf numFmtId="0" fontId="41" fillId="0" borderId="76" xfId="0" applyFont="1" applyBorder="1" applyAlignment="1">
      <alignment horizontal="left" vertical="center"/>
    </xf>
    <xf numFmtId="0" fontId="41" fillId="0" borderId="82" xfId="0" applyFont="1" applyBorder="1" applyAlignment="1">
      <alignment horizontal="left" vertical="center"/>
    </xf>
    <xf numFmtId="0" fontId="41" fillId="0" borderId="2" xfId="0" applyFont="1" applyBorder="1" applyAlignment="1">
      <alignment horizontal="left" vertical="center"/>
    </xf>
    <xf numFmtId="0" fontId="41" fillId="0" borderId="4" xfId="0" applyFont="1" applyBorder="1" applyAlignment="1">
      <alignment horizontal="left" vertical="center"/>
    </xf>
    <xf numFmtId="0" fontId="41" fillId="0" borderId="6" xfId="33" applyFont="1" applyBorder="1" applyAlignment="1">
      <alignment horizontal="center" vertical="center"/>
    </xf>
    <xf numFmtId="0" fontId="41" fillId="0" borderId="37" xfId="33" applyFont="1" applyBorder="1" applyAlignment="1">
      <alignment horizontal="center" vertical="center"/>
    </xf>
    <xf numFmtId="3" fontId="41" fillId="0" borderId="1" xfId="33" applyNumberFormat="1" applyFont="1" applyBorder="1" applyAlignment="1">
      <alignment horizontal="left" vertical="center" wrapText="1"/>
    </xf>
    <xf numFmtId="3" fontId="41" fillId="0" borderId="15" xfId="33" applyNumberFormat="1" applyFont="1" applyBorder="1" applyAlignment="1">
      <alignment horizontal="left" vertical="center" wrapText="1"/>
    </xf>
    <xf numFmtId="0" fontId="30" fillId="12" borderId="35" xfId="0" applyFont="1" applyFill="1" applyBorder="1" applyAlignment="1">
      <alignment horizontal="left" vertical="center" wrapText="1"/>
    </xf>
    <xf numFmtId="0" fontId="41" fillId="0" borderId="73" xfId="0" applyFont="1" applyBorder="1" applyAlignment="1">
      <alignment horizontal="left" vertical="center"/>
    </xf>
    <xf numFmtId="0" fontId="41" fillId="0" borderId="5" xfId="0" applyFont="1" applyBorder="1" applyAlignment="1">
      <alignment horizontal="left" vertical="center" wrapText="1"/>
    </xf>
    <xf numFmtId="0" fontId="41" fillId="0" borderId="0" xfId="0" applyFont="1" applyAlignment="1">
      <alignment horizontal="left" vertical="center" wrapText="1"/>
    </xf>
    <xf numFmtId="0" fontId="41" fillId="0" borderId="76" xfId="0" applyFont="1" applyBorder="1" applyAlignment="1">
      <alignment horizontal="left" vertical="center" wrapText="1"/>
    </xf>
    <xf numFmtId="0" fontId="41" fillId="0" borderId="79" xfId="0" applyFont="1" applyBorder="1" applyAlignment="1">
      <alignment horizontal="left" vertical="center" wrapText="1"/>
    </xf>
    <xf numFmtId="0" fontId="23" fillId="0" borderId="0" xfId="0" applyFont="1" applyAlignment="1">
      <alignment horizontal="left"/>
    </xf>
    <xf numFmtId="49" fontId="46" fillId="0" borderId="11" xfId="18" applyNumberFormat="1" applyFont="1" applyBorder="1" applyAlignment="1">
      <alignment horizontal="center" vertical="center" wrapText="1"/>
    </xf>
    <xf numFmtId="0" fontId="20" fillId="0" borderId="0" xfId="36" applyAlignment="1">
      <alignment horizontal="center" wrapText="1"/>
    </xf>
    <xf numFmtId="0" fontId="38" fillId="0" borderId="0" xfId="36" applyFont="1" applyAlignment="1">
      <alignment horizontal="center"/>
    </xf>
    <xf numFmtId="0" fontId="27" fillId="10" borderId="22" xfId="36" applyFont="1" applyFill="1" applyBorder="1" applyAlignment="1">
      <alignment horizontal="center" vertical="center"/>
    </xf>
    <xf numFmtId="0" fontId="27" fillId="10" borderId="24" xfId="36" applyFont="1" applyFill="1" applyBorder="1" applyAlignment="1">
      <alignment horizontal="center" vertical="center"/>
    </xf>
    <xf numFmtId="0" fontId="27" fillId="10" borderId="41" xfId="36" applyFont="1" applyFill="1" applyBorder="1" applyAlignment="1">
      <alignment horizontal="center" vertical="center"/>
    </xf>
    <xf numFmtId="0" fontId="27" fillId="10" borderId="45" xfId="36" applyFont="1" applyFill="1" applyBorder="1" applyAlignment="1">
      <alignment horizontal="center" vertical="center"/>
    </xf>
    <xf numFmtId="4" fontId="27" fillId="10" borderId="42" xfId="36" applyNumberFormat="1" applyFont="1" applyFill="1" applyBorder="1" applyAlignment="1">
      <alignment horizontal="center" vertical="center" wrapText="1"/>
    </xf>
    <xf numFmtId="4" fontId="27" fillId="10" borderId="43" xfId="36" applyNumberFormat="1" applyFont="1" applyFill="1" applyBorder="1" applyAlignment="1">
      <alignment horizontal="center" vertical="center" wrapText="1"/>
    </xf>
    <xf numFmtId="4" fontId="27" fillId="10" borderId="44" xfId="36" applyNumberFormat="1" applyFont="1" applyFill="1" applyBorder="1" applyAlignment="1">
      <alignment horizontal="center" vertical="center" wrapText="1"/>
    </xf>
    <xf numFmtId="213" fontId="23" fillId="0" borderId="1" xfId="5" applyNumberFormat="1" applyBorder="1" applyAlignment="1">
      <alignment horizontal="center" vertical="center"/>
    </xf>
    <xf numFmtId="213" fontId="23" fillId="0" borderId="1" xfId="56" applyNumberFormat="1" applyFont="1" applyBorder="1" applyAlignment="1">
      <alignment horizontal="center" vertical="center"/>
    </xf>
    <xf numFmtId="213" fontId="23" fillId="0" borderId="1" xfId="32" applyNumberFormat="1" applyBorder="1" applyAlignment="1">
      <alignment horizontal="center" vertical="center"/>
    </xf>
    <xf numFmtId="170" fontId="23" fillId="0" borderId="1" xfId="5" applyNumberFormat="1" applyBorder="1" applyAlignment="1">
      <alignment horizontal="center" vertical="center"/>
    </xf>
    <xf numFmtId="170" fontId="23" fillId="0" borderId="1" xfId="56" applyNumberFormat="1" applyFont="1" applyBorder="1" applyAlignment="1">
      <alignment horizontal="center" vertical="center"/>
    </xf>
    <xf numFmtId="170" fontId="23" fillId="0" borderId="1" xfId="32" applyNumberFormat="1" applyBorder="1" applyAlignment="1">
      <alignment horizontal="center" vertical="center"/>
    </xf>
    <xf numFmtId="170" fontId="38" fillId="3" borderId="3" xfId="122" applyNumberFormat="1" applyFont="1" applyFill="1" applyBorder="1" applyAlignment="1">
      <alignment vertical="center" wrapText="1"/>
    </xf>
    <xf numFmtId="213" fontId="38" fillId="3" borderId="3" xfId="122" applyNumberFormat="1" applyFont="1" applyFill="1" applyBorder="1" applyAlignment="1">
      <alignment vertical="center" wrapText="1"/>
    </xf>
    <xf numFmtId="170" fontId="23" fillId="0" borderId="77" xfId="122" applyNumberFormat="1" applyFont="1" applyBorder="1" applyAlignment="1">
      <alignment horizontal="center" vertical="center" wrapText="1"/>
    </xf>
    <xf numFmtId="170" fontId="23" fillId="0" borderId="1" xfId="122" applyNumberFormat="1" applyFont="1" applyBorder="1" applyAlignment="1">
      <alignment horizontal="center" vertical="center" wrapText="1"/>
    </xf>
    <xf numFmtId="170" fontId="23" fillId="0" borderId="1" xfId="5" applyNumberFormat="1" applyFill="1" applyBorder="1" applyAlignment="1">
      <alignment horizontal="center" vertical="center"/>
    </xf>
    <xf numFmtId="0" fontId="30" fillId="0" borderId="11" xfId="33" applyFont="1" applyBorder="1" applyAlignment="1" applyProtection="1">
      <alignment vertical="center"/>
      <protection locked="0"/>
    </xf>
    <xf numFmtId="0" fontId="30" fillId="0" borderId="0" xfId="33" applyFont="1" applyAlignment="1" applyProtection="1">
      <alignment vertical="center"/>
      <protection locked="0"/>
    </xf>
    <xf numFmtId="170" fontId="83" fillId="0" borderId="1" xfId="5" applyNumberFormat="1" applyFont="1" applyBorder="1" applyAlignment="1">
      <alignment horizontal="center" vertical="center"/>
    </xf>
    <xf numFmtId="170" fontId="83" fillId="0" borderId="15" xfId="5" applyNumberFormat="1" applyFont="1" applyBorder="1" applyAlignment="1">
      <alignment horizontal="center" vertical="center"/>
    </xf>
    <xf numFmtId="170" fontId="83" fillId="0" borderId="1" xfId="5" applyNumberFormat="1" applyFont="1" applyFill="1" applyBorder="1" applyAlignment="1">
      <alignment horizontal="center" vertical="center"/>
    </xf>
    <xf numFmtId="170" fontId="83" fillId="0" borderId="63" xfId="5" applyNumberFormat="1" applyFont="1" applyFill="1" applyBorder="1" applyAlignment="1">
      <alignment horizontal="center" vertical="center"/>
    </xf>
  </cellXfs>
  <cellStyles count="137">
    <cellStyle name="Hipervínculo" xfId="111" builtinId="8"/>
    <cellStyle name="Millares" xfId="1" builtinId="3"/>
    <cellStyle name="Millares [0]" xfId="48" builtinId="6"/>
    <cellStyle name="Millares [0] 2" xfId="44" xr:uid="{00000000-0005-0000-0000-000003000000}"/>
    <cellStyle name="Millares [0] 2 2" xfId="74" xr:uid="{00000000-0005-0000-0000-000004000000}"/>
    <cellStyle name="Millares [0] 2 3" xfId="91" xr:uid="{00000000-0005-0000-0000-000005000000}"/>
    <cellStyle name="Millares [0] 2 4" xfId="97" xr:uid="{00000000-0005-0000-0000-000006000000}"/>
    <cellStyle name="Millares [0] 3" xfId="57" xr:uid="{00000000-0005-0000-0000-000007000000}"/>
    <cellStyle name="Millares [0] 4" xfId="69" xr:uid="{00000000-0005-0000-0000-000008000000}"/>
    <cellStyle name="Millares [0] 4 2" xfId="88" xr:uid="{00000000-0005-0000-0000-000009000000}"/>
    <cellStyle name="Millares [0] 4 3" xfId="95" xr:uid="{00000000-0005-0000-0000-00000A000000}"/>
    <cellStyle name="Millares [0] 5" xfId="72" xr:uid="{00000000-0005-0000-0000-00000B000000}"/>
    <cellStyle name="Millares [0] 6" xfId="89" xr:uid="{00000000-0005-0000-0000-00000C000000}"/>
    <cellStyle name="Millares 19" xfId="2" xr:uid="{00000000-0005-0000-0000-00000D000000}"/>
    <cellStyle name="Millares 19 2" xfId="27" xr:uid="{00000000-0005-0000-0000-00000E000000}"/>
    <cellStyle name="Millares 2" xfId="37" xr:uid="{00000000-0005-0000-0000-00000F000000}"/>
    <cellStyle name="Millares 2 2 2" xfId="3" xr:uid="{00000000-0005-0000-0000-000010000000}"/>
    <cellStyle name="Millares 2 2 2 2" xfId="124" xr:uid="{00000000-0005-0000-0000-000011000000}"/>
    <cellStyle name="Millares 2 2 3" xfId="125" xr:uid="{00000000-0005-0000-0000-000012000000}"/>
    <cellStyle name="Millares 2 3 2" xfId="4" xr:uid="{00000000-0005-0000-0000-000013000000}"/>
    <cellStyle name="Millares 3" xfId="46" xr:uid="{00000000-0005-0000-0000-000014000000}"/>
    <cellStyle name="Millares 31" xfId="64" xr:uid="{00000000-0005-0000-0000-000015000000}"/>
    <cellStyle name="Millares 4" xfId="59" xr:uid="{00000000-0005-0000-0000-000016000000}"/>
    <cellStyle name="Millares 5" xfId="71" xr:uid="{00000000-0005-0000-0000-000017000000}"/>
    <cellStyle name="Millares 79" xfId="106" xr:uid="{00000000-0005-0000-0000-000018000000}"/>
    <cellStyle name="Millares_FORMULARIO 4 - M-OFERENTE PPTA ECONOMICA" xfId="105" xr:uid="{00000000-0005-0000-0000-000019000000}"/>
    <cellStyle name="Moneda" xfId="5" builtinId="4"/>
    <cellStyle name="Moneda [0]" xfId="38" builtinId="7"/>
    <cellStyle name="Moneda [0] 2" xfId="49" xr:uid="{00000000-0005-0000-0000-00001C000000}"/>
    <cellStyle name="Moneda [0] 2 2" xfId="87" xr:uid="{00000000-0005-0000-0000-00001D000000}"/>
    <cellStyle name="Moneda [0] 2 3" xfId="127" xr:uid="{00000000-0005-0000-0000-00001E000000}"/>
    <cellStyle name="Moneda [0] 3" xfId="79" xr:uid="{00000000-0005-0000-0000-00001F000000}"/>
    <cellStyle name="Moneda [0] 4" xfId="84" xr:uid="{00000000-0005-0000-0000-000020000000}"/>
    <cellStyle name="Moneda [0] 5" xfId="108" xr:uid="{00000000-0005-0000-0000-000021000000}"/>
    <cellStyle name="Moneda 10" xfId="129" xr:uid="{00000000-0005-0000-0000-000022000000}"/>
    <cellStyle name="Moneda 2" xfId="6" xr:uid="{00000000-0005-0000-0000-000023000000}"/>
    <cellStyle name="Moneda 2 2" xfId="114" xr:uid="{00000000-0005-0000-0000-000024000000}"/>
    <cellStyle name="Moneda 2 2 2" xfId="130" xr:uid="{00000000-0005-0000-0000-000025000000}"/>
    <cellStyle name="Moneda 2 2 2 2 2" xfId="104" xr:uid="{00000000-0005-0000-0000-000026000000}"/>
    <cellStyle name="Moneda 29" xfId="65" xr:uid="{00000000-0005-0000-0000-000027000000}"/>
    <cellStyle name="Moneda 3" xfId="35" xr:uid="{00000000-0005-0000-0000-000028000000}"/>
    <cellStyle name="Moneda 3 11" xfId="126" xr:uid="{00000000-0005-0000-0000-000029000000}"/>
    <cellStyle name="Moneda 3 2" xfId="45" xr:uid="{00000000-0005-0000-0000-00002A000000}"/>
    <cellStyle name="Moneda 3 2 2" xfId="85" xr:uid="{00000000-0005-0000-0000-00002B000000}"/>
    <cellStyle name="Moneda 3 3" xfId="134" xr:uid="{00000000-0005-0000-0000-00002C000000}"/>
    <cellStyle name="Moneda 3 4 2" xfId="128" xr:uid="{00000000-0005-0000-0000-00002D000000}"/>
    <cellStyle name="Moneda 4" xfId="47" xr:uid="{00000000-0005-0000-0000-00002E000000}"/>
    <cellStyle name="Moneda 5" xfId="58" xr:uid="{00000000-0005-0000-0000-00002F000000}"/>
    <cellStyle name="Moneda 6" xfId="73" xr:uid="{00000000-0005-0000-0000-000030000000}"/>
    <cellStyle name="Moneda 6 2" xfId="90" xr:uid="{00000000-0005-0000-0000-000031000000}"/>
    <cellStyle name="Moneda 6 3" xfId="96" xr:uid="{00000000-0005-0000-0000-000032000000}"/>
    <cellStyle name="Moneda 7" xfId="77" xr:uid="{00000000-0005-0000-0000-000033000000}"/>
    <cellStyle name="Moneda 7 2" xfId="7" xr:uid="{00000000-0005-0000-0000-000034000000}"/>
    <cellStyle name="Moneda 8" xfId="121" xr:uid="{00000000-0005-0000-0000-000035000000}"/>
    <cellStyle name="Normal" xfId="0" builtinId="0"/>
    <cellStyle name="Normal 10" xfId="62" xr:uid="{00000000-0005-0000-0000-000037000000}"/>
    <cellStyle name="Normal 11" xfId="110" xr:uid="{00000000-0005-0000-0000-000038000000}"/>
    <cellStyle name="Normal 12" xfId="112" xr:uid="{00000000-0005-0000-0000-000039000000}"/>
    <cellStyle name="Normal 12 2" xfId="123" xr:uid="{00000000-0005-0000-0000-00003A000000}"/>
    <cellStyle name="Normal 13" xfId="117" xr:uid="{00000000-0005-0000-0000-00003B000000}"/>
    <cellStyle name="Normal 14" xfId="120" xr:uid="{00000000-0005-0000-0000-00003C000000}"/>
    <cellStyle name="Normal 15" xfId="133" xr:uid="{00000000-0005-0000-0000-00003D000000}"/>
    <cellStyle name="Normal 2" xfId="28" xr:uid="{00000000-0005-0000-0000-00003E000000}"/>
    <cellStyle name="Normal 2 10 2 2" xfId="101" xr:uid="{00000000-0005-0000-0000-00003F000000}"/>
    <cellStyle name="Normal 2 10 3" xfId="100" xr:uid="{00000000-0005-0000-0000-000040000000}"/>
    <cellStyle name="Normal 2 2" xfId="8" xr:uid="{00000000-0005-0000-0000-000041000000}"/>
    <cellStyle name="Normal 2 2 2" xfId="32" xr:uid="{00000000-0005-0000-0000-000042000000}"/>
    <cellStyle name="Normal 2 2 2 2 2" xfId="41" xr:uid="{00000000-0005-0000-0000-000043000000}"/>
    <cellStyle name="Normal 2 2 2 2 2 2" xfId="80" xr:uid="{00000000-0005-0000-0000-000044000000}"/>
    <cellStyle name="Normal 2 2 2 2 2 2 2" xfId="113" xr:uid="{00000000-0005-0000-0000-000045000000}"/>
    <cellStyle name="Normal 2 2 5 2" xfId="9" xr:uid="{00000000-0005-0000-0000-000046000000}"/>
    <cellStyle name="Normal 2 2 5 2 2" xfId="26" xr:uid="{00000000-0005-0000-0000-000047000000}"/>
    <cellStyle name="Normal 2 3" xfId="36" xr:uid="{00000000-0005-0000-0000-000048000000}"/>
    <cellStyle name="Normal 2 52 2" xfId="10" xr:uid="{00000000-0005-0000-0000-000049000000}"/>
    <cellStyle name="Normal 2 52 2 2" xfId="24" xr:uid="{00000000-0005-0000-0000-00004A000000}"/>
    <cellStyle name="Normal 2 52 2 2 2" xfId="119" xr:uid="{00000000-0005-0000-0000-00004B000000}"/>
    <cellStyle name="Normal 2_FORMATOS_PARA_ENTREGAR 2 2" xfId="11" xr:uid="{00000000-0005-0000-0000-00004C000000}"/>
    <cellStyle name="Normal 2_FORMATOS_PARA_ENTREGAR 2 2 2" xfId="55" xr:uid="{00000000-0005-0000-0000-00004D000000}"/>
    <cellStyle name="Normal 3" xfId="12" xr:uid="{00000000-0005-0000-0000-00004E000000}"/>
    <cellStyle name="Normal 3 11" xfId="99" xr:uid="{00000000-0005-0000-0000-00004F000000}"/>
    <cellStyle name="Normal 3 11 2" xfId="109" xr:uid="{00000000-0005-0000-0000-000050000000}"/>
    <cellStyle name="Normal 3 11 2 2" xfId="122" xr:uid="{00000000-0005-0000-0000-000051000000}"/>
    <cellStyle name="Normal 3 2 14 2" xfId="13" xr:uid="{00000000-0005-0000-0000-000052000000}"/>
    <cellStyle name="Normal 3 2 14 2 2" xfId="66" xr:uid="{00000000-0005-0000-0000-000053000000}"/>
    <cellStyle name="Normal 3 2 2" xfId="103" xr:uid="{00000000-0005-0000-0000-000054000000}"/>
    <cellStyle name="Normal 3 3 2" xfId="14" xr:uid="{00000000-0005-0000-0000-000055000000}"/>
    <cellStyle name="Normal 3 3 2 2" xfId="34" xr:uid="{00000000-0005-0000-0000-000056000000}"/>
    <cellStyle name="Normal 3 3 2 2 2" xfId="42" xr:uid="{00000000-0005-0000-0000-000057000000}"/>
    <cellStyle name="Normal 3 3 2 2 2 2" xfId="81" xr:uid="{00000000-0005-0000-0000-000058000000}"/>
    <cellStyle name="Normal 3_ADM-INGENIEROS 2" xfId="15" xr:uid="{00000000-0005-0000-0000-000059000000}"/>
    <cellStyle name="Normal 3_ADM-INGENIEROS 2 2" xfId="50" xr:uid="{00000000-0005-0000-0000-00005A000000}"/>
    <cellStyle name="Normal 4" xfId="29" xr:uid="{00000000-0005-0000-0000-00005B000000}"/>
    <cellStyle name="Normal 4 2 7 2" xfId="16" xr:uid="{00000000-0005-0000-0000-00005C000000}"/>
    <cellStyle name="Normal 5" xfId="31" xr:uid="{00000000-0005-0000-0000-00005D000000}"/>
    <cellStyle name="Normal 5 11" xfId="40" xr:uid="{00000000-0005-0000-0000-00005E000000}"/>
    <cellStyle name="Normal 5 11 2" xfId="51" xr:uid="{00000000-0005-0000-0000-00005F000000}"/>
    <cellStyle name="Normal 5 11 3" xfId="53" xr:uid="{00000000-0005-0000-0000-000060000000}"/>
    <cellStyle name="Normal 5 11 3 2" xfId="70" xr:uid="{00000000-0005-0000-0000-000061000000}"/>
    <cellStyle name="Normal 5 11 3 3" xfId="86" xr:uid="{00000000-0005-0000-0000-000062000000}"/>
    <cellStyle name="Normal 5 11 3 4" xfId="94" xr:uid="{00000000-0005-0000-0000-000063000000}"/>
    <cellStyle name="Normal 5 11 3 5" xfId="98" xr:uid="{00000000-0005-0000-0000-000064000000}"/>
    <cellStyle name="Normal 5 2" xfId="39" xr:uid="{00000000-0005-0000-0000-000065000000}"/>
    <cellStyle name="Normal 5 2 2" xfId="43" xr:uid="{00000000-0005-0000-0000-000066000000}"/>
    <cellStyle name="Normal 5 2 3" xfId="52" xr:uid="{00000000-0005-0000-0000-000067000000}"/>
    <cellStyle name="Normal 5 2 4" xfId="54" xr:uid="{00000000-0005-0000-0000-000068000000}"/>
    <cellStyle name="Normal 5 2 4 2" xfId="68" xr:uid="{00000000-0005-0000-0000-000069000000}"/>
    <cellStyle name="Normal 5 2 4 3" xfId="83" xr:uid="{00000000-0005-0000-0000-00006A000000}"/>
    <cellStyle name="Normal 5 2 4 4" xfId="93" xr:uid="{00000000-0005-0000-0000-00006B000000}"/>
    <cellStyle name="Normal 6" xfId="61" xr:uid="{00000000-0005-0000-0000-00006C000000}"/>
    <cellStyle name="Normal 6 2" xfId="78" xr:uid="{00000000-0005-0000-0000-00006D000000}"/>
    <cellStyle name="Normal 6 2 2" xfId="131" xr:uid="{00000000-0005-0000-0000-00006E000000}"/>
    <cellStyle name="Normal 6 3" xfId="116" xr:uid="{00000000-0005-0000-0000-00006F000000}"/>
    <cellStyle name="Normal 67" xfId="17" xr:uid="{00000000-0005-0000-0000-000070000000}"/>
    <cellStyle name="Normal 7" xfId="75" xr:uid="{00000000-0005-0000-0000-000071000000}"/>
    <cellStyle name="Normal 8" xfId="107" xr:uid="{00000000-0005-0000-0000-000072000000}"/>
    <cellStyle name="Normal 9" xfId="67" xr:uid="{00000000-0005-0000-0000-000073000000}"/>
    <cellStyle name="Normal 9 2" xfId="82" xr:uid="{00000000-0005-0000-0000-000074000000}"/>
    <cellStyle name="Normal 9 3" xfId="92" xr:uid="{00000000-0005-0000-0000-000075000000}"/>
    <cellStyle name="Normal_CONSOLIDADO PRESUPUESTOS OCC Y URA 2" xfId="18" xr:uid="{00000000-0005-0000-0000-000076000000}"/>
    <cellStyle name="Normal_CONSOLIDADO PRESUPUESTOS OCC Y URA 2 2" xfId="33" xr:uid="{00000000-0005-0000-0000-000077000000}"/>
    <cellStyle name="Normal_PTO OFICIAL PREPLIEGO (CORREGIDO) 2" xfId="102" xr:uid="{00000000-0005-0000-0000-000078000000}"/>
    <cellStyle name="Porcentaje" xfId="21" builtinId="5"/>
    <cellStyle name="Porcentaje 2" xfId="19" xr:uid="{00000000-0005-0000-0000-00007A000000}"/>
    <cellStyle name="Porcentaje 2 2" xfId="63" xr:uid="{00000000-0005-0000-0000-00007B000000}"/>
    <cellStyle name="Porcentaje 2 3" xfId="118" xr:uid="{00000000-0005-0000-0000-00007C000000}"/>
    <cellStyle name="Porcentaje 3" xfId="56" xr:uid="{00000000-0005-0000-0000-00007D000000}"/>
    <cellStyle name="Porcentaje 3 2" xfId="20" xr:uid="{00000000-0005-0000-0000-00007E000000}"/>
    <cellStyle name="Porcentaje 3 2 2" xfId="60" xr:uid="{00000000-0005-0000-0000-00007F000000}"/>
    <cellStyle name="Porcentaje 3 3" xfId="115" xr:uid="{00000000-0005-0000-0000-000080000000}"/>
    <cellStyle name="Porcentaje 3 3 2" xfId="136" xr:uid="{00000000-0005-0000-0000-000081000000}"/>
    <cellStyle name="Porcentaje 3 4" xfId="135" xr:uid="{00000000-0005-0000-0000-000082000000}"/>
    <cellStyle name="Porcentaje 4" xfId="132" xr:uid="{00000000-0005-0000-0000-000083000000}"/>
    <cellStyle name="Porcentual 2 2 5 2" xfId="22" xr:uid="{00000000-0005-0000-0000-000084000000}"/>
    <cellStyle name="Porcentual 2 2 5 2 2" xfId="25" xr:uid="{00000000-0005-0000-0000-000085000000}"/>
    <cellStyle name="Porcentual 2 2 5 2 2 2" xfId="76" xr:uid="{00000000-0005-0000-0000-000086000000}"/>
    <cellStyle name="Porcentual 2 2 5 2 3" xfId="30" xr:uid="{00000000-0005-0000-0000-000087000000}"/>
    <cellStyle name="Porcentual 7 2" xfId="23" xr:uid="{00000000-0005-0000-0000-000088000000}"/>
  </cellStyles>
  <dxfs count="32">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9" defaultPivotStyle="PivotStyleLight16"/>
  <colors>
    <mruColors>
      <color rgb="FF00FF00"/>
      <color rgb="FF009900"/>
      <color rgb="FF33CC33"/>
      <color rgb="FF00CC00"/>
      <color rgb="FF66FF33"/>
      <color rgb="FFF9676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9" Type="http://schemas.openxmlformats.org/officeDocument/2006/relationships/externalLink" Target="externalLinks/externalLink27.xml"/><Relationship Id="rId21" Type="http://schemas.openxmlformats.org/officeDocument/2006/relationships/externalLink" Target="externalLinks/externalLink9.xml"/><Relationship Id="rId34" Type="http://schemas.openxmlformats.org/officeDocument/2006/relationships/externalLink" Target="externalLinks/externalLink22.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50" Type="http://schemas.openxmlformats.org/officeDocument/2006/relationships/externalLink" Target="externalLinks/externalLink38.xml"/><Relationship Id="rId55"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4.xml"/><Relationship Id="rId29" Type="http://schemas.openxmlformats.org/officeDocument/2006/relationships/externalLink" Target="externalLinks/externalLink17.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53"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1.png"/><Relationship Id="rId18" Type="http://schemas.openxmlformats.org/officeDocument/2006/relationships/image" Target="../media/image16.png"/><Relationship Id="rId3" Type="http://schemas.openxmlformats.org/officeDocument/2006/relationships/image" Target="../media/image5.png"/><Relationship Id="rId7" Type="http://schemas.openxmlformats.org/officeDocument/2006/relationships/image" Target="../media/image7.png"/><Relationship Id="rId12" Type="http://schemas.openxmlformats.org/officeDocument/2006/relationships/image" Target="../media/image10.png"/><Relationship Id="rId17" Type="http://schemas.openxmlformats.org/officeDocument/2006/relationships/image" Target="../media/image15.png"/><Relationship Id="rId2" Type="http://schemas.microsoft.com/office/2007/relationships/hdphoto" Target="../media/hdphoto1.wdp"/><Relationship Id="rId16" Type="http://schemas.openxmlformats.org/officeDocument/2006/relationships/image" Target="../media/image14.png"/><Relationship Id="rId1" Type="http://schemas.openxmlformats.org/officeDocument/2006/relationships/image" Target="../media/image1.png"/><Relationship Id="rId6" Type="http://schemas.microsoft.com/office/2007/relationships/hdphoto" Target="../media/hdphoto3.wdp"/><Relationship Id="rId11" Type="http://schemas.microsoft.com/office/2007/relationships/hdphoto" Target="../media/hdphoto5.wdp"/><Relationship Id="rId5" Type="http://schemas.openxmlformats.org/officeDocument/2006/relationships/image" Target="../media/image6.png"/><Relationship Id="rId15" Type="http://schemas.openxmlformats.org/officeDocument/2006/relationships/image" Target="../media/image13.png"/><Relationship Id="rId10" Type="http://schemas.openxmlformats.org/officeDocument/2006/relationships/image" Target="../media/image9.png"/><Relationship Id="rId19" Type="http://schemas.openxmlformats.org/officeDocument/2006/relationships/image" Target="../media/image17.png"/><Relationship Id="rId4" Type="http://schemas.microsoft.com/office/2007/relationships/hdphoto" Target="../media/hdphoto2.wdp"/><Relationship Id="rId9" Type="http://schemas.microsoft.com/office/2007/relationships/hdphoto" Target="../media/hdphoto4.wdp"/><Relationship Id="rId14"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2447925</xdr:colOff>
      <xdr:row>39</xdr:row>
      <xdr:rowOff>0</xdr:rowOff>
    </xdr:from>
    <xdr:to>
      <xdr:col>4</xdr:col>
      <xdr:colOff>2447925</xdr:colOff>
      <xdr:row>39</xdr:row>
      <xdr:rowOff>161928</xdr:rowOff>
    </xdr:to>
    <xdr:sp macro="" textlink="">
      <xdr:nvSpPr>
        <xdr:cNvPr id="2" name="Text Box 2">
          <a:extLst>
            <a:ext uri="{FF2B5EF4-FFF2-40B4-BE49-F238E27FC236}">
              <a16:creationId xmlns:a16="http://schemas.microsoft.com/office/drawing/2014/main" id="{00000000-0008-0000-0200-000002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3" name="Text Box 123">
          <a:extLst>
            <a:ext uri="{FF2B5EF4-FFF2-40B4-BE49-F238E27FC236}">
              <a16:creationId xmlns:a16="http://schemas.microsoft.com/office/drawing/2014/main" id="{00000000-0008-0000-0200-000003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4" name="Text Box 190">
          <a:extLst>
            <a:ext uri="{FF2B5EF4-FFF2-40B4-BE49-F238E27FC236}">
              <a16:creationId xmlns:a16="http://schemas.microsoft.com/office/drawing/2014/main" id="{00000000-0008-0000-0200-000004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299357</xdr:colOff>
      <xdr:row>0</xdr:row>
      <xdr:rowOff>68036</xdr:rowOff>
    </xdr:from>
    <xdr:to>
      <xdr:col>7</xdr:col>
      <xdr:colOff>60683</xdr:colOff>
      <xdr:row>0</xdr:row>
      <xdr:rowOff>861786</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413657" y="68036"/>
          <a:ext cx="7495626" cy="793750"/>
        </a:xfrm>
        <a:prstGeom prst="rect">
          <a:avLst/>
        </a:prstGeom>
      </xdr:spPr>
    </xdr:pic>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6" name="Text Box 2">
          <a:extLst>
            <a:ext uri="{FF2B5EF4-FFF2-40B4-BE49-F238E27FC236}">
              <a16:creationId xmlns:a16="http://schemas.microsoft.com/office/drawing/2014/main" id="{00000000-0008-0000-0200-000006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7" name="Text Box 123">
          <a:extLst>
            <a:ext uri="{FF2B5EF4-FFF2-40B4-BE49-F238E27FC236}">
              <a16:creationId xmlns:a16="http://schemas.microsoft.com/office/drawing/2014/main" id="{00000000-0008-0000-0200-000007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8" name="Text Box 190">
          <a:extLst>
            <a:ext uri="{FF2B5EF4-FFF2-40B4-BE49-F238E27FC236}">
              <a16:creationId xmlns:a16="http://schemas.microsoft.com/office/drawing/2014/main" id="{00000000-0008-0000-0200-000008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2447925</xdr:colOff>
      <xdr:row>46</xdr:row>
      <xdr:rowOff>0</xdr:rowOff>
    </xdr:from>
    <xdr:ext cx="0" cy="166690"/>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0" name="Text Box 123">
          <a:extLst>
            <a:ext uri="{FF2B5EF4-FFF2-40B4-BE49-F238E27FC236}">
              <a16:creationId xmlns:a16="http://schemas.microsoft.com/office/drawing/2014/main" id="{00000000-0008-0000-0200-00000A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1" name="Text Box 190">
          <a:extLst>
            <a:ext uri="{FF2B5EF4-FFF2-40B4-BE49-F238E27FC236}">
              <a16:creationId xmlns:a16="http://schemas.microsoft.com/office/drawing/2014/main" id="{00000000-0008-0000-0200-00000B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2" name="Text Box 2">
          <a:extLst>
            <a:ext uri="{FF2B5EF4-FFF2-40B4-BE49-F238E27FC236}">
              <a16:creationId xmlns:a16="http://schemas.microsoft.com/office/drawing/2014/main" id="{00000000-0008-0000-0200-00000C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3" name="Text Box 123">
          <a:extLst>
            <a:ext uri="{FF2B5EF4-FFF2-40B4-BE49-F238E27FC236}">
              <a16:creationId xmlns:a16="http://schemas.microsoft.com/office/drawing/2014/main" id="{00000000-0008-0000-0200-00000D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4" name="Text Box 190">
          <a:extLst>
            <a:ext uri="{FF2B5EF4-FFF2-40B4-BE49-F238E27FC236}">
              <a16:creationId xmlns:a16="http://schemas.microsoft.com/office/drawing/2014/main" id="{00000000-0008-0000-0200-00000E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2447925</xdr:colOff>
      <xdr:row>39</xdr:row>
      <xdr:rowOff>0</xdr:rowOff>
    </xdr:from>
    <xdr:to>
      <xdr:col>4</xdr:col>
      <xdr:colOff>2447925</xdr:colOff>
      <xdr:row>39</xdr:row>
      <xdr:rowOff>161928</xdr:rowOff>
    </xdr:to>
    <xdr:sp macro="" textlink="">
      <xdr:nvSpPr>
        <xdr:cNvPr id="2" name="Text Box 2">
          <a:extLst>
            <a:ext uri="{FF2B5EF4-FFF2-40B4-BE49-F238E27FC236}">
              <a16:creationId xmlns:a16="http://schemas.microsoft.com/office/drawing/2014/main" id="{00000000-0008-0000-0300-000002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3" name="Text Box 123">
          <a:extLst>
            <a:ext uri="{FF2B5EF4-FFF2-40B4-BE49-F238E27FC236}">
              <a16:creationId xmlns:a16="http://schemas.microsoft.com/office/drawing/2014/main" id="{00000000-0008-0000-0300-000003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4" name="Text Box 190">
          <a:extLst>
            <a:ext uri="{FF2B5EF4-FFF2-40B4-BE49-F238E27FC236}">
              <a16:creationId xmlns:a16="http://schemas.microsoft.com/office/drawing/2014/main" id="{00000000-0008-0000-0300-000004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299357</xdr:colOff>
      <xdr:row>0</xdr:row>
      <xdr:rowOff>68036</xdr:rowOff>
    </xdr:from>
    <xdr:to>
      <xdr:col>7</xdr:col>
      <xdr:colOff>60683</xdr:colOff>
      <xdr:row>0</xdr:row>
      <xdr:rowOff>861786</xdr:rowOff>
    </xdr:to>
    <xdr:pic>
      <xdr:nvPicPr>
        <xdr:cNvPr id="5" name="Imagen 4">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413657" y="68036"/>
          <a:ext cx="7495626" cy="793750"/>
        </a:xfrm>
        <a:prstGeom prst="rect">
          <a:avLst/>
        </a:prstGeom>
      </xdr:spPr>
    </xdr:pic>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6" name="Text Box 2">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7" name="Text Box 123">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8" name="Text Box 190">
          <a:extLst>
            <a:ext uri="{FF2B5EF4-FFF2-40B4-BE49-F238E27FC236}">
              <a16:creationId xmlns:a16="http://schemas.microsoft.com/office/drawing/2014/main" id="{00000000-0008-0000-0300-000008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2447925</xdr:colOff>
      <xdr:row>46</xdr:row>
      <xdr:rowOff>0</xdr:rowOff>
    </xdr:from>
    <xdr:ext cx="0" cy="166690"/>
    <xdr:sp macro="" textlink="">
      <xdr:nvSpPr>
        <xdr:cNvPr id="9" name="Text Box 2">
          <a:extLst>
            <a:ext uri="{FF2B5EF4-FFF2-40B4-BE49-F238E27FC236}">
              <a16:creationId xmlns:a16="http://schemas.microsoft.com/office/drawing/2014/main" id="{00000000-0008-0000-0300-000009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0" name="Text Box 123">
          <a:extLst>
            <a:ext uri="{FF2B5EF4-FFF2-40B4-BE49-F238E27FC236}">
              <a16:creationId xmlns:a16="http://schemas.microsoft.com/office/drawing/2014/main" id="{00000000-0008-0000-0300-00000A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1" name="Text Box 190">
          <a:extLst>
            <a:ext uri="{FF2B5EF4-FFF2-40B4-BE49-F238E27FC236}">
              <a16:creationId xmlns:a16="http://schemas.microsoft.com/office/drawing/2014/main" id="{00000000-0008-0000-0300-00000B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2" name="Text Box 2">
          <a:extLst>
            <a:ext uri="{FF2B5EF4-FFF2-40B4-BE49-F238E27FC236}">
              <a16:creationId xmlns:a16="http://schemas.microsoft.com/office/drawing/2014/main" id="{00000000-0008-0000-0300-00000C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3" name="Text Box 123">
          <a:extLst>
            <a:ext uri="{FF2B5EF4-FFF2-40B4-BE49-F238E27FC236}">
              <a16:creationId xmlns:a16="http://schemas.microsoft.com/office/drawing/2014/main" id="{00000000-0008-0000-0300-00000D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4" name="Text Box 190">
          <a:extLst>
            <a:ext uri="{FF2B5EF4-FFF2-40B4-BE49-F238E27FC236}">
              <a16:creationId xmlns:a16="http://schemas.microsoft.com/office/drawing/2014/main" id="{00000000-0008-0000-0300-00000E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6</xdr:col>
      <xdr:colOff>2447925</xdr:colOff>
      <xdr:row>48</xdr:row>
      <xdr:rowOff>0</xdr:rowOff>
    </xdr:from>
    <xdr:ext cx="0" cy="166690"/>
    <xdr:sp macro="" textlink="">
      <xdr:nvSpPr>
        <xdr:cNvPr id="2" name="Text Box 2">
          <a:extLst>
            <a:ext uri="{FF2B5EF4-FFF2-40B4-BE49-F238E27FC236}">
              <a16:creationId xmlns:a16="http://schemas.microsoft.com/office/drawing/2014/main" id="{00000000-0008-0000-0600-000002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90"/>
    <xdr:sp macro="" textlink="">
      <xdr:nvSpPr>
        <xdr:cNvPr id="3" name="Text Box 123">
          <a:extLst>
            <a:ext uri="{FF2B5EF4-FFF2-40B4-BE49-F238E27FC236}">
              <a16:creationId xmlns:a16="http://schemas.microsoft.com/office/drawing/2014/main" id="{00000000-0008-0000-0600-000003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90"/>
    <xdr:sp macro="" textlink="">
      <xdr:nvSpPr>
        <xdr:cNvPr id="4" name="Text Box 190">
          <a:extLst>
            <a:ext uri="{FF2B5EF4-FFF2-40B4-BE49-F238E27FC236}">
              <a16:creationId xmlns:a16="http://schemas.microsoft.com/office/drawing/2014/main" id="{00000000-0008-0000-0600-000004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5" name="Text Box 2">
          <a:extLst>
            <a:ext uri="{FF2B5EF4-FFF2-40B4-BE49-F238E27FC236}">
              <a16:creationId xmlns:a16="http://schemas.microsoft.com/office/drawing/2014/main" id="{00000000-0008-0000-0600-000005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6" name="Text Box 123">
          <a:extLst>
            <a:ext uri="{FF2B5EF4-FFF2-40B4-BE49-F238E27FC236}">
              <a16:creationId xmlns:a16="http://schemas.microsoft.com/office/drawing/2014/main" id="{00000000-0008-0000-0600-000006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7" name="Text Box 190">
          <a:extLst>
            <a:ext uri="{FF2B5EF4-FFF2-40B4-BE49-F238E27FC236}">
              <a16:creationId xmlns:a16="http://schemas.microsoft.com/office/drawing/2014/main" id="{00000000-0008-0000-0600-000007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147411</xdr:colOff>
      <xdr:row>1</xdr:row>
      <xdr:rowOff>68035</xdr:rowOff>
    </xdr:from>
    <xdr:to>
      <xdr:col>7</xdr:col>
      <xdr:colOff>724203</xdr:colOff>
      <xdr:row>6</xdr:row>
      <xdr:rowOff>52160</xdr:rowOff>
    </xdr:to>
    <xdr:pic>
      <xdr:nvPicPr>
        <xdr:cNvPr id="2" name="Imagen 1">
          <a:extLst>
            <a:ext uri="{FF2B5EF4-FFF2-40B4-BE49-F238E27FC236}">
              <a16:creationId xmlns:a16="http://schemas.microsoft.com/office/drawing/2014/main" id="{00000000-0008-0000-0E00-000002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842736" y="229960"/>
          <a:ext cx="7444317" cy="7937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381000</xdr:colOff>
      <xdr:row>7</xdr:row>
      <xdr:rowOff>60960</xdr:rowOff>
    </xdr:from>
    <xdr:to>
      <xdr:col>7</xdr:col>
      <xdr:colOff>862566</xdr:colOff>
      <xdr:row>9</xdr:row>
      <xdr:rowOff>182880</xdr:rowOff>
    </xdr:to>
    <xdr:grpSp>
      <xdr:nvGrpSpPr>
        <xdr:cNvPr id="2" name="Grupo 1">
          <a:extLst>
            <a:ext uri="{FF2B5EF4-FFF2-40B4-BE49-F238E27FC236}">
              <a16:creationId xmlns:a16="http://schemas.microsoft.com/office/drawing/2014/main" id="{A5AAD704-65E7-4C45-90E7-AE055C008CCD}"/>
            </a:ext>
          </a:extLst>
        </xdr:cNvPr>
        <xdr:cNvGrpSpPr/>
      </xdr:nvGrpSpPr>
      <xdr:grpSpPr>
        <a:xfrm>
          <a:off x="1143000" y="1127760"/>
          <a:ext cx="7787241" cy="521970"/>
          <a:chOff x="1723061" y="85725"/>
          <a:chExt cx="5849314" cy="556420"/>
        </a:xfrm>
      </xdr:grpSpPr>
      <xdr:pic>
        <xdr:nvPicPr>
          <xdr:cNvPr id="3" name="Imagen 1">
            <a:extLst>
              <a:ext uri="{FF2B5EF4-FFF2-40B4-BE49-F238E27FC236}">
                <a16:creationId xmlns:a16="http://schemas.microsoft.com/office/drawing/2014/main" id="{01997506-4A67-4C7D-8995-FB4ABC483B5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a16="http://schemas.microsoft.com/office/drawing/2014/main" id="{658C98F6-492E-4A20-AD04-BF48984AEFC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899148</xdr:colOff>
      <xdr:row>1</xdr:row>
      <xdr:rowOff>85725</xdr:rowOff>
    </xdr:from>
    <xdr:to>
      <xdr:col>5</xdr:col>
      <xdr:colOff>481012</xdr:colOff>
      <xdr:row>2</xdr:row>
      <xdr:rowOff>3970</xdr:rowOff>
    </xdr:to>
    <xdr:grpSp>
      <xdr:nvGrpSpPr>
        <xdr:cNvPr id="2" name="Grupo 1">
          <a:extLst>
            <a:ext uri="{FF2B5EF4-FFF2-40B4-BE49-F238E27FC236}">
              <a16:creationId xmlns:a16="http://schemas.microsoft.com/office/drawing/2014/main" id="{94E78137-2CCC-4A48-8627-DBC3D382FAB0}"/>
            </a:ext>
          </a:extLst>
        </xdr:cNvPr>
        <xdr:cNvGrpSpPr/>
      </xdr:nvGrpSpPr>
      <xdr:grpSpPr>
        <a:xfrm>
          <a:off x="1365873" y="257175"/>
          <a:ext cx="5849314" cy="423070"/>
          <a:chOff x="1723061" y="85725"/>
          <a:chExt cx="5849314" cy="556420"/>
        </a:xfrm>
      </xdr:grpSpPr>
      <xdr:pic>
        <xdr:nvPicPr>
          <xdr:cNvPr id="3" name="Imagen 1">
            <a:extLst>
              <a:ext uri="{FF2B5EF4-FFF2-40B4-BE49-F238E27FC236}">
                <a16:creationId xmlns:a16="http://schemas.microsoft.com/office/drawing/2014/main" id="{84E80296-E5A9-4B41-95D4-5185C552A40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a16="http://schemas.microsoft.com/office/drawing/2014/main" id="{604D5E41-FF8B-425B-A56D-3EE693F998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2447925</xdr:colOff>
      <xdr:row>182</xdr:row>
      <xdr:rowOff>0</xdr:rowOff>
    </xdr:from>
    <xdr:to>
      <xdr:col>1</xdr:col>
      <xdr:colOff>2447925</xdr:colOff>
      <xdr:row>182</xdr:row>
      <xdr:rowOff>167528</xdr:rowOff>
    </xdr:to>
    <xdr:sp macro="" textlink="">
      <xdr:nvSpPr>
        <xdr:cNvPr id="2" name="Text Box 2">
          <a:extLst>
            <a:ext uri="{FF2B5EF4-FFF2-40B4-BE49-F238E27FC236}">
              <a16:creationId xmlns:a16="http://schemas.microsoft.com/office/drawing/2014/main" id="{00000000-0008-0000-0C00-000002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2447925</xdr:colOff>
      <xdr:row>182</xdr:row>
      <xdr:rowOff>0</xdr:rowOff>
    </xdr:from>
    <xdr:to>
      <xdr:col>1</xdr:col>
      <xdr:colOff>2447925</xdr:colOff>
      <xdr:row>182</xdr:row>
      <xdr:rowOff>167528</xdr:rowOff>
    </xdr:to>
    <xdr:sp macro="" textlink="">
      <xdr:nvSpPr>
        <xdr:cNvPr id="3" name="Text Box 123">
          <a:extLst>
            <a:ext uri="{FF2B5EF4-FFF2-40B4-BE49-F238E27FC236}">
              <a16:creationId xmlns:a16="http://schemas.microsoft.com/office/drawing/2014/main" id="{00000000-0008-0000-0C00-000003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2447925</xdr:colOff>
      <xdr:row>182</xdr:row>
      <xdr:rowOff>0</xdr:rowOff>
    </xdr:from>
    <xdr:to>
      <xdr:col>1</xdr:col>
      <xdr:colOff>2447925</xdr:colOff>
      <xdr:row>182</xdr:row>
      <xdr:rowOff>167528</xdr:rowOff>
    </xdr:to>
    <xdr:sp macro="" textlink="">
      <xdr:nvSpPr>
        <xdr:cNvPr id="4" name="Text Box 190">
          <a:extLst>
            <a:ext uri="{FF2B5EF4-FFF2-40B4-BE49-F238E27FC236}">
              <a16:creationId xmlns:a16="http://schemas.microsoft.com/office/drawing/2014/main" id="{00000000-0008-0000-0C00-000004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105832</xdr:colOff>
      <xdr:row>0</xdr:row>
      <xdr:rowOff>0</xdr:rowOff>
    </xdr:from>
    <xdr:to>
      <xdr:col>8</xdr:col>
      <xdr:colOff>3404190</xdr:colOff>
      <xdr:row>2</xdr:row>
      <xdr:rowOff>876300</xdr:rowOff>
    </xdr:to>
    <xdr:pic>
      <xdr:nvPicPr>
        <xdr:cNvPr id="5" name="Imagen 4">
          <a:extLst>
            <a:ext uri="{FF2B5EF4-FFF2-40B4-BE49-F238E27FC236}">
              <a16:creationId xmlns:a16="http://schemas.microsoft.com/office/drawing/2014/main" id="{00000000-0008-0000-0C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105832" y="0"/>
          <a:ext cx="16391468" cy="1409700"/>
        </a:xfrm>
        <a:prstGeom prst="rect">
          <a:avLst/>
        </a:prstGeom>
      </xdr:spPr>
    </xdr:pic>
    <xdr:clientData/>
  </xdr:twoCellAnchor>
  <xdr:oneCellAnchor>
    <xdr:from>
      <xdr:col>1</xdr:col>
      <xdr:colOff>2447925</xdr:colOff>
      <xdr:row>194</xdr:row>
      <xdr:rowOff>0</xdr:rowOff>
    </xdr:from>
    <xdr:ext cx="0" cy="167528"/>
    <xdr:sp macro="" textlink="">
      <xdr:nvSpPr>
        <xdr:cNvPr id="7" name="Text Box 2">
          <a:extLst>
            <a:ext uri="{FF2B5EF4-FFF2-40B4-BE49-F238E27FC236}">
              <a16:creationId xmlns:a16="http://schemas.microsoft.com/office/drawing/2014/main" id="{00000000-0008-0000-0C00-000007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2447925</xdr:colOff>
      <xdr:row>194</xdr:row>
      <xdr:rowOff>0</xdr:rowOff>
    </xdr:from>
    <xdr:ext cx="0" cy="167528"/>
    <xdr:sp macro="" textlink="">
      <xdr:nvSpPr>
        <xdr:cNvPr id="8" name="Text Box 123">
          <a:extLst>
            <a:ext uri="{FF2B5EF4-FFF2-40B4-BE49-F238E27FC236}">
              <a16:creationId xmlns:a16="http://schemas.microsoft.com/office/drawing/2014/main" id="{00000000-0008-0000-0C00-000008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2447925</xdr:colOff>
      <xdr:row>194</xdr:row>
      <xdr:rowOff>0</xdr:rowOff>
    </xdr:from>
    <xdr:ext cx="0" cy="167528"/>
    <xdr:sp macro="" textlink="">
      <xdr:nvSpPr>
        <xdr:cNvPr id="9" name="Text Box 190">
          <a:extLst>
            <a:ext uri="{FF2B5EF4-FFF2-40B4-BE49-F238E27FC236}">
              <a16:creationId xmlns:a16="http://schemas.microsoft.com/office/drawing/2014/main" id="{00000000-0008-0000-0C00-000009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8</xdr:col>
      <xdr:colOff>2685250</xdr:colOff>
      <xdr:row>50</xdr:row>
      <xdr:rowOff>25592</xdr:rowOff>
    </xdr:from>
    <xdr:to>
      <xdr:col>8</xdr:col>
      <xdr:colOff>3606842</xdr:colOff>
      <xdr:row>54</xdr:row>
      <xdr:rowOff>179660</xdr:rowOff>
    </xdr:to>
    <xdr:pic>
      <xdr:nvPicPr>
        <xdr:cNvPr id="31" name="Imagen 30">
          <a:extLst>
            <a:ext uri="{FF2B5EF4-FFF2-40B4-BE49-F238E27FC236}">
              <a16:creationId xmlns:a16="http://schemas.microsoft.com/office/drawing/2014/main" id="{00000000-0008-0000-0C00-00001F000000}"/>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artisticPhotocopy/>
                  </a14:imgEffect>
                  <a14:imgEffect>
                    <a14:sharpenSoften amount="50000"/>
                  </a14:imgEffect>
                  <a14:imgEffect>
                    <a14:saturation sat="0"/>
                  </a14:imgEffect>
                </a14:imgLayer>
              </a14:imgProps>
            </a:ext>
          </a:extLst>
        </a:blip>
        <a:stretch>
          <a:fillRect/>
        </a:stretch>
      </xdr:blipFill>
      <xdr:spPr>
        <a:xfrm>
          <a:off x="14397112" y="21962250"/>
          <a:ext cx="921592" cy="1437026"/>
        </a:xfrm>
        <a:prstGeom prst="rect">
          <a:avLst/>
        </a:prstGeom>
      </xdr:spPr>
    </xdr:pic>
    <xdr:clientData/>
  </xdr:twoCellAnchor>
  <xdr:twoCellAnchor editAs="oneCell">
    <xdr:from>
      <xdr:col>8</xdr:col>
      <xdr:colOff>349681</xdr:colOff>
      <xdr:row>50</xdr:row>
      <xdr:rowOff>41469</xdr:rowOff>
    </xdr:from>
    <xdr:to>
      <xdr:col>8</xdr:col>
      <xdr:colOff>1841932</xdr:colOff>
      <xdr:row>54</xdr:row>
      <xdr:rowOff>152145</xdr:rowOff>
    </xdr:to>
    <xdr:pic>
      <xdr:nvPicPr>
        <xdr:cNvPr id="32" name="Imagen 31">
          <a:extLst>
            <a:ext uri="{FF2B5EF4-FFF2-40B4-BE49-F238E27FC236}">
              <a16:creationId xmlns:a16="http://schemas.microsoft.com/office/drawing/2014/main" id="{00000000-0008-0000-0C00-000020000000}"/>
            </a:ext>
          </a:extLst>
        </xdr:cNvPr>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artisticPhotocopy/>
                  </a14:imgEffect>
                  <a14:imgEffect>
                    <a14:sharpenSoften amount="50000"/>
                  </a14:imgEffect>
                  <a14:imgEffect>
                    <a14:saturation sat="0"/>
                  </a14:imgEffect>
                </a14:imgLayer>
              </a14:imgProps>
            </a:ext>
          </a:extLst>
        </a:blip>
        <a:stretch>
          <a:fillRect/>
        </a:stretch>
      </xdr:blipFill>
      <xdr:spPr>
        <a:xfrm>
          <a:off x="12061543" y="21978127"/>
          <a:ext cx="1492251" cy="1393634"/>
        </a:xfrm>
        <a:prstGeom prst="rect">
          <a:avLst/>
        </a:prstGeom>
      </xdr:spPr>
    </xdr:pic>
    <xdr:clientData/>
  </xdr:twoCellAnchor>
  <xdr:twoCellAnchor editAs="oneCell">
    <xdr:from>
      <xdr:col>0</xdr:col>
      <xdr:colOff>0</xdr:colOff>
      <xdr:row>0</xdr:row>
      <xdr:rowOff>0</xdr:rowOff>
    </xdr:from>
    <xdr:to>
      <xdr:col>0</xdr:col>
      <xdr:colOff>171450</xdr:colOff>
      <xdr:row>0</xdr:row>
      <xdr:rowOff>171450</xdr:rowOff>
    </xdr:to>
    <xdr:pic>
      <xdr:nvPicPr>
        <xdr:cNvPr id="35" name="Imagen 34">
          <a:extLst>
            <a:ext uri="{FF2B5EF4-FFF2-40B4-BE49-F238E27FC236}">
              <a16:creationId xmlns:a16="http://schemas.microsoft.com/office/drawing/2014/main" id="{00000000-0008-0000-0C00-000023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1714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72158</xdr:colOff>
      <xdr:row>112</xdr:row>
      <xdr:rowOff>65290</xdr:rowOff>
    </xdr:from>
    <xdr:to>
      <xdr:col>8</xdr:col>
      <xdr:colOff>2107045</xdr:colOff>
      <xdr:row>115</xdr:row>
      <xdr:rowOff>145792</xdr:rowOff>
    </xdr:to>
    <xdr:pic>
      <xdr:nvPicPr>
        <xdr:cNvPr id="38" name="Imagen 37">
          <a:extLst>
            <a:ext uri="{FF2B5EF4-FFF2-40B4-BE49-F238E27FC236}">
              <a16:creationId xmlns:a16="http://schemas.microsoft.com/office/drawing/2014/main" id="{00000000-0008-0000-0C00-000026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Effect>
                    <a14:sharpenSoften amount="50000"/>
                  </a14:imgEffect>
                </a14:imgLayer>
              </a14:imgProps>
            </a:ext>
          </a:extLst>
        </a:blip>
        <a:stretch>
          <a:fillRect/>
        </a:stretch>
      </xdr:blipFill>
      <xdr:spPr>
        <a:xfrm>
          <a:off x="11784020" y="35249474"/>
          <a:ext cx="2034887" cy="1538409"/>
        </a:xfrm>
        <a:prstGeom prst="rect">
          <a:avLst/>
        </a:prstGeom>
      </xdr:spPr>
    </xdr:pic>
    <xdr:clientData/>
  </xdr:twoCellAnchor>
  <xdr:twoCellAnchor editAs="oneCell">
    <xdr:from>
      <xdr:col>8</xdr:col>
      <xdr:colOff>2150342</xdr:colOff>
      <xdr:row>112</xdr:row>
      <xdr:rowOff>43296</xdr:rowOff>
    </xdr:from>
    <xdr:to>
      <xdr:col>8</xdr:col>
      <xdr:colOff>3665682</xdr:colOff>
      <xdr:row>116</xdr:row>
      <xdr:rowOff>68035</xdr:rowOff>
    </xdr:to>
    <xdr:pic>
      <xdr:nvPicPr>
        <xdr:cNvPr id="39" name="Imagen 38">
          <a:extLst>
            <a:ext uri="{FF2B5EF4-FFF2-40B4-BE49-F238E27FC236}">
              <a16:creationId xmlns:a16="http://schemas.microsoft.com/office/drawing/2014/main" id="{00000000-0008-0000-0C00-000027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Effect>
                    <a14:sharpenSoften amount="50000"/>
                  </a14:imgEffect>
                </a14:imgLayer>
              </a14:imgProps>
            </a:ext>
          </a:extLst>
        </a:blip>
        <a:stretch>
          <a:fillRect/>
        </a:stretch>
      </xdr:blipFill>
      <xdr:spPr>
        <a:xfrm>
          <a:off x="13862204" y="35227480"/>
          <a:ext cx="1515340" cy="1677035"/>
        </a:xfrm>
        <a:prstGeom prst="rect">
          <a:avLst/>
        </a:prstGeom>
      </xdr:spPr>
    </xdr:pic>
    <xdr:clientData/>
  </xdr:twoCellAnchor>
  <xdr:twoCellAnchor editAs="oneCell">
    <xdr:from>
      <xdr:col>8</xdr:col>
      <xdr:colOff>311148</xdr:colOff>
      <xdr:row>142</xdr:row>
      <xdr:rowOff>87803</xdr:rowOff>
    </xdr:from>
    <xdr:to>
      <xdr:col>8</xdr:col>
      <xdr:colOff>2206809</xdr:colOff>
      <xdr:row>142</xdr:row>
      <xdr:rowOff>1238250</xdr:rowOff>
    </xdr:to>
    <xdr:pic>
      <xdr:nvPicPr>
        <xdr:cNvPr id="42" name="Imagen 41">
          <a:extLst>
            <a:ext uri="{FF2B5EF4-FFF2-40B4-BE49-F238E27FC236}">
              <a16:creationId xmlns:a16="http://schemas.microsoft.com/office/drawing/2014/main" id="{00000000-0008-0000-0C00-00002A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Effect>
                    <a14:sharpenSoften amount="50000"/>
                  </a14:imgEffect>
                </a14:imgLayer>
              </a14:imgProps>
            </a:ext>
          </a:extLst>
        </a:blip>
        <a:stretch>
          <a:fillRect/>
        </a:stretch>
      </xdr:blipFill>
      <xdr:spPr>
        <a:xfrm>
          <a:off x="11074398" y="43505928"/>
          <a:ext cx="1895661" cy="1150447"/>
        </a:xfrm>
        <a:prstGeom prst="rect">
          <a:avLst/>
        </a:prstGeom>
      </xdr:spPr>
    </xdr:pic>
    <xdr:clientData/>
  </xdr:twoCellAnchor>
  <xdr:twoCellAnchor editAs="oneCell">
    <xdr:from>
      <xdr:col>8</xdr:col>
      <xdr:colOff>2389332</xdr:colOff>
      <xdr:row>142</xdr:row>
      <xdr:rowOff>65809</xdr:rowOff>
    </xdr:from>
    <xdr:to>
      <xdr:col>8</xdr:col>
      <xdr:colOff>3873500</xdr:colOff>
      <xdr:row>142</xdr:row>
      <xdr:rowOff>1258405</xdr:rowOff>
    </xdr:to>
    <xdr:pic>
      <xdr:nvPicPr>
        <xdr:cNvPr id="43" name="Imagen 42">
          <a:extLst>
            <a:ext uri="{FF2B5EF4-FFF2-40B4-BE49-F238E27FC236}">
              <a16:creationId xmlns:a16="http://schemas.microsoft.com/office/drawing/2014/main" id="{00000000-0008-0000-0C00-00002B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Effect>
                    <a14:sharpenSoften amount="50000"/>
                  </a14:imgEffect>
                </a14:imgLayer>
              </a14:imgProps>
            </a:ext>
          </a:extLst>
        </a:blip>
        <a:stretch>
          <a:fillRect/>
        </a:stretch>
      </xdr:blipFill>
      <xdr:spPr>
        <a:xfrm>
          <a:off x="13152582" y="43483934"/>
          <a:ext cx="1484168" cy="1192596"/>
        </a:xfrm>
        <a:prstGeom prst="rect">
          <a:avLst/>
        </a:prstGeom>
      </xdr:spPr>
    </xdr:pic>
    <xdr:clientData/>
  </xdr:twoCellAnchor>
  <xdr:twoCellAnchor editAs="oneCell">
    <xdr:from>
      <xdr:col>8</xdr:col>
      <xdr:colOff>1399886</xdr:colOff>
      <xdr:row>141</xdr:row>
      <xdr:rowOff>43295</xdr:rowOff>
    </xdr:from>
    <xdr:to>
      <xdr:col>8</xdr:col>
      <xdr:colOff>2626591</xdr:colOff>
      <xdr:row>142</xdr:row>
      <xdr:rowOff>2430</xdr:rowOff>
    </xdr:to>
    <xdr:pic>
      <xdr:nvPicPr>
        <xdr:cNvPr id="45" name="Imagen 44">
          <a:extLst>
            <a:ext uri="{FF2B5EF4-FFF2-40B4-BE49-F238E27FC236}">
              <a16:creationId xmlns:a16="http://schemas.microsoft.com/office/drawing/2014/main" id="{00000000-0008-0000-0C00-00002D000000}"/>
            </a:ext>
          </a:extLst>
        </xdr:cNvPr>
        <xdr:cNvPicPr>
          <a:picLocks noChangeAspect="1"/>
        </xdr:cNvPicPr>
      </xdr:nvPicPr>
      <xdr:blipFill>
        <a:blip xmlns:r="http://schemas.openxmlformats.org/officeDocument/2006/relationships" r:embed="rId12">
          <a:grayscl/>
        </a:blip>
        <a:stretch>
          <a:fillRect/>
        </a:stretch>
      </xdr:blipFill>
      <xdr:spPr>
        <a:xfrm>
          <a:off x="12137159" y="42213068"/>
          <a:ext cx="1226705" cy="983793"/>
        </a:xfrm>
        <a:prstGeom prst="rect">
          <a:avLst/>
        </a:prstGeom>
      </xdr:spPr>
    </xdr:pic>
    <xdr:clientData/>
  </xdr:twoCellAnchor>
  <xdr:twoCellAnchor editAs="oneCell">
    <xdr:from>
      <xdr:col>8</xdr:col>
      <xdr:colOff>155511</xdr:colOff>
      <xdr:row>119</xdr:row>
      <xdr:rowOff>466531</xdr:rowOff>
    </xdr:from>
    <xdr:to>
      <xdr:col>8</xdr:col>
      <xdr:colOff>1565915</xdr:colOff>
      <xdr:row>124</xdr:row>
      <xdr:rowOff>355929</xdr:rowOff>
    </xdr:to>
    <xdr:pic>
      <xdr:nvPicPr>
        <xdr:cNvPr id="23" name="Imagen 22">
          <a:extLst>
            <a:ext uri="{FF2B5EF4-FFF2-40B4-BE49-F238E27FC236}">
              <a16:creationId xmlns:a16="http://schemas.microsoft.com/office/drawing/2014/main" id="{00000000-0008-0000-0C00-000017000000}"/>
            </a:ext>
          </a:extLst>
        </xdr:cNvPr>
        <xdr:cNvPicPr>
          <a:picLocks noChangeAspect="1"/>
        </xdr:cNvPicPr>
      </xdr:nvPicPr>
      <xdr:blipFill>
        <a:blip xmlns:r="http://schemas.openxmlformats.org/officeDocument/2006/relationships" r:embed="rId13"/>
        <a:stretch>
          <a:fillRect/>
        </a:stretch>
      </xdr:blipFill>
      <xdr:spPr>
        <a:xfrm>
          <a:off x="11867373" y="38673444"/>
          <a:ext cx="1410404" cy="2144296"/>
        </a:xfrm>
        <a:prstGeom prst="rect">
          <a:avLst/>
        </a:prstGeom>
      </xdr:spPr>
    </xdr:pic>
    <xdr:clientData/>
  </xdr:twoCellAnchor>
  <xdr:twoCellAnchor editAs="oneCell">
    <xdr:from>
      <xdr:col>8</xdr:col>
      <xdr:colOff>1759209</xdr:colOff>
      <xdr:row>119</xdr:row>
      <xdr:rowOff>388776</xdr:rowOff>
    </xdr:from>
    <xdr:to>
      <xdr:col>8</xdr:col>
      <xdr:colOff>3930857</xdr:colOff>
      <xdr:row>124</xdr:row>
      <xdr:rowOff>100713</xdr:rowOff>
    </xdr:to>
    <xdr:pic>
      <xdr:nvPicPr>
        <xdr:cNvPr id="24" name="Imagen 23">
          <a:extLst>
            <a:ext uri="{FF2B5EF4-FFF2-40B4-BE49-F238E27FC236}">
              <a16:creationId xmlns:a16="http://schemas.microsoft.com/office/drawing/2014/main" id="{00000000-0008-0000-0C00-000018000000}"/>
            </a:ext>
          </a:extLst>
        </xdr:cNvPr>
        <xdr:cNvPicPr>
          <a:picLocks noChangeAspect="1"/>
        </xdr:cNvPicPr>
      </xdr:nvPicPr>
      <xdr:blipFill>
        <a:blip xmlns:r="http://schemas.openxmlformats.org/officeDocument/2006/relationships" r:embed="rId14"/>
        <a:stretch>
          <a:fillRect/>
        </a:stretch>
      </xdr:blipFill>
      <xdr:spPr>
        <a:xfrm>
          <a:off x="13471071" y="38595689"/>
          <a:ext cx="2171648" cy="1966835"/>
        </a:xfrm>
        <a:prstGeom prst="rect">
          <a:avLst/>
        </a:prstGeom>
      </xdr:spPr>
    </xdr:pic>
    <xdr:clientData/>
  </xdr:twoCellAnchor>
  <xdr:twoCellAnchor editAs="oneCell">
    <xdr:from>
      <xdr:col>8</xdr:col>
      <xdr:colOff>2322933</xdr:colOff>
      <xdr:row>140</xdr:row>
      <xdr:rowOff>145791</xdr:rowOff>
    </xdr:from>
    <xdr:to>
      <xdr:col>8</xdr:col>
      <xdr:colOff>3787936</xdr:colOff>
      <xdr:row>140</xdr:row>
      <xdr:rowOff>1106123</xdr:rowOff>
    </xdr:to>
    <xdr:pic>
      <xdr:nvPicPr>
        <xdr:cNvPr id="26" name="Imagen 25">
          <a:extLst>
            <a:ext uri="{FF2B5EF4-FFF2-40B4-BE49-F238E27FC236}">
              <a16:creationId xmlns:a16="http://schemas.microsoft.com/office/drawing/2014/main" id="{00000000-0008-0000-0C00-00001A000000}"/>
            </a:ext>
          </a:extLst>
        </xdr:cNvPr>
        <xdr:cNvPicPr>
          <a:picLocks noChangeAspect="1"/>
        </xdr:cNvPicPr>
      </xdr:nvPicPr>
      <xdr:blipFill>
        <a:blip xmlns:r="http://schemas.openxmlformats.org/officeDocument/2006/relationships" r:embed="rId14"/>
        <a:stretch>
          <a:fillRect/>
        </a:stretch>
      </xdr:blipFill>
      <xdr:spPr>
        <a:xfrm>
          <a:off x="14034795" y="46031021"/>
          <a:ext cx="1465003" cy="960332"/>
        </a:xfrm>
        <a:prstGeom prst="rect">
          <a:avLst/>
        </a:prstGeom>
      </xdr:spPr>
    </xdr:pic>
    <xdr:clientData/>
  </xdr:twoCellAnchor>
  <xdr:twoCellAnchor editAs="oneCell">
    <xdr:from>
      <xdr:col>8</xdr:col>
      <xdr:colOff>281863</xdr:colOff>
      <xdr:row>140</xdr:row>
      <xdr:rowOff>194387</xdr:rowOff>
    </xdr:from>
    <xdr:to>
      <xdr:col>8</xdr:col>
      <xdr:colOff>1773822</xdr:colOff>
      <xdr:row>140</xdr:row>
      <xdr:rowOff>1165200</xdr:rowOff>
    </xdr:to>
    <xdr:pic>
      <xdr:nvPicPr>
        <xdr:cNvPr id="27" name="Imagen 26">
          <a:extLst>
            <a:ext uri="{FF2B5EF4-FFF2-40B4-BE49-F238E27FC236}">
              <a16:creationId xmlns:a16="http://schemas.microsoft.com/office/drawing/2014/main" id="{00000000-0008-0000-0C00-00001B000000}"/>
            </a:ext>
          </a:extLst>
        </xdr:cNvPr>
        <xdr:cNvPicPr>
          <a:picLocks noChangeAspect="1"/>
        </xdr:cNvPicPr>
      </xdr:nvPicPr>
      <xdr:blipFill>
        <a:blip xmlns:r="http://schemas.openxmlformats.org/officeDocument/2006/relationships" r:embed="rId13"/>
        <a:stretch>
          <a:fillRect/>
        </a:stretch>
      </xdr:blipFill>
      <xdr:spPr>
        <a:xfrm rot="16200000">
          <a:off x="12254298" y="45819044"/>
          <a:ext cx="970813" cy="1491959"/>
        </a:xfrm>
        <a:prstGeom prst="rect">
          <a:avLst/>
        </a:prstGeom>
      </xdr:spPr>
    </xdr:pic>
    <xdr:clientData/>
  </xdr:twoCellAnchor>
  <xdr:twoCellAnchor editAs="oneCell">
    <xdr:from>
      <xdr:col>8</xdr:col>
      <xdr:colOff>466530</xdr:colOff>
      <xdr:row>181</xdr:row>
      <xdr:rowOff>242985</xdr:rowOff>
    </xdr:from>
    <xdr:to>
      <xdr:col>8</xdr:col>
      <xdr:colOff>3596173</xdr:colOff>
      <xdr:row>181</xdr:row>
      <xdr:rowOff>1736204</xdr:rowOff>
    </xdr:to>
    <xdr:pic>
      <xdr:nvPicPr>
        <xdr:cNvPr id="28" name="Imagen 27">
          <a:extLst>
            <a:ext uri="{FF2B5EF4-FFF2-40B4-BE49-F238E27FC236}">
              <a16:creationId xmlns:a16="http://schemas.microsoft.com/office/drawing/2014/main" id="{00000000-0008-0000-0C00-00001C000000}"/>
            </a:ext>
          </a:extLst>
        </xdr:cNvPr>
        <xdr:cNvPicPr>
          <a:picLocks noChangeAspect="1"/>
        </xdr:cNvPicPr>
      </xdr:nvPicPr>
      <xdr:blipFill>
        <a:blip xmlns:r="http://schemas.openxmlformats.org/officeDocument/2006/relationships" r:embed="rId15"/>
        <a:stretch>
          <a:fillRect/>
        </a:stretch>
      </xdr:blipFill>
      <xdr:spPr>
        <a:xfrm>
          <a:off x="12178392" y="59502092"/>
          <a:ext cx="3129643" cy="1493219"/>
        </a:xfrm>
        <a:prstGeom prst="rect">
          <a:avLst/>
        </a:prstGeom>
      </xdr:spPr>
    </xdr:pic>
    <xdr:clientData/>
  </xdr:twoCellAnchor>
  <xdr:twoCellAnchor editAs="oneCell">
    <xdr:from>
      <xdr:col>8</xdr:col>
      <xdr:colOff>631761</xdr:colOff>
      <xdr:row>66</xdr:row>
      <xdr:rowOff>1529</xdr:rowOff>
    </xdr:from>
    <xdr:to>
      <xdr:col>8</xdr:col>
      <xdr:colOff>2444751</xdr:colOff>
      <xdr:row>70</xdr:row>
      <xdr:rowOff>265052</xdr:rowOff>
    </xdr:to>
    <xdr:pic>
      <xdr:nvPicPr>
        <xdr:cNvPr id="41" name="Imagen 40">
          <a:extLst>
            <a:ext uri="{FF2B5EF4-FFF2-40B4-BE49-F238E27FC236}">
              <a16:creationId xmlns:a16="http://schemas.microsoft.com/office/drawing/2014/main" id="{00000000-0008-0000-0C00-000029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2347511" y="25734904"/>
          <a:ext cx="1812990" cy="1517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748394</xdr:colOff>
      <xdr:row>126</xdr:row>
      <xdr:rowOff>48599</xdr:rowOff>
    </xdr:from>
    <xdr:to>
      <xdr:col>8</xdr:col>
      <xdr:colOff>2390970</xdr:colOff>
      <xdr:row>126</xdr:row>
      <xdr:rowOff>1393093</xdr:rowOff>
    </xdr:to>
    <xdr:pic>
      <xdr:nvPicPr>
        <xdr:cNvPr id="48" name="Imagen 47">
          <a:extLst>
            <a:ext uri="{FF2B5EF4-FFF2-40B4-BE49-F238E27FC236}">
              <a16:creationId xmlns:a16="http://schemas.microsoft.com/office/drawing/2014/main" id="{00000000-0008-0000-0C00-000030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460256" y="41365716"/>
          <a:ext cx="1642576" cy="1344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367394</xdr:colOff>
      <xdr:row>56</xdr:row>
      <xdr:rowOff>458755</xdr:rowOff>
    </xdr:from>
    <xdr:to>
      <xdr:col>8</xdr:col>
      <xdr:colOff>3826507</xdr:colOff>
      <xdr:row>60</xdr:row>
      <xdr:rowOff>140609</xdr:rowOff>
    </xdr:to>
    <xdr:pic>
      <xdr:nvPicPr>
        <xdr:cNvPr id="50" name="Imagen 49">
          <a:extLst>
            <a:ext uri="{FF2B5EF4-FFF2-40B4-BE49-F238E27FC236}">
              <a16:creationId xmlns:a16="http://schemas.microsoft.com/office/drawing/2014/main" id="{00000000-0008-0000-0C00-000032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2083144" y="20032630"/>
          <a:ext cx="3459113" cy="2285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534566</xdr:colOff>
      <xdr:row>60</xdr:row>
      <xdr:rowOff>174950</xdr:rowOff>
    </xdr:from>
    <xdr:to>
      <xdr:col>8</xdr:col>
      <xdr:colOff>3698875</xdr:colOff>
      <xdr:row>64</xdr:row>
      <xdr:rowOff>550849</xdr:rowOff>
    </xdr:to>
    <xdr:pic>
      <xdr:nvPicPr>
        <xdr:cNvPr id="51" name="Imagen 50">
          <a:extLst>
            <a:ext uri="{FF2B5EF4-FFF2-40B4-BE49-F238E27FC236}">
              <a16:creationId xmlns:a16="http://schemas.microsoft.com/office/drawing/2014/main" id="{00000000-0008-0000-0C00-000033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2250316" y="22130075"/>
          <a:ext cx="3164309" cy="282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767832</xdr:colOff>
      <xdr:row>143</xdr:row>
      <xdr:rowOff>132617</xdr:rowOff>
    </xdr:from>
    <xdr:to>
      <xdr:col>8</xdr:col>
      <xdr:colOff>2517563</xdr:colOff>
      <xdr:row>143</xdr:row>
      <xdr:rowOff>1564820</xdr:rowOff>
    </xdr:to>
    <xdr:pic>
      <xdr:nvPicPr>
        <xdr:cNvPr id="52" name="Imagen 51">
          <a:extLst>
            <a:ext uri="{FF2B5EF4-FFF2-40B4-BE49-F238E27FC236}">
              <a16:creationId xmlns:a16="http://schemas.microsoft.com/office/drawing/2014/main" id="{00000000-0008-0000-0C00-000034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479694" y="52918612"/>
          <a:ext cx="1749731" cy="14322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452438</xdr:colOff>
      <xdr:row>0</xdr:row>
      <xdr:rowOff>47625</xdr:rowOff>
    </xdr:from>
    <xdr:to>
      <xdr:col>22</xdr:col>
      <xdr:colOff>208554</xdr:colOff>
      <xdr:row>1</xdr:row>
      <xdr:rowOff>714375</xdr:rowOff>
    </xdr:to>
    <xdr:pic>
      <xdr:nvPicPr>
        <xdr:cNvPr id="2" name="1 Imagen">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2438" y="47625"/>
          <a:ext cx="893583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43E89689\PRESUPUESTO%20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Users/Usuario/Google%20Drive/APU/presupuesto%20pintada%20alcald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ZXPREPLIEGOS%20PUENTE%20ARMADA/PRESUP/ZPREPLIEGOS%20PUENTE%20ARMADA/OBRAS%20PUENTE%20ARMADA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Lucho/transfer%20lucho/Mis%20documentos/ANDES3/mayo%204-01/Mis%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Lucho/transfer%20lucho/Mis%20documentos/AiuApoSaraBrut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md/documentos%20c/Documentos-Wilson/Advial-Cmarca/bimestral/06-dic-ene-99/03JUN-JUL-98/Acc%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AVICOL/MSOFFICE/LICITAR/analisis%20del%20AIU/AI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gobantioquia-my.sharepoint.com/D:/D:/Aquitania/Cofinanciacion/FICHAS%20Y%20FORMATOS/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Pc1/d/LIQ.TRANSPORTE%20DE%20MATERIALES%20OCTUBRE%20DE%202006%20HASMER%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bantioquia-my.sharepoint.com/D:/D:/VILLA%20TAKOA/Presupuesto/APUS%20VILLA%20TAKO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gobantioquia-my.sharepoint.com/D:/C:/Polideportivos%20madrid/Presupuesto%20herramientas%20de%20calculo/MATRIZ%20PARA%20EL%20CALCULO%20DEL%20AIU%2020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37247222\Acc%20Ago-Se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MS/Mis%20documentos/Licitaciones%202002/Lic.Duitama-La%20Palmera/BASEDuitama-La%20Palmer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E:/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marino/C/AMV-3005-2005/ADMON%20GRUPO%203%202004%20-2005/PRESUPUESTOS/Analisis%20de%20Precios%20Unitarios%20ASTRI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Users\DAVID\Downloads\file:\C:\Users\joaqu\Downloads\A\CARMEN\3271%20Palmitas\3271%20G1%20Presupuestos%20de%20Pozos-Palmitas%20Centr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H:/ADM%20VIAL%2003%20-%20CORDOBA/ESTADO%20DE%20RED/2103mar%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PROG-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SIMULACI&#211;NEDIFICIO.ok.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PUNITARIOS%20PARA%20241201%202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ANEXO%202/Users/ING~1.OSC/AppData/Local/Temp/Rar$DI01.853/Cantidades_750%20_Alta_Suelo%20AB.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Mis%20Documentos/Licitaciones/LIC-2000/OFERTAS/noviciado%20la%20caba&#241;a/CANTIDADES-ZOFICI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Listado"/>
      <sheetName val="SRN-005"/>
      <sheetName val="PRESUPUESTO LICITACIÓN SRN 001"/>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Precios."/>
      <sheetName val="Lista"/>
      <sheetName val="Hoja6"/>
      <sheetName val="EQUIPOS"/>
      <sheetName val="M.O."/>
      <sheetName val="MATERIALES"/>
      <sheetName val="RESUMEN MES MARZO"/>
      <sheetName val="DATBAND"/>
      <sheetName val="Lineas"/>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HE"/>
      <sheetName val="Localizaciones"/>
      <sheetName val="Datos"/>
      <sheetName val="Res-Accide-10"/>
      <sheetName val="SOPORTE ALC PLUVIAL"/>
      <sheetName val="SOPORTE "/>
      <sheetName val="Quadro-Orç. Resumo"/>
      <sheetName val="ESTRUCTURA"/>
      <sheetName val="ARQUITECTONICO PEAJE"/>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s>
    <sheetDataSet>
      <sheetData sheetId="0" refreshError="1">
        <row r="5">
          <cell r="E5">
            <v>1</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10">
          <cell r="M10">
            <v>1302940.7487084535</v>
          </cell>
        </row>
      </sheetData>
      <sheetData sheetId="46">
        <row r="10">
          <cell r="M10">
            <v>1302940.7487084535</v>
          </cell>
        </row>
      </sheetData>
      <sheetData sheetId="47">
        <row r="10">
          <cell r="M10">
            <v>1302940.7487084535</v>
          </cell>
        </row>
      </sheetData>
      <sheetData sheetId="48">
        <row r="10">
          <cell r="M10">
            <v>1302940.7487084535</v>
          </cell>
        </row>
      </sheetData>
      <sheetData sheetId="49">
        <row r="10">
          <cell r="M10">
            <v>1302940.7487084535</v>
          </cell>
        </row>
      </sheetData>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sheetData sheetId="77">
        <row r="6">
          <cell r="D6">
            <v>0</v>
          </cell>
        </row>
      </sheetData>
      <sheetData sheetId="78">
        <row r="10">
          <cell r="M10">
            <v>1302940.7487084535</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sheetData sheetId="98">
        <row r="6">
          <cell r="D6">
            <v>0</v>
          </cell>
        </row>
      </sheetData>
      <sheetData sheetId="99"/>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sheetData sheetId="120"/>
      <sheetData sheetId="121">
        <row r="6">
          <cell r="D6">
            <v>0</v>
          </cell>
        </row>
      </sheetData>
      <sheetData sheetId="122"/>
      <sheetData sheetId="123">
        <row r="6">
          <cell r="D6">
            <v>0</v>
          </cell>
        </row>
      </sheetData>
      <sheetData sheetId="124"/>
      <sheetData sheetId="125">
        <row r="6">
          <cell r="D6">
            <v>0</v>
          </cell>
        </row>
      </sheetData>
      <sheetData sheetId="126">
        <row r="10">
          <cell r="M10">
            <v>1302940.7487084535</v>
          </cell>
        </row>
      </sheetData>
      <sheetData sheetId="127">
        <row r="6">
          <cell r="D6">
            <v>0</v>
          </cell>
        </row>
      </sheetData>
      <sheetData sheetId="128"/>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row r="6">
          <cell r="D6">
            <v>5433063.0008333344</v>
          </cell>
        </row>
      </sheetData>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sheetData sheetId="440"/>
      <sheetData sheetId="441">
        <row r="6">
          <cell r="D6" t="str">
            <v>CONSORCIO CONSTRUCTOR PACIFICO 3</v>
          </cell>
        </row>
      </sheetData>
      <sheetData sheetId="442">
        <row r="6">
          <cell r="D6">
            <v>5433063.0008333344</v>
          </cell>
        </row>
      </sheetData>
      <sheetData sheetId="443">
        <row r="6">
          <cell r="D6">
            <v>5433063.0008333344</v>
          </cell>
        </row>
      </sheetData>
      <sheetData sheetId="444"/>
      <sheetData sheetId="445"/>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ow r="6">
          <cell r="D6" t="str">
            <v>CONSORCIO CONSTRUCTOR PACIFICO 3</v>
          </cell>
        </row>
      </sheetData>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ow r="6">
          <cell r="D6">
            <v>0</v>
          </cell>
        </row>
      </sheetData>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
      <sheetName val="LISTADO DE MATERIALES Y EQUIPOS"/>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Personalizar"/>
      <sheetName val="Presupuesto"/>
      <sheetName val="List.Mat"/>
      <sheetName val="List.Equi"/>
      <sheetName val="List.M.Obra"/>
      <sheetName val="Unit"/>
      <sheetName val="PresuPDosPozos"/>
      <sheetName val="Summary"/>
      <sheetName val="BASES"/>
      <sheetName val="MC SF GAVIONES"/>
      <sheetName val="PESOS"/>
      <sheetName val="civ_roma"/>
      <sheetName val="Sheet1"/>
      <sheetName val="Listado"/>
      <sheetName val="PE_02"/>
      <sheetName val="PE-02"/>
      <sheetName val="BASE"/>
      <sheetName val="5. MODIFICATORIA"/>
      <sheetName val="Jornales"/>
      <sheetName val="PU"/>
      <sheetName val="Estruc_ Tarif"/>
      <sheetName val="RECIBO FINAL"/>
      <sheetName val="letra"/>
      <sheetName val="CRA.MODI"/>
      <sheetName val="UNITARIOS_GENERALES"/>
      <sheetName val="5__MODIFICATORIA"/>
      <sheetName val="BASE DATOS"/>
      <sheetName val="Listas"/>
      <sheetName val="UNIT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SUMOS (2)"/>
      <sheetName val="ITEM"/>
      <sheetName val="MO"/>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CUADRILL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APU BASICOS"/>
      <sheetName val="CANTIDADES Y PRECIOS"/>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OCTUBR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CANT.5921"/>
      <sheetName val="ACTA COMPARATIVA"/>
      <sheetName val="RESUMEN OBRAS "/>
      <sheetName val="ALCANTARILLADO"/>
      <sheetName val="DOMICILIARIAS"/>
      <sheetName val="APU ACUEDUCTO (2)"/>
      <sheetName val="APU ACUEDUCTO"/>
      <sheetName val="APU ALCANTARILL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ow r="5">
          <cell r="A5">
            <v>4010000</v>
          </cell>
        </row>
      </sheetData>
      <sheetData sheetId="43"/>
      <sheetData sheetId="44">
        <row r="5">
          <cell r="A5">
            <v>1</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ow r="1">
          <cell r="A1" t="str">
            <v>ITEM</v>
          </cell>
        </row>
      </sheetData>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refreshError="1"/>
      <sheetData sheetId="245" refreshError="1"/>
      <sheetData sheetId="246" refreshError="1"/>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row r="1">
          <cell r="A1" t="str">
            <v>ITEM</v>
          </cell>
        </row>
      </sheetData>
      <sheetData sheetId="259">
        <row r="1">
          <cell r="A1" t="str">
            <v>EQUIPO</v>
          </cell>
        </row>
      </sheetData>
      <sheetData sheetId="260">
        <row r="1">
          <cell r="A1" t="str">
            <v>ADMINISTRACION</v>
          </cell>
        </row>
      </sheetData>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row r="1">
          <cell r="A1" t="str">
            <v>ITEM</v>
          </cell>
        </row>
      </sheetData>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row r="1">
          <cell r="A1" t="str">
            <v>ITEM</v>
          </cell>
        </row>
      </sheetData>
      <sheetData sheetId="319">
        <row r="1">
          <cell r="A1" t="str">
            <v>EQUIPO</v>
          </cell>
        </row>
      </sheetData>
      <sheetData sheetId="320">
        <row r="1">
          <cell r="A1" t="str">
            <v>ADMINISTRACION</v>
          </cell>
        </row>
      </sheetData>
      <sheetData sheetId="321"/>
      <sheetData sheetId="322"/>
      <sheetData sheetId="323"/>
      <sheetData sheetId="324"/>
      <sheetData sheetId="325"/>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
          <cell r="A1" t="str">
            <v>ITEM</v>
          </cell>
        </row>
      </sheetData>
      <sheetData sheetId="409">
        <row r="1">
          <cell r="A1" t="str">
            <v>EQUIPO</v>
          </cell>
        </row>
      </sheetData>
      <sheetData sheetId="410">
        <row r="1">
          <cell r="A1" t="str">
            <v>ADMINISTRACION</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ow r="1">
          <cell r="A1" t="str">
            <v>ITEM</v>
          </cell>
        </row>
      </sheetData>
      <sheetData sheetId="523">
        <row r="1">
          <cell r="A1" t="str">
            <v>EQUIPO</v>
          </cell>
        </row>
      </sheetData>
      <sheetData sheetId="524">
        <row r="1">
          <cell r="A1" t="str">
            <v>ADMINISTRACION</v>
          </cell>
        </row>
      </sheetData>
      <sheetData sheetId="525"/>
      <sheetData sheetId="526"/>
      <sheetData sheetId="527"/>
      <sheetData sheetId="528"/>
      <sheetData sheetId="529"/>
      <sheetData sheetId="530"/>
      <sheetData sheetId="531"/>
      <sheetData sheetId="532"/>
      <sheetData sheetId="533"/>
      <sheetData sheetId="534"/>
      <sheetData sheetId="535">
        <row r="1">
          <cell r="A1" t="str">
            <v>ITEM</v>
          </cell>
        </row>
      </sheetData>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sheetData sheetId="553"/>
      <sheetData sheetId="554"/>
      <sheetData sheetId="555"/>
      <sheetData sheetId="556"/>
      <sheetData sheetId="557">
        <row r="1">
          <cell r="A1" t="str">
            <v>ITEM</v>
          </cell>
        </row>
      </sheetData>
      <sheetData sheetId="558">
        <row r="1">
          <cell r="A1" t="str">
            <v>EQUIPO</v>
          </cell>
        </row>
      </sheetData>
      <sheetData sheetId="559">
        <row r="1">
          <cell r="A1" t="str">
            <v>ADMINISTRACION</v>
          </cell>
        </row>
      </sheetData>
      <sheetData sheetId="560"/>
      <sheetData sheetId="561"/>
      <sheetData sheetId="562"/>
      <sheetData sheetId="563"/>
      <sheetData sheetId="564"/>
      <sheetData sheetId="565"/>
      <sheetData sheetId="566"/>
      <sheetData sheetId="567">
        <row r="5">
          <cell r="A5">
            <v>1</v>
          </cell>
        </row>
      </sheetData>
      <sheetData sheetId="568"/>
      <sheetData sheetId="569"/>
      <sheetData sheetId="570"/>
      <sheetData sheetId="571">
        <row r="1">
          <cell r="A1" t="str">
            <v>ITEM</v>
          </cell>
        </row>
      </sheetData>
      <sheetData sheetId="572">
        <row r="1">
          <cell r="A1" t="str">
            <v>EQUIPO</v>
          </cell>
        </row>
      </sheetData>
      <sheetData sheetId="573">
        <row r="1">
          <cell r="A1" t="str">
            <v>ADMINISTRACION</v>
          </cell>
        </row>
      </sheetData>
      <sheetData sheetId="574"/>
      <sheetData sheetId="575"/>
      <sheetData sheetId="576"/>
      <sheetData sheetId="577"/>
      <sheetData sheetId="578"/>
      <sheetData sheetId="579"/>
      <sheetData sheetId="580" refreshError="1"/>
      <sheetData sheetId="581" refreshError="1"/>
      <sheetData sheetId="582" refreshError="1"/>
      <sheetData sheetId="583"/>
      <sheetData sheetId="584" refreshError="1"/>
      <sheetData sheetId="585" refreshError="1"/>
      <sheetData sheetId="586" refreshError="1"/>
      <sheetData sheetId="587"/>
      <sheetData sheetId="588"/>
      <sheetData sheetId="589" refreshError="1"/>
      <sheetData sheetId="590" refreshError="1"/>
      <sheetData sheetId="591"/>
      <sheetData sheetId="592">
        <row r="168">
          <cell r="D168">
            <v>10046</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ow r="14">
          <cell r="D14">
            <v>38504</v>
          </cell>
        </row>
      </sheetData>
      <sheetData sheetId="663"/>
      <sheetData sheetId="664"/>
      <sheetData sheetId="665"/>
      <sheetData sheetId="666"/>
      <sheetData sheetId="667"/>
      <sheetData sheetId="668"/>
      <sheetData sheetId="669"/>
      <sheetData sheetId="670">
        <row r="33">
          <cell r="C33">
            <v>0.77967625899280601</v>
          </cell>
        </row>
      </sheetData>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row r="1">
          <cell r="A1" t="str">
            <v>EQUIPO</v>
          </cell>
        </row>
      </sheetData>
      <sheetData sheetId="938">
        <row r="1">
          <cell r="A1" t="str">
            <v>ADMINISTRACION</v>
          </cell>
        </row>
      </sheetData>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row r="1">
          <cell r="A1" t="str">
            <v>ITEM</v>
          </cell>
        </row>
      </sheetData>
      <sheetData sheetId="958">
        <row r="1">
          <cell r="A1" t="str">
            <v>EQUIPO</v>
          </cell>
        </row>
      </sheetData>
      <sheetData sheetId="959">
        <row r="1">
          <cell r="A1" t="str">
            <v>ADMINISTRACION</v>
          </cell>
        </row>
      </sheetData>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row r="6">
          <cell r="X6">
            <v>18397.48</v>
          </cell>
        </row>
      </sheetData>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sheetData sheetId="2199">
        <row r="1">
          <cell r="A1" t="str">
            <v>INSTITUTO NACIONAL DE VIAS</v>
          </cell>
        </row>
      </sheetData>
      <sheetData sheetId="2200" refreshError="1"/>
      <sheetData sheetId="2201" refreshError="1"/>
      <sheetData sheetId="2202" refreshError="1"/>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sheetData sheetId="2214" refreshError="1"/>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sheetData sheetId="2288"/>
      <sheetData sheetId="2289"/>
      <sheetData sheetId="2290"/>
      <sheetData sheetId="2291"/>
      <sheetData sheetId="2292"/>
      <sheetData sheetId="2293"/>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sheetData sheetId="2974">
        <row r="7">
          <cell r="B7">
            <v>1</v>
          </cell>
        </row>
      </sheetData>
      <sheetData sheetId="2975">
        <row r="1">
          <cell r="A1" t="str">
            <v>OCCIDENTAL DE COLOMBIA, LLC. / OCCIDENTAL ANDINA, LLC</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8">
          <cell r="A8">
            <v>2.1</v>
          </cell>
        </row>
      </sheetData>
      <sheetData sheetId="3737">
        <row r="8">
          <cell r="A8">
            <v>3.1</v>
          </cell>
        </row>
      </sheetData>
      <sheetData sheetId="3738"/>
      <sheetData sheetId="3739"/>
      <sheetData sheetId="3740"/>
      <sheetData sheetId="3741"/>
      <sheetData sheetId="3742">
        <row r="3">
          <cell r="A3">
            <v>1</v>
          </cell>
        </row>
      </sheetData>
      <sheetData sheetId="3743"/>
      <sheetData sheetId="3744"/>
      <sheetData sheetId="3745"/>
      <sheetData sheetId="3746"/>
      <sheetData sheetId="3747"/>
      <sheetData sheetId="3748" refreshError="1"/>
      <sheetData sheetId="3749">
        <row r="1">
          <cell r="A1" t="str">
            <v>LISTADO DE INSUMOS GENERAL</v>
          </cell>
        </row>
      </sheetData>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sheetData sheetId="4288"/>
      <sheetData sheetId="4289" refreshError="1"/>
      <sheetData sheetId="4290" refreshError="1"/>
      <sheetData sheetId="4291" refreshError="1"/>
      <sheetData sheetId="4292" refreshError="1"/>
      <sheetData sheetId="4293" refreshError="1"/>
      <sheetData sheetId="4294" refreshError="1"/>
      <sheetData sheetId="4295"/>
      <sheetData sheetId="4296"/>
      <sheetData sheetId="4297"/>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sheetData sheetId="4310"/>
      <sheetData sheetId="4311"/>
      <sheetData sheetId="4312"/>
      <sheetData sheetId="4313"/>
      <sheetData sheetId="4314"/>
      <sheetData sheetId="4315"/>
      <sheetData sheetId="4316"/>
      <sheetData sheetId="4317"/>
      <sheetData sheetId="4318"/>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ow r="4">
          <cell r="E4" t="str">
            <v>GUPCO</v>
          </cell>
        </row>
      </sheetData>
      <sheetData sheetId="4554"/>
      <sheetData sheetId="4555"/>
      <sheetData sheetId="4556"/>
      <sheetData sheetId="4557" refreshError="1"/>
      <sheetData sheetId="4558" refreshError="1"/>
      <sheetData sheetId="4559" refreshError="1"/>
      <sheetData sheetId="4560" refreshError="1"/>
      <sheetData sheetId="4561" refreshError="1"/>
      <sheetData sheetId="4562" refreshError="1"/>
      <sheetData sheetId="4563"/>
      <sheetData sheetId="4564"/>
      <sheetData sheetId="4565" refreshError="1"/>
      <sheetData sheetId="4566"/>
      <sheetData sheetId="4567"/>
      <sheetData sheetId="4568"/>
      <sheetData sheetId="4569"/>
      <sheetData sheetId="4570"/>
      <sheetData sheetId="4571"/>
      <sheetData sheetId="4572"/>
      <sheetData sheetId="4573"/>
      <sheetData sheetId="4574"/>
      <sheetData sheetId="4575" refreshError="1"/>
      <sheetData sheetId="4576" refreshError="1"/>
      <sheetData sheetId="4577" refreshError="1"/>
      <sheetData sheetId="4578">
        <row r="2">
          <cell r="A2" t="str">
            <v>(ºF)</v>
          </cell>
        </row>
      </sheetData>
      <sheetData sheetId="4579"/>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sheetData sheetId="4591"/>
      <sheetData sheetId="4592" refreshError="1"/>
      <sheetData sheetId="4593" refreshError="1"/>
      <sheetData sheetId="4594"/>
      <sheetData sheetId="4595" refreshError="1"/>
      <sheetData sheetId="4596" refreshError="1"/>
      <sheetData sheetId="4597"/>
      <sheetData sheetId="4598" refreshError="1"/>
      <sheetData sheetId="4599"/>
      <sheetData sheetId="4600"/>
      <sheetData sheetId="4601"/>
      <sheetData sheetId="4602"/>
      <sheetData sheetId="4603"/>
      <sheetData sheetId="4604"/>
      <sheetData sheetId="4605" refreshError="1"/>
      <sheetData sheetId="4606"/>
      <sheetData sheetId="4607" refreshError="1"/>
      <sheetData sheetId="4608"/>
      <sheetData sheetId="4609" refreshError="1"/>
      <sheetData sheetId="4610" refreshError="1"/>
      <sheetData sheetId="4611" refreshError="1"/>
      <sheetData sheetId="4612"/>
      <sheetData sheetId="4613"/>
      <sheetData sheetId="4614"/>
      <sheetData sheetId="4615"/>
      <sheetData sheetId="4616"/>
      <sheetData sheetId="4617"/>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sheetData sheetId="4670"/>
      <sheetData sheetId="4671"/>
      <sheetData sheetId="4672"/>
      <sheetData sheetId="4673"/>
      <sheetData sheetId="4674"/>
      <sheetData sheetId="4675"/>
      <sheetData sheetId="4676"/>
      <sheetData sheetId="4677"/>
      <sheetData sheetId="4678"/>
      <sheetData sheetId="4679" refreshError="1"/>
      <sheetData sheetId="4680" refreshError="1"/>
      <sheetData sheetId="4681" refreshError="1"/>
      <sheetData sheetId="4682" refreshError="1"/>
      <sheetData sheetId="4683" refreshError="1"/>
      <sheetData sheetId="4684" refreshError="1"/>
      <sheetData sheetId="4685" refreshError="1"/>
      <sheetData sheetId="4686"/>
      <sheetData sheetId="4687"/>
      <sheetData sheetId="4688"/>
      <sheetData sheetId="4689"/>
      <sheetData sheetId="4690"/>
      <sheetData sheetId="4691"/>
      <sheetData sheetId="4692"/>
      <sheetData sheetId="4693"/>
      <sheetData sheetId="4694"/>
      <sheetData sheetId="4695"/>
      <sheetData sheetId="4696"/>
      <sheetData sheetId="4697" refreshError="1"/>
      <sheetData sheetId="4698" refreshError="1"/>
      <sheetData sheetId="4699" refreshError="1"/>
      <sheetData sheetId="4700" refreshError="1"/>
      <sheetData sheetId="4701" refreshError="1"/>
      <sheetData sheetId="4702"/>
      <sheetData sheetId="4703"/>
      <sheetData sheetId="4704" refreshError="1"/>
      <sheetData sheetId="4705"/>
      <sheetData sheetId="4706">
        <row r="4">
          <cell r="B4">
            <v>39886</v>
          </cell>
        </row>
      </sheetData>
      <sheetData sheetId="4707"/>
      <sheetData sheetId="4708"/>
      <sheetData sheetId="4709"/>
      <sheetData sheetId="4710"/>
      <sheetData sheetId="4711"/>
      <sheetData sheetId="4712"/>
      <sheetData sheetId="4713">
        <row r="4">
          <cell r="B4">
            <v>39886</v>
          </cell>
        </row>
      </sheetData>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refreshError="1"/>
      <sheetData sheetId="4741" refreshError="1"/>
      <sheetData sheetId="4742"/>
      <sheetData sheetId="4743">
        <row r="5">
          <cell r="B5" t="str">
            <v>MANO DE OBRA MENOR A 10SMLV (sin AIU)</v>
          </cell>
        </row>
      </sheetData>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refreshError="1"/>
      <sheetData sheetId="4764"/>
      <sheetData sheetId="4765"/>
      <sheetData sheetId="4766"/>
      <sheetData sheetId="4767" refreshError="1"/>
      <sheetData sheetId="4768"/>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sheetData sheetId="4843"/>
      <sheetData sheetId="4844"/>
      <sheetData sheetId="4845"/>
      <sheetData sheetId="4846">
        <row r="4">
          <cell r="E4" t="str">
            <v>GUPCO</v>
          </cell>
        </row>
      </sheetData>
      <sheetData sheetId="4847"/>
      <sheetData sheetId="4848"/>
      <sheetData sheetId="4849"/>
      <sheetData sheetId="4850"/>
      <sheetData sheetId="4851"/>
      <sheetData sheetId="4852" refreshError="1"/>
      <sheetData sheetId="4853"/>
      <sheetData sheetId="4854" refreshError="1"/>
      <sheetData sheetId="4855"/>
      <sheetData sheetId="4856" refreshError="1"/>
      <sheetData sheetId="4857" refreshError="1"/>
      <sheetData sheetId="4858" refreshError="1"/>
      <sheetData sheetId="4859" refreshError="1"/>
      <sheetData sheetId="4860"/>
      <sheetData sheetId="4861"/>
      <sheetData sheetId="4862"/>
      <sheetData sheetId="4863"/>
      <sheetData sheetId="4864"/>
      <sheetData sheetId="4865" refreshError="1"/>
      <sheetData sheetId="4866" refreshError="1"/>
      <sheetData sheetId="4867" refreshError="1"/>
      <sheetData sheetId="4868" refreshError="1"/>
      <sheetData sheetId="4869"/>
      <sheetData sheetId="4870" refreshError="1"/>
      <sheetData sheetId="4871" refreshError="1"/>
      <sheetData sheetId="4872" refreshError="1"/>
      <sheetData sheetId="4873"/>
      <sheetData sheetId="4874"/>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refreshError="1"/>
      <sheetData sheetId="5001"/>
      <sheetData sheetId="5002" refreshError="1"/>
      <sheetData sheetId="5003"/>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sheetData sheetId="5019"/>
      <sheetData sheetId="5020"/>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efreshError="1"/>
      <sheetData sheetId="5060"/>
      <sheetData sheetId="5061"/>
      <sheetData sheetId="5062"/>
      <sheetData sheetId="5063"/>
      <sheetData sheetId="5064"/>
      <sheetData sheetId="5065"/>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sheetData sheetId="5137"/>
      <sheetData sheetId="5138">
        <row r="6">
          <cell r="AB6">
            <v>40179</v>
          </cell>
        </row>
      </sheetData>
      <sheetData sheetId="5139"/>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sheetData sheetId="5362"/>
      <sheetData sheetId="5363"/>
      <sheetData sheetId="5364" refreshError="1"/>
      <sheetData sheetId="5365" refreshError="1"/>
      <sheetData sheetId="5366" refreshError="1"/>
      <sheetData sheetId="5367" refreshError="1"/>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refreshError="1"/>
      <sheetData sheetId="5488"/>
      <sheetData sheetId="5489"/>
      <sheetData sheetId="5490"/>
      <sheetData sheetId="5491"/>
      <sheetData sheetId="5492" refreshError="1"/>
      <sheetData sheetId="5493"/>
      <sheetData sheetId="5494"/>
      <sheetData sheetId="5495"/>
      <sheetData sheetId="5496"/>
      <sheetData sheetId="5497"/>
      <sheetData sheetId="5498"/>
      <sheetData sheetId="5499"/>
      <sheetData sheetId="5500"/>
      <sheetData sheetId="5501"/>
      <sheetData sheetId="5502"/>
      <sheetData sheetId="5503" refreshError="1"/>
      <sheetData sheetId="5504" refreshError="1"/>
      <sheetData sheetId="5505"/>
      <sheetData sheetId="5506" refreshError="1"/>
      <sheetData sheetId="5507" refreshError="1"/>
      <sheetData sheetId="5508" refreshError="1"/>
      <sheetData sheetId="5509"/>
      <sheetData sheetId="5510" refreshError="1"/>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sheetData sheetId="5637">
        <row r="52">
          <cell r="B52" t="str">
            <v>ANTICIPO</v>
          </cell>
        </row>
      </sheetData>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refreshError="1"/>
      <sheetData sheetId="5651"/>
      <sheetData sheetId="5652"/>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ow r="3">
          <cell r="B3">
            <v>1</v>
          </cell>
        </row>
      </sheetData>
      <sheetData sheetId="6031"/>
      <sheetData sheetId="6032">
        <row r="437">
          <cell r="A437" t="str">
            <v>GEOCOMPUESTOS</v>
          </cell>
        </row>
      </sheetData>
      <sheetData sheetId="6033">
        <row r="30">
          <cell r="A30" t="str">
            <v>PRELIMINARES DE OBRA</v>
          </cell>
        </row>
      </sheetData>
      <sheetData sheetId="6034"/>
      <sheetData sheetId="6035"/>
      <sheetData sheetId="6036"/>
      <sheetData sheetId="6037">
        <row r="5">
          <cell r="C5" t="str">
            <v>OBRAS DE PROTECCIÓN Y ADECUACIÓN DE ORILLA DEL PARQUE  RONDA, EN EL RÍO MAGDALENA, ENTRE EL PUENTE VEHICULAR Y EL PUENTE FÉRREO, MUNICIPIO DE GIRARDOT CUNDINAMARCA</v>
          </cell>
        </row>
      </sheetData>
      <sheetData sheetId="6038"/>
      <sheetData sheetId="6039"/>
      <sheetData sheetId="6040"/>
      <sheetData sheetId="6041"/>
      <sheetData sheetId="6042">
        <row r="34">
          <cell r="E34" t="str">
            <v>M3</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sheetData sheetId="6306"/>
      <sheetData sheetId="6307" refreshError="1"/>
      <sheetData sheetId="6308"/>
      <sheetData sheetId="6309" refreshError="1"/>
      <sheetData sheetId="6310"/>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sheetData sheetId="6350"/>
      <sheetData sheetId="6351"/>
      <sheetData sheetId="6352"/>
      <sheetData sheetId="6353"/>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sheetData sheetId="6369"/>
      <sheetData sheetId="6370"/>
      <sheetData sheetId="6371"/>
      <sheetData sheetId="6372"/>
      <sheetData sheetId="6373"/>
      <sheetData sheetId="6374"/>
      <sheetData sheetId="6375"/>
      <sheetData sheetId="6376"/>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sheetData sheetId="6413">
        <row r="1">
          <cell r="A1" t="str">
            <v>ITEM</v>
          </cell>
        </row>
      </sheetData>
      <sheetData sheetId="6414" refreshError="1"/>
      <sheetData sheetId="6415">
        <row r="1">
          <cell r="A1" t="str">
            <v>ADMINISTRACION</v>
          </cell>
        </row>
      </sheetData>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refreshError="1"/>
      <sheetData sheetId="6438" refreshError="1"/>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sheetData sheetId="6526"/>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sheetData sheetId="6580" refreshError="1"/>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sheetData sheetId="6594"/>
      <sheetData sheetId="6595" refreshError="1"/>
      <sheetData sheetId="6596" refreshError="1"/>
      <sheetData sheetId="6597"/>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sheetData sheetId="6637"/>
      <sheetData sheetId="6638"/>
      <sheetData sheetId="6639"/>
      <sheetData sheetId="6640"/>
      <sheetData sheetId="6641"/>
      <sheetData sheetId="6642"/>
      <sheetData sheetId="6643"/>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refreshError="1"/>
      <sheetData sheetId="6680" refreshError="1"/>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row r="1">
          <cell r="A1" t="str">
            <v>INSTITUTO NACIONAL DE VIAS</v>
          </cell>
        </row>
      </sheetData>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row r="13">
          <cell r="A13">
            <v>1</v>
          </cell>
        </row>
      </sheetData>
      <sheetData sheetId="6771"/>
      <sheetData sheetId="6772"/>
      <sheetData sheetId="6773"/>
      <sheetData sheetId="6774" refreshError="1"/>
      <sheetData sheetId="6775" refreshError="1"/>
      <sheetData sheetId="6776" refreshError="1"/>
      <sheetData sheetId="6777">
        <row r="16">
          <cell r="C16" t="str">
            <v>X</v>
          </cell>
        </row>
      </sheetData>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sheetData sheetId="6808"/>
      <sheetData sheetId="6809">
        <row r="1">
          <cell r="W1" t="str">
            <v>TR0001</v>
          </cell>
        </row>
      </sheetData>
      <sheetData sheetId="6810"/>
      <sheetData sheetId="6811"/>
      <sheetData sheetId="6812"/>
      <sheetData sheetId="6813"/>
      <sheetData sheetId="6814"/>
      <sheetData sheetId="6815"/>
      <sheetData sheetId="6816">
        <row r="2">
          <cell r="C2">
            <v>2</v>
          </cell>
        </row>
      </sheetData>
      <sheetData sheetId="6817"/>
      <sheetData sheetId="6818">
        <row r="5">
          <cell r="G5">
            <v>1</v>
          </cell>
        </row>
      </sheetData>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refreshError="1"/>
      <sheetData sheetId="6834" refreshError="1"/>
      <sheetData sheetId="6835" refreshError="1"/>
      <sheetData sheetId="6836" refreshError="1"/>
      <sheetData sheetId="6837"/>
      <sheetData sheetId="6838"/>
      <sheetData sheetId="6839"/>
      <sheetData sheetId="6840"/>
      <sheetData sheetId="6841"/>
      <sheetData sheetId="6842"/>
      <sheetData sheetId="6843">
        <row r="9">
          <cell r="E9">
            <v>19.379681052981429</v>
          </cell>
        </row>
      </sheetData>
      <sheetData sheetId="6844">
        <row r="9">
          <cell r="E9">
            <v>19.372852455375334</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sheetData sheetId="6962"/>
      <sheetData sheetId="6963"/>
      <sheetData sheetId="6964"/>
      <sheetData sheetId="6965"/>
      <sheetData sheetId="6966"/>
      <sheetData sheetId="6967"/>
      <sheetData sheetId="6968"/>
      <sheetData sheetId="6969"/>
      <sheetData sheetId="6970">
        <row r="5">
          <cell r="E5" t="str">
            <v>CANTIDAD</v>
          </cell>
        </row>
      </sheetData>
      <sheetData sheetId="6971">
        <row r="5">
          <cell r="E5" t="str">
            <v>CANTIDAD</v>
          </cell>
        </row>
      </sheetData>
      <sheetData sheetId="6972">
        <row r="5">
          <cell r="E5" t="str">
            <v>CANTIDAD</v>
          </cell>
        </row>
      </sheetData>
      <sheetData sheetId="6973">
        <row r="5">
          <cell r="E5" t="str">
            <v>CANTIDAD</v>
          </cell>
        </row>
      </sheetData>
      <sheetData sheetId="6974">
        <row r="5">
          <cell r="E5" t="str">
            <v>CANTIDAD</v>
          </cell>
        </row>
      </sheetData>
      <sheetData sheetId="6975">
        <row r="5">
          <cell r="E5" t="str">
            <v>CANTIDAD</v>
          </cell>
        </row>
      </sheetData>
      <sheetData sheetId="6976">
        <row r="5">
          <cell r="E5" t="str">
            <v>CANTIDAD</v>
          </cell>
        </row>
      </sheetData>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ow r="16">
          <cell r="A16" t="str">
            <v>ABONO 10-30-10</v>
          </cell>
        </row>
      </sheetData>
      <sheetData sheetId="7178"/>
      <sheetData sheetId="7179"/>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row r="12">
          <cell r="D12">
            <v>1.1105322714947583</v>
          </cell>
        </row>
      </sheetData>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refreshError="1"/>
      <sheetData sheetId="7285" refreshError="1"/>
      <sheetData sheetId="7286" refreshError="1"/>
      <sheetData sheetId="7287"/>
      <sheetData sheetId="7288" refreshError="1"/>
      <sheetData sheetId="7289"/>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sheetData sheetId="7315" refreshError="1"/>
      <sheetData sheetId="7316" refreshError="1"/>
      <sheetData sheetId="7317" refreshError="1"/>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efreshError="1"/>
      <sheetData sheetId="7346" refreshError="1"/>
      <sheetData sheetId="7347"/>
      <sheetData sheetId="7348"/>
      <sheetData sheetId="7349"/>
      <sheetData sheetId="7350"/>
      <sheetData sheetId="7351"/>
      <sheetData sheetId="7352"/>
      <sheetData sheetId="7353" refreshError="1"/>
      <sheetData sheetId="7354" refreshError="1"/>
      <sheetData sheetId="7355" refreshError="1"/>
      <sheetData sheetId="7356"/>
      <sheetData sheetId="7357" refreshError="1"/>
      <sheetData sheetId="7358"/>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refreshError="1"/>
      <sheetData sheetId="7384" refreshError="1"/>
      <sheetData sheetId="7385" refreshError="1"/>
      <sheetData sheetId="7386"/>
      <sheetData sheetId="7387"/>
      <sheetData sheetId="7388"/>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sheetData sheetId="7469"/>
      <sheetData sheetId="7470">
        <row r="14">
          <cell r="D14">
            <v>38504</v>
          </cell>
        </row>
      </sheetData>
      <sheetData sheetId="7471"/>
      <sheetData sheetId="7472"/>
      <sheetData sheetId="7473">
        <row r="14">
          <cell r="D14">
            <v>38504</v>
          </cell>
        </row>
      </sheetData>
      <sheetData sheetId="7474"/>
      <sheetData sheetId="7475"/>
      <sheetData sheetId="7476"/>
      <sheetData sheetId="7477">
        <row r="14">
          <cell r="D14">
            <v>38504</v>
          </cell>
        </row>
      </sheetData>
      <sheetData sheetId="7478"/>
      <sheetData sheetId="7479"/>
      <sheetData sheetId="7480"/>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sheetData sheetId="7525"/>
      <sheetData sheetId="7526"/>
      <sheetData sheetId="7527"/>
      <sheetData sheetId="7528"/>
      <sheetData sheetId="7529"/>
      <sheetData sheetId="7530"/>
      <sheetData sheetId="7531"/>
      <sheetData sheetId="7532" refreshError="1"/>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refreshError="1"/>
      <sheetData sheetId="7580"/>
      <sheetData sheetId="758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sheetData sheetId="7591" refreshError="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refreshError="1"/>
      <sheetData sheetId="7709" refreshError="1"/>
      <sheetData sheetId="7710" refreshError="1"/>
      <sheetData sheetId="7711" refreshError="1"/>
      <sheetData sheetId="7712"/>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sheetData sheetId="7847"/>
      <sheetData sheetId="7848"/>
      <sheetData sheetId="7849"/>
      <sheetData sheetId="7850"/>
      <sheetData sheetId="785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3"/>
      <sheetName val="Cantidades_de_Obra3"/>
      <sheetName val="SUB_APU1"/>
      <sheetName val="Cantidades_de_Obra1"/>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Propiedad"/>
      <sheetName val="Reparación"/>
      <sheetName val="Indicadores"/>
      <sheetName val="DESPLEGABLE"/>
      <sheetName val="anexo2"/>
      <sheetName val="Solicitud de Servicios"/>
      <sheetName val="TARIFAS"/>
      <sheetName val="items"/>
      <sheetName val="REC-COD,"/>
      <sheetName val="AU"/>
      <sheetName val="Anexo 5-1 (2)"/>
      <sheetName val="Check List Reajustes FM- 101"/>
      <sheetName val="Check List Acta FM- 101"/>
      <sheetName val="FICHA FINANCIERA MFM"/>
      <sheetName val="ACTAS"/>
      <sheetName val="REAJUSTES"/>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 sheetId="18"/>
      <sheetData sheetId="19"/>
      <sheetData sheetId="20">
        <row r="1">
          <cell r="A1" t="str">
            <v>CODIGO</v>
          </cell>
        </row>
      </sheetData>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row r="1">
          <cell r="A1">
            <v>0</v>
          </cell>
        </row>
      </sheetData>
      <sheetData sheetId="42">
        <row r="1">
          <cell r="A1">
            <v>0</v>
          </cell>
        </row>
      </sheetData>
      <sheetData sheetId="4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_Cancha"/>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AS AEREA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Q425"/>
  <sheetViews>
    <sheetView workbookViewId="0"/>
  </sheetViews>
  <sheetFormatPr baseColWidth="10" defaultRowHeight="12.75" x14ac:dyDescent="0.2"/>
  <cols>
    <col min="1" max="1" width="6.7109375" style="3" customWidth="1"/>
    <col min="2" max="2" width="30.7109375" style="3" customWidth="1"/>
    <col min="3" max="3" width="8.7109375" style="3" customWidth="1"/>
    <col min="4" max="9" width="10.7109375" style="3"/>
    <col min="10" max="10" width="12.7109375" style="3" customWidth="1"/>
    <col min="11" max="11" width="13" style="3" customWidth="1"/>
    <col min="12" max="12" width="6.7109375" style="3" customWidth="1"/>
    <col min="13" max="13" width="12.7109375" style="3" customWidth="1"/>
    <col min="14" max="14" width="6.7109375" style="3" customWidth="1"/>
    <col min="15" max="256" width="10.7109375" style="3"/>
    <col min="257" max="257" width="6.7109375" style="3" customWidth="1"/>
    <col min="258" max="258" width="30.7109375" style="3" customWidth="1"/>
    <col min="259" max="259" width="8.7109375" style="3" customWidth="1"/>
    <col min="260" max="265" width="10.7109375" style="3"/>
    <col min="266" max="266" width="12.7109375" style="3" customWidth="1"/>
    <col min="267" max="267" width="13" style="3" customWidth="1"/>
    <col min="268" max="268" width="6.7109375" style="3" customWidth="1"/>
    <col min="269" max="269" width="12.7109375" style="3" customWidth="1"/>
    <col min="270" max="270" width="6.7109375" style="3" customWidth="1"/>
    <col min="271" max="512" width="10.7109375" style="3"/>
    <col min="513" max="513" width="6.7109375" style="3" customWidth="1"/>
    <col min="514" max="514" width="30.7109375" style="3" customWidth="1"/>
    <col min="515" max="515" width="8.7109375" style="3" customWidth="1"/>
    <col min="516" max="521" width="10.7109375" style="3"/>
    <col min="522" max="522" width="12.7109375" style="3" customWidth="1"/>
    <col min="523" max="523" width="13" style="3" customWidth="1"/>
    <col min="524" max="524" width="6.7109375" style="3" customWidth="1"/>
    <col min="525" max="525" width="12.7109375" style="3" customWidth="1"/>
    <col min="526" max="526" width="6.7109375" style="3" customWidth="1"/>
    <col min="527" max="768" width="10.7109375" style="3"/>
    <col min="769" max="769" width="6.7109375" style="3" customWidth="1"/>
    <col min="770" max="770" width="30.7109375" style="3" customWidth="1"/>
    <col min="771" max="771" width="8.7109375" style="3" customWidth="1"/>
    <col min="772" max="777" width="10.7109375" style="3"/>
    <col min="778" max="778" width="12.7109375" style="3" customWidth="1"/>
    <col min="779" max="779" width="13" style="3" customWidth="1"/>
    <col min="780" max="780" width="6.7109375" style="3" customWidth="1"/>
    <col min="781" max="781" width="12.7109375" style="3" customWidth="1"/>
    <col min="782" max="782" width="6.7109375" style="3" customWidth="1"/>
    <col min="783" max="1024" width="10.7109375" style="3"/>
    <col min="1025" max="1025" width="6.7109375" style="3" customWidth="1"/>
    <col min="1026" max="1026" width="30.7109375" style="3" customWidth="1"/>
    <col min="1027" max="1027" width="8.7109375" style="3" customWidth="1"/>
    <col min="1028" max="1033" width="10.7109375" style="3"/>
    <col min="1034" max="1034" width="12.7109375" style="3" customWidth="1"/>
    <col min="1035" max="1035" width="13" style="3" customWidth="1"/>
    <col min="1036" max="1036" width="6.7109375" style="3" customWidth="1"/>
    <col min="1037" max="1037" width="12.7109375" style="3" customWidth="1"/>
    <col min="1038" max="1038" width="6.7109375" style="3" customWidth="1"/>
    <col min="1039" max="1280" width="10.7109375" style="3"/>
    <col min="1281" max="1281" width="6.7109375" style="3" customWidth="1"/>
    <col min="1282" max="1282" width="30.7109375" style="3" customWidth="1"/>
    <col min="1283" max="1283" width="8.7109375" style="3" customWidth="1"/>
    <col min="1284" max="1289" width="10.7109375" style="3"/>
    <col min="1290" max="1290" width="12.7109375" style="3" customWidth="1"/>
    <col min="1291" max="1291" width="13" style="3" customWidth="1"/>
    <col min="1292" max="1292" width="6.7109375" style="3" customWidth="1"/>
    <col min="1293" max="1293" width="12.7109375" style="3" customWidth="1"/>
    <col min="1294" max="1294" width="6.7109375" style="3" customWidth="1"/>
    <col min="1295" max="1536" width="10.7109375" style="3"/>
    <col min="1537" max="1537" width="6.7109375" style="3" customWidth="1"/>
    <col min="1538" max="1538" width="30.7109375" style="3" customWidth="1"/>
    <col min="1539" max="1539" width="8.7109375" style="3" customWidth="1"/>
    <col min="1540" max="1545" width="10.7109375" style="3"/>
    <col min="1546" max="1546" width="12.7109375" style="3" customWidth="1"/>
    <col min="1547" max="1547" width="13" style="3" customWidth="1"/>
    <col min="1548" max="1548" width="6.7109375" style="3" customWidth="1"/>
    <col min="1549" max="1549" width="12.7109375" style="3" customWidth="1"/>
    <col min="1550" max="1550" width="6.7109375" style="3" customWidth="1"/>
    <col min="1551" max="1792" width="10.7109375" style="3"/>
    <col min="1793" max="1793" width="6.7109375" style="3" customWidth="1"/>
    <col min="1794" max="1794" width="30.7109375" style="3" customWidth="1"/>
    <col min="1795" max="1795" width="8.7109375" style="3" customWidth="1"/>
    <col min="1796" max="1801" width="10.7109375" style="3"/>
    <col min="1802" max="1802" width="12.7109375" style="3" customWidth="1"/>
    <col min="1803" max="1803" width="13" style="3" customWidth="1"/>
    <col min="1804" max="1804" width="6.7109375" style="3" customWidth="1"/>
    <col min="1805" max="1805" width="12.7109375" style="3" customWidth="1"/>
    <col min="1806" max="1806" width="6.7109375" style="3" customWidth="1"/>
    <col min="1807" max="2048" width="10.7109375" style="3"/>
    <col min="2049" max="2049" width="6.7109375" style="3" customWidth="1"/>
    <col min="2050" max="2050" width="30.7109375" style="3" customWidth="1"/>
    <col min="2051" max="2051" width="8.7109375" style="3" customWidth="1"/>
    <col min="2052" max="2057" width="10.7109375" style="3"/>
    <col min="2058" max="2058" width="12.7109375" style="3" customWidth="1"/>
    <col min="2059" max="2059" width="13" style="3" customWidth="1"/>
    <col min="2060" max="2060" width="6.7109375" style="3" customWidth="1"/>
    <col min="2061" max="2061" width="12.7109375" style="3" customWidth="1"/>
    <col min="2062" max="2062" width="6.7109375" style="3" customWidth="1"/>
    <col min="2063" max="2304" width="10.7109375" style="3"/>
    <col min="2305" max="2305" width="6.7109375" style="3" customWidth="1"/>
    <col min="2306" max="2306" width="30.7109375" style="3" customWidth="1"/>
    <col min="2307" max="2307" width="8.7109375" style="3" customWidth="1"/>
    <col min="2308" max="2313" width="10.7109375" style="3"/>
    <col min="2314" max="2314" width="12.7109375" style="3" customWidth="1"/>
    <col min="2315" max="2315" width="13" style="3" customWidth="1"/>
    <col min="2316" max="2316" width="6.7109375" style="3" customWidth="1"/>
    <col min="2317" max="2317" width="12.7109375" style="3" customWidth="1"/>
    <col min="2318" max="2318" width="6.7109375" style="3" customWidth="1"/>
    <col min="2319" max="2560" width="10.7109375" style="3"/>
    <col min="2561" max="2561" width="6.7109375" style="3" customWidth="1"/>
    <col min="2562" max="2562" width="30.7109375" style="3" customWidth="1"/>
    <col min="2563" max="2563" width="8.7109375" style="3" customWidth="1"/>
    <col min="2564" max="2569" width="10.7109375" style="3"/>
    <col min="2570" max="2570" width="12.7109375" style="3" customWidth="1"/>
    <col min="2571" max="2571" width="13" style="3" customWidth="1"/>
    <col min="2572" max="2572" width="6.7109375" style="3" customWidth="1"/>
    <col min="2573" max="2573" width="12.7109375" style="3" customWidth="1"/>
    <col min="2574" max="2574" width="6.7109375" style="3" customWidth="1"/>
    <col min="2575" max="2816" width="10.7109375" style="3"/>
    <col min="2817" max="2817" width="6.7109375" style="3" customWidth="1"/>
    <col min="2818" max="2818" width="30.7109375" style="3" customWidth="1"/>
    <col min="2819" max="2819" width="8.7109375" style="3" customWidth="1"/>
    <col min="2820" max="2825" width="10.7109375" style="3"/>
    <col min="2826" max="2826" width="12.7109375" style="3" customWidth="1"/>
    <col min="2827" max="2827" width="13" style="3" customWidth="1"/>
    <col min="2828" max="2828" width="6.7109375" style="3" customWidth="1"/>
    <col min="2829" max="2829" width="12.7109375" style="3" customWidth="1"/>
    <col min="2830" max="2830" width="6.7109375" style="3" customWidth="1"/>
    <col min="2831" max="3072" width="10.7109375" style="3"/>
    <col min="3073" max="3073" width="6.7109375" style="3" customWidth="1"/>
    <col min="3074" max="3074" width="30.7109375" style="3" customWidth="1"/>
    <col min="3075" max="3075" width="8.7109375" style="3" customWidth="1"/>
    <col min="3076" max="3081" width="10.7109375" style="3"/>
    <col min="3082" max="3082" width="12.7109375" style="3" customWidth="1"/>
    <col min="3083" max="3083" width="13" style="3" customWidth="1"/>
    <col min="3084" max="3084" width="6.7109375" style="3" customWidth="1"/>
    <col min="3085" max="3085" width="12.7109375" style="3" customWidth="1"/>
    <col min="3086" max="3086" width="6.7109375" style="3" customWidth="1"/>
    <col min="3087" max="3328" width="10.7109375" style="3"/>
    <col min="3329" max="3329" width="6.7109375" style="3" customWidth="1"/>
    <col min="3330" max="3330" width="30.7109375" style="3" customWidth="1"/>
    <col min="3331" max="3331" width="8.7109375" style="3" customWidth="1"/>
    <col min="3332" max="3337" width="10.7109375" style="3"/>
    <col min="3338" max="3338" width="12.7109375" style="3" customWidth="1"/>
    <col min="3339" max="3339" width="13" style="3" customWidth="1"/>
    <col min="3340" max="3340" width="6.7109375" style="3" customWidth="1"/>
    <col min="3341" max="3341" width="12.7109375" style="3" customWidth="1"/>
    <col min="3342" max="3342" width="6.7109375" style="3" customWidth="1"/>
    <col min="3343" max="3584" width="10.7109375" style="3"/>
    <col min="3585" max="3585" width="6.7109375" style="3" customWidth="1"/>
    <col min="3586" max="3586" width="30.7109375" style="3" customWidth="1"/>
    <col min="3587" max="3587" width="8.7109375" style="3" customWidth="1"/>
    <col min="3588" max="3593" width="10.7109375" style="3"/>
    <col min="3594" max="3594" width="12.7109375" style="3" customWidth="1"/>
    <col min="3595" max="3595" width="13" style="3" customWidth="1"/>
    <col min="3596" max="3596" width="6.7109375" style="3" customWidth="1"/>
    <col min="3597" max="3597" width="12.7109375" style="3" customWidth="1"/>
    <col min="3598" max="3598" width="6.7109375" style="3" customWidth="1"/>
    <col min="3599" max="3840" width="10.7109375" style="3"/>
    <col min="3841" max="3841" width="6.7109375" style="3" customWidth="1"/>
    <col min="3842" max="3842" width="30.7109375" style="3" customWidth="1"/>
    <col min="3843" max="3843" width="8.7109375" style="3" customWidth="1"/>
    <col min="3844" max="3849" width="10.7109375" style="3"/>
    <col min="3850" max="3850" width="12.7109375" style="3" customWidth="1"/>
    <col min="3851" max="3851" width="13" style="3" customWidth="1"/>
    <col min="3852" max="3852" width="6.7109375" style="3" customWidth="1"/>
    <col min="3853" max="3853" width="12.7109375" style="3" customWidth="1"/>
    <col min="3854" max="3854" width="6.7109375" style="3" customWidth="1"/>
    <col min="3855" max="4096" width="10.7109375" style="3"/>
    <col min="4097" max="4097" width="6.7109375" style="3" customWidth="1"/>
    <col min="4098" max="4098" width="30.7109375" style="3" customWidth="1"/>
    <col min="4099" max="4099" width="8.7109375" style="3" customWidth="1"/>
    <col min="4100" max="4105" width="10.7109375" style="3"/>
    <col min="4106" max="4106" width="12.7109375" style="3" customWidth="1"/>
    <col min="4107" max="4107" width="13" style="3" customWidth="1"/>
    <col min="4108" max="4108" width="6.7109375" style="3" customWidth="1"/>
    <col min="4109" max="4109" width="12.7109375" style="3" customWidth="1"/>
    <col min="4110" max="4110" width="6.7109375" style="3" customWidth="1"/>
    <col min="4111" max="4352" width="10.7109375" style="3"/>
    <col min="4353" max="4353" width="6.7109375" style="3" customWidth="1"/>
    <col min="4354" max="4354" width="30.7109375" style="3" customWidth="1"/>
    <col min="4355" max="4355" width="8.7109375" style="3" customWidth="1"/>
    <col min="4356" max="4361" width="10.7109375" style="3"/>
    <col min="4362" max="4362" width="12.7109375" style="3" customWidth="1"/>
    <col min="4363" max="4363" width="13" style="3" customWidth="1"/>
    <col min="4364" max="4364" width="6.7109375" style="3" customWidth="1"/>
    <col min="4365" max="4365" width="12.7109375" style="3" customWidth="1"/>
    <col min="4366" max="4366" width="6.7109375" style="3" customWidth="1"/>
    <col min="4367" max="4608" width="10.7109375" style="3"/>
    <col min="4609" max="4609" width="6.7109375" style="3" customWidth="1"/>
    <col min="4610" max="4610" width="30.7109375" style="3" customWidth="1"/>
    <col min="4611" max="4611" width="8.7109375" style="3" customWidth="1"/>
    <col min="4612" max="4617" width="10.7109375" style="3"/>
    <col min="4618" max="4618" width="12.7109375" style="3" customWidth="1"/>
    <col min="4619" max="4619" width="13" style="3" customWidth="1"/>
    <col min="4620" max="4620" width="6.7109375" style="3" customWidth="1"/>
    <col min="4621" max="4621" width="12.7109375" style="3" customWidth="1"/>
    <col min="4622" max="4622" width="6.7109375" style="3" customWidth="1"/>
    <col min="4623" max="4864" width="10.7109375" style="3"/>
    <col min="4865" max="4865" width="6.7109375" style="3" customWidth="1"/>
    <col min="4866" max="4866" width="30.7109375" style="3" customWidth="1"/>
    <col min="4867" max="4867" width="8.7109375" style="3" customWidth="1"/>
    <col min="4868" max="4873" width="10.7109375" style="3"/>
    <col min="4874" max="4874" width="12.7109375" style="3" customWidth="1"/>
    <col min="4875" max="4875" width="13" style="3" customWidth="1"/>
    <col min="4876" max="4876" width="6.7109375" style="3" customWidth="1"/>
    <col min="4877" max="4877" width="12.7109375" style="3" customWidth="1"/>
    <col min="4878" max="4878" width="6.7109375" style="3" customWidth="1"/>
    <col min="4879" max="5120" width="10.7109375" style="3"/>
    <col min="5121" max="5121" width="6.7109375" style="3" customWidth="1"/>
    <col min="5122" max="5122" width="30.7109375" style="3" customWidth="1"/>
    <col min="5123" max="5123" width="8.7109375" style="3" customWidth="1"/>
    <col min="5124" max="5129" width="10.7109375" style="3"/>
    <col min="5130" max="5130" width="12.7109375" style="3" customWidth="1"/>
    <col min="5131" max="5131" width="13" style="3" customWidth="1"/>
    <col min="5132" max="5132" width="6.7109375" style="3" customWidth="1"/>
    <col min="5133" max="5133" width="12.7109375" style="3" customWidth="1"/>
    <col min="5134" max="5134" width="6.7109375" style="3" customWidth="1"/>
    <col min="5135" max="5376" width="10.7109375" style="3"/>
    <col min="5377" max="5377" width="6.7109375" style="3" customWidth="1"/>
    <col min="5378" max="5378" width="30.7109375" style="3" customWidth="1"/>
    <col min="5379" max="5379" width="8.7109375" style="3" customWidth="1"/>
    <col min="5380" max="5385" width="10.7109375" style="3"/>
    <col min="5386" max="5386" width="12.7109375" style="3" customWidth="1"/>
    <col min="5387" max="5387" width="13" style="3" customWidth="1"/>
    <col min="5388" max="5388" width="6.7109375" style="3" customWidth="1"/>
    <col min="5389" max="5389" width="12.7109375" style="3" customWidth="1"/>
    <col min="5390" max="5390" width="6.7109375" style="3" customWidth="1"/>
    <col min="5391" max="5632" width="10.7109375" style="3"/>
    <col min="5633" max="5633" width="6.7109375" style="3" customWidth="1"/>
    <col min="5634" max="5634" width="30.7109375" style="3" customWidth="1"/>
    <col min="5635" max="5635" width="8.7109375" style="3" customWidth="1"/>
    <col min="5636" max="5641" width="10.7109375" style="3"/>
    <col min="5642" max="5642" width="12.7109375" style="3" customWidth="1"/>
    <col min="5643" max="5643" width="13" style="3" customWidth="1"/>
    <col min="5644" max="5644" width="6.7109375" style="3" customWidth="1"/>
    <col min="5645" max="5645" width="12.7109375" style="3" customWidth="1"/>
    <col min="5646" max="5646" width="6.7109375" style="3" customWidth="1"/>
    <col min="5647" max="5888" width="10.7109375" style="3"/>
    <col min="5889" max="5889" width="6.7109375" style="3" customWidth="1"/>
    <col min="5890" max="5890" width="30.7109375" style="3" customWidth="1"/>
    <col min="5891" max="5891" width="8.7109375" style="3" customWidth="1"/>
    <col min="5892" max="5897" width="10.7109375" style="3"/>
    <col min="5898" max="5898" width="12.7109375" style="3" customWidth="1"/>
    <col min="5899" max="5899" width="13" style="3" customWidth="1"/>
    <col min="5900" max="5900" width="6.7109375" style="3" customWidth="1"/>
    <col min="5901" max="5901" width="12.7109375" style="3" customWidth="1"/>
    <col min="5902" max="5902" width="6.7109375" style="3" customWidth="1"/>
    <col min="5903" max="6144" width="10.7109375" style="3"/>
    <col min="6145" max="6145" width="6.7109375" style="3" customWidth="1"/>
    <col min="6146" max="6146" width="30.7109375" style="3" customWidth="1"/>
    <col min="6147" max="6147" width="8.7109375" style="3" customWidth="1"/>
    <col min="6148" max="6153" width="10.7109375" style="3"/>
    <col min="6154" max="6154" width="12.7109375" style="3" customWidth="1"/>
    <col min="6155" max="6155" width="13" style="3" customWidth="1"/>
    <col min="6156" max="6156" width="6.7109375" style="3" customWidth="1"/>
    <col min="6157" max="6157" width="12.7109375" style="3" customWidth="1"/>
    <col min="6158" max="6158" width="6.7109375" style="3" customWidth="1"/>
    <col min="6159" max="6400" width="10.7109375" style="3"/>
    <col min="6401" max="6401" width="6.7109375" style="3" customWidth="1"/>
    <col min="6402" max="6402" width="30.7109375" style="3" customWidth="1"/>
    <col min="6403" max="6403" width="8.7109375" style="3" customWidth="1"/>
    <col min="6404" max="6409" width="10.7109375" style="3"/>
    <col min="6410" max="6410" width="12.7109375" style="3" customWidth="1"/>
    <col min="6411" max="6411" width="13" style="3" customWidth="1"/>
    <col min="6412" max="6412" width="6.7109375" style="3" customWidth="1"/>
    <col min="6413" max="6413" width="12.7109375" style="3" customWidth="1"/>
    <col min="6414" max="6414" width="6.7109375" style="3" customWidth="1"/>
    <col min="6415" max="6656" width="10.7109375" style="3"/>
    <col min="6657" max="6657" width="6.7109375" style="3" customWidth="1"/>
    <col min="6658" max="6658" width="30.7109375" style="3" customWidth="1"/>
    <col min="6659" max="6659" width="8.7109375" style="3" customWidth="1"/>
    <col min="6660" max="6665" width="10.7109375" style="3"/>
    <col min="6666" max="6666" width="12.7109375" style="3" customWidth="1"/>
    <col min="6667" max="6667" width="13" style="3" customWidth="1"/>
    <col min="6668" max="6668" width="6.7109375" style="3" customWidth="1"/>
    <col min="6669" max="6669" width="12.7109375" style="3" customWidth="1"/>
    <col min="6670" max="6670" width="6.7109375" style="3" customWidth="1"/>
    <col min="6671" max="6912" width="10.7109375" style="3"/>
    <col min="6913" max="6913" width="6.7109375" style="3" customWidth="1"/>
    <col min="6914" max="6914" width="30.7109375" style="3" customWidth="1"/>
    <col min="6915" max="6915" width="8.7109375" style="3" customWidth="1"/>
    <col min="6916" max="6921" width="10.7109375" style="3"/>
    <col min="6922" max="6922" width="12.7109375" style="3" customWidth="1"/>
    <col min="6923" max="6923" width="13" style="3" customWidth="1"/>
    <col min="6924" max="6924" width="6.7109375" style="3" customWidth="1"/>
    <col min="6925" max="6925" width="12.7109375" style="3" customWidth="1"/>
    <col min="6926" max="6926" width="6.7109375" style="3" customWidth="1"/>
    <col min="6927" max="7168" width="10.7109375" style="3"/>
    <col min="7169" max="7169" width="6.7109375" style="3" customWidth="1"/>
    <col min="7170" max="7170" width="30.7109375" style="3" customWidth="1"/>
    <col min="7171" max="7171" width="8.7109375" style="3" customWidth="1"/>
    <col min="7172" max="7177" width="10.7109375" style="3"/>
    <col min="7178" max="7178" width="12.7109375" style="3" customWidth="1"/>
    <col min="7179" max="7179" width="13" style="3" customWidth="1"/>
    <col min="7180" max="7180" width="6.7109375" style="3" customWidth="1"/>
    <col min="7181" max="7181" width="12.7109375" style="3" customWidth="1"/>
    <col min="7182" max="7182" width="6.7109375" style="3" customWidth="1"/>
    <col min="7183" max="7424" width="10.7109375" style="3"/>
    <col min="7425" max="7425" width="6.7109375" style="3" customWidth="1"/>
    <col min="7426" max="7426" width="30.7109375" style="3" customWidth="1"/>
    <col min="7427" max="7427" width="8.7109375" style="3" customWidth="1"/>
    <col min="7428" max="7433" width="10.7109375" style="3"/>
    <col min="7434" max="7434" width="12.7109375" style="3" customWidth="1"/>
    <col min="7435" max="7435" width="13" style="3" customWidth="1"/>
    <col min="7436" max="7436" width="6.7109375" style="3" customWidth="1"/>
    <col min="7437" max="7437" width="12.7109375" style="3" customWidth="1"/>
    <col min="7438" max="7438" width="6.7109375" style="3" customWidth="1"/>
    <col min="7439" max="7680" width="10.7109375" style="3"/>
    <col min="7681" max="7681" width="6.7109375" style="3" customWidth="1"/>
    <col min="7682" max="7682" width="30.7109375" style="3" customWidth="1"/>
    <col min="7683" max="7683" width="8.7109375" style="3" customWidth="1"/>
    <col min="7684" max="7689" width="10.7109375" style="3"/>
    <col min="7690" max="7690" width="12.7109375" style="3" customWidth="1"/>
    <col min="7691" max="7691" width="13" style="3" customWidth="1"/>
    <col min="7692" max="7692" width="6.7109375" style="3" customWidth="1"/>
    <col min="7693" max="7693" width="12.7109375" style="3" customWidth="1"/>
    <col min="7694" max="7694" width="6.7109375" style="3" customWidth="1"/>
    <col min="7695" max="7936" width="10.7109375" style="3"/>
    <col min="7937" max="7937" width="6.7109375" style="3" customWidth="1"/>
    <col min="7938" max="7938" width="30.7109375" style="3" customWidth="1"/>
    <col min="7939" max="7939" width="8.7109375" style="3" customWidth="1"/>
    <col min="7940" max="7945" width="10.7109375" style="3"/>
    <col min="7946" max="7946" width="12.7109375" style="3" customWidth="1"/>
    <col min="7947" max="7947" width="13" style="3" customWidth="1"/>
    <col min="7948" max="7948" width="6.7109375" style="3" customWidth="1"/>
    <col min="7949" max="7949" width="12.7109375" style="3" customWidth="1"/>
    <col min="7950" max="7950" width="6.7109375" style="3" customWidth="1"/>
    <col min="7951" max="8192" width="10.7109375" style="3"/>
    <col min="8193" max="8193" width="6.7109375" style="3" customWidth="1"/>
    <col min="8194" max="8194" width="30.7109375" style="3" customWidth="1"/>
    <col min="8195" max="8195" width="8.7109375" style="3" customWidth="1"/>
    <col min="8196" max="8201" width="10.7109375" style="3"/>
    <col min="8202" max="8202" width="12.7109375" style="3" customWidth="1"/>
    <col min="8203" max="8203" width="13" style="3" customWidth="1"/>
    <col min="8204" max="8204" width="6.7109375" style="3" customWidth="1"/>
    <col min="8205" max="8205" width="12.7109375" style="3" customWidth="1"/>
    <col min="8206" max="8206" width="6.7109375" style="3" customWidth="1"/>
    <col min="8207" max="8448" width="10.7109375" style="3"/>
    <col min="8449" max="8449" width="6.7109375" style="3" customWidth="1"/>
    <col min="8450" max="8450" width="30.7109375" style="3" customWidth="1"/>
    <col min="8451" max="8451" width="8.7109375" style="3" customWidth="1"/>
    <col min="8452" max="8457" width="10.7109375" style="3"/>
    <col min="8458" max="8458" width="12.7109375" style="3" customWidth="1"/>
    <col min="8459" max="8459" width="13" style="3" customWidth="1"/>
    <col min="8460" max="8460" width="6.7109375" style="3" customWidth="1"/>
    <col min="8461" max="8461" width="12.7109375" style="3" customWidth="1"/>
    <col min="8462" max="8462" width="6.7109375" style="3" customWidth="1"/>
    <col min="8463" max="8704" width="10.7109375" style="3"/>
    <col min="8705" max="8705" width="6.7109375" style="3" customWidth="1"/>
    <col min="8706" max="8706" width="30.7109375" style="3" customWidth="1"/>
    <col min="8707" max="8707" width="8.7109375" style="3" customWidth="1"/>
    <col min="8708" max="8713" width="10.7109375" style="3"/>
    <col min="8714" max="8714" width="12.7109375" style="3" customWidth="1"/>
    <col min="8715" max="8715" width="13" style="3" customWidth="1"/>
    <col min="8716" max="8716" width="6.7109375" style="3" customWidth="1"/>
    <col min="8717" max="8717" width="12.7109375" style="3" customWidth="1"/>
    <col min="8718" max="8718" width="6.7109375" style="3" customWidth="1"/>
    <col min="8719" max="8960" width="10.7109375" style="3"/>
    <col min="8961" max="8961" width="6.7109375" style="3" customWidth="1"/>
    <col min="8962" max="8962" width="30.7109375" style="3" customWidth="1"/>
    <col min="8963" max="8963" width="8.7109375" style="3" customWidth="1"/>
    <col min="8964" max="8969" width="10.7109375" style="3"/>
    <col min="8970" max="8970" width="12.7109375" style="3" customWidth="1"/>
    <col min="8971" max="8971" width="13" style="3" customWidth="1"/>
    <col min="8972" max="8972" width="6.7109375" style="3" customWidth="1"/>
    <col min="8973" max="8973" width="12.7109375" style="3" customWidth="1"/>
    <col min="8974" max="8974" width="6.7109375" style="3" customWidth="1"/>
    <col min="8975" max="9216" width="10.7109375" style="3"/>
    <col min="9217" max="9217" width="6.7109375" style="3" customWidth="1"/>
    <col min="9218" max="9218" width="30.7109375" style="3" customWidth="1"/>
    <col min="9219" max="9219" width="8.7109375" style="3" customWidth="1"/>
    <col min="9220" max="9225" width="10.7109375" style="3"/>
    <col min="9226" max="9226" width="12.7109375" style="3" customWidth="1"/>
    <col min="9227" max="9227" width="13" style="3" customWidth="1"/>
    <col min="9228" max="9228" width="6.7109375" style="3" customWidth="1"/>
    <col min="9229" max="9229" width="12.7109375" style="3" customWidth="1"/>
    <col min="9230" max="9230" width="6.7109375" style="3" customWidth="1"/>
    <col min="9231" max="9472" width="10.7109375" style="3"/>
    <col min="9473" max="9473" width="6.7109375" style="3" customWidth="1"/>
    <col min="9474" max="9474" width="30.7109375" style="3" customWidth="1"/>
    <col min="9475" max="9475" width="8.7109375" style="3" customWidth="1"/>
    <col min="9476" max="9481" width="10.7109375" style="3"/>
    <col min="9482" max="9482" width="12.7109375" style="3" customWidth="1"/>
    <col min="9483" max="9483" width="13" style="3" customWidth="1"/>
    <col min="9484" max="9484" width="6.7109375" style="3" customWidth="1"/>
    <col min="9485" max="9485" width="12.7109375" style="3" customWidth="1"/>
    <col min="9486" max="9486" width="6.7109375" style="3" customWidth="1"/>
    <col min="9487" max="9728" width="10.7109375" style="3"/>
    <col min="9729" max="9729" width="6.7109375" style="3" customWidth="1"/>
    <col min="9730" max="9730" width="30.7109375" style="3" customWidth="1"/>
    <col min="9731" max="9731" width="8.7109375" style="3" customWidth="1"/>
    <col min="9732" max="9737" width="10.7109375" style="3"/>
    <col min="9738" max="9738" width="12.7109375" style="3" customWidth="1"/>
    <col min="9739" max="9739" width="13" style="3" customWidth="1"/>
    <col min="9740" max="9740" width="6.7109375" style="3" customWidth="1"/>
    <col min="9741" max="9741" width="12.7109375" style="3" customWidth="1"/>
    <col min="9742" max="9742" width="6.7109375" style="3" customWidth="1"/>
    <col min="9743" max="9984" width="10.7109375" style="3"/>
    <col min="9985" max="9985" width="6.7109375" style="3" customWidth="1"/>
    <col min="9986" max="9986" width="30.7109375" style="3" customWidth="1"/>
    <col min="9987" max="9987" width="8.7109375" style="3" customWidth="1"/>
    <col min="9988" max="9993" width="10.7109375" style="3"/>
    <col min="9994" max="9994" width="12.7109375" style="3" customWidth="1"/>
    <col min="9995" max="9995" width="13" style="3" customWidth="1"/>
    <col min="9996" max="9996" width="6.7109375" style="3" customWidth="1"/>
    <col min="9997" max="9997" width="12.7109375" style="3" customWidth="1"/>
    <col min="9998" max="9998" width="6.7109375" style="3" customWidth="1"/>
    <col min="9999" max="10240" width="10.7109375" style="3"/>
    <col min="10241" max="10241" width="6.7109375" style="3" customWidth="1"/>
    <col min="10242" max="10242" width="30.7109375" style="3" customWidth="1"/>
    <col min="10243" max="10243" width="8.7109375" style="3" customWidth="1"/>
    <col min="10244" max="10249" width="10.7109375" style="3"/>
    <col min="10250" max="10250" width="12.7109375" style="3" customWidth="1"/>
    <col min="10251" max="10251" width="13" style="3" customWidth="1"/>
    <col min="10252" max="10252" width="6.7109375" style="3" customWidth="1"/>
    <col min="10253" max="10253" width="12.7109375" style="3" customWidth="1"/>
    <col min="10254" max="10254" width="6.7109375" style="3" customWidth="1"/>
    <col min="10255" max="10496" width="10.7109375" style="3"/>
    <col min="10497" max="10497" width="6.7109375" style="3" customWidth="1"/>
    <col min="10498" max="10498" width="30.7109375" style="3" customWidth="1"/>
    <col min="10499" max="10499" width="8.7109375" style="3" customWidth="1"/>
    <col min="10500" max="10505" width="10.7109375" style="3"/>
    <col min="10506" max="10506" width="12.7109375" style="3" customWidth="1"/>
    <col min="10507" max="10507" width="13" style="3" customWidth="1"/>
    <col min="10508" max="10508" width="6.7109375" style="3" customWidth="1"/>
    <col min="10509" max="10509" width="12.7109375" style="3" customWidth="1"/>
    <col min="10510" max="10510" width="6.7109375" style="3" customWidth="1"/>
    <col min="10511" max="10752" width="10.7109375" style="3"/>
    <col min="10753" max="10753" width="6.7109375" style="3" customWidth="1"/>
    <col min="10754" max="10754" width="30.7109375" style="3" customWidth="1"/>
    <col min="10755" max="10755" width="8.7109375" style="3" customWidth="1"/>
    <col min="10756" max="10761" width="10.7109375" style="3"/>
    <col min="10762" max="10762" width="12.7109375" style="3" customWidth="1"/>
    <col min="10763" max="10763" width="13" style="3" customWidth="1"/>
    <col min="10764" max="10764" width="6.7109375" style="3" customWidth="1"/>
    <col min="10765" max="10765" width="12.7109375" style="3" customWidth="1"/>
    <col min="10766" max="10766" width="6.7109375" style="3" customWidth="1"/>
    <col min="10767" max="11008" width="10.7109375" style="3"/>
    <col min="11009" max="11009" width="6.7109375" style="3" customWidth="1"/>
    <col min="11010" max="11010" width="30.7109375" style="3" customWidth="1"/>
    <col min="11011" max="11011" width="8.7109375" style="3" customWidth="1"/>
    <col min="11012" max="11017" width="10.7109375" style="3"/>
    <col min="11018" max="11018" width="12.7109375" style="3" customWidth="1"/>
    <col min="11019" max="11019" width="13" style="3" customWidth="1"/>
    <col min="11020" max="11020" width="6.7109375" style="3" customWidth="1"/>
    <col min="11021" max="11021" width="12.7109375" style="3" customWidth="1"/>
    <col min="11022" max="11022" width="6.7109375" style="3" customWidth="1"/>
    <col min="11023" max="11264" width="10.7109375" style="3"/>
    <col min="11265" max="11265" width="6.7109375" style="3" customWidth="1"/>
    <col min="11266" max="11266" width="30.7109375" style="3" customWidth="1"/>
    <col min="11267" max="11267" width="8.7109375" style="3" customWidth="1"/>
    <col min="11268" max="11273" width="10.7109375" style="3"/>
    <col min="11274" max="11274" width="12.7109375" style="3" customWidth="1"/>
    <col min="11275" max="11275" width="13" style="3" customWidth="1"/>
    <col min="11276" max="11276" width="6.7109375" style="3" customWidth="1"/>
    <col min="11277" max="11277" width="12.7109375" style="3" customWidth="1"/>
    <col min="11278" max="11278" width="6.7109375" style="3" customWidth="1"/>
    <col min="11279" max="11520" width="10.7109375" style="3"/>
    <col min="11521" max="11521" width="6.7109375" style="3" customWidth="1"/>
    <col min="11522" max="11522" width="30.7109375" style="3" customWidth="1"/>
    <col min="11523" max="11523" width="8.7109375" style="3" customWidth="1"/>
    <col min="11524" max="11529" width="10.7109375" style="3"/>
    <col min="11530" max="11530" width="12.7109375" style="3" customWidth="1"/>
    <col min="11531" max="11531" width="13" style="3" customWidth="1"/>
    <col min="11532" max="11532" width="6.7109375" style="3" customWidth="1"/>
    <col min="11533" max="11533" width="12.7109375" style="3" customWidth="1"/>
    <col min="11534" max="11534" width="6.7109375" style="3" customWidth="1"/>
    <col min="11535" max="11776" width="10.7109375" style="3"/>
    <col min="11777" max="11777" width="6.7109375" style="3" customWidth="1"/>
    <col min="11778" max="11778" width="30.7109375" style="3" customWidth="1"/>
    <col min="11779" max="11779" width="8.7109375" style="3" customWidth="1"/>
    <col min="11780" max="11785" width="10.7109375" style="3"/>
    <col min="11786" max="11786" width="12.7109375" style="3" customWidth="1"/>
    <col min="11787" max="11787" width="13" style="3" customWidth="1"/>
    <col min="11788" max="11788" width="6.7109375" style="3" customWidth="1"/>
    <col min="11789" max="11789" width="12.7109375" style="3" customWidth="1"/>
    <col min="11790" max="11790" width="6.7109375" style="3" customWidth="1"/>
    <col min="11791" max="12032" width="10.7109375" style="3"/>
    <col min="12033" max="12033" width="6.7109375" style="3" customWidth="1"/>
    <col min="12034" max="12034" width="30.7109375" style="3" customWidth="1"/>
    <col min="12035" max="12035" width="8.7109375" style="3" customWidth="1"/>
    <col min="12036" max="12041" width="10.7109375" style="3"/>
    <col min="12042" max="12042" width="12.7109375" style="3" customWidth="1"/>
    <col min="12043" max="12043" width="13" style="3" customWidth="1"/>
    <col min="12044" max="12044" width="6.7109375" style="3" customWidth="1"/>
    <col min="12045" max="12045" width="12.7109375" style="3" customWidth="1"/>
    <col min="12046" max="12046" width="6.7109375" style="3" customWidth="1"/>
    <col min="12047" max="12288" width="10.7109375" style="3"/>
    <col min="12289" max="12289" width="6.7109375" style="3" customWidth="1"/>
    <col min="12290" max="12290" width="30.7109375" style="3" customWidth="1"/>
    <col min="12291" max="12291" width="8.7109375" style="3" customWidth="1"/>
    <col min="12292" max="12297" width="10.7109375" style="3"/>
    <col min="12298" max="12298" width="12.7109375" style="3" customWidth="1"/>
    <col min="12299" max="12299" width="13" style="3" customWidth="1"/>
    <col min="12300" max="12300" width="6.7109375" style="3" customWidth="1"/>
    <col min="12301" max="12301" width="12.7109375" style="3" customWidth="1"/>
    <col min="12302" max="12302" width="6.7109375" style="3" customWidth="1"/>
    <col min="12303" max="12544" width="10.7109375" style="3"/>
    <col min="12545" max="12545" width="6.7109375" style="3" customWidth="1"/>
    <col min="12546" max="12546" width="30.7109375" style="3" customWidth="1"/>
    <col min="12547" max="12547" width="8.7109375" style="3" customWidth="1"/>
    <col min="12548" max="12553" width="10.7109375" style="3"/>
    <col min="12554" max="12554" width="12.7109375" style="3" customWidth="1"/>
    <col min="12555" max="12555" width="13" style="3" customWidth="1"/>
    <col min="12556" max="12556" width="6.7109375" style="3" customWidth="1"/>
    <col min="12557" max="12557" width="12.7109375" style="3" customWidth="1"/>
    <col min="12558" max="12558" width="6.7109375" style="3" customWidth="1"/>
    <col min="12559" max="12800" width="10.7109375" style="3"/>
    <col min="12801" max="12801" width="6.7109375" style="3" customWidth="1"/>
    <col min="12802" max="12802" width="30.7109375" style="3" customWidth="1"/>
    <col min="12803" max="12803" width="8.7109375" style="3" customWidth="1"/>
    <col min="12804" max="12809" width="10.7109375" style="3"/>
    <col min="12810" max="12810" width="12.7109375" style="3" customWidth="1"/>
    <col min="12811" max="12811" width="13" style="3" customWidth="1"/>
    <col min="12812" max="12812" width="6.7109375" style="3" customWidth="1"/>
    <col min="12813" max="12813" width="12.7109375" style="3" customWidth="1"/>
    <col min="12814" max="12814" width="6.7109375" style="3" customWidth="1"/>
    <col min="12815" max="13056" width="10.7109375" style="3"/>
    <col min="13057" max="13057" width="6.7109375" style="3" customWidth="1"/>
    <col min="13058" max="13058" width="30.7109375" style="3" customWidth="1"/>
    <col min="13059" max="13059" width="8.7109375" style="3" customWidth="1"/>
    <col min="13060" max="13065" width="10.7109375" style="3"/>
    <col min="13066" max="13066" width="12.7109375" style="3" customWidth="1"/>
    <col min="13067" max="13067" width="13" style="3" customWidth="1"/>
    <col min="13068" max="13068" width="6.7109375" style="3" customWidth="1"/>
    <col min="13069" max="13069" width="12.7109375" style="3" customWidth="1"/>
    <col min="13070" max="13070" width="6.7109375" style="3" customWidth="1"/>
    <col min="13071" max="13312" width="10.7109375" style="3"/>
    <col min="13313" max="13313" width="6.7109375" style="3" customWidth="1"/>
    <col min="13314" max="13314" width="30.7109375" style="3" customWidth="1"/>
    <col min="13315" max="13315" width="8.7109375" style="3" customWidth="1"/>
    <col min="13316" max="13321" width="10.7109375" style="3"/>
    <col min="13322" max="13322" width="12.7109375" style="3" customWidth="1"/>
    <col min="13323" max="13323" width="13" style="3" customWidth="1"/>
    <col min="13324" max="13324" width="6.7109375" style="3" customWidth="1"/>
    <col min="13325" max="13325" width="12.7109375" style="3" customWidth="1"/>
    <col min="13326" max="13326" width="6.7109375" style="3" customWidth="1"/>
    <col min="13327" max="13568" width="10.7109375" style="3"/>
    <col min="13569" max="13569" width="6.7109375" style="3" customWidth="1"/>
    <col min="13570" max="13570" width="30.7109375" style="3" customWidth="1"/>
    <col min="13571" max="13571" width="8.7109375" style="3" customWidth="1"/>
    <col min="13572" max="13577" width="10.7109375" style="3"/>
    <col min="13578" max="13578" width="12.7109375" style="3" customWidth="1"/>
    <col min="13579" max="13579" width="13" style="3" customWidth="1"/>
    <col min="13580" max="13580" width="6.7109375" style="3" customWidth="1"/>
    <col min="13581" max="13581" width="12.7109375" style="3" customWidth="1"/>
    <col min="13582" max="13582" width="6.7109375" style="3" customWidth="1"/>
    <col min="13583" max="13824" width="10.7109375" style="3"/>
    <col min="13825" max="13825" width="6.7109375" style="3" customWidth="1"/>
    <col min="13826" max="13826" width="30.7109375" style="3" customWidth="1"/>
    <col min="13827" max="13827" width="8.7109375" style="3" customWidth="1"/>
    <col min="13828" max="13833" width="10.7109375" style="3"/>
    <col min="13834" max="13834" width="12.7109375" style="3" customWidth="1"/>
    <col min="13835" max="13835" width="13" style="3" customWidth="1"/>
    <col min="13836" max="13836" width="6.7109375" style="3" customWidth="1"/>
    <col min="13837" max="13837" width="12.7109375" style="3" customWidth="1"/>
    <col min="13838" max="13838" width="6.7109375" style="3" customWidth="1"/>
    <col min="13839" max="14080" width="10.7109375" style="3"/>
    <col min="14081" max="14081" width="6.7109375" style="3" customWidth="1"/>
    <col min="14082" max="14082" width="30.7109375" style="3" customWidth="1"/>
    <col min="14083" max="14083" width="8.7109375" style="3" customWidth="1"/>
    <col min="14084" max="14089" width="10.7109375" style="3"/>
    <col min="14090" max="14090" width="12.7109375" style="3" customWidth="1"/>
    <col min="14091" max="14091" width="13" style="3" customWidth="1"/>
    <col min="14092" max="14092" width="6.7109375" style="3" customWidth="1"/>
    <col min="14093" max="14093" width="12.7109375" style="3" customWidth="1"/>
    <col min="14094" max="14094" width="6.7109375" style="3" customWidth="1"/>
    <col min="14095" max="14336" width="10.7109375" style="3"/>
    <col min="14337" max="14337" width="6.7109375" style="3" customWidth="1"/>
    <col min="14338" max="14338" width="30.7109375" style="3" customWidth="1"/>
    <col min="14339" max="14339" width="8.7109375" style="3" customWidth="1"/>
    <col min="14340" max="14345" width="10.7109375" style="3"/>
    <col min="14346" max="14346" width="12.7109375" style="3" customWidth="1"/>
    <col min="14347" max="14347" width="13" style="3" customWidth="1"/>
    <col min="14348" max="14348" width="6.7109375" style="3" customWidth="1"/>
    <col min="14349" max="14349" width="12.7109375" style="3" customWidth="1"/>
    <col min="14350" max="14350" width="6.7109375" style="3" customWidth="1"/>
    <col min="14351" max="14592" width="10.7109375" style="3"/>
    <col min="14593" max="14593" width="6.7109375" style="3" customWidth="1"/>
    <col min="14594" max="14594" width="30.7109375" style="3" customWidth="1"/>
    <col min="14595" max="14595" width="8.7109375" style="3" customWidth="1"/>
    <col min="14596" max="14601" width="10.7109375" style="3"/>
    <col min="14602" max="14602" width="12.7109375" style="3" customWidth="1"/>
    <col min="14603" max="14603" width="13" style="3" customWidth="1"/>
    <col min="14604" max="14604" width="6.7109375" style="3" customWidth="1"/>
    <col min="14605" max="14605" width="12.7109375" style="3" customWidth="1"/>
    <col min="14606" max="14606" width="6.7109375" style="3" customWidth="1"/>
    <col min="14607" max="14848" width="10.7109375" style="3"/>
    <col min="14849" max="14849" width="6.7109375" style="3" customWidth="1"/>
    <col min="14850" max="14850" width="30.7109375" style="3" customWidth="1"/>
    <col min="14851" max="14851" width="8.7109375" style="3" customWidth="1"/>
    <col min="14852" max="14857" width="10.7109375" style="3"/>
    <col min="14858" max="14858" width="12.7109375" style="3" customWidth="1"/>
    <col min="14859" max="14859" width="13" style="3" customWidth="1"/>
    <col min="14860" max="14860" width="6.7109375" style="3" customWidth="1"/>
    <col min="14861" max="14861" width="12.7109375" style="3" customWidth="1"/>
    <col min="14862" max="14862" width="6.7109375" style="3" customWidth="1"/>
    <col min="14863" max="15104" width="10.7109375" style="3"/>
    <col min="15105" max="15105" width="6.7109375" style="3" customWidth="1"/>
    <col min="15106" max="15106" width="30.7109375" style="3" customWidth="1"/>
    <col min="15107" max="15107" width="8.7109375" style="3" customWidth="1"/>
    <col min="15108" max="15113" width="10.7109375" style="3"/>
    <col min="15114" max="15114" width="12.7109375" style="3" customWidth="1"/>
    <col min="15115" max="15115" width="13" style="3" customWidth="1"/>
    <col min="15116" max="15116" width="6.7109375" style="3" customWidth="1"/>
    <col min="15117" max="15117" width="12.7109375" style="3" customWidth="1"/>
    <col min="15118" max="15118" width="6.7109375" style="3" customWidth="1"/>
    <col min="15119" max="15360" width="10.7109375" style="3"/>
    <col min="15361" max="15361" width="6.7109375" style="3" customWidth="1"/>
    <col min="15362" max="15362" width="30.7109375" style="3" customWidth="1"/>
    <col min="15363" max="15363" width="8.7109375" style="3" customWidth="1"/>
    <col min="15364" max="15369" width="10.7109375" style="3"/>
    <col min="15370" max="15370" width="12.7109375" style="3" customWidth="1"/>
    <col min="15371" max="15371" width="13" style="3" customWidth="1"/>
    <col min="15372" max="15372" width="6.7109375" style="3" customWidth="1"/>
    <col min="15373" max="15373" width="12.7109375" style="3" customWidth="1"/>
    <col min="15374" max="15374" width="6.7109375" style="3" customWidth="1"/>
    <col min="15375" max="15616" width="10.7109375" style="3"/>
    <col min="15617" max="15617" width="6.7109375" style="3" customWidth="1"/>
    <col min="15618" max="15618" width="30.7109375" style="3" customWidth="1"/>
    <col min="15619" max="15619" width="8.7109375" style="3" customWidth="1"/>
    <col min="15620" max="15625" width="10.7109375" style="3"/>
    <col min="15626" max="15626" width="12.7109375" style="3" customWidth="1"/>
    <col min="15627" max="15627" width="13" style="3" customWidth="1"/>
    <col min="15628" max="15628" width="6.7109375" style="3" customWidth="1"/>
    <col min="15629" max="15629" width="12.7109375" style="3" customWidth="1"/>
    <col min="15630" max="15630" width="6.7109375" style="3" customWidth="1"/>
    <col min="15631" max="15872" width="10.7109375" style="3"/>
    <col min="15873" max="15873" width="6.7109375" style="3" customWidth="1"/>
    <col min="15874" max="15874" width="30.7109375" style="3" customWidth="1"/>
    <col min="15875" max="15875" width="8.7109375" style="3" customWidth="1"/>
    <col min="15876" max="15881" width="10.7109375" style="3"/>
    <col min="15882" max="15882" width="12.7109375" style="3" customWidth="1"/>
    <col min="15883" max="15883" width="13" style="3" customWidth="1"/>
    <col min="15884" max="15884" width="6.7109375" style="3" customWidth="1"/>
    <col min="15885" max="15885" width="12.7109375" style="3" customWidth="1"/>
    <col min="15886" max="15886" width="6.7109375" style="3" customWidth="1"/>
    <col min="15887" max="16128" width="10.7109375" style="3"/>
    <col min="16129" max="16129" width="6.7109375" style="3" customWidth="1"/>
    <col min="16130" max="16130" width="30.7109375" style="3" customWidth="1"/>
    <col min="16131" max="16131" width="8.7109375" style="3" customWidth="1"/>
    <col min="16132" max="16137" width="10.7109375" style="3"/>
    <col min="16138" max="16138" width="12.7109375" style="3" customWidth="1"/>
    <col min="16139" max="16139" width="13" style="3" customWidth="1"/>
    <col min="16140" max="16140" width="6.7109375" style="3" customWidth="1"/>
    <col min="16141" max="16141" width="12.7109375" style="3" customWidth="1"/>
    <col min="16142" max="16142" width="6.7109375" style="3" customWidth="1"/>
    <col min="16143" max="16384" width="10.7109375" style="3"/>
  </cols>
  <sheetData>
    <row r="2" spans="2:13" x14ac:dyDescent="0.2">
      <c r="E2" s="10"/>
      <c r="J2" s="11"/>
    </row>
    <row r="3" spans="2:13" ht="15.75" x14ac:dyDescent="0.2">
      <c r="B3" s="12" t="s">
        <v>76</v>
      </c>
      <c r="C3" s="13"/>
      <c r="D3" s="13"/>
      <c r="E3" s="13"/>
      <c r="F3" s="13"/>
      <c r="G3" s="13"/>
      <c r="H3" s="13"/>
      <c r="I3" s="13"/>
      <c r="J3" s="14"/>
      <c r="K3" s="13"/>
    </row>
    <row r="4" spans="2:13" ht="13.5" thickBot="1" x14ac:dyDescent="0.25">
      <c r="B4" s="13"/>
      <c r="C4" s="13"/>
      <c r="D4" s="13"/>
      <c r="E4" s="13"/>
      <c r="F4" s="13"/>
      <c r="G4" s="13"/>
      <c r="H4" s="13"/>
      <c r="I4" s="13"/>
      <c r="J4" s="14"/>
      <c r="K4" s="13"/>
    </row>
    <row r="5" spans="2:13" ht="12.75" customHeight="1" x14ac:dyDescent="0.2">
      <c r="B5" s="954" t="s">
        <v>77</v>
      </c>
      <c r="C5" s="948" t="s">
        <v>78</v>
      </c>
      <c r="D5" s="948" t="s">
        <v>79</v>
      </c>
      <c r="E5" s="948" t="s">
        <v>80</v>
      </c>
      <c r="F5" s="948" t="s">
        <v>81</v>
      </c>
      <c r="G5" s="948" t="s">
        <v>82</v>
      </c>
      <c r="H5" s="948" t="s">
        <v>83</v>
      </c>
      <c r="I5" s="950" t="s">
        <v>84</v>
      </c>
      <c r="J5" s="952" t="s">
        <v>85</v>
      </c>
      <c r="K5" s="952" t="s">
        <v>86</v>
      </c>
    </row>
    <row r="6" spans="2:13" ht="13.5" thickBot="1" x14ac:dyDescent="0.25">
      <c r="B6" s="955"/>
      <c r="C6" s="949"/>
      <c r="D6" s="949"/>
      <c r="E6" s="949"/>
      <c r="F6" s="949"/>
      <c r="G6" s="949"/>
      <c r="H6" s="949"/>
      <c r="I6" s="951"/>
      <c r="J6" s="953"/>
      <c r="K6" s="953"/>
      <c r="M6" s="3" t="s">
        <v>87</v>
      </c>
    </row>
    <row r="7" spans="2:13" ht="15" x14ac:dyDescent="0.2">
      <c r="B7" s="15" t="s">
        <v>88</v>
      </c>
      <c r="C7" s="16"/>
      <c r="D7" s="16"/>
      <c r="E7" s="16"/>
      <c r="F7" s="16"/>
      <c r="G7" s="16"/>
      <c r="H7" s="16"/>
      <c r="I7" s="17"/>
      <c r="J7" s="16"/>
      <c r="K7" s="16"/>
    </row>
    <row r="8" spans="2:13" ht="14.25" x14ac:dyDescent="0.2">
      <c r="B8" s="18" t="s">
        <v>89</v>
      </c>
      <c r="C8" s="19">
        <f>1*1*1.4</f>
        <v>1.4</v>
      </c>
      <c r="D8" s="19">
        <f t="shared" ref="D8:K8" si="0">1*1*1.4</f>
        <v>1.4</v>
      </c>
      <c r="E8" s="19">
        <f t="shared" si="0"/>
        <v>1.4</v>
      </c>
      <c r="F8" s="19">
        <f t="shared" si="0"/>
        <v>1.4</v>
      </c>
      <c r="G8" s="19">
        <f t="shared" si="0"/>
        <v>1.4</v>
      </c>
      <c r="H8" s="19">
        <f t="shared" si="0"/>
        <v>1.4</v>
      </c>
      <c r="I8" s="20">
        <f t="shared" si="0"/>
        <v>1.4</v>
      </c>
      <c r="J8" s="19">
        <f>1*1*1.4</f>
        <v>1.4</v>
      </c>
      <c r="K8" s="19">
        <f t="shared" si="0"/>
        <v>1.4</v>
      </c>
    </row>
    <row r="9" spans="2:13" ht="14.25" x14ac:dyDescent="0.2">
      <c r="B9" s="18" t="s">
        <v>90</v>
      </c>
      <c r="C9" s="19">
        <f t="shared" ref="C9:K9" si="1">1.4*1.4*1.8</f>
        <v>3.5279999999999996</v>
      </c>
      <c r="D9" s="19">
        <f t="shared" si="1"/>
        <v>3.5279999999999996</v>
      </c>
      <c r="E9" s="19">
        <f t="shared" si="1"/>
        <v>3.5279999999999996</v>
      </c>
      <c r="F9" s="19">
        <f t="shared" si="1"/>
        <v>3.5279999999999996</v>
      </c>
      <c r="G9" s="19">
        <f t="shared" si="1"/>
        <v>3.5279999999999996</v>
      </c>
      <c r="H9" s="19">
        <f t="shared" si="1"/>
        <v>3.5279999999999996</v>
      </c>
      <c r="I9" s="20">
        <f t="shared" si="1"/>
        <v>3.5279999999999996</v>
      </c>
      <c r="J9" s="19">
        <f t="shared" si="1"/>
        <v>3.5279999999999996</v>
      </c>
      <c r="K9" s="19">
        <f t="shared" si="1"/>
        <v>3.5279999999999996</v>
      </c>
    </row>
    <row r="10" spans="2:13" ht="14.25" x14ac:dyDescent="0.2">
      <c r="B10" s="18" t="s">
        <v>91</v>
      </c>
      <c r="C10" s="19">
        <f>(6.1-0.9)*1*1.8</f>
        <v>9.36</v>
      </c>
      <c r="D10" s="19">
        <f>(7.2-0.9)*1*1.8</f>
        <v>11.34</v>
      </c>
      <c r="E10" s="19">
        <f>(8.2-0.9)*1*1.8</f>
        <v>13.139999999999999</v>
      </c>
      <c r="F10" s="19">
        <f>(9.3-0.9)*1*1.8</f>
        <v>15.120000000000001</v>
      </c>
      <c r="G10" s="19">
        <f>(10.3-0.9)*1*1.8</f>
        <v>16.920000000000002</v>
      </c>
      <c r="H10" s="19">
        <f>(11.3-0.9)*1*1.8</f>
        <v>18.720000000000002</v>
      </c>
      <c r="I10" s="20">
        <f>(12.3-0.9)*1*1.8</f>
        <v>20.52</v>
      </c>
      <c r="J10" s="19">
        <f>(6.1-0.9)*1*1.8</f>
        <v>9.36</v>
      </c>
      <c r="K10" s="19">
        <f>(7.2-0.9)*1*1.8</f>
        <v>11.34</v>
      </c>
    </row>
    <row r="11" spans="2:13" ht="14.25" x14ac:dyDescent="0.2">
      <c r="B11" s="18" t="s">
        <v>92</v>
      </c>
      <c r="C11" s="19">
        <f>((2.07+3.7)/2)*1.55*2</f>
        <v>8.9435000000000002</v>
      </c>
      <c r="D11" s="19">
        <f t="shared" ref="D11:I11" si="2">((2.07+3.7)/2)*1.55*2</f>
        <v>8.9435000000000002</v>
      </c>
      <c r="E11" s="19">
        <f t="shared" si="2"/>
        <v>8.9435000000000002</v>
      </c>
      <c r="F11" s="19">
        <f t="shared" si="2"/>
        <v>8.9435000000000002</v>
      </c>
      <c r="G11" s="19">
        <f t="shared" si="2"/>
        <v>8.9435000000000002</v>
      </c>
      <c r="H11" s="19">
        <f t="shared" si="2"/>
        <v>8.9435000000000002</v>
      </c>
      <c r="I11" s="20">
        <f t="shared" si="2"/>
        <v>8.9435000000000002</v>
      </c>
      <c r="J11" s="19">
        <f>((2.07+3.7)/2)*1.55*1.8</f>
        <v>8.0491500000000009</v>
      </c>
      <c r="K11" s="19">
        <f>((2.07+3.7)/2)*1.55*1.8</f>
        <v>8.0491500000000009</v>
      </c>
    </row>
    <row r="12" spans="2:13" ht="14.25" x14ac:dyDescent="0.2">
      <c r="B12" s="18" t="s">
        <v>93</v>
      </c>
      <c r="C12" s="19">
        <f>1.4*0.7*0.3</f>
        <v>0.29399999999999993</v>
      </c>
      <c r="D12" s="19">
        <f t="shared" ref="D12:K12" si="3">1.4*0.7*0.3</f>
        <v>0.29399999999999993</v>
      </c>
      <c r="E12" s="19">
        <f t="shared" si="3"/>
        <v>0.29399999999999993</v>
      </c>
      <c r="F12" s="19">
        <f t="shared" si="3"/>
        <v>0.29399999999999993</v>
      </c>
      <c r="G12" s="19">
        <f t="shared" si="3"/>
        <v>0.29399999999999993</v>
      </c>
      <c r="H12" s="19">
        <f t="shared" si="3"/>
        <v>0.29399999999999993</v>
      </c>
      <c r="I12" s="20">
        <f t="shared" si="3"/>
        <v>0.29399999999999993</v>
      </c>
      <c r="J12" s="19">
        <f>1.4*0.7*0.3</f>
        <v>0.29399999999999993</v>
      </c>
      <c r="K12" s="19">
        <f t="shared" si="3"/>
        <v>0.29399999999999993</v>
      </c>
    </row>
    <row r="13" spans="2:13" ht="14.25" x14ac:dyDescent="0.2">
      <c r="B13" s="18" t="s">
        <v>94</v>
      </c>
      <c r="C13" s="19">
        <f>3.1*0.3*0.3</f>
        <v>0.27899999999999997</v>
      </c>
      <c r="D13" s="19">
        <f t="shared" ref="D13:K13" si="4">3.1*0.3*0.3</f>
        <v>0.27899999999999997</v>
      </c>
      <c r="E13" s="19">
        <f t="shared" si="4"/>
        <v>0.27899999999999997</v>
      </c>
      <c r="F13" s="19">
        <f t="shared" si="4"/>
        <v>0.27899999999999997</v>
      </c>
      <c r="G13" s="19">
        <f t="shared" si="4"/>
        <v>0.27899999999999997</v>
      </c>
      <c r="H13" s="19">
        <f t="shared" si="4"/>
        <v>0.27899999999999997</v>
      </c>
      <c r="I13" s="20">
        <f t="shared" si="4"/>
        <v>0.27899999999999997</v>
      </c>
      <c r="J13" s="19">
        <f>3.1*0.3*0.3</f>
        <v>0.27899999999999997</v>
      </c>
      <c r="K13" s="19">
        <f t="shared" si="4"/>
        <v>0.27899999999999997</v>
      </c>
    </row>
    <row r="14" spans="2:13" ht="14.25" x14ac:dyDescent="0.2">
      <c r="B14" s="18" t="s">
        <v>95</v>
      </c>
      <c r="C14" s="19">
        <f>7*1.5*2</f>
        <v>21</v>
      </c>
      <c r="D14" s="19">
        <f t="shared" ref="D14:I14" si="5">7*1.5*2</f>
        <v>21</v>
      </c>
      <c r="E14" s="19">
        <f t="shared" si="5"/>
        <v>21</v>
      </c>
      <c r="F14" s="19">
        <f t="shared" si="5"/>
        <v>21</v>
      </c>
      <c r="G14" s="19">
        <f t="shared" si="5"/>
        <v>21</v>
      </c>
      <c r="H14" s="19">
        <f t="shared" si="5"/>
        <v>21</v>
      </c>
      <c r="I14" s="20">
        <f t="shared" si="5"/>
        <v>21</v>
      </c>
      <c r="J14" s="19">
        <f>7*1.5*1.8</f>
        <v>18.900000000000002</v>
      </c>
      <c r="K14" s="19">
        <f>7*1.5*1.8</f>
        <v>18.900000000000002</v>
      </c>
    </row>
    <row r="15" spans="2:13" ht="15" x14ac:dyDescent="0.2">
      <c r="B15" s="21" t="s">
        <v>96</v>
      </c>
      <c r="C15" s="22">
        <f>SUM(C8:C14)</f>
        <v>44.804499999999997</v>
      </c>
      <c r="D15" s="22">
        <f t="shared" ref="D15:I15" si="6">SUM(D8:D14)</f>
        <v>46.784500000000001</v>
      </c>
      <c r="E15" s="22">
        <f t="shared" si="6"/>
        <v>48.584499999999998</v>
      </c>
      <c r="F15" s="22">
        <f t="shared" si="6"/>
        <v>50.564500000000002</v>
      </c>
      <c r="G15" s="22">
        <f t="shared" si="6"/>
        <v>52.3645</v>
      </c>
      <c r="H15" s="22">
        <f t="shared" si="6"/>
        <v>54.164500000000004</v>
      </c>
      <c r="I15" s="23">
        <f t="shared" si="6"/>
        <v>55.964500000000001</v>
      </c>
      <c r="J15" s="22">
        <f>SUM(J8:J14)</f>
        <v>41.810150000000007</v>
      </c>
      <c r="K15" s="22">
        <f>SUM(K8:K14)</f>
        <v>43.790150000000004</v>
      </c>
      <c r="M15" s="24">
        <f>M7*C15</f>
        <v>0</v>
      </c>
    </row>
    <row r="16" spans="2:13" ht="14.25" x14ac:dyDescent="0.2">
      <c r="B16" s="18"/>
      <c r="C16" s="19"/>
      <c r="D16" s="19"/>
      <c r="E16" s="19"/>
      <c r="F16" s="19"/>
      <c r="G16" s="19"/>
      <c r="H16" s="19"/>
      <c r="I16" s="20"/>
      <c r="J16" s="19"/>
      <c r="K16" s="19"/>
    </row>
    <row r="17" spans="2:13" ht="15" x14ac:dyDescent="0.2">
      <c r="B17" s="21" t="s">
        <v>97</v>
      </c>
      <c r="C17" s="19"/>
      <c r="D17" s="19"/>
      <c r="E17" s="19"/>
      <c r="F17" s="19"/>
      <c r="G17" s="19"/>
      <c r="H17" s="19"/>
      <c r="I17" s="20"/>
      <c r="J17" s="19"/>
      <c r="K17" s="19"/>
    </row>
    <row r="18" spans="2:13" ht="14.25" x14ac:dyDescent="0.2">
      <c r="B18" s="18" t="s">
        <v>98</v>
      </c>
      <c r="C18" s="19">
        <f>1.4*1.4*0.15</f>
        <v>0.29399999999999993</v>
      </c>
      <c r="D18" s="19">
        <f t="shared" ref="D18:K18" si="7">1.4*1.4*0.15</f>
        <v>0.29399999999999993</v>
      </c>
      <c r="E18" s="19">
        <f t="shared" si="7"/>
        <v>0.29399999999999993</v>
      </c>
      <c r="F18" s="19">
        <f t="shared" si="7"/>
        <v>0.29399999999999993</v>
      </c>
      <c r="G18" s="19">
        <f t="shared" si="7"/>
        <v>0.29399999999999993</v>
      </c>
      <c r="H18" s="19">
        <f t="shared" si="7"/>
        <v>0.29399999999999993</v>
      </c>
      <c r="I18" s="20">
        <f t="shared" si="7"/>
        <v>0.29399999999999993</v>
      </c>
      <c r="J18" s="19">
        <f>1.4*1.4*0.15</f>
        <v>0.29399999999999993</v>
      </c>
      <c r="K18" s="19">
        <f t="shared" si="7"/>
        <v>0.29399999999999993</v>
      </c>
    </row>
    <row r="19" spans="2:13" ht="14.25" x14ac:dyDescent="0.2">
      <c r="B19" s="18" t="s">
        <v>99</v>
      </c>
      <c r="C19" s="19">
        <f>6.1*1*0.1</f>
        <v>0.61</v>
      </c>
      <c r="D19" s="19">
        <f>7.2*1*0.1</f>
        <v>0.72000000000000008</v>
      </c>
      <c r="E19" s="19">
        <f>8.2*1*0.1</f>
        <v>0.82</v>
      </c>
      <c r="F19" s="19">
        <f>9.3*1*0.1</f>
        <v>0.93000000000000016</v>
      </c>
      <c r="G19" s="19">
        <f>10.3*1*0.1</f>
        <v>1.03</v>
      </c>
      <c r="H19" s="19">
        <f>11.3*1*0.1</f>
        <v>1.1300000000000001</v>
      </c>
      <c r="I19" s="20">
        <f>12.3*1*0.1</f>
        <v>1.2300000000000002</v>
      </c>
      <c r="J19" s="19">
        <f>6.1*1*0.1</f>
        <v>0.61</v>
      </c>
      <c r="K19" s="19">
        <f>7.2*1*0.1</f>
        <v>0.72000000000000008</v>
      </c>
    </row>
    <row r="20" spans="2:13" ht="14.25" x14ac:dyDescent="0.2">
      <c r="B20" s="18" t="s">
        <v>100</v>
      </c>
      <c r="C20" s="19">
        <f>(6.1-0.9)*0.11</f>
        <v>0.57199999999999995</v>
      </c>
      <c r="D20" s="19">
        <f>(7.2-0.9)*0.11</f>
        <v>0.69299999999999995</v>
      </c>
      <c r="E20" s="19">
        <f>(8.2-0.9)*0.11</f>
        <v>0.80299999999999994</v>
      </c>
      <c r="F20" s="19">
        <f>(9.3-0.9)*0.11</f>
        <v>0.92400000000000004</v>
      </c>
      <c r="G20" s="19">
        <f>(10.3-0.9)*0.11</f>
        <v>1.034</v>
      </c>
      <c r="H20" s="19">
        <f>(11.3-0.9)*0.11</f>
        <v>1.1440000000000001</v>
      </c>
      <c r="I20" s="20">
        <f>(12.3-0.9)*0.11</f>
        <v>1.254</v>
      </c>
      <c r="J20" s="19">
        <f>(6.1-0.9)*0.42</f>
        <v>2.1839999999999997</v>
      </c>
      <c r="K20" s="19">
        <f>(7.2-0.9)*0.42</f>
        <v>2.6459999999999999</v>
      </c>
    </row>
    <row r="21" spans="2:13" ht="14.25" x14ac:dyDescent="0.2">
      <c r="B21" s="18" t="s">
        <v>101</v>
      </c>
      <c r="C21" s="19">
        <f>((1.4+3.1)/2)*0.85*0.2</f>
        <v>0.38250000000000001</v>
      </c>
      <c r="D21" s="19">
        <f t="shared" ref="D21:K21" si="8">((1.4+3.1)/2)*0.85*0.2</f>
        <v>0.38250000000000001</v>
      </c>
      <c r="E21" s="19">
        <f t="shared" si="8"/>
        <v>0.38250000000000001</v>
      </c>
      <c r="F21" s="19">
        <f t="shared" si="8"/>
        <v>0.38250000000000001</v>
      </c>
      <c r="G21" s="19">
        <f t="shared" si="8"/>
        <v>0.38250000000000001</v>
      </c>
      <c r="H21" s="19">
        <f t="shared" si="8"/>
        <v>0.38250000000000001</v>
      </c>
      <c r="I21" s="20">
        <f t="shared" si="8"/>
        <v>0.38250000000000001</v>
      </c>
      <c r="J21" s="19">
        <f>((1.4+3.1)/2)*0.85*0.2</f>
        <v>0.38250000000000001</v>
      </c>
      <c r="K21" s="19">
        <f t="shared" si="8"/>
        <v>0.38250000000000001</v>
      </c>
    </row>
    <row r="22" spans="2:13" ht="14.25" x14ac:dyDescent="0.2">
      <c r="B22" s="18" t="s">
        <v>93</v>
      </c>
      <c r="C22" s="19">
        <f t="shared" ref="C22:K22" si="9">1.4*0.7*0.3</f>
        <v>0.29399999999999993</v>
      </c>
      <c r="D22" s="19">
        <f t="shared" si="9"/>
        <v>0.29399999999999993</v>
      </c>
      <c r="E22" s="19">
        <f t="shared" si="9"/>
        <v>0.29399999999999993</v>
      </c>
      <c r="F22" s="19">
        <f t="shared" si="9"/>
        <v>0.29399999999999993</v>
      </c>
      <c r="G22" s="19">
        <f t="shared" si="9"/>
        <v>0.29399999999999993</v>
      </c>
      <c r="H22" s="19">
        <f t="shared" si="9"/>
        <v>0.29399999999999993</v>
      </c>
      <c r="I22" s="20">
        <f t="shared" si="9"/>
        <v>0.29399999999999993</v>
      </c>
      <c r="J22" s="19">
        <f t="shared" si="9"/>
        <v>0.29399999999999993</v>
      </c>
      <c r="K22" s="19">
        <f t="shared" si="9"/>
        <v>0.29399999999999993</v>
      </c>
    </row>
    <row r="23" spans="2:13" ht="14.25" x14ac:dyDescent="0.2">
      <c r="B23" s="18" t="s">
        <v>94</v>
      </c>
      <c r="C23" s="19">
        <f>3.1*0.3*0.3</f>
        <v>0.27899999999999997</v>
      </c>
      <c r="D23" s="19">
        <f t="shared" ref="D23:K23" si="10">3.1*0.3*0.3</f>
        <v>0.27899999999999997</v>
      </c>
      <c r="E23" s="19">
        <f t="shared" si="10"/>
        <v>0.27899999999999997</v>
      </c>
      <c r="F23" s="19">
        <f t="shared" si="10"/>
        <v>0.27899999999999997</v>
      </c>
      <c r="G23" s="19">
        <f t="shared" si="10"/>
        <v>0.27899999999999997</v>
      </c>
      <c r="H23" s="19">
        <f t="shared" si="10"/>
        <v>0.27899999999999997</v>
      </c>
      <c r="I23" s="20">
        <f t="shared" si="10"/>
        <v>0.27899999999999997</v>
      </c>
      <c r="J23" s="19">
        <f>3.1*0.3*0.3</f>
        <v>0.27899999999999997</v>
      </c>
      <c r="K23" s="19">
        <f t="shared" si="10"/>
        <v>0.27899999999999997</v>
      </c>
    </row>
    <row r="24" spans="2:13" ht="15" x14ac:dyDescent="0.2">
      <c r="B24" s="21" t="s">
        <v>102</v>
      </c>
      <c r="C24" s="22">
        <f>SUM(C18:C23)</f>
        <v>2.4314999999999998</v>
      </c>
      <c r="D24" s="22">
        <f t="shared" ref="D24:I24" si="11">SUM(D18:D23)</f>
        <v>2.6624999999999996</v>
      </c>
      <c r="E24" s="22">
        <f t="shared" si="11"/>
        <v>2.8724999999999996</v>
      </c>
      <c r="F24" s="22">
        <f t="shared" si="11"/>
        <v>3.1034999999999999</v>
      </c>
      <c r="G24" s="22">
        <f t="shared" si="11"/>
        <v>3.3134999999999994</v>
      </c>
      <c r="H24" s="22">
        <f t="shared" si="11"/>
        <v>3.5234999999999999</v>
      </c>
      <c r="I24" s="23">
        <f t="shared" si="11"/>
        <v>3.7334999999999998</v>
      </c>
      <c r="J24" s="22">
        <f>SUM(J18:J23)</f>
        <v>4.0434999999999999</v>
      </c>
      <c r="K24" s="22">
        <f>SUM(K18:K23)</f>
        <v>4.6154999999999999</v>
      </c>
      <c r="M24" s="24">
        <f>M7*C24</f>
        <v>0</v>
      </c>
    </row>
    <row r="25" spans="2:13" ht="14.25" x14ac:dyDescent="0.2">
      <c r="B25" s="18"/>
      <c r="C25" s="19"/>
      <c r="D25" s="19"/>
      <c r="E25" s="19"/>
      <c r="F25" s="19"/>
      <c r="G25" s="19"/>
      <c r="H25" s="19"/>
      <c r="I25" s="20"/>
      <c r="J25" s="19"/>
      <c r="K25" s="19"/>
    </row>
    <row r="26" spans="2:13" ht="15" x14ac:dyDescent="0.2">
      <c r="B26" s="21" t="s">
        <v>103</v>
      </c>
      <c r="C26" s="19"/>
      <c r="D26" s="19"/>
      <c r="E26" s="19"/>
      <c r="F26" s="19"/>
      <c r="G26" s="19"/>
      <c r="H26" s="19"/>
      <c r="I26" s="20"/>
      <c r="J26" s="19"/>
      <c r="K26" s="19"/>
    </row>
    <row r="27" spans="2:13" ht="14.25" x14ac:dyDescent="0.2">
      <c r="B27" s="18" t="s">
        <v>104</v>
      </c>
      <c r="C27" s="19">
        <f>(1.4*0.2*1.8)-0.08</f>
        <v>0.42399999999999999</v>
      </c>
      <c r="D27" s="19">
        <f t="shared" ref="D27:K27" si="12">(1.4*0.2*1.8)-0.08</f>
        <v>0.42399999999999999</v>
      </c>
      <c r="E27" s="19">
        <f t="shared" si="12"/>
        <v>0.42399999999999999</v>
      </c>
      <c r="F27" s="19">
        <f t="shared" si="12"/>
        <v>0.42399999999999999</v>
      </c>
      <c r="G27" s="19">
        <f t="shared" si="12"/>
        <v>0.42399999999999999</v>
      </c>
      <c r="H27" s="19">
        <f t="shared" si="12"/>
        <v>0.42399999999999999</v>
      </c>
      <c r="I27" s="20">
        <f t="shared" si="12"/>
        <v>0.42399999999999999</v>
      </c>
      <c r="J27" s="19">
        <f>(1.4*0.2*1.8)-0.08</f>
        <v>0.42399999999999999</v>
      </c>
      <c r="K27" s="19">
        <f t="shared" si="12"/>
        <v>0.42399999999999999</v>
      </c>
    </row>
    <row r="28" spans="2:13" ht="14.25" x14ac:dyDescent="0.2">
      <c r="B28" s="18" t="s">
        <v>105</v>
      </c>
      <c r="C28" s="19">
        <f>3.4*0.2*1.8</f>
        <v>1.2240000000000002</v>
      </c>
      <c r="D28" s="19">
        <f t="shared" ref="D28:K28" si="13">3.4*0.2*1.8</f>
        <v>1.2240000000000002</v>
      </c>
      <c r="E28" s="19">
        <f t="shared" si="13"/>
        <v>1.2240000000000002</v>
      </c>
      <c r="F28" s="19">
        <f t="shared" si="13"/>
        <v>1.2240000000000002</v>
      </c>
      <c r="G28" s="19">
        <f t="shared" si="13"/>
        <v>1.2240000000000002</v>
      </c>
      <c r="H28" s="19">
        <f t="shared" si="13"/>
        <v>1.2240000000000002</v>
      </c>
      <c r="I28" s="20">
        <f t="shared" si="13"/>
        <v>1.2240000000000002</v>
      </c>
      <c r="J28" s="19">
        <f>3.4*0.2*1.8</f>
        <v>1.2240000000000002</v>
      </c>
      <c r="K28" s="19">
        <f t="shared" si="13"/>
        <v>1.2240000000000002</v>
      </c>
    </row>
    <row r="29" spans="2:13" ht="14.25" x14ac:dyDescent="0.2">
      <c r="B29" s="18" t="s">
        <v>106</v>
      </c>
      <c r="C29" s="19">
        <f>1.4*0.2*0.2*2</f>
        <v>0.11199999999999999</v>
      </c>
      <c r="D29" s="19">
        <f t="shared" ref="D29:K29" si="14">1.4*0.2*0.2*2</f>
        <v>0.11199999999999999</v>
      </c>
      <c r="E29" s="19">
        <f t="shared" si="14"/>
        <v>0.11199999999999999</v>
      </c>
      <c r="F29" s="19">
        <f t="shared" si="14"/>
        <v>0.11199999999999999</v>
      </c>
      <c r="G29" s="19">
        <f t="shared" si="14"/>
        <v>0.11199999999999999</v>
      </c>
      <c r="H29" s="19">
        <f t="shared" si="14"/>
        <v>0.11199999999999999</v>
      </c>
      <c r="I29" s="20">
        <f t="shared" si="14"/>
        <v>0.11199999999999999</v>
      </c>
      <c r="J29" s="19">
        <f>1.4*0.2*0.2*2</f>
        <v>0.11199999999999999</v>
      </c>
      <c r="K29" s="19">
        <f t="shared" si="14"/>
        <v>0.11199999999999999</v>
      </c>
    </row>
    <row r="30" spans="2:13" ht="15" x14ac:dyDescent="0.2">
      <c r="B30" s="21" t="s">
        <v>107</v>
      </c>
      <c r="C30" s="22">
        <f>SUM(C27:C29)</f>
        <v>1.7600000000000002</v>
      </c>
      <c r="D30" s="22">
        <f t="shared" ref="D30:I30" si="15">SUM(D27:D29)</f>
        <v>1.7600000000000002</v>
      </c>
      <c r="E30" s="22">
        <f t="shared" si="15"/>
        <v>1.7600000000000002</v>
      </c>
      <c r="F30" s="22">
        <f t="shared" si="15"/>
        <v>1.7600000000000002</v>
      </c>
      <c r="G30" s="22">
        <f t="shared" si="15"/>
        <v>1.7600000000000002</v>
      </c>
      <c r="H30" s="22">
        <f t="shared" si="15"/>
        <v>1.7600000000000002</v>
      </c>
      <c r="I30" s="23">
        <f t="shared" si="15"/>
        <v>1.7600000000000002</v>
      </c>
      <c r="J30" s="22">
        <f>SUM(J27:J29)</f>
        <v>1.7600000000000002</v>
      </c>
      <c r="K30" s="22">
        <f>SUM(K27:K29)</f>
        <v>1.7600000000000002</v>
      </c>
      <c r="M30" s="24">
        <f>M7*C30</f>
        <v>0</v>
      </c>
    </row>
    <row r="31" spans="2:13" ht="14.25" x14ac:dyDescent="0.2">
      <c r="B31" s="18"/>
      <c r="C31" s="19"/>
      <c r="D31" s="19"/>
      <c r="E31" s="19"/>
      <c r="F31" s="19"/>
      <c r="G31" s="19"/>
      <c r="H31" s="19"/>
      <c r="I31" s="20"/>
      <c r="J31" s="19"/>
      <c r="K31" s="19"/>
    </row>
    <row r="32" spans="2:13" ht="15" x14ac:dyDescent="0.2">
      <c r="B32" s="21" t="s">
        <v>108</v>
      </c>
      <c r="C32" s="19"/>
      <c r="D32" s="19"/>
      <c r="E32" s="19"/>
      <c r="F32" s="19"/>
      <c r="G32" s="19"/>
      <c r="H32" s="19"/>
      <c r="I32" s="20"/>
      <c r="J32" s="19"/>
      <c r="K32" s="19"/>
    </row>
    <row r="33" spans="2:15" ht="14.25" x14ac:dyDescent="0.2">
      <c r="B33" s="18" t="s">
        <v>109</v>
      </c>
      <c r="C33" s="19">
        <f>(1.4*0.45*2)-0.24</f>
        <v>1.02</v>
      </c>
      <c r="D33" s="19">
        <f t="shared" ref="D33:I33" si="16">(1.4*0.45*2)-0.24</f>
        <v>1.02</v>
      </c>
      <c r="E33" s="19">
        <f t="shared" si="16"/>
        <v>1.02</v>
      </c>
      <c r="F33" s="19">
        <f t="shared" si="16"/>
        <v>1.02</v>
      </c>
      <c r="G33" s="19">
        <f t="shared" si="16"/>
        <v>1.02</v>
      </c>
      <c r="H33" s="19">
        <f t="shared" si="16"/>
        <v>1.02</v>
      </c>
      <c r="I33" s="20">
        <f t="shared" si="16"/>
        <v>1.02</v>
      </c>
      <c r="J33" s="19">
        <f>(1.4*0.45*1.8)-0.24</f>
        <v>0.89400000000000013</v>
      </c>
      <c r="K33" s="19">
        <f>(1.4*0.45*1.8)-0.24</f>
        <v>0.89400000000000013</v>
      </c>
    </row>
    <row r="34" spans="2:15" ht="14.25" x14ac:dyDescent="0.2">
      <c r="B34" s="18" t="s">
        <v>110</v>
      </c>
      <c r="C34" s="19">
        <f>1.5*0.425*1.8*2</f>
        <v>2.2949999999999999</v>
      </c>
      <c r="D34" s="19">
        <f t="shared" ref="D34:K34" si="17">1.5*0.425*1.8*2</f>
        <v>2.2949999999999999</v>
      </c>
      <c r="E34" s="19">
        <f t="shared" si="17"/>
        <v>2.2949999999999999</v>
      </c>
      <c r="F34" s="19">
        <f t="shared" si="17"/>
        <v>2.2949999999999999</v>
      </c>
      <c r="G34" s="19">
        <f t="shared" si="17"/>
        <v>2.2949999999999999</v>
      </c>
      <c r="H34" s="19">
        <f t="shared" si="17"/>
        <v>2.2949999999999999</v>
      </c>
      <c r="I34" s="20">
        <f t="shared" si="17"/>
        <v>2.2949999999999999</v>
      </c>
      <c r="J34" s="19">
        <f>1.5*0.425*1.8*2</f>
        <v>2.2949999999999999</v>
      </c>
      <c r="K34" s="19">
        <f t="shared" si="17"/>
        <v>2.2949999999999999</v>
      </c>
    </row>
    <row r="35" spans="2:15" ht="15" x14ac:dyDescent="0.2">
      <c r="B35" s="21" t="s">
        <v>111</v>
      </c>
      <c r="C35" s="22">
        <f>SUM(C33:C34)</f>
        <v>3.3149999999999999</v>
      </c>
      <c r="D35" s="22">
        <f t="shared" ref="D35:I35" si="18">SUM(D33:D34)</f>
        <v>3.3149999999999999</v>
      </c>
      <c r="E35" s="22">
        <f t="shared" si="18"/>
        <v>3.3149999999999999</v>
      </c>
      <c r="F35" s="22">
        <f t="shared" si="18"/>
        <v>3.3149999999999999</v>
      </c>
      <c r="G35" s="22">
        <f t="shared" si="18"/>
        <v>3.3149999999999999</v>
      </c>
      <c r="H35" s="22">
        <f t="shared" si="18"/>
        <v>3.3149999999999999</v>
      </c>
      <c r="I35" s="23">
        <f t="shared" si="18"/>
        <v>3.3149999999999999</v>
      </c>
      <c r="J35" s="22">
        <f>SUM(J33:J34)</f>
        <v>3.1890000000000001</v>
      </c>
      <c r="K35" s="22">
        <f>SUM(K33:K34)</f>
        <v>3.1890000000000001</v>
      </c>
      <c r="M35" s="24">
        <f>M7*C35</f>
        <v>0</v>
      </c>
    </row>
    <row r="36" spans="2:15" ht="15" x14ac:dyDescent="0.2">
      <c r="B36" s="21"/>
      <c r="C36" s="22"/>
      <c r="D36" s="22"/>
      <c r="E36" s="22"/>
      <c r="F36" s="22"/>
      <c r="G36" s="22"/>
      <c r="H36" s="22"/>
      <c r="I36" s="23"/>
      <c r="J36" s="22"/>
      <c r="K36" s="22"/>
      <c r="M36" s="24"/>
    </row>
    <row r="37" spans="2:15" ht="15" x14ac:dyDescent="0.2">
      <c r="B37" s="21" t="s">
        <v>112</v>
      </c>
      <c r="C37" s="22">
        <v>6</v>
      </c>
      <c r="D37" s="22">
        <v>7</v>
      </c>
      <c r="E37" s="22">
        <v>8</v>
      </c>
      <c r="F37" s="22">
        <v>9</v>
      </c>
      <c r="G37" s="22">
        <v>10</v>
      </c>
      <c r="H37" s="22">
        <v>11</v>
      </c>
      <c r="I37" s="23">
        <v>12</v>
      </c>
      <c r="J37" s="22">
        <v>6</v>
      </c>
      <c r="K37" s="22">
        <v>7</v>
      </c>
      <c r="M37" s="25">
        <f>M7*C37</f>
        <v>0</v>
      </c>
    </row>
    <row r="38" spans="2:15" ht="15" x14ac:dyDescent="0.2">
      <c r="B38" s="26" t="s">
        <v>113</v>
      </c>
      <c r="C38" s="22"/>
      <c r="D38" s="22"/>
      <c r="E38" s="22"/>
      <c r="F38" s="22"/>
      <c r="G38" s="22"/>
      <c r="H38" s="22"/>
      <c r="I38" s="23"/>
      <c r="J38" s="27"/>
      <c r="K38" s="24"/>
    </row>
    <row r="39" spans="2:15" ht="15" x14ac:dyDescent="0.2">
      <c r="B39" s="28" t="s">
        <v>114</v>
      </c>
      <c r="C39" s="22"/>
      <c r="D39" s="22"/>
      <c r="E39" s="22"/>
      <c r="F39" s="22"/>
      <c r="G39" s="22"/>
      <c r="H39" s="22"/>
      <c r="I39" s="23"/>
      <c r="J39" s="27"/>
      <c r="K39" s="24"/>
    </row>
    <row r="40" spans="2:15" ht="15" x14ac:dyDescent="0.2">
      <c r="B40" s="28" t="s">
        <v>115</v>
      </c>
      <c r="C40" s="22"/>
      <c r="D40" s="22"/>
      <c r="E40" s="22"/>
      <c r="F40" s="22"/>
      <c r="G40" s="22"/>
      <c r="H40" s="22"/>
      <c r="I40" s="23"/>
      <c r="J40" s="27"/>
      <c r="K40" s="24"/>
    </row>
    <row r="41" spans="2:15" ht="15" x14ac:dyDescent="0.2">
      <c r="B41" s="28" t="s">
        <v>116</v>
      </c>
      <c r="C41" s="22"/>
      <c r="D41" s="22"/>
      <c r="E41" s="22"/>
      <c r="F41" s="22"/>
      <c r="G41" s="22"/>
      <c r="H41" s="22"/>
      <c r="I41" s="23"/>
      <c r="J41" s="27"/>
      <c r="K41" s="24"/>
    </row>
    <row r="42" spans="2:15" ht="15" x14ac:dyDescent="0.2">
      <c r="B42" s="28" t="s">
        <v>117</v>
      </c>
      <c r="C42" s="22"/>
      <c r="D42" s="22"/>
      <c r="E42" s="22"/>
      <c r="F42" s="22"/>
      <c r="G42" s="22"/>
      <c r="H42" s="22"/>
      <c r="I42" s="23"/>
      <c r="J42" s="27"/>
      <c r="K42" s="24"/>
    </row>
    <row r="43" spans="2:15" ht="15" x14ac:dyDescent="0.2">
      <c r="B43" s="29" t="s">
        <v>118</v>
      </c>
      <c r="C43" s="22"/>
      <c r="D43" s="22"/>
      <c r="E43" s="22"/>
      <c r="F43" s="22"/>
      <c r="G43" s="22"/>
      <c r="H43" s="22"/>
      <c r="I43" s="23"/>
      <c r="J43" s="27"/>
      <c r="K43" s="24"/>
    </row>
    <row r="44" spans="2:15" ht="15" x14ac:dyDescent="0.2">
      <c r="B44" s="21"/>
      <c r="C44" s="22"/>
      <c r="D44" s="22"/>
      <c r="E44" s="22"/>
      <c r="F44" s="22"/>
      <c r="G44" s="22"/>
      <c r="H44" s="22"/>
      <c r="I44" s="23"/>
      <c r="J44" s="27"/>
      <c r="K44" s="24"/>
    </row>
    <row r="45" spans="2:15" ht="15" thickBot="1" x14ac:dyDescent="0.25">
      <c r="B45" s="30"/>
      <c r="C45" s="30"/>
      <c r="D45" s="30"/>
      <c r="E45" s="30"/>
      <c r="F45" s="30"/>
      <c r="G45" s="30"/>
      <c r="H45" s="30"/>
      <c r="I45" s="31"/>
      <c r="J45" s="32"/>
      <c r="K45" s="33"/>
    </row>
    <row r="46" spans="2:15" ht="14.25" x14ac:dyDescent="0.2">
      <c r="B46" s="16"/>
      <c r="C46" s="16"/>
      <c r="D46" s="16"/>
      <c r="E46" s="16"/>
      <c r="F46" s="16"/>
      <c r="G46" s="16"/>
      <c r="H46" s="16"/>
      <c r="I46" s="17"/>
      <c r="J46" s="34"/>
      <c r="K46" s="35"/>
      <c r="L46" s="36"/>
      <c r="M46" s="37" t="s">
        <v>119</v>
      </c>
      <c r="N46" s="36"/>
      <c r="O46" s="36"/>
    </row>
    <row r="47" spans="2:15" ht="30" x14ac:dyDescent="0.2">
      <c r="B47" s="38" t="s">
        <v>120</v>
      </c>
      <c r="C47" s="21" t="s">
        <v>78</v>
      </c>
      <c r="D47" s="21" t="s">
        <v>79</v>
      </c>
      <c r="E47" s="21" t="s">
        <v>80</v>
      </c>
      <c r="F47" s="21" t="s">
        <v>81</v>
      </c>
      <c r="G47" s="21" t="s">
        <v>82</v>
      </c>
      <c r="H47" s="21" t="s">
        <v>83</v>
      </c>
      <c r="I47" s="39" t="s">
        <v>84</v>
      </c>
      <c r="J47" s="40" t="s">
        <v>85</v>
      </c>
      <c r="K47" s="40" t="s">
        <v>86</v>
      </c>
      <c r="M47" s="55" t="s">
        <v>121</v>
      </c>
      <c r="O47" s="100" t="s">
        <v>47</v>
      </c>
    </row>
    <row r="48" spans="2:15" ht="14.25" x14ac:dyDescent="0.2">
      <c r="B48" s="18"/>
      <c r="C48" s="18"/>
      <c r="D48" s="18"/>
      <c r="E48" s="18"/>
      <c r="F48" s="18"/>
      <c r="G48" s="18"/>
      <c r="H48" s="18"/>
      <c r="I48" s="41"/>
      <c r="J48" s="18"/>
      <c r="K48" s="18"/>
      <c r="O48" s="99">
        <v>8</v>
      </c>
    </row>
    <row r="49" spans="2:15" ht="15" x14ac:dyDescent="0.2">
      <c r="B49" s="21" t="s">
        <v>88</v>
      </c>
      <c r="C49" s="18"/>
      <c r="D49" s="18"/>
      <c r="E49" s="18"/>
      <c r="F49" s="18"/>
      <c r="G49" s="18"/>
      <c r="H49" s="18"/>
      <c r="I49" s="41"/>
      <c r="J49" s="18"/>
      <c r="K49" s="18"/>
    </row>
    <row r="50" spans="2:15" ht="14.25" x14ac:dyDescent="0.2">
      <c r="B50" s="18" t="s">
        <v>89</v>
      </c>
      <c r="C50" s="19">
        <f>1*1*1.8</f>
        <v>1.8</v>
      </c>
      <c r="D50" s="19">
        <f t="shared" ref="D50:M50" si="19">1*1*1.8</f>
        <v>1.8</v>
      </c>
      <c r="E50" s="19">
        <f t="shared" si="19"/>
        <v>1.8</v>
      </c>
      <c r="F50" s="19">
        <f t="shared" si="19"/>
        <v>1.8</v>
      </c>
      <c r="G50" s="19">
        <f t="shared" si="19"/>
        <v>1.8</v>
      </c>
      <c r="H50" s="19">
        <f t="shared" si="19"/>
        <v>1.8</v>
      </c>
      <c r="I50" s="20">
        <f t="shared" si="19"/>
        <v>1.8</v>
      </c>
      <c r="J50" s="19">
        <f>1*1*1.8</f>
        <v>1.8</v>
      </c>
      <c r="K50" s="19">
        <f t="shared" si="19"/>
        <v>1.8</v>
      </c>
      <c r="M50" s="42">
        <f t="shared" si="19"/>
        <v>1.8</v>
      </c>
    </row>
    <row r="51" spans="2:15" ht="14.25" x14ac:dyDescent="0.2">
      <c r="B51" s="18" t="s">
        <v>90</v>
      </c>
      <c r="C51" s="19">
        <f>1.8*1.8*1.8</f>
        <v>5.8320000000000007</v>
      </c>
      <c r="D51" s="19">
        <f t="shared" ref="D51:K51" si="20">1.8*1.8*1.8</f>
        <v>5.8320000000000007</v>
      </c>
      <c r="E51" s="19">
        <f t="shared" si="20"/>
        <v>5.8320000000000007</v>
      </c>
      <c r="F51" s="19">
        <f t="shared" si="20"/>
        <v>5.8320000000000007</v>
      </c>
      <c r="G51" s="19">
        <f t="shared" si="20"/>
        <v>5.8320000000000007</v>
      </c>
      <c r="H51" s="19">
        <f t="shared" si="20"/>
        <v>5.8320000000000007</v>
      </c>
      <c r="I51" s="20">
        <f t="shared" si="20"/>
        <v>5.8320000000000007</v>
      </c>
      <c r="J51" s="19">
        <f>1.8*1.8*1.8</f>
        <v>5.8320000000000007</v>
      </c>
      <c r="K51" s="19">
        <f t="shared" si="20"/>
        <v>5.8320000000000007</v>
      </c>
      <c r="M51" s="42">
        <f>1.8+1.8*1.35</f>
        <v>4.2300000000000004</v>
      </c>
    </row>
    <row r="52" spans="2:15" ht="14.25" x14ac:dyDescent="0.2">
      <c r="B52" s="18" t="s">
        <v>91</v>
      </c>
      <c r="C52" s="19">
        <f>(6.1-1)*1.5*1.8</f>
        <v>13.77</v>
      </c>
      <c r="D52" s="19">
        <f>(7.2-1)*1.5*1.8</f>
        <v>16.740000000000002</v>
      </c>
      <c r="E52" s="19">
        <f>(8.2-1)*1.5*1.8</f>
        <v>19.439999999999998</v>
      </c>
      <c r="F52" s="19">
        <f>(9.3-1)*1.5*1.8</f>
        <v>22.410000000000004</v>
      </c>
      <c r="G52" s="19">
        <f>(10.3-1)*1.5*1.8</f>
        <v>25.110000000000003</v>
      </c>
      <c r="H52" s="19">
        <f>(11.3-1)*1.5*1.8</f>
        <v>27.810000000000002</v>
      </c>
      <c r="I52" s="20">
        <f>(12.3-1)*1.5*1.8</f>
        <v>30.510000000000005</v>
      </c>
      <c r="J52" s="19">
        <f>(6.1-1)*1.5*1.8</f>
        <v>13.77</v>
      </c>
      <c r="K52" s="19">
        <f>(7.2-1)*1.5*1.8</f>
        <v>16.740000000000002</v>
      </c>
      <c r="M52" s="42">
        <f>(9.3-1)*1.5*1.6</f>
        <v>19.920000000000002</v>
      </c>
    </row>
    <row r="53" spans="2:15" ht="14.25" x14ac:dyDescent="0.2">
      <c r="B53" s="18" t="s">
        <v>92</v>
      </c>
      <c r="C53" s="19">
        <f>((2.55+4.94)/2)*2.07*2</f>
        <v>15.504299999999999</v>
      </c>
      <c r="D53" s="19">
        <f t="shared" ref="D53:I53" si="21">((2.55+4.94)/2)*2.07*2</f>
        <v>15.504299999999999</v>
      </c>
      <c r="E53" s="19">
        <f t="shared" si="21"/>
        <v>15.504299999999999</v>
      </c>
      <c r="F53" s="19">
        <f t="shared" si="21"/>
        <v>15.504299999999999</v>
      </c>
      <c r="G53" s="19">
        <f t="shared" si="21"/>
        <v>15.504299999999999</v>
      </c>
      <c r="H53" s="19">
        <f t="shared" si="21"/>
        <v>15.504299999999999</v>
      </c>
      <c r="I53" s="20">
        <f t="shared" si="21"/>
        <v>15.504299999999999</v>
      </c>
      <c r="J53" s="19">
        <f>((2.55+4.94)/2)*2.07*1.8</f>
        <v>13.953869999999998</v>
      </c>
      <c r="K53" s="19">
        <f>((2.55+4.94)/2)*2.07*1.8</f>
        <v>13.953869999999998</v>
      </c>
      <c r="M53" s="42">
        <f>((2.55+4.94)/2)*2.07*1.8</f>
        <v>13.953869999999998</v>
      </c>
    </row>
    <row r="54" spans="2:15" ht="14.25" x14ac:dyDescent="0.2">
      <c r="B54" s="18" t="s">
        <v>93</v>
      </c>
      <c r="C54" s="19">
        <f>1.8*0.8*0.3</f>
        <v>0.43200000000000005</v>
      </c>
      <c r="D54" s="19">
        <f t="shared" ref="D54:M54" si="22">1.8*0.8*0.3</f>
        <v>0.43200000000000005</v>
      </c>
      <c r="E54" s="19">
        <f t="shared" si="22"/>
        <v>0.43200000000000005</v>
      </c>
      <c r="F54" s="19">
        <f t="shared" si="22"/>
        <v>0.43200000000000005</v>
      </c>
      <c r="G54" s="19">
        <f t="shared" si="22"/>
        <v>0.43200000000000005</v>
      </c>
      <c r="H54" s="19">
        <f t="shared" si="22"/>
        <v>0.43200000000000005</v>
      </c>
      <c r="I54" s="20">
        <f t="shared" si="22"/>
        <v>0.43200000000000005</v>
      </c>
      <c r="J54" s="19">
        <f>1.8*0.8*0.3</f>
        <v>0.43200000000000005</v>
      </c>
      <c r="K54" s="19">
        <f t="shared" si="22"/>
        <v>0.43200000000000005</v>
      </c>
      <c r="M54" s="42">
        <f t="shared" si="22"/>
        <v>0.43200000000000005</v>
      </c>
    </row>
    <row r="55" spans="2:15" ht="14.25" x14ac:dyDescent="0.2">
      <c r="B55" s="18" t="s">
        <v>94</v>
      </c>
      <c r="C55" s="19">
        <f>4.34*0.3*0.3</f>
        <v>0.39059999999999995</v>
      </c>
      <c r="D55" s="19">
        <f t="shared" ref="D55:M55" si="23">4.34*0.3*0.3</f>
        <v>0.39059999999999995</v>
      </c>
      <c r="E55" s="19">
        <f t="shared" si="23"/>
        <v>0.39059999999999995</v>
      </c>
      <c r="F55" s="19">
        <f t="shared" si="23"/>
        <v>0.39059999999999995</v>
      </c>
      <c r="G55" s="19">
        <f t="shared" si="23"/>
        <v>0.39059999999999995</v>
      </c>
      <c r="H55" s="19">
        <f t="shared" si="23"/>
        <v>0.39059999999999995</v>
      </c>
      <c r="I55" s="20">
        <f t="shared" si="23"/>
        <v>0.39059999999999995</v>
      </c>
      <c r="J55" s="19">
        <f>4.34*0.3*0.3</f>
        <v>0.39059999999999995</v>
      </c>
      <c r="K55" s="19">
        <f t="shared" si="23"/>
        <v>0.39059999999999995</v>
      </c>
      <c r="M55" s="42">
        <f t="shared" si="23"/>
        <v>0.39059999999999995</v>
      </c>
    </row>
    <row r="56" spans="2:15" ht="14.25" x14ac:dyDescent="0.2">
      <c r="B56" s="18" t="s">
        <v>95</v>
      </c>
      <c r="C56" s="19">
        <f>10*1.5*2</f>
        <v>30</v>
      </c>
      <c r="D56" s="19">
        <f t="shared" ref="D56:I56" si="24">10*1.5*2</f>
        <v>30</v>
      </c>
      <c r="E56" s="19">
        <f t="shared" si="24"/>
        <v>30</v>
      </c>
      <c r="F56" s="19">
        <f t="shared" si="24"/>
        <v>30</v>
      </c>
      <c r="G56" s="19">
        <f t="shared" si="24"/>
        <v>30</v>
      </c>
      <c r="H56" s="19">
        <f t="shared" si="24"/>
        <v>30</v>
      </c>
      <c r="I56" s="20">
        <f t="shared" si="24"/>
        <v>30</v>
      </c>
      <c r="J56" s="19">
        <f>10*1.5*1.8</f>
        <v>27</v>
      </c>
      <c r="K56" s="19">
        <f>10*1.5*1.8</f>
        <v>27</v>
      </c>
      <c r="M56" s="42">
        <f>5*1*1.5</f>
        <v>7.5</v>
      </c>
    </row>
    <row r="57" spans="2:15" ht="15" x14ac:dyDescent="0.2">
      <c r="B57" s="21" t="s">
        <v>96</v>
      </c>
      <c r="C57" s="22">
        <f>SUM(C50:C56)</f>
        <v>67.72890000000001</v>
      </c>
      <c r="D57" s="22">
        <f t="shared" ref="D57:M57" si="25">SUM(D50:D56)</f>
        <v>70.698900000000009</v>
      </c>
      <c r="E57" s="22">
        <f t="shared" si="25"/>
        <v>73.398899999999998</v>
      </c>
      <c r="F57" s="22">
        <f t="shared" si="25"/>
        <v>76.368899999999996</v>
      </c>
      <c r="G57" s="22">
        <f t="shared" si="25"/>
        <v>79.068900000000014</v>
      </c>
      <c r="H57" s="22">
        <f t="shared" si="25"/>
        <v>81.768900000000002</v>
      </c>
      <c r="I57" s="23">
        <f t="shared" si="25"/>
        <v>84.468900000000005</v>
      </c>
      <c r="J57" s="22">
        <f>SUM(J50:J56)</f>
        <v>63.178469999999997</v>
      </c>
      <c r="K57" s="22">
        <f>SUM(K50:K56)</f>
        <v>66.148470000000003</v>
      </c>
      <c r="M57" s="24">
        <f t="shared" si="25"/>
        <v>48.226469999999999</v>
      </c>
      <c r="O57" s="43">
        <f>+O48*C57</f>
        <v>541.83120000000008</v>
      </c>
    </row>
    <row r="58" spans="2:15" ht="14.25" x14ac:dyDescent="0.2">
      <c r="B58" s="18"/>
      <c r="C58" s="19"/>
      <c r="D58" s="18"/>
      <c r="E58" s="18"/>
      <c r="F58" s="18"/>
      <c r="G58" s="18"/>
      <c r="H58" s="18"/>
      <c r="I58" s="41"/>
      <c r="J58" s="19"/>
      <c r="K58" s="18"/>
      <c r="M58" s="33"/>
    </row>
    <row r="59" spans="2:15" ht="15" x14ac:dyDescent="0.2">
      <c r="B59" s="21" t="s">
        <v>97</v>
      </c>
      <c r="C59" s="19"/>
      <c r="D59" s="18"/>
      <c r="E59" s="18"/>
      <c r="F59" s="18"/>
      <c r="G59" s="18"/>
      <c r="H59" s="18"/>
      <c r="I59" s="41"/>
      <c r="J59" s="19"/>
      <c r="K59" s="18"/>
      <c r="M59" s="33"/>
    </row>
    <row r="60" spans="2:15" ht="14.25" x14ac:dyDescent="0.2">
      <c r="B60" s="18" t="s">
        <v>98</v>
      </c>
      <c r="C60" s="19">
        <f>1.8*1.8*0.2</f>
        <v>0.64800000000000013</v>
      </c>
      <c r="D60" s="19">
        <f t="shared" ref="D60:M60" si="26">1.8*1.8*0.2</f>
        <v>0.64800000000000013</v>
      </c>
      <c r="E60" s="19">
        <f t="shared" si="26"/>
        <v>0.64800000000000013</v>
      </c>
      <c r="F60" s="19">
        <f t="shared" si="26"/>
        <v>0.64800000000000013</v>
      </c>
      <c r="G60" s="19">
        <f t="shared" si="26"/>
        <v>0.64800000000000013</v>
      </c>
      <c r="H60" s="19">
        <f t="shared" si="26"/>
        <v>0.64800000000000013</v>
      </c>
      <c r="I60" s="20">
        <f t="shared" si="26"/>
        <v>0.64800000000000013</v>
      </c>
      <c r="J60" s="19">
        <f>1.8*1.8*0.2</f>
        <v>0.64800000000000013</v>
      </c>
      <c r="K60" s="19">
        <f t="shared" si="26"/>
        <v>0.64800000000000013</v>
      </c>
      <c r="M60" s="42">
        <f t="shared" si="26"/>
        <v>0.64800000000000013</v>
      </c>
    </row>
    <row r="61" spans="2:15" ht="14.25" x14ac:dyDescent="0.2">
      <c r="B61" s="18" t="s">
        <v>99</v>
      </c>
      <c r="C61" s="19">
        <f>6.1*1.5*0.15</f>
        <v>1.3724999999999998</v>
      </c>
      <c r="D61" s="19">
        <f>7.2*1.5*0.15</f>
        <v>1.62</v>
      </c>
      <c r="E61" s="19">
        <f>8.2*1.5*0.15</f>
        <v>1.8449999999999998</v>
      </c>
      <c r="F61" s="19">
        <f>9.3*1.5*0.15</f>
        <v>2.0925000000000002</v>
      </c>
      <c r="G61" s="19">
        <f>10.3*1.5*0.15</f>
        <v>2.3174999999999999</v>
      </c>
      <c r="H61" s="19">
        <f>11.3*1.5*0.15</f>
        <v>2.5425000000000004</v>
      </c>
      <c r="I61" s="20">
        <f>12.3*1.5*0.15</f>
        <v>2.7675000000000005</v>
      </c>
      <c r="J61" s="19">
        <f>6.1*1.5*0.15</f>
        <v>1.3724999999999998</v>
      </c>
      <c r="K61" s="19">
        <f>7.2*1.5*0.15</f>
        <v>1.62</v>
      </c>
      <c r="M61" s="42">
        <f>9.3*1.5*0.15</f>
        <v>2.0925000000000002</v>
      </c>
    </row>
    <row r="62" spans="2:15" ht="14.25" x14ac:dyDescent="0.2">
      <c r="B62" s="18" t="s">
        <v>100</v>
      </c>
      <c r="C62" s="19">
        <f>(6.1-1)*0.185</f>
        <v>0.94349999999999989</v>
      </c>
      <c r="D62" s="19">
        <f>(7.2-1)*0.185</f>
        <v>1.147</v>
      </c>
      <c r="E62" s="19">
        <f>(8.2-1)*0.185</f>
        <v>1.3319999999999999</v>
      </c>
      <c r="F62" s="19">
        <f>(9.3-1)*0.185</f>
        <v>1.5355000000000001</v>
      </c>
      <c r="G62" s="19">
        <f>(10.3-1)*0.185</f>
        <v>1.7205000000000001</v>
      </c>
      <c r="H62" s="19">
        <f>(11.3-1)*0.185</f>
        <v>1.9055000000000002</v>
      </c>
      <c r="I62" s="20">
        <f>(12.3-1)*0.185</f>
        <v>2.0905</v>
      </c>
      <c r="J62" s="19">
        <f>(6.1-1)*0.84</f>
        <v>4.2839999999999998</v>
      </c>
      <c r="K62" s="19">
        <f>(7.2-1)*0.84</f>
        <v>5.2080000000000002</v>
      </c>
      <c r="M62" s="42">
        <f>(9.3-1)*0.84</f>
        <v>6.9720000000000004</v>
      </c>
    </row>
    <row r="63" spans="2:15" ht="14.25" x14ac:dyDescent="0.2">
      <c r="B63" s="18" t="s">
        <v>101</v>
      </c>
      <c r="C63" s="19">
        <f>((1.8+4.34)/2)*1.27*0.2</f>
        <v>0.77978000000000003</v>
      </c>
      <c r="D63" s="19">
        <f t="shared" ref="D63:M63" si="27">((1.8+4.34)/2)*1.27*0.2</f>
        <v>0.77978000000000003</v>
      </c>
      <c r="E63" s="19">
        <f t="shared" si="27"/>
        <v>0.77978000000000003</v>
      </c>
      <c r="F63" s="19">
        <f t="shared" si="27"/>
        <v>0.77978000000000003</v>
      </c>
      <c r="G63" s="19">
        <f t="shared" si="27"/>
        <v>0.77978000000000003</v>
      </c>
      <c r="H63" s="19">
        <f t="shared" si="27"/>
        <v>0.77978000000000003</v>
      </c>
      <c r="I63" s="20">
        <f t="shared" si="27"/>
        <v>0.77978000000000003</v>
      </c>
      <c r="J63" s="19">
        <f>((1.8+4.34)/2)*1.27*0.2</f>
        <v>0.77978000000000003</v>
      </c>
      <c r="K63" s="19">
        <f t="shared" si="27"/>
        <v>0.77978000000000003</v>
      </c>
      <c r="M63" s="42">
        <f t="shared" si="27"/>
        <v>0.77978000000000003</v>
      </c>
    </row>
    <row r="64" spans="2:15" ht="14.25" x14ac:dyDescent="0.2">
      <c r="B64" s="18" t="s">
        <v>93</v>
      </c>
      <c r="C64" s="19">
        <f>1.8*0.8*0.3</f>
        <v>0.43200000000000005</v>
      </c>
      <c r="D64" s="19">
        <f t="shared" ref="D64:M64" si="28">1.8*0.8*0.3</f>
        <v>0.43200000000000005</v>
      </c>
      <c r="E64" s="19">
        <f t="shared" si="28"/>
        <v>0.43200000000000005</v>
      </c>
      <c r="F64" s="19">
        <f t="shared" si="28"/>
        <v>0.43200000000000005</v>
      </c>
      <c r="G64" s="19">
        <f t="shared" si="28"/>
        <v>0.43200000000000005</v>
      </c>
      <c r="H64" s="19">
        <f t="shared" si="28"/>
        <v>0.43200000000000005</v>
      </c>
      <c r="I64" s="20">
        <f t="shared" si="28"/>
        <v>0.43200000000000005</v>
      </c>
      <c r="J64" s="19">
        <f>1.8*0.8*0.3</f>
        <v>0.43200000000000005</v>
      </c>
      <c r="K64" s="19">
        <f t="shared" si="28"/>
        <v>0.43200000000000005</v>
      </c>
      <c r="M64" s="42">
        <f t="shared" si="28"/>
        <v>0.43200000000000005</v>
      </c>
    </row>
    <row r="65" spans="2:17" ht="14.25" x14ac:dyDescent="0.2">
      <c r="B65" s="18" t="s">
        <v>94</v>
      </c>
      <c r="C65" s="19">
        <f>4.34*0.3*0.3</f>
        <v>0.39059999999999995</v>
      </c>
      <c r="D65" s="19">
        <f t="shared" ref="D65:M65" si="29">4.34*0.3*0.3</f>
        <v>0.39059999999999995</v>
      </c>
      <c r="E65" s="19">
        <f t="shared" si="29"/>
        <v>0.39059999999999995</v>
      </c>
      <c r="F65" s="19">
        <f t="shared" si="29"/>
        <v>0.39059999999999995</v>
      </c>
      <c r="G65" s="19">
        <f t="shared" si="29"/>
        <v>0.39059999999999995</v>
      </c>
      <c r="H65" s="19">
        <f t="shared" si="29"/>
        <v>0.39059999999999995</v>
      </c>
      <c r="I65" s="20">
        <f t="shared" si="29"/>
        <v>0.39059999999999995</v>
      </c>
      <c r="J65" s="19">
        <f>4.34*0.3*0.3</f>
        <v>0.39059999999999995</v>
      </c>
      <c r="K65" s="19">
        <f t="shared" si="29"/>
        <v>0.39059999999999995</v>
      </c>
      <c r="M65" s="42">
        <f t="shared" si="29"/>
        <v>0.39059999999999995</v>
      </c>
    </row>
    <row r="66" spans="2:17" ht="15" x14ac:dyDescent="0.2">
      <c r="B66" s="21" t="s">
        <v>102</v>
      </c>
      <c r="C66" s="22">
        <f>SUM(C60:C65)</f>
        <v>4.5663800000000005</v>
      </c>
      <c r="D66" s="22">
        <f t="shared" ref="D66:M66" si="30">SUM(D60:D65)</f>
        <v>5.0173800000000002</v>
      </c>
      <c r="E66" s="22">
        <f t="shared" si="30"/>
        <v>5.4273800000000003</v>
      </c>
      <c r="F66" s="22">
        <f t="shared" si="30"/>
        <v>5.8783800000000008</v>
      </c>
      <c r="G66" s="22">
        <f t="shared" si="30"/>
        <v>6.2883800000000001</v>
      </c>
      <c r="H66" s="22">
        <f t="shared" si="30"/>
        <v>6.6983800000000011</v>
      </c>
      <c r="I66" s="23">
        <f t="shared" si="30"/>
        <v>7.1083800000000004</v>
      </c>
      <c r="J66" s="22">
        <f>SUM(J60:J65)</f>
        <v>7.9068800000000001</v>
      </c>
      <c r="K66" s="22">
        <f>SUM(K60:K65)</f>
        <v>9.078380000000001</v>
      </c>
      <c r="M66" s="24">
        <f t="shared" si="30"/>
        <v>11.31488</v>
      </c>
      <c r="O66" s="3">
        <f>+O48*C66</f>
        <v>36.531040000000004</v>
      </c>
    </row>
    <row r="67" spans="2:17" ht="14.25" x14ac:dyDescent="0.2">
      <c r="B67" s="18"/>
      <c r="C67" s="19"/>
      <c r="D67" s="18"/>
      <c r="E67" s="18"/>
      <c r="F67" s="18"/>
      <c r="G67" s="18"/>
      <c r="H67" s="18"/>
      <c r="I67" s="41"/>
      <c r="J67" s="19"/>
      <c r="K67" s="18"/>
      <c r="M67" s="33"/>
    </row>
    <row r="68" spans="2:17" ht="15" x14ac:dyDescent="0.2">
      <c r="B68" s="21" t="s">
        <v>103</v>
      </c>
      <c r="C68" s="19"/>
      <c r="D68" s="18"/>
      <c r="E68" s="18"/>
      <c r="F68" s="18"/>
      <c r="G68" s="18"/>
      <c r="H68" s="18"/>
      <c r="I68" s="41"/>
      <c r="J68" s="19"/>
      <c r="K68" s="18"/>
      <c r="M68" s="33"/>
    </row>
    <row r="69" spans="2:17" ht="14.25" x14ac:dyDescent="0.2">
      <c r="B69" s="18" t="s">
        <v>104</v>
      </c>
      <c r="C69" s="19">
        <f>(1.8*0.2*2)-0.24</f>
        <v>0.48000000000000009</v>
      </c>
      <c r="D69" s="19">
        <f t="shared" ref="D69:K69" si="31">(1.8*0.2*2)-0.24</f>
        <v>0.48000000000000009</v>
      </c>
      <c r="E69" s="19">
        <f t="shared" si="31"/>
        <v>0.48000000000000009</v>
      </c>
      <c r="F69" s="19">
        <f t="shared" si="31"/>
        <v>0.48000000000000009</v>
      </c>
      <c r="G69" s="19">
        <f t="shared" si="31"/>
        <v>0.48000000000000009</v>
      </c>
      <c r="H69" s="19">
        <f t="shared" si="31"/>
        <v>0.48000000000000009</v>
      </c>
      <c r="I69" s="20">
        <f t="shared" si="31"/>
        <v>0.48000000000000009</v>
      </c>
      <c r="J69" s="19">
        <f>(1.8*0.2*2)-0.24</f>
        <v>0.48000000000000009</v>
      </c>
      <c r="K69" s="19">
        <f t="shared" si="31"/>
        <v>0.48000000000000009</v>
      </c>
      <c r="M69" s="42">
        <f>(1*0.2*2)-0.24</f>
        <v>0.16000000000000003</v>
      </c>
    </row>
    <row r="70" spans="2:17" ht="14.25" x14ac:dyDescent="0.2">
      <c r="B70" s="18" t="s">
        <v>105</v>
      </c>
      <c r="C70" s="19">
        <f>4.6*0.2*2</f>
        <v>1.8399999999999999</v>
      </c>
      <c r="D70" s="19">
        <f t="shared" ref="D70:K70" si="32">4.6*0.2*2</f>
        <v>1.8399999999999999</v>
      </c>
      <c r="E70" s="19">
        <f t="shared" si="32"/>
        <v>1.8399999999999999</v>
      </c>
      <c r="F70" s="19">
        <f t="shared" si="32"/>
        <v>1.8399999999999999</v>
      </c>
      <c r="G70" s="19">
        <f t="shared" si="32"/>
        <v>1.8399999999999999</v>
      </c>
      <c r="H70" s="19">
        <f t="shared" si="32"/>
        <v>1.8399999999999999</v>
      </c>
      <c r="I70" s="20">
        <f t="shared" si="32"/>
        <v>1.8399999999999999</v>
      </c>
      <c r="J70" s="19">
        <f>4.6*0.2*2</f>
        <v>1.8399999999999999</v>
      </c>
      <c r="K70" s="19">
        <f t="shared" si="32"/>
        <v>1.8399999999999999</v>
      </c>
      <c r="M70" s="42">
        <f>4.6*0.2*1.6</f>
        <v>1.472</v>
      </c>
    </row>
    <row r="71" spans="2:17" ht="14.25" x14ac:dyDescent="0.2">
      <c r="B71" s="18" t="s">
        <v>106</v>
      </c>
      <c r="C71" s="19">
        <f>1.8*0.2*0.2*2</f>
        <v>0.14400000000000002</v>
      </c>
      <c r="D71" s="19">
        <f t="shared" ref="D71:M71" si="33">1.8*0.2*0.2*2</f>
        <v>0.14400000000000002</v>
      </c>
      <c r="E71" s="19">
        <f t="shared" si="33"/>
        <v>0.14400000000000002</v>
      </c>
      <c r="F71" s="19">
        <f t="shared" si="33"/>
        <v>0.14400000000000002</v>
      </c>
      <c r="G71" s="19">
        <f t="shared" si="33"/>
        <v>0.14400000000000002</v>
      </c>
      <c r="H71" s="19">
        <f t="shared" si="33"/>
        <v>0.14400000000000002</v>
      </c>
      <c r="I71" s="20">
        <f t="shared" si="33"/>
        <v>0.14400000000000002</v>
      </c>
      <c r="J71" s="19">
        <f>1.8*0.2*0.2*2</f>
        <v>0.14400000000000002</v>
      </c>
      <c r="K71" s="19">
        <f t="shared" si="33"/>
        <v>0.14400000000000002</v>
      </c>
      <c r="M71" s="42">
        <f t="shared" si="33"/>
        <v>0.14400000000000002</v>
      </c>
    </row>
    <row r="72" spans="2:17" ht="15" x14ac:dyDescent="0.2">
      <c r="B72" s="21" t="s">
        <v>107</v>
      </c>
      <c r="C72" s="22">
        <f>SUM(C69:C71)</f>
        <v>2.464</v>
      </c>
      <c r="D72" s="22">
        <f t="shared" ref="D72:M72" si="34">SUM(D69:D71)</f>
        <v>2.464</v>
      </c>
      <c r="E72" s="22">
        <f t="shared" si="34"/>
        <v>2.464</v>
      </c>
      <c r="F72" s="22">
        <f t="shared" si="34"/>
        <v>2.464</v>
      </c>
      <c r="G72" s="22">
        <f t="shared" si="34"/>
        <v>2.464</v>
      </c>
      <c r="H72" s="22">
        <f t="shared" si="34"/>
        <v>2.464</v>
      </c>
      <c r="I72" s="23">
        <f t="shared" si="34"/>
        <v>2.464</v>
      </c>
      <c r="J72" s="22">
        <f>SUM(J69:J71)</f>
        <v>2.464</v>
      </c>
      <c r="K72" s="22">
        <f>SUM(K69:K71)</f>
        <v>2.464</v>
      </c>
      <c r="M72" s="24">
        <f t="shared" si="34"/>
        <v>1.7760000000000002</v>
      </c>
      <c r="O72" s="3">
        <f>+O48*C72</f>
        <v>19.712</v>
      </c>
    </row>
    <row r="73" spans="2:17" ht="14.25" x14ac:dyDescent="0.2">
      <c r="B73" s="18"/>
      <c r="C73" s="19"/>
      <c r="D73" s="18"/>
      <c r="E73" s="18"/>
      <c r="F73" s="18"/>
      <c r="G73" s="18"/>
      <c r="H73" s="18"/>
      <c r="I73" s="41"/>
      <c r="J73" s="19"/>
      <c r="K73" s="18"/>
      <c r="M73" s="33"/>
    </row>
    <row r="74" spans="2:17" ht="15" x14ac:dyDescent="0.2">
      <c r="B74" s="21" t="s">
        <v>108</v>
      </c>
      <c r="C74" s="19"/>
      <c r="D74" s="18"/>
      <c r="E74" s="18"/>
      <c r="F74" s="18"/>
      <c r="G74" s="18"/>
      <c r="H74" s="18"/>
      <c r="I74" s="41"/>
      <c r="J74" s="19"/>
      <c r="K74" s="18"/>
      <c r="M74" s="33"/>
    </row>
    <row r="75" spans="2:17" ht="14.25" x14ac:dyDescent="0.2">
      <c r="B75" s="18" t="s">
        <v>109</v>
      </c>
      <c r="C75" s="19">
        <f>(1.8*0.5*2)-0.85</f>
        <v>0.95000000000000007</v>
      </c>
      <c r="D75" s="19">
        <f t="shared" ref="D75:I75" si="35">(1.8*0.5*2)-0.85</f>
        <v>0.95000000000000007</v>
      </c>
      <c r="E75" s="19">
        <f t="shared" si="35"/>
        <v>0.95000000000000007</v>
      </c>
      <c r="F75" s="19">
        <f t="shared" si="35"/>
        <v>0.95000000000000007</v>
      </c>
      <c r="G75" s="19">
        <f t="shared" si="35"/>
        <v>0.95000000000000007</v>
      </c>
      <c r="H75" s="19">
        <f t="shared" si="35"/>
        <v>0.95000000000000007</v>
      </c>
      <c r="I75" s="20">
        <f t="shared" si="35"/>
        <v>0.95000000000000007</v>
      </c>
      <c r="J75" s="19">
        <f>(1.8*0.5*1.8)-0.85</f>
        <v>0.77000000000000013</v>
      </c>
      <c r="K75" s="19">
        <f>(1.8*0.5*1.8)-0.85</f>
        <v>0.77000000000000013</v>
      </c>
      <c r="M75" s="42">
        <f>(1.7*0.5*2)-0.67</f>
        <v>1.0299999999999998</v>
      </c>
    </row>
    <row r="76" spans="2:17" ht="14.25" x14ac:dyDescent="0.2">
      <c r="B76" s="18" t="s">
        <v>110</v>
      </c>
      <c r="C76" s="19">
        <f>1.8*0.45*2*2</f>
        <v>3.24</v>
      </c>
      <c r="D76" s="19">
        <f t="shared" ref="D76:I76" si="36">1.8*0.45*2*2</f>
        <v>3.24</v>
      </c>
      <c r="E76" s="19">
        <f t="shared" si="36"/>
        <v>3.24</v>
      </c>
      <c r="F76" s="19">
        <f t="shared" si="36"/>
        <v>3.24</v>
      </c>
      <c r="G76" s="19">
        <f t="shared" si="36"/>
        <v>3.24</v>
      </c>
      <c r="H76" s="19">
        <f t="shared" si="36"/>
        <v>3.24</v>
      </c>
      <c r="I76" s="20">
        <f t="shared" si="36"/>
        <v>3.24</v>
      </c>
      <c r="J76" s="19">
        <f>1.8*0.45*2*1.8</f>
        <v>2.9160000000000004</v>
      </c>
      <c r="K76" s="19">
        <f>1.8*0.45*2*1.8</f>
        <v>2.9160000000000004</v>
      </c>
      <c r="M76" s="42">
        <f>1.7*0.45*2*2</f>
        <v>3.06</v>
      </c>
    </row>
    <row r="77" spans="2:17" ht="15" x14ac:dyDescent="0.2">
      <c r="B77" s="44" t="s">
        <v>111</v>
      </c>
      <c r="C77" s="45">
        <f>SUM(C75:C76)</f>
        <v>4.1900000000000004</v>
      </c>
      <c r="D77" s="45">
        <f t="shared" ref="D77:M77" si="37">SUM(D75:D76)</f>
        <v>4.1900000000000004</v>
      </c>
      <c r="E77" s="45">
        <f t="shared" si="37"/>
        <v>4.1900000000000004</v>
      </c>
      <c r="F77" s="45">
        <f t="shared" si="37"/>
        <v>4.1900000000000004</v>
      </c>
      <c r="G77" s="45">
        <f t="shared" si="37"/>
        <v>4.1900000000000004</v>
      </c>
      <c r="H77" s="45">
        <f t="shared" si="37"/>
        <v>4.1900000000000004</v>
      </c>
      <c r="I77" s="46">
        <f t="shared" si="37"/>
        <v>4.1900000000000004</v>
      </c>
      <c r="J77" s="45">
        <f>SUM(J75:J76)</f>
        <v>3.6860000000000004</v>
      </c>
      <c r="K77" s="45">
        <f>SUM(K75:K76)</f>
        <v>3.6860000000000004</v>
      </c>
      <c r="M77" s="24">
        <f t="shared" si="37"/>
        <v>4.09</v>
      </c>
      <c r="O77" s="3">
        <f>+O48*C77</f>
        <v>33.520000000000003</v>
      </c>
    </row>
    <row r="78" spans="2:17" ht="15" x14ac:dyDescent="0.2">
      <c r="B78" s="47"/>
      <c r="C78" s="48"/>
      <c r="D78" s="48"/>
      <c r="E78" s="48"/>
      <c r="F78" s="48"/>
      <c r="G78" s="48"/>
      <c r="H78" s="48"/>
      <c r="I78" s="48"/>
      <c r="J78" s="48"/>
      <c r="K78" s="48"/>
      <c r="M78" s="24"/>
    </row>
    <row r="79" spans="2:17" ht="15" thickBot="1" x14ac:dyDescent="0.25">
      <c r="B79" s="49" t="s">
        <v>122</v>
      </c>
      <c r="C79" s="49">
        <v>6</v>
      </c>
      <c r="D79" s="49">
        <v>7</v>
      </c>
      <c r="E79" s="49">
        <v>8</v>
      </c>
      <c r="F79" s="49">
        <v>9</v>
      </c>
      <c r="G79" s="49">
        <v>10</v>
      </c>
      <c r="H79" s="49">
        <v>11</v>
      </c>
      <c r="I79" s="49">
        <v>12</v>
      </c>
      <c r="J79" s="49">
        <v>6</v>
      </c>
      <c r="K79" s="49">
        <v>7</v>
      </c>
      <c r="L79" s="50"/>
      <c r="M79" s="51">
        <v>9</v>
      </c>
      <c r="N79" s="50"/>
      <c r="O79" s="50"/>
      <c r="P79" s="50"/>
      <c r="Q79" s="50"/>
    </row>
    <row r="80" spans="2:17" ht="14.25" x14ac:dyDescent="0.2">
      <c r="B80" s="52"/>
      <c r="C80" s="52"/>
      <c r="D80" s="52"/>
      <c r="E80" s="52"/>
      <c r="F80" s="52"/>
      <c r="G80" s="52"/>
      <c r="H80" s="52"/>
      <c r="I80" s="52"/>
      <c r="J80" s="52"/>
      <c r="K80" s="52"/>
      <c r="M80" s="52"/>
    </row>
    <row r="81" spans="2:11" ht="15" x14ac:dyDescent="0.2">
      <c r="B81" s="53" t="s">
        <v>113</v>
      </c>
      <c r="C81" s="52"/>
      <c r="D81" s="52"/>
      <c r="E81" s="52"/>
      <c r="F81" s="52"/>
      <c r="G81" s="52"/>
      <c r="H81" s="52"/>
      <c r="I81" s="52"/>
      <c r="J81" s="52"/>
      <c r="K81" s="52"/>
    </row>
    <row r="82" spans="2:11" ht="14.25" x14ac:dyDescent="0.2">
      <c r="B82" s="52" t="s">
        <v>114</v>
      </c>
      <c r="C82" s="52"/>
      <c r="D82" s="52"/>
      <c r="E82" s="52"/>
      <c r="F82" s="52"/>
      <c r="G82" s="52"/>
      <c r="H82" s="52"/>
      <c r="I82" s="52"/>
      <c r="J82" s="52"/>
      <c r="K82" s="52"/>
    </row>
    <row r="83" spans="2:11" ht="14.25" x14ac:dyDescent="0.2">
      <c r="B83" s="52" t="s">
        <v>123</v>
      </c>
      <c r="C83" s="52"/>
      <c r="D83" s="52"/>
      <c r="E83" s="52"/>
      <c r="F83" s="52">
        <f>+D72*4</f>
        <v>9.8559999999999999</v>
      </c>
      <c r="G83" s="52"/>
      <c r="H83" s="52"/>
      <c r="I83" s="52"/>
      <c r="J83" s="52"/>
      <c r="K83" s="52"/>
    </row>
    <row r="84" spans="2:11" ht="14.25" x14ac:dyDescent="0.2">
      <c r="B84" s="52" t="s">
        <v>124</v>
      </c>
      <c r="C84" s="52"/>
      <c r="D84" s="52"/>
      <c r="E84" s="52"/>
      <c r="F84" s="52">
        <f>+D66*4</f>
        <v>20.069520000000001</v>
      </c>
      <c r="G84" s="52"/>
      <c r="H84" s="52"/>
      <c r="I84" s="52"/>
      <c r="J84" s="52"/>
      <c r="K84" s="52"/>
    </row>
    <row r="85" spans="2:11" ht="14.25" x14ac:dyDescent="0.2">
      <c r="B85" s="52" t="s">
        <v>117</v>
      </c>
      <c r="C85" s="52"/>
      <c r="D85" s="52"/>
      <c r="E85" s="52"/>
      <c r="F85" s="52">
        <f>+F83+F84</f>
        <v>29.925519999999999</v>
      </c>
      <c r="G85" s="52"/>
      <c r="H85" s="52"/>
      <c r="I85" s="52"/>
      <c r="J85" s="52"/>
      <c r="K85" s="52"/>
    </row>
    <row r="86" spans="2:11" ht="14.25" x14ac:dyDescent="0.2">
      <c r="B86" s="52" t="s">
        <v>125</v>
      </c>
      <c r="C86" s="52"/>
      <c r="D86" s="52"/>
      <c r="E86" s="52"/>
      <c r="F86" s="52"/>
      <c r="G86" s="52"/>
      <c r="H86" s="52"/>
      <c r="I86" s="52"/>
      <c r="J86" s="52"/>
      <c r="K86" s="52"/>
    </row>
    <row r="87" spans="2:11" ht="14.25" x14ac:dyDescent="0.2">
      <c r="B87" s="52"/>
      <c r="C87" s="52"/>
      <c r="D87" s="52"/>
      <c r="E87" s="52"/>
      <c r="F87" s="52"/>
      <c r="G87" s="52"/>
      <c r="H87" s="52"/>
      <c r="I87" s="52"/>
      <c r="J87" s="52"/>
      <c r="K87" s="52"/>
    </row>
    <row r="88" spans="2:11" ht="14.25" x14ac:dyDescent="0.2">
      <c r="B88" s="54"/>
      <c r="C88" s="54"/>
      <c r="D88" s="54"/>
      <c r="E88" s="54"/>
      <c r="F88" s="54"/>
      <c r="G88" s="54"/>
      <c r="H88" s="54"/>
      <c r="I88" s="54"/>
      <c r="J88" s="54"/>
      <c r="K88" s="54"/>
    </row>
    <row r="89" spans="2:11" ht="14.25" x14ac:dyDescent="0.2">
      <c r="B89" s="54"/>
      <c r="C89" s="54"/>
      <c r="D89" s="54"/>
      <c r="E89" s="54"/>
      <c r="F89" s="54"/>
      <c r="G89" s="54"/>
      <c r="H89" s="54"/>
      <c r="I89" s="54"/>
      <c r="J89" s="54"/>
      <c r="K89" s="54"/>
    </row>
    <row r="90" spans="2:11" ht="14.25" x14ac:dyDescent="0.2">
      <c r="B90" s="54"/>
      <c r="C90" s="54"/>
      <c r="D90" s="54"/>
      <c r="E90" s="54"/>
      <c r="F90" s="54"/>
      <c r="G90" s="54"/>
      <c r="H90" s="54"/>
      <c r="I90" s="54"/>
      <c r="J90" s="54"/>
      <c r="K90" s="54"/>
    </row>
    <row r="91" spans="2:11" ht="14.25" x14ac:dyDescent="0.2">
      <c r="B91" s="54"/>
      <c r="C91" s="54"/>
      <c r="D91" s="54"/>
      <c r="E91" s="54"/>
      <c r="F91" s="54"/>
      <c r="G91" s="54"/>
      <c r="H91" s="54"/>
      <c r="I91" s="54"/>
      <c r="J91" s="54"/>
      <c r="K91" s="54"/>
    </row>
    <row r="92" spans="2:11" ht="14.25" x14ac:dyDescent="0.2">
      <c r="B92" s="54"/>
      <c r="C92" s="54"/>
      <c r="D92" s="54"/>
      <c r="E92" s="54"/>
      <c r="F92" s="54"/>
      <c r="G92" s="54"/>
      <c r="H92" s="54"/>
      <c r="I92" s="54"/>
      <c r="J92" s="54"/>
      <c r="K92" s="54"/>
    </row>
    <row r="93" spans="2:11" ht="14.25" x14ac:dyDescent="0.2">
      <c r="B93" s="54"/>
      <c r="C93" s="54"/>
      <c r="D93" s="54"/>
      <c r="E93" s="54"/>
      <c r="F93" s="54"/>
      <c r="G93" s="54"/>
      <c r="H93" s="54"/>
      <c r="I93" s="54"/>
      <c r="J93" s="54"/>
      <c r="K93" s="54"/>
    </row>
    <row r="94" spans="2:11" ht="14.25" x14ac:dyDescent="0.2">
      <c r="B94" s="54"/>
      <c r="C94" s="54"/>
      <c r="D94" s="54"/>
      <c r="E94" s="54"/>
      <c r="F94" s="54"/>
      <c r="G94" s="54"/>
      <c r="H94" s="54"/>
      <c r="I94" s="54"/>
      <c r="J94" s="54"/>
      <c r="K94" s="54"/>
    </row>
    <row r="95" spans="2:11" ht="14.25" x14ac:dyDescent="0.2">
      <c r="B95" s="54"/>
      <c r="C95" s="54"/>
      <c r="D95" s="54"/>
      <c r="E95" s="54"/>
      <c r="F95" s="54"/>
      <c r="G95" s="54"/>
      <c r="H95" s="54"/>
      <c r="I95" s="54"/>
      <c r="J95" s="54"/>
      <c r="K95" s="54"/>
    </row>
    <row r="96" spans="2:11" ht="14.25" x14ac:dyDescent="0.2">
      <c r="B96" s="54"/>
      <c r="C96" s="54"/>
      <c r="D96" s="54"/>
      <c r="E96" s="54"/>
      <c r="F96" s="54"/>
      <c r="G96" s="54"/>
      <c r="H96" s="54"/>
      <c r="I96" s="54"/>
      <c r="J96" s="54"/>
      <c r="K96" s="54"/>
    </row>
    <row r="97" spans="2:11" ht="14.25" x14ac:dyDescent="0.2">
      <c r="B97" s="54"/>
      <c r="C97" s="54"/>
      <c r="D97" s="54"/>
      <c r="E97" s="54"/>
      <c r="F97" s="54"/>
      <c r="G97" s="54"/>
      <c r="H97" s="54"/>
      <c r="I97" s="54"/>
      <c r="J97" s="54"/>
      <c r="K97" s="54"/>
    </row>
    <row r="98" spans="2:11" ht="14.25" x14ac:dyDescent="0.2">
      <c r="B98" s="54"/>
      <c r="C98" s="54"/>
      <c r="D98" s="54"/>
      <c r="E98" s="54"/>
      <c r="F98" s="54"/>
      <c r="G98" s="54"/>
      <c r="H98" s="54"/>
      <c r="I98" s="54"/>
      <c r="J98" s="54"/>
      <c r="K98" s="54"/>
    </row>
    <row r="99" spans="2:11" ht="14.25" x14ac:dyDescent="0.2">
      <c r="B99" s="54"/>
      <c r="C99" s="54"/>
      <c r="D99" s="54"/>
      <c r="E99" s="54"/>
      <c r="F99" s="54"/>
      <c r="G99" s="54"/>
      <c r="H99" s="54"/>
      <c r="I99" s="54"/>
      <c r="J99" s="54"/>
      <c r="K99" s="54"/>
    </row>
    <row r="100" spans="2:11" ht="14.25" x14ac:dyDescent="0.2">
      <c r="B100" s="54"/>
      <c r="C100" s="54"/>
      <c r="D100" s="54"/>
      <c r="E100" s="54"/>
      <c r="F100" s="54"/>
      <c r="G100" s="54"/>
      <c r="H100" s="54"/>
      <c r="I100" s="54"/>
      <c r="J100" s="54"/>
      <c r="K100" s="54"/>
    </row>
    <row r="101" spans="2:11" ht="14.25" x14ac:dyDescent="0.2">
      <c r="B101" s="54"/>
      <c r="C101" s="54"/>
      <c r="D101" s="54"/>
      <c r="E101" s="54"/>
      <c r="F101" s="54"/>
      <c r="G101" s="54"/>
      <c r="H101" s="54"/>
      <c r="I101" s="54"/>
      <c r="J101" s="54"/>
      <c r="K101" s="54"/>
    </row>
    <row r="102" spans="2:11" ht="14.25" x14ac:dyDescent="0.2">
      <c r="B102" s="54"/>
      <c r="C102" s="54"/>
      <c r="D102" s="54"/>
      <c r="E102" s="54"/>
      <c r="F102" s="54"/>
      <c r="G102" s="54"/>
      <c r="H102" s="54"/>
      <c r="I102" s="54"/>
      <c r="J102" s="54"/>
      <c r="K102" s="54"/>
    </row>
    <row r="103" spans="2:11" ht="14.25" x14ac:dyDescent="0.2">
      <c r="B103" s="54"/>
      <c r="C103" s="54"/>
      <c r="D103" s="54"/>
      <c r="E103" s="54"/>
      <c r="F103" s="54"/>
      <c r="G103" s="54"/>
      <c r="H103" s="54"/>
      <c r="I103" s="54"/>
      <c r="J103" s="54"/>
      <c r="K103" s="54"/>
    </row>
    <row r="104" spans="2:11" ht="14.25" x14ac:dyDescent="0.2">
      <c r="B104" s="54"/>
      <c r="C104" s="54"/>
      <c r="D104" s="54"/>
      <c r="E104" s="54"/>
      <c r="F104" s="54"/>
      <c r="G104" s="54"/>
      <c r="H104" s="54"/>
      <c r="I104" s="54"/>
      <c r="J104" s="54"/>
      <c r="K104" s="54"/>
    </row>
    <row r="105" spans="2:11" ht="14.25" x14ac:dyDescent="0.2">
      <c r="B105" s="54"/>
      <c r="C105" s="54"/>
      <c r="D105" s="54"/>
      <c r="E105" s="54"/>
      <c r="F105" s="54"/>
      <c r="G105" s="54"/>
      <c r="H105" s="54"/>
      <c r="I105" s="54"/>
      <c r="J105" s="54"/>
      <c r="K105" s="54"/>
    </row>
    <row r="106" spans="2:11" ht="14.25" x14ac:dyDescent="0.2">
      <c r="B106" s="54"/>
      <c r="C106" s="54"/>
      <c r="D106" s="54"/>
      <c r="E106" s="54"/>
      <c r="F106" s="54"/>
      <c r="G106" s="54"/>
      <c r="H106" s="54"/>
      <c r="I106" s="54"/>
      <c r="J106" s="54"/>
      <c r="K106" s="54"/>
    </row>
    <row r="107" spans="2:11" ht="14.25" x14ac:dyDescent="0.2">
      <c r="B107" s="54"/>
      <c r="C107" s="54"/>
      <c r="D107" s="54"/>
      <c r="E107" s="54"/>
      <c r="F107" s="54"/>
      <c r="G107" s="54"/>
      <c r="H107" s="54"/>
      <c r="I107" s="54"/>
      <c r="J107" s="54"/>
      <c r="K107" s="54"/>
    </row>
    <row r="108" spans="2:11" ht="14.25" x14ac:dyDescent="0.2">
      <c r="B108" s="54"/>
      <c r="C108" s="54"/>
      <c r="D108" s="54"/>
      <c r="E108" s="54"/>
      <c r="F108" s="54"/>
      <c r="G108" s="54"/>
      <c r="H108" s="54"/>
      <c r="I108" s="54"/>
      <c r="J108" s="54"/>
      <c r="K108" s="54"/>
    </row>
    <row r="109" spans="2:11" ht="14.25" x14ac:dyDescent="0.2">
      <c r="B109" s="54"/>
      <c r="C109" s="54"/>
      <c r="D109" s="54"/>
      <c r="E109" s="54"/>
      <c r="F109" s="54"/>
      <c r="G109" s="54"/>
      <c r="H109" s="54"/>
      <c r="I109" s="54"/>
      <c r="J109" s="54"/>
      <c r="K109" s="54"/>
    </row>
    <row r="110" spans="2:11" ht="14.25" x14ac:dyDescent="0.2">
      <c r="B110" s="54"/>
      <c r="C110" s="54"/>
      <c r="D110" s="54"/>
      <c r="E110" s="54"/>
      <c r="F110" s="54"/>
      <c r="G110" s="54"/>
      <c r="H110" s="54"/>
      <c r="I110" s="54"/>
      <c r="J110" s="54"/>
      <c r="K110" s="54"/>
    </row>
    <row r="111" spans="2:11" ht="14.25" x14ac:dyDescent="0.2">
      <c r="B111" s="54"/>
      <c r="C111" s="54"/>
      <c r="D111" s="54"/>
      <c r="E111" s="54"/>
      <c r="F111" s="54"/>
      <c r="G111" s="54"/>
      <c r="H111" s="54"/>
      <c r="I111" s="54"/>
      <c r="J111" s="54"/>
      <c r="K111" s="54"/>
    </row>
    <row r="112" spans="2:11" ht="14.25" x14ac:dyDescent="0.2">
      <c r="B112" s="54"/>
      <c r="C112" s="54"/>
      <c r="D112" s="54"/>
      <c r="E112" s="54"/>
      <c r="F112" s="54"/>
      <c r="G112" s="54"/>
      <c r="H112" s="54"/>
      <c r="I112" s="54"/>
      <c r="J112" s="54"/>
      <c r="K112" s="54"/>
    </row>
    <row r="113" spans="2:11" ht="14.25" x14ac:dyDescent="0.2">
      <c r="B113" s="54"/>
      <c r="C113" s="54"/>
      <c r="D113" s="54"/>
      <c r="E113" s="54"/>
      <c r="F113" s="54"/>
      <c r="G113" s="54"/>
      <c r="H113" s="54"/>
      <c r="I113" s="54"/>
      <c r="J113" s="54"/>
      <c r="K113" s="54"/>
    </row>
    <row r="114" spans="2:11" ht="14.25" x14ac:dyDescent="0.2">
      <c r="B114" s="54"/>
      <c r="C114" s="54"/>
      <c r="D114" s="54"/>
      <c r="E114" s="54"/>
      <c r="F114" s="54"/>
      <c r="G114" s="54"/>
      <c r="H114" s="54"/>
      <c r="I114" s="54"/>
      <c r="J114" s="54"/>
      <c r="K114" s="54"/>
    </row>
    <row r="115" spans="2:11" ht="14.25" x14ac:dyDescent="0.2">
      <c r="B115" s="54"/>
      <c r="C115" s="54"/>
      <c r="D115" s="54"/>
      <c r="E115" s="54"/>
      <c r="F115" s="54"/>
      <c r="G115" s="54"/>
      <c r="H115" s="54"/>
      <c r="I115" s="54"/>
      <c r="J115" s="54"/>
      <c r="K115" s="54"/>
    </row>
    <row r="116" spans="2:11" ht="14.25" x14ac:dyDescent="0.2">
      <c r="B116" s="54"/>
      <c r="C116" s="54"/>
      <c r="D116" s="54"/>
      <c r="E116" s="54"/>
      <c r="F116" s="54"/>
      <c r="G116" s="54"/>
      <c r="H116" s="54"/>
      <c r="I116" s="54"/>
      <c r="J116" s="54"/>
      <c r="K116" s="54"/>
    </row>
    <row r="117" spans="2:11" ht="14.25" x14ac:dyDescent="0.2">
      <c r="B117" s="54"/>
      <c r="C117" s="54"/>
      <c r="D117" s="54"/>
      <c r="E117" s="54"/>
      <c r="F117" s="54"/>
      <c r="G117" s="54"/>
      <c r="H117" s="54"/>
      <c r="I117" s="54"/>
      <c r="J117" s="54"/>
      <c r="K117" s="54"/>
    </row>
    <row r="118" spans="2:11" ht="14.25" x14ac:dyDescent="0.2">
      <c r="B118" s="54"/>
      <c r="C118" s="54"/>
      <c r="D118" s="54"/>
      <c r="E118" s="54"/>
      <c r="F118" s="54"/>
      <c r="G118" s="54"/>
      <c r="H118" s="54"/>
      <c r="I118" s="54"/>
      <c r="J118" s="54"/>
      <c r="K118" s="54"/>
    </row>
    <row r="119" spans="2:11" ht="14.25" x14ac:dyDescent="0.2">
      <c r="B119" s="54"/>
      <c r="C119" s="54"/>
      <c r="D119" s="54"/>
      <c r="E119" s="54"/>
      <c r="F119" s="54"/>
      <c r="G119" s="54"/>
      <c r="H119" s="54"/>
      <c r="I119" s="54"/>
      <c r="J119" s="54"/>
      <c r="K119" s="54"/>
    </row>
    <row r="120" spans="2:11" ht="14.25" x14ac:dyDescent="0.2">
      <c r="B120" s="54"/>
      <c r="C120" s="54"/>
      <c r="D120" s="54"/>
      <c r="E120" s="54"/>
      <c r="F120" s="54"/>
      <c r="G120" s="54"/>
      <c r="H120" s="54"/>
      <c r="I120" s="54"/>
      <c r="J120" s="54"/>
      <c r="K120" s="54"/>
    </row>
    <row r="121" spans="2:11" ht="14.25" x14ac:dyDescent="0.2">
      <c r="B121" s="54"/>
      <c r="C121" s="54"/>
      <c r="D121" s="54"/>
      <c r="E121" s="54"/>
      <c r="F121" s="54"/>
      <c r="G121" s="54"/>
      <c r="H121" s="54"/>
      <c r="I121" s="54"/>
      <c r="J121" s="54"/>
      <c r="K121" s="54"/>
    </row>
    <row r="122" spans="2:11" ht="14.25" x14ac:dyDescent="0.2">
      <c r="B122" s="54"/>
      <c r="C122" s="54"/>
      <c r="D122" s="54"/>
      <c r="E122" s="54"/>
      <c r="F122" s="54"/>
      <c r="G122" s="54"/>
      <c r="H122" s="54"/>
      <c r="I122" s="54"/>
      <c r="J122" s="54"/>
      <c r="K122" s="54"/>
    </row>
    <row r="123" spans="2:11" ht="14.25" x14ac:dyDescent="0.2">
      <c r="B123" s="54"/>
      <c r="C123" s="54"/>
      <c r="D123" s="54"/>
      <c r="E123" s="54"/>
      <c r="F123" s="54"/>
      <c r="G123" s="54"/>
      <c r="H123" s="54"/>
      <c r="I123" s="54"/>
      <c r="J123" s="54"/>
      <c r="K123" s="54"/>
    </row>
    <row r="124" spans="2:11" ht="14.25" x14ac:dyDescent="0.2">
      <c r="B124" s="54"/>
      <c r="C124" s="54"/>
      <c r="D124" s="54"/>
      <c r="E124" s="54"/>
      <c r="F124" s="54"/>
      <c r="G124" s="54"/>
      <c r="H124" s="54"/>
      <c r="I124" s="54"/>
      <c r="J124" s="54"/>
      <c r="K124" s="54"/>
    </row>
    <row r="125" spans="2:11" ht="14.25" x14ac:dyDescent="0.2">
      <c r="B125" s="54"/>
      <c r="C125" s="54"/>
      <c r="D125" s="54"/>
      <c r="E125" s="54"/>
      <c r="F125" s="54"/>
      <c r="G125" s="54"/>
      <c r="H125" s="54"/>
      <c r="I125" s="54"/>
      <c r="J125" s="54"/>
      <c r="K125" s="54"/>
    </row>
    <row r="126" spans="2:11" ht="14.25" x14ac:dyDescent="0.2">
      <c r="B126" s="54"/>
      <c r="C126" s="54"/>
      <c r="D126" s="54"/>
      <c r="E126" s="54"/>
      <c r="F126" s="54"/>
      <c r="G126" s="54"/>
      <c r="H126" s="54"/>
      <c r="I126" s="54"/>
      <c r="J126" s="54"/>
      <c r="K126" s="54"/>
    </row>
    <row r="127" spans="2:11" ht="14.25" x14ac:dyDescent="0.2">
      <c r="B127" s="54"/>
      <c r="C127" s="54"/>
      <c r="D127" s="54"/>
      <c r="E127" s="54"/>
      <c r="F127" s="54"/>
      <c r="G127" s="54"/>
      <c r="H127" s="54"/>
      <c r="I127" s="54"/>
      <c r="J127" s="54"/>
      <c r="K127" s="54"/>
    </row>
    <row r="128" spans="2:11" ht="14.25" x14ac:dyDescent="0.2">
      <c r="B128" s="54"/>
      <c r="C128" s="54"/>
      <c r="D128" s="54"/>
      <c r="E128" s="54"/>
      <c r="F128" s="54"/>
      <c r="G128" s="54"/>
      <c r="H128" s="54"/>
      <c r="I128" s="54"/>
      <c r="J128" s="54"/>
      <c r="K128" s="54"/>
    </row>
    <row r="129" spans="2:11" ht="14.25" x14ac:dyDescent="0.2">
      <c r="B129" s="54"/>
      <c r="C129" s="54"/>
      <c r="D129" s="54"/>
      <c r="E129" s="54"/>
      <c r="F129" s="54"/>
      <c r="G129" s="54"/>
      <c r="H129" s="54"/>
      <c r="I129" s="54"/>
      <c r="J129" s="54"/>
      <c r="K129" s="54"/>
    </row>
    <row r="130" spans="2:11" ht="14.25" x14ac:dyDescent="0.2">
      <c r="B130" s="54"/>
      <c r="C130" s="54"/>
      <c r="D130" s="54"/>
      <c r="E130" s="54"/>
      <c r="F130" s="54"/>
      <c r="G130" s="54"/>
      <c r="H130" s="54"/>
      <c r="I130" s="54"/>
      <c r="J130" s="54"/>
      <c r="K130" s="54"/>
    </row>
    <row r="131" spans="2:11" ht="14.25" x14ac:dyDescent="0.2">
      <c r="B131" s="54"/>
      <c r="C131" s="54"/>
      <c r="D131" s="54"/>
      <c r="E131" s="54"/>
      <c r="F131" s="54"/>
      <c r="G131" s="54"/>
      <c r="H131" s="54"/>
      <c r="I131" s="54"/>
      <c r="J131" s="54"/>
      <c r="K131" s="54"/>
    </row>
    <row r="132" spans="2:11" ht="14.25" x14ac:dyDescent="0.2">
      <c r="B132" s="54"/>
      <c r="C132" s="54"/>
      <c r="D132" s="54"/>
      <c r="E132" s="54"/>
      <c r="F132" s="54"/>
      <c r="G132" s="54"/>
      <c r="H132" s="54"/>
      <c r="I132" s="54"/>
      <c r="J132" s="54"/>
      <c r="K132" s="54"/>
    </row>
    <row r="133" spans="2:11" ht="14.25" x14ac:dyDescent="0.2">
      <c r="B133" s="54"/>
      <c r="C133" s="54"/>
      <c r="D133" s="54"/>
      <c r="E133" s="54"/>
      <c r="F133" s="54"/>
      <c r="G133" s="54"/>
      <c r="H133" s="54"/>
      <c r="I133" s="54"/>
      <c r="J133" s="54"/>
      <c r="K133" s="54"/>
    </row>
    <row r="134" spans="2:11" ht="14.25" x14ac:dyDescent="0.2">
      <c r="B134" s="54"/>
      <c r="C134" s="54"/>
      <c r="D134" s="54"/>
      <c r="E134" s="54"/>
      <c r="F134" s="54"/>
      <c r="G134" s="54"/>
      <c r="H134" s="54"/>
      <c r="I134" s="54"/>
      <c r="J134" s="54"/>
      <c r="K134" s="54"/>
    </row>
    <row r="135" spans="2:11" ht="14.25" x14ac:dyDescent="0.2">
      <c r="B135" s="54"/>
      <c r="C135" s="54"/>
      <c r="D135" s="54"/>
      <c r="E135" s="54"/>
      <c r="F135" s="54"/>
      <c r="G135" s="54"/>
      <c r="H135" s="54"/>
      <c r="I135" s="54"/>
      <c r="J135" s="54"/>
      <c r="K135" s="54"/>
    </row>
    <row r="136" spans="2:11" ht="14.25" x14ac:dyDescent="0.2">
      <c r="B136" s="54"/>
      <c r="C136" s="54"/>
      <c r="D136" s="54"/>
      <c r="E136" s="54"/>
      <c r="F136" s="54"/>
      <c r="G136" s="54"/>
      <c r="H136" s="54"/>
      <c r="I136" s="54"/>
      <c r="J136" s="54"/>
      <c r="K136" s="54"/>
    </row>
    <row r="137" spans="2:11" ht="14.25" x14ac:dyDescent="0.2">
      <c r="B137" s="54"/>
      <c r="C137" s="54"/>
      <c r="D137" s="54"/>
      <c r="E137" s="54"/>
      <c r="F137" s="54"/>
      <c r="G137" s="54"/>
      <c r="H137" s="54"/>
      <c r="I137" s="54"/>
      <c r="J137" s="54"/>
      <c r="K137" s="54"/>
    </row>
    <row r="138" spans="2:11" ht="14.25" x14ac:dyDescent="0.2">
      <c r="B138" s="54"/>
      <c r="C138" s="54"/>
      <c r="D138" s="54"/>
      <c r="E138" s="54"/>
      <c r="F138" s="54"/>
      <c r="G138" s="54"/>
      <c r="H138" s="54"/>
      <c r="I138" s="54"/>
      <c r="J138" s="54"/>
      <c r="K138" s="54"/>
    </row>
    <row r="139" spans="2:11" ht="14.25" x14ac:dyDescent="0.2">
      <c r="B139" s="54"/>
      <c r="C139" s="54"/>
      <c r="D139" s="54"/>
      <c r="E139" s="54"/>
      <c r="F139" s="54"/>
      <c r="G139" s="54"/>
      <c r="H139" s="54"/>
      <c r="I139" s="54"/>
      <c r="J139" s="54"/>
      <c r="K139" s="54"/>
    </row>
    <row r="140" spans="2:11" ht="14.25" x14ac:dyDescent="0.2">
      <c r="B140" s="54"/>
      <c r="C140" s="54"/>
      <c r="D140" s="54"/>
      <c r="E140" s="54"/>
      <c r="F140" s="54"/>
      <c r="G140" s="54"/>
      <c r="H140" s="54"/>
      <c r="I140" s="54"/>
      <c r="J140" s="54"/>
      <c r="K140" s="54"/>
    </row>
    <row r="141" spans="2:11" ht="14.25" x14ac:dyDescent="0.2">
      <c r="B141" s="54"/>
      <c r="C141" s="54"/>
      <c r="D141" s="54"/>
      <c r="E141" s="54"/>
      <c r="F141" s="54"/>
      <c r="G141" s="54"/>
      <c r="H141" s="54"/>
      <c r="I141" s="54"/>
      <c r="J141" s="54"/>
      <c r="K141" s="54"/>
    </row>
    <row r="142" spans="2:11" ht="14.25" x14ac:dyDescent="0.2">
      <c r="B142" s="54"/>
      <c r="C142" s="54"/>
      <c r="D142" s="54"/>
      <c r="E142" s="54"/>
      <c r="F142" s="54"/>
      <c r="G142" s="54"/>
      <c r="H142" s="54"/>
      <c r="I142" s="54"/>
      <c r="J142" s="54"/>
      <c r="K142" s="54"/>
    </row>
    <row r="143" spans="2:11" ht="14.25" x14ac:dyDescent="0.2">
      <c r="B143" s="54"/>
      <c r="C143" s="54"/>
      <c r="D143" s="54"/>
      <c r="E143" s="54"/>
      <c r="F143" s="54"/>
      <c r="G143" s="54"/>
      <c r="H143" s="54"/>
      <c r="I143" s="54"/>
      <c r="J143" s="54"/>
      <c r="K143" s="54"/>
    </row>
    <row r="144" spans="2:11" ht="14.25" x14ac:dyDescent="0.2">
      <c r="B144" s="54"/>
      <c r="C144" s="54"/>
      <c r="D144" s="54"/>
      <c r="E144" s="54"/>
      <c r="F144" s="54"/>
      <c r="G144" s="54"/>
      <c r="H144" s="54"/>
      <c r="I144" s="54"/>
      <c r="J144" s="54"/>
      <c r="K144" s="54"/>
    </row>
    <row r="145" spans="2:11" ht="14.25" x14ac:dyDescent="0.2">
      <c r="B145" s="54"/>
      <c r="C145" s="54"/>
      <c r="D145" s="54"/>
      <c r="E145" s="54"/>
      <c r="F145" s="54"/>
      <c r="G145" s="54"/>
      <c r="H145" s="54"/>
      <c r="I145" s="54"/>
      <c r="J145" s="54"/>
      <c r="K145" s="54"/>
    </row>
    <row r="146" spans="2:11" ht="14.25" x14ac:dyDescent="0.2">
      <c r="B146" s="54"/>
      <c r="C146" s="54"/>
      <c r="D146" s="54"/>
      <c r="E146" s="54"/>
      <c r="F146" s="54"/>
      <c r="G146" s="54"/>
      <c r="H146" s="54"/>
      <c r="I146" s="54"/>
      <c r="J146" s="54"/>
      <c r="K146" s="54"/>
    </row>
    <row r="147" spans="2:11" ht="14.25" x14ac:dyDescent="0.2">
      <c r="B147" s="54"/>
      <c r="C147" s="54"/>
      <c r="D147" s="54"/>
      <c r="E147" s="54"/>
      <c r="F147" s="54"/>
      <c r="G147" s="54"/>
      <c r="H147" s="54"/>
      <c r="I147" s="54"/>
      <c r="J147" s="54"/>
      <c r="K147" s="54"/>
    </row>
    <row r="148" spans="2:11" ht="14.25" x14ac:dyDescent="0.2">
      <c r="B148" s="54"/>
      <c r="C148" s="54"/>
      <c r="D148" s="54"/>
      <c r="E148" s="54"/>
      <c r="F148" s="54"/>
      <c r="G148" s="54"/>
      <c r="H148" s="54"/>
      <c r="I148" s="54"/>
      <c r="J148" s="54"/>
      <c r="K148" s="54"/>
    </row>
    <row r="149" spans="2:11" ht="14.25" x14ac:dyDescent="0.2">
      <c r="B149" s="54"/>
      <c r="C149" s="54"/>
      <c r="D149" s="54"/>
      <c r="E149" s="54"/>
      <c r="F149" s="54"/>
      <c r="G149" s="54"/>
      <c r="H149" s="54"/>
      <c r="I149" s="54"/>
      <c r="J149" s="54"/>
      <c r="K149" s="54"/>
    </row>
    <row r="150" spans="2:11" ht="14.25" x14ac:dyDescent="0.2">
      <c r="B150" s="54"/>
      <c r="C150" s="54"/>
      <c r="D150" s="54"/>
      <c r="E150" s="54"/>
      <c r="F150" s="54"/>
      <c r="G150" s="54"/>
      <c r="H150" s="54"/>
      <c r="I150" s="54"/>
      <c r="J150" s="54"/>
      <c r="K150" s="54"/>
    </row>
    <row r="151" spans="2:11" ht="14.25" x14ac:dyDescent="0.2">
      <c r="B151" s="54"/>
      <c r="C151" s="54"/>
      <c r="D151" s="54"/>
      <c r="E151" s="54"/>
      <c r="F151" s="54"/>
      <c r="G151" s="54"/>
      <c r="H151" s="54"/>
      <c r="I151" s="54"/>
      <c r="J151" s="54"/>
      <c r="K151" s="54"/>
    </row>
    <row r="152" spans="2:11" ht="14.25" x14ac:dyDescent="0.2">
      <c r="B152" s="54"/>
      <c r="C152" s="54"/>
      <c r="D152" s="54"/>
      <c r="E152" s="54"/>
      <c r="F152" s="54"/>
      <c r="G152" s="54"/>
      <c r="H152" s="54"/>
      <c r="I152" s="54"/>
      <c r="J152" s="54"/>
      <c r="K152" s="54"/>
    </row>
    <row r="153" spans="2:11" ht="14.25" x14ac:dyDescent="0.2">
      <c r="B153" s="54"/>
      <c r="C153" s="54"/>
      <c r="D153" s="54"/>
      <c r="E153" s="54"/>
      <c r="F153" s="54"/>
      <c r="G153" s="54"/>
      <c r="H153" s="54"/>
      <c r="I153" s="54"/>
      <c r="J153" s="54"/>
      <c r="K153" s="54"/>
    </row>
    <row r="154" spans="2:11" ht="14.25" x14ac:dyDescent="0.2">
      <c r="B154" s="54"/>
      <c r="C154" s="54"/>
      <c r="D154" s="54"/>
      <c r="E154" s="54"/>
      <c r="F154" s="54"/>
      <c r="G154" s="54"/>
      <c r="H154" s="54"/>
      <c r="I154" s="54"/>
      <c r="J154" s="54"/>
      <c r="K154" s="54"/>
    </row>
    <row r="155" spans="2:11" ht="14.25" x14ac:dyDescent="0.2">
      <c r="B155" s="54"/>
      <c r="C155" s="54"/>
      <c r="D155" s="54"/>
      <c r="E155" s="54"/>
      <c r="F155" s="54"/>
      <c r="G155" s="54"/>
      <c r="H155" s="54"/>
      <c r="I155" s="54"/>
      <c r="J155" s="54"/>
      <c r="K155" s="54"/>
    </row>
    <row r="156" spans="2:11" ht="14.25" x14ac:dyDescent="0.2">
      <c r="B156" s="54"/>
      <c r="C156" s="54"/>
      <c r="D156" s="54"/>
      <c r="E156" s="54"/>
      <c r="F156" s="54"/>
      <c r="G156" s="54"/>
      <c r="H156" s="54"/>
      <c r="I156" s="54"/>
      <c r="J156" s="54"/>
      <c r="K156" s="54"/>
    </row>
    <row r="157" spans="2:11" ht="14.25" x14ac:dyDescent="0.2">
      <c r="B157" s="54"/>
      <c r="C157" s="54"/>
      <c r="D157" s="54"/>
      <c r="E157" s="54"/>
      <c r="F157" s="54"/>
      <c r="G157" s="54"/>
      <c r="H157" s="54"/>
      <c r="I157" s="54"/>
      <c r="J157" s="54"/>
      <c r="K157" s="54"/>
    </row>
    <row r="158" spans="2:11" ht="14.25" x14ac:dyDescent="0.2">
      <c r="B158" s="54"/>
      <c r="C158" s="54"/>
      <c r="D158" s="54"/>
      <c r="E158" s="54"/>
      <c r="F158" s="54"/>
      <c r="G158" s="54"/>
      <c r="H158" s="54"/>
      <c r="I158" s="54"/>
      <c r="J158" s="54"/>
      <c r="K158" s="54"/>
    </row>
    <row r="159" spans="2:11" ht="14.25" x14ac:dyDescent="0.2">
      <c r="B159" s="54"/>
      <c r="C159" s="54"/>
      <c r="D159" s="54"/>
      <c r="E159" s="54"/>
      <c r="F159" s="54"/>
      <c r="G159" s="54"/>
      <c r="H159" s="54"/>
      <c r="I159" s="54"/>
      <c r="J159" s="54"/>
      <c r="K159" s="54"/>
    </row>
    <row r="160" spans="2:11" ht="14.25" x14ac:dyDescent="0.2">
      <c r="B160" s="54"/>
      <c r="C160" s="54"/>
      <c r="D160" s="54"/>
      <c r="E160" s="54"/>
      <c r="F160" s="54"/>
      <c r="G160" s="54"/>
      <c r="H160" s="54"/>
      <c r="I160" s="54"/>
      <c r="J160" s="54"/>
      <c r="K160" s="54"/>
    </row>
    <row r="161" spans="2:11" ht="14.25" x14ac:dyDescent="0.2">
      <c r="B161" s="54"/>
      <c r="C161" s="54"/>
      <c r="D161" s="54"/>
      <c r="E161" s="54"/>
      <c r="F161" s="54"/>
      <c r="G161" s="54"/>
      <c r="H161" s="54"/>
      <c r="I161" s="54"/>
      <c r="J161" s="54"/>
      <c r="K161" s="54"/>
    </row>
    <row r="162" spans="2:11" ht="14.25" x14ac:dyDescent="0.2">
      <c r="B162" s="54"/>
      <c r="C162" s="54"/>
      <c r="D162" s="54"/>
      <c r="E162" s="54"/>
      <c r="F162" s="54"/>
      <c r="G162" s="54"/>
      <c r="H162" s="54"/>
      <c r="I162" s="54"/>
      <c r="J162" s="54"/>
      <c r="K162" s="54"/>
    </row>
    <row r="163" spans="2:11" ht="14.25" x14ac:dyDescent="0.2">
      <c r="B163" s="54"/>
      <c r="C163" s="54"/>
      <c r="D163" s="54"/>
      <c r="E163" s="54"/>
      <c r="F163" s="54"/>
      <c r="G163" s="54"/>
      <c r="H163" s="54"/>
      <c r="I163" s="54"/>
      <c r="J163" s="54"/>
      <c r="K163" s="54"/>
    </row>
    <row r="164" spans="2:11" ht="14.25" x14ac:dyDescent="0.2">
      <c r="B164" s="54"/>
      <c r="C164" s="54"/>
      <c r="D164" s="54"/>
      <c r="E164" s="54"/>
      <c r="F164" s="54"/>
      <c r="G164" s="54"/>
      <c r="H164" s="54"/>
      <c r="I164" s="54"/>
      <c r="J164" s="54"/>
      <c r="K164" s="54"/>
    </row>
    <row r="165" spans="2:11" ht="14.25" x14ac:dyDescent="0.2">
      <c r="B165" s="54"/>
      <c r="C165" s="54"/>
      <c r="D165" s="54"/>
      <c r="E165" s="54"/>
      <c r="F165" s="54"/>
      <c r="G165" s="54"/>
      <c r="H165" s="54"/>
      <c r="I165" s="54"/>
      <c r="J165" s="54"/>
      <c r="K165" s="54"/>
    </row>
    <row r="166" spans="2:11" ht="14.25" x14ac:dyDescent="0.2">
      <c r="B166" s="54"/>
      <c r="C166" s="54"/>
      <c r="D166" s="54"/>
      <c r="E166" s="54"/>
      <c r="F166" s="54"/>
      <c r="G166" s="54"/>
      <c r="H166" s="54"/>
      <c r="I166" s="54"/>
      <c r="J166" s="54"/>
      <c r="K166" s="54"/>
    </row>
    <row r="167" spans="2:11" ht="14.25" x14ac:dyDescent="0.2">
      <c r="B167" s="54"/>
      <c r="C167" s="54"/>
      <c r="D167" s="54"/>
      <c r="E167" s="54"/>
      <c r="F167" s="54"/>
      <c r="G167" s="54"/>
      <c r="H167" s="54"/>
      <c r="I167" s="54"/>
      <c r="J167" s="54"/>
      <c r="K167" s="54"/>
    </row>
    <row r="168" spans="2:11" ht="14.25" x14ac:dyDescent="0.2">
      <c r="B168" s="54"/>
      <c r="C168" s="54"/>
      <c r="D168" s="54"/>
      <c r="E168" s="54"/>
      <c r="F168" s="54"/>
      <c r="G168" s="54"/>
      <c r="H168" s="54"/>
      <c r="I168" s="54"/>
      <c r="J168" s="54"/>
      <c r="K168" s="54"/>
    </row>
    <row r="169" spans="2:11" ht="14.25" x14ac:dyDescent="0.2">
      <c r="B169" s="54"/>
      <c r="C169" s="54"/>
      <c r="D169" s="54"/>
      <c r="E169" s="54"/>
      <c r="F169" s="54"/>
      <c r="G169" s="54"/>
      <c r="H169" s="54"/>
      <c r="I169" s="54"/>
      <c r="J169" s="54"/>
      <c r="K169" s="54"/>
    </row>
    <row r="170" spans="2:11" ht="14.25" x14ac:dyDescent="0.2">
      <c r="B170" s="54"/>
      <c r="C170" s="54"/>
      <c r="D170" s="54"/>
      <c r="E170" s="54"/>
      <c r="F170" s="54"/>
      <c r="G170" s="54"/>
      <c r="H170" s="54"/>
      <c r="I170" s="54"/>
      <c r="J170" s="54"/>
      <c r="K170" s="54"/>
    </row>
    <row r="171" spans="2:11" ht="14.25" x14ac:dyDescent="0.2">
      <c r="B171" s="54"/>
      <c r="C171" s="54"/>
      <c r="D171" s="54"/>
      <c r="E171" s="54"/>
      <c r="F171" s="54"/>
      <c r="G171" s="54"/>
      <c r="H171" s="54"/>
      <c r="I171" s="54"/>
      <c r="J171" s="54"/>
      <c r="K171" s="54"/>
    </row>
    <row r="172" spans="2:11" ht="14.25" x14ac:dyDescent="0.2">
      <c r="B172" s="54"/>
      <c r="C172" s="54"/>
      <c r="D172" s="54"/>
      <c r="E172" s="54"/>
      <c r="F172" s="54"/>
      <c r="G172" s="54"/>
      <c r="H172" s="54"/>
      <c r="I172" s="54"/>
      <c r="J172" s="54"/>
      <c r="K172" s="54"/>
    </row>
    <row r="173" spans="2:11" ht="14.25" x14ac:dyDescent="0.2">
      <c r="B173" s="54"/>
      <c r="C173" s="54"/>
      <c r="D173" s="54"/>
      <c r="E173" s="54"/>
      <c r="F173" s="54"/>
      <c r="G173" s="54"/>
      <c r="H173" s="54"/>
      <c r="I173" s="54"/>
      <c r="J173" s="54"/>
      <c r="K173" s="54"/>
    </row>
    <row r="174" spans="2:11" ht="14.25" x14ac:dyDescent="0.2">
      <c r="B174" s="54"/>
      <c r="C174" s="54"/>
      <c r="D174" s="54"/>
      <c r="E174" s="54"/>
      <c r="F174" s="54"/>
      <c r="G174" s="54"/>
      <c r="H174" s="54"/>
      <c r="I174" s="54"/>
      <c r="J174" s="54"/>
      <c r="K174" s="54"/>
    </row>
    <row r="175" spans="2:11" ht="14.25" x14ac:dyDescent="0.2">
      <c r="B175" s="54"/>
      <c r="C175" s="54"/>
      <c r="D175" s="54"/>
      <c r="E175" s="54"/>
      <c r="F175" s="54"/>
      <c r="G175" s="54"/>
      <c r="H175" s="54"/>
      <c r="I175" s="54"/>
      <c r="J175" s="54"/>
      <c r="K175" s="54"/>
    </row>
    <row r="176" spans="2:11" ht="14.25" x14ac:dyDescent="0.2">
      <c r="B176" s="54"/>
      <c r="C176" s="54"/>
      <c r="D176" s="54"/>
      <c r="E176" s="54"/>
      <c r="F176" s="54"/>
      <c r="G176" s="54"/>
      <c r="H176" s="54"/>
      <c r="I176" s="54"/>
      <c r="J176" s="54"/>
      <c r="K176" s="54"/>
    </row>
    <row r="177" spans="2:11" ht="14.25" x14ac:dyDescent="0.2">
      <c r="B177" s="54"/>
      <c r="C177" s="54"/>
      <c r="D177" s="54"/>
      <c r="E177" s="54"/>
      <c r="F177" s="54"/>
      <c r="G177" s="54"/>
      <c r="H177" s="54"/>
      <c r="I177" s="54"/>
      <c r="J177" s="54"/>
      <c r="K177" s="54"/>
    </row>
    <row r="178" spans="2:11" ht="14.25" x14ac:dyDescent="0.2">
      <c r="B178" s="54"/>
      <c r="C178" s="54"/>
      <c r="D178" s="54"/>
      <c r="E178" s="54"/>
      <c r="F178" s="54"/>
      <c r="G178" s="54"/>
      <c r="H178" s="54"/>
      <c r="I178" s="54"/>
      <c r="J178" s="54"/>
      <c r="K178" s="54"/>
    </row>
    <row r="179" spans="2:11" ht="14.25" x14ac:dyDescent="0.2">
      <c r="B179" s="54"/>
      <c r="C179" s="54"/>
      <c r="D179" s="54"/>
      <c r="E179" s="54"/>
      <c r="F179" s="54"/>
      <c r="G179" s="54"/>
      <c r="H179" s="54"/>
      <c r="I179" s="54"/>
      <c r="J179" s="54"/>
      <c r="K179" s="54"/>
    </row>
    <row r="180" spans="2:11" ht="14.25" x14ac:dyDescent="0.2">
      <c r="B180" s="54"/>
      <c r="C180" s="54"/>
      <c r="D180" s="54"/>
      <c r="E180" s="54"/>
      <c r="F180" s="54"/>
      <c r="G180" s="54"/>
      <c r="H180" s="54"/>
      <c r="I180" s="54"/>
      <c r="J180" s="54"/>
      <c r="K180" s="54"/>
    </row>
    <row r="181" spans="2:11" ht="14.25" x14ac:dyDescent="0.2">
      <c r="B181" s="54"/>
      <c r="C181" s="54"/>
      <c r="D181" s="54"/>
      <c r="E181" s="54"/>
      <c r="F181" s="54"/>
      <c r="G181" s="54"/>
      <c r="H181" s="54"/>
      <c r="I181" s="54"/>
      <c r="J181" s="54"/>
      <c r="K181" s="54"/>
    </row>
    <row r="182" spans="2:11" ht="14.25" x14ac:dyDescent="0.2">
      <c r="B182" s="54"/>
      <c r="C182" s="54"/>
      <c r="D182" s="54"/>
      <c r="E182" s="54"/>
      <c r="F182" s="54"/>
      <c r="G182" s="54"/>
      <c r="H182" s="54"/>
      <c r="I182" s="54"/>
      <c r="J182" s="54"/>
      <c r="K182" s="54"/>
    </row>
    <row r="183" spans="2:11" ht="14.25" x14ac:dyDescent="0.2">
      <c r="B183" s="54"/>
      <c r="C183" s="54"/>
      <c r="D183" s="54"/>
      <c r="E183" s="54"/>
      <c r="F183" s="54"/>
      <c r="G183" s="54"/>
      <c r="H183" s="54"/>
      <c r="I183" s="54"/>
      <c r="J183" s="54"/>
      <c r="K183" s="54"/>
    </row>
    <row r="184" spans="2:11" ht="14.25" x14ac:dyDescent="0.2">
      <c r="B184" s="54"/>
      <c r="C184" s="54"/>
      <c r="D184" s="54"/>
      <c r="E184" s="54"/>
      <c r="F184" s="54"/>
      <c r="G184" s="54"/>
      <c r="H184" s="54"/>
      <c r="I184" s="54"/>
      <c r="J184" s="54"/>
      <c r="K184" s="54"/>
    </row>
    <row r="185" spans="2:11" ht="14.25" x14ac:dyDescent="0.2">
      <c r="B185" s="54"/>
      <c r="C185" s="54"/>
      <c r="D185" s="54"/>
      <c r="E185" s="54"/>
      <c r="F185" s="54"/>
      <c r="G185" s="54"/>
      <c r="H185" s="54"/>
      <c r="I185" s="54"/>
      <c r="J185" s="54"/>
      <c r="K185" s="54"/>
    </row>
    <row r="186" spans="2:11" ht="14.25" x14ac:dyDescent="0.2">
      <c r="B186" s="54"/>
      <c r="C186" s="54"/>
      <c r="D186" s="54"/>
      <c r="E186" s="54"/>
      <c r="F186" s="54"/>
      <c r="G186" s="54"/>
      <c r="H186" s="54"/>
      <c r="I186" s="54"/>
      <c r="J186" s="54"/>
      <c r="K186" s="54"/>
    </row>
    <row r="187" spans="2:11" ht="14.25" x14ac:dyDescent="0.2">
      <c r="B187" s="54"/>
      <c r="C187" s="54"/>
      <c r="D187" s="54"/>
      <c r="E187" s="54"/>
      <c r="F187" s="54"/>
      <c r="G187" s="54"/>
      <c r="H187" s="54"/>
      <c r="I187" s="54"/>
      <c r="J187" s="54"/>
      <c r="K187" s="54"/>
    </row>
    <row r="188" spans="2:11" ht="14.25" x14ac:dyDescent="0.2">
      <c r="B188" s="54"/>
      <c r="C188" s="54"/>
      <c r="D188" s="54"/>
      <c r="E188" s="54"/>
      <c r="F188" s="54"/>
      <c r="G188" s="54"/>
      <c r="H188" s="54"/>
      <c r="I188" s="54"/>
      <c r="J188" s="54"/>
      <c r="K188" s="54"/>
    </row>
    <row r="189" spans="2:11" ht="14.25" x14ac:dyDescent="0.2">
      <c r="B189" s="54"/>
      <c r="C189" s="54"/>
      <c r="D189" s="54"/>
      <c r="E189" s="54"/>
      <c r="F189" s="54"/>
      <c r="G189" s="54"/>
      <c r="H189" s="54"/>
      <c r="I189" s="54"/>
      <c r="J189" s="54"/>
      <c r="K189" s="54"/>
    </row>
    <row r="190" spans="2:11" ht="14.25" x14ac:dyDescent="0.2">
      <c r="B190" s="54"/>
      <c r="C190" s="54"/>
      <c r="D190" s="54"/>
      <c r="E190" s="54"/>
      <c r="F190" s="54"/>
      <c r="G190" s="54"/>
      <c r="H190" s="54"/>
      <c r="I190" s="54"/>
      <c r="J190" s="54"/>
      <c r="K190" s="54"/>
    </row>
    <row r="191" spans="2:11" ht="14.25" x14ac:dyDescent="0.2">
      <c r="B191" s="54"/>
      <c r="C191" s="54"/>
      <c r="D191" s="54"/>
      <c r="E191" s="54"/>
      <c r="F191" s="54"/>
      <c r="G191" s="54"/>
      <c r="H191" s="54"/>
      <c r="I191" s="54"/>
      <c r="J191" s="54"/>
      <c r="K191" s="54"/>
    </row>
    <row r="192" spans="2:11" ht="14.25" x14ac:dyDescent="0.2">
      <c r="B192" s="54"/>
      <c r="C192" s="54"/>
      <c r="D192" s="54"/>
      <c r="E192" s="54"/>
      <c r="F192" s="54"/>
      <c r="G192" s="54"/>
      <c r="H192" s="54"/>
      <c r="I192" s="54"/>
      <c r="J192" s="54"/>
      <c r="K192" s="54"/>
    </row>
    <row r="193" spans="2:11" ht="14.25" x14ac:dyDescent="0.2">
      <c r="B193" s="54"/>
      <c r="C193" s="54"/>
      <c r="D193" s="54"/>
      <c r="E193" s="54"/>
      <c r="F193" s="54"/>
      <c r="G193" s="54"/>
      <c r="H193" s="54"/>
      <c r="I193" s="54"/>
      <c r="J193" s="54"/>
      <c r="K193" s="54"/>
    </row>
    <row r="194" spans="2:11" ht="14.25" x14ac:dyDescent="0.2">
      <c r="B194" s="54"/>
      <c r="C194" s="54"/>
      <c r="D194" s="54"/>
      <c r="E194" s="54"/>
      <c r="F194" s="54"/>
      <c r="G194" s="54"/>
      <c r="H194" s="54"/>
      <c r="I194" s="54"/>
      <c r="J194" s="54"/>
      <c r="K194" s="54"/>
    </row>
    <row r="195" spans="2:11" ht="14.25" x14ac:dyDescent="0.2">
      <c r="B195" s="54"/>
      <c r="C195" s="54"/>
      <c r="D195" s="54"/>
      <c r="E195" s="54"/>
      <c r="F195" s="54"/>
      <c r="G195" s="54"/>
      <c r="H195" s="54"/>
      <c r="I195" s="54"/>
      <c r="J195" s="54"/>
      <c r="K195" s="54"/>
    </row>
    <row r="196" spans="2:11" ht="14.25" x14ac:dyDescent="0.2">
      <c r="B196" s="54"/>
      <c r="C196" s="54"/>
      <c r="D196" s="54"/>
      <c r="E196" s="54"/>
      <c r="F196" s="54"/>
      <c r="G196" s="54"/>
      <c r="H196" s="54"/>
      <c r="I196" s="54"/>
      <c r="J196" s="54"/>
      <c r="K196" s="54"/>
    </row>
    <row r="197" spans="2:11" ht="14.25" x14ac:dyDescent="0.2">
      <c r="B197" s="54"/>
      <c r="C197" s="54"/>
      <c r="D197" s="54"/>
      <c r="E197" s="54"/>
      <c r="F197" s="54"/>
      <c r="G197" s="54"/>
      <c r="H197" s="54"/>
      <c r="I197" s="54"/>
      <c r="J197" s="54"/>
      <c r="K197" s="54"/>
    </row>
    <row r="198" spans="2:11" ht="14.25" x14ac:dyDescent="0.2">
      <c r="B198" s="54"/>
      <c r="C198" s="54"/>
      <c r="D198" s="54"/>
      <c r="E198" s="54"/>
      <c r="F198" s="54"/>
      <c r="G198" s="54"/>
      <c r="H198" s="54"/>
      <c r="I198" s="54"/>
      <c r="J198" s="54"/>
      <c r="K198" s="54"/>
    </row>
    <row r="199" spans="2:11" ht="14.25" x14ac:dyDescent="0.2">
      <c r="B199" s="54"/>
      <c r="C199" s="54"/>
      <c r="D199" s="54"/>
      <c r="E199" s="54"/>
      <c r="F199" s="54"/>
      <c r="G199" s="54"/>
      <c r="H199" s="54"/>
      <c r="I199" s="54"/>
      <c r="J199" s="54"/>
      <c r="K199" s="54"/>
    </row>
    <row r="200" spans="2:11" ht="14.25" x14ac:dyDescent="0.2">
      <c r="B200" s="54"/>
      <c r="C200" s="54"/>
      <c r="D200" s="54"/>
      <c r="E200" s="54"/>
      <c r="F200" s="54"/>
      <c r="G200" s="54"/>
      <c r="H200" s="54"/>
      <c r="I200" s="54"/>
      <c r="J200" s="54"/>
      <c r="K200" s="54"/>
    </row>
    <row r="201" spans="2:11" ht="14.25" x14ac:dyDescent="0.2">
      <c r="B201" s="54"/>
      <c r="C201" s="54"/>
      <c r="D201" s="54"/>
      <c r="E201" s="54"/>
      <c r="F201" s="54"/>
      <c r="G201" s="54"/>
      <c r="H201" s="54"/>
      <c r="I201" s="54"/>
      <c r="J201" s="54"/>
      <c r="K201" s="54"/>
    </row>
    <row r="202" spans="2:11" ht="14.25" x14ac:dyDescent="0.2">
      <c r="B202" s="54"/>
      <c r="C202" s="54"/>
      <c r="D202" s="54"/>
      <c r="E202" s="54"/>
      <c r="F202" s="54"/>
      <c r="G202" s="54"/>
      <c r="H202" s="54"/>
      <c r="I202" s="54"/>
      <c r="J202" s="54"/>
      <c r="K202" s="54"/>
    </row>
    <row r="203" spans="2:11" ht="14.25" x14ac:dyDescent="0.2">
      <c r="B203" s="54"/>
      <c r="C203" s="54"/>
      <c r="D203" s="54"/>
      <c r="E203" s="54"/>
      <c r="F203" s="54"/>
      <c r="G203" s="54"/>
      <c r="H203" s="54"/>
      <c r="I203" s="54"/>
      <c r="J203" s="54"/>
      <c r="K203" s="54"/>
    </row>
    <row r="204" spans="2:11" ht="14.25" x14ac:dyDescent="0.2">
      <c r="B204" s="54"/>
      <c r="C204" s="54"/>
      <c r="D204" s="54"/>
      <c r="E204" s="54"/>
      <c r="F204" s="54"/>
      <c r="G204" s="54"/>
      <c r="H204" s="54"/>
      <c r="I204" s="54"/>
      <c r="J204" s="54"/>
      <c r="K204" s="54"/>
    </row>
    <row r="205" spans="2:11" ht="14.25" x14ac:dyDescent="0.2">
      <c r="B205" s="54"/>
      <c r="C205" s="54"/>
      <c r="D205" s="54"/>
      <c r="E205" s="54"/>
      <c r="F205" s="54"/>
      <c r="G205" s="54"/>
      <c r="H205" s="54"/>
      <c r="I205" s="54"/>
      <c r="J205" s="54"/>
      <c r="K205" s="54"/>
    </row>
    <row r="206" spans="2:11" ht="14.25" x14ac:dyDescent="0.2">
      <c r="B206" s="54"/>
      <c r="C206" s="54"/>
      <c r="D206" s="54"/>
      <c r="E206" s="54"/>
      <c r="F206" s="54"/>
      <c r="G206" s="54"/>
      <c r="H206" s="54"/>
      <c r="I206" s="54"/>
      <c r="J206" s="54"/>
      <c r="K206" s="54"/>
    </row>
    <row r="207" spans="2:11" ht="14.25" x14ac:dyDescent="0.2">
      <c r="B207" s="54"/>
      <c r="C207" s="54"/>
      <c r="D207" s="54"/>
      <c r="E207" s="54"/>
      <c r="F207" s="54"/>
      <c r="G207" s="54"/>
      <c r="H207" s="54"/>
      <c r="I207" s="54"/>
      <c r="J207" s="54"/>
      <c r="K207" s="54"/>
    </row>
    <row r="208" spans="2:11" ht="14.25" x14ac:dyDescent="0.2">
      <c r="B208" s="54"/>
      <c r="C208" s="54"/>
      <c r="D208" s="54"/>
      <c r="E208" s="54"/>
      <c r="F208" s="54"/>
      <c r="G208" s="54"/>
      <c r="H208" s="54"/>
      <c r="I208" s="54"/>
      <c r="J208" s="54"/>
      <c r="K208" s="54"/>
    </row>
    <row r="209" spans="2:11" ht="14.25" x14ac:dyDescent="0.2">
      <c r="B209" s="54"/>
      <c r="C209" s="54"/>
      <c r="D209" s="54"/>
      <c r="E209" s="54"/>
      <c r="F209" s="54"/>
      <c r="G209" s="54"/>
      <c r="H209" s="54"/>
      <c r="I209" s="54"/>
      <c r="J209" s="54"/>
      <c r="K209" s="54"/>
    </row>
    <row r="210" spans="2:11" ht="14.25" x14ac:dyDescent="0.2">
      <c r="B210" s="54"/>
      <c r="C210" s="54"/>
      <c r="D210" s="54"/>
      <c r="E210" s="54"/>
      <c r="F210" s="54"/>
      <c r="G210" s="54"/>
      <c r="H210" s="54"/>
      <c r="I210" s="54"/>
      <c r="J210" s="54"/>
      <c r="K210" s="54"/>
    </row>
    <row r="211" spans="2:11" ht="14.25" x14ac:dyDescent="0.2">
      <c r="B211" s="54"/>
      <c r="C211" s="54"/>
      <c r="D211" s="54"/>
      <c r="E211" s="54"/>
      <c r="F211" s="54"/>
      <c r="G211" s="54"/>
      <c r="H211" s="54"/>
      <c r="I211" s="54"/>
      <c r="J211" s="54"/>
      <c r="K211" s="54"/>
    </row>
    <row r="212" spans="2:11" ht="14.25" x14ac:dyDescent="0.2">
      <c r="B212" s="54"/>
      <c r="C212" s="54"/>
      <c r="D212" s="54"/>
      <c r="E212" s="54"/>
      <c r="F212" s="54"/>
      <c r="G212" s="54"/>
      <c r="H212" s="54"/>
      <c r="I212" s="54"/>
      <c r="J212" s="54"/>
      <c r="K212" s="54"/>
    </row>
    <row r="213" spans="2:11" ht="14.25" x14ac:dyDescent="0.2">
      <c r="B213" s="54"/>
      <c r="C213" s="54"/>
      <c r="D213" s="54"/>
      <c r="E213" s="54"/>
      <c r="F213" s="54"/>
      <c r="G213" s="54"/>
      <c r="H213" s="54"/>
      <c r="I213" s="54"/>
      <c r="J213" s="54"/>
      <c r="K213" s="54"/>
    </row>
    <row r="214" spans="2:11" ht="14.25" x14ac:dyDescent="0.2">
      <c r="B214" s="54"/>
      <c r="C214" s="54"/>
      <c r="D214" s="54"/>
      <c r="E214" s="54"/>
      <c r="F214" s="54"/>
      <c r="G214" s="54"/>
      <c r="H214" s="54"/>
      <c r="I214" s="54"/>
      <c r="J214" s="54"/>
      <c r="K214" s="54"/>
    </row>
    <row r="215" spans="2:11" ht="14.25" x14ac:dyDescent="0.2">
      <c r="B215" s="54"/>
      <c r="C215" s="54"/>
      <c r="D215" s="54"/>
      <c r="E215" s="54"/>
      <c r="F215" s="54"/>
      <c r="G215" s="54"/>
      <c r="H215" s="54"/>
      <c r="I215" s="54"/>
      <c r="J215" s="54"/>
      <c r="K215" s="54"/>
    </row>
    <row r="216" spans="2:11" ht="14.25" x14ac:dyDescent="0.2">
      <c r="B216" s="54"/>
      <c r="C216" s="54"/>
      <c r="D216" s="54"/>
      <c r="E216" s="54"/>
      <c r="F216" s="54"/>
      <c r="G216" s="54"/>
      <c r="H216" s="54"/>
      <c r="I216" s="54"/>
      <c r="J216" s="54"/>
      <c r="K216" s="54"/>
    </row>
    <row r="217" spans="2:11" ht="14.25" x14ac:dyDescent="0.2">
      <c r="B217" s="54"/>
      <c r="C217" s="54"/>
      <c r="D217" s="54"/>
      <c r="E217" s="54"/>
      <c r="F217" s="54"/>
      <c r="G217" s="54"/>
      <c r="H217" s="54"/>
      <c r="I217" s="54"/>
      <c r="J217" s="54"/>
      <c r="K217" s="54"/>
    </row>
    <row r="218" spans="2:11" ht="14.25" x14ac:dyDescent="0.2">
      <c r="B218" s="54"/>
      <c r="C218" s="54"/>
      <c r="D218" s="54"/>
      <c r="E218" s="54"/>
      <c r="F218" s="54"/>
      <c r="G218" s="54"/>
      <c r="H218" s="54"/>
      <c r="I218" s="54"/>
      <c r="J218" s="54"/>
      <c r="K218" s="54"/>
    </row>
    <row r="219" spans="2:11" ht="14.25" x14ac:dyDescent="0.2">
      <c r="B219" s="54"/>
      <c r="C219" s="54"/>
      <c r="D219" s="54"/>
      <c r="E219" s="54"/>
      <c r="F219" s="54"/>
      <c r="G219" s="54"/>
      <c r="H219" s="54"/>
      <c r="I219" s="54"/>
      <c r="J219" s="54"/>
      <c r="K219" s="54"/>
    </row>
    <row r="220" spans="2:11" ht="14.25" x14ac:dyDescent="0.2">
      <c r="B220" s="54"/>
      <c r="C220" s="54"/>
      <c r="D220" s="54"/>
      <c r="E220" s="54"/>
      <c r="F220" s="54"/>
      <c r="G220" s="54"/>
      <c r="H220" s="54"/>
      <c r="I220" s="54"/>
      <c r="J220" s="54"/>
      <c r="K220" s="54"/>
    </row>
    <row r="221" spans="2:11" ht="14.25" x14ac:dyDescent="0.2">
      <c r="B221" s="54"/>
      <c r="C221" s="54"/>
      <c r="D221" s="54"/>
      <c r="E221" s="54"/>
      <c r="F221" s="54"/>
      <c r="G221" s="54"/>
      <c r="H221" s="54"/>
      <c r="I221" s="54"/>
      <c r="J221" s="54"/>
      <c r="K221" s="54"/>
    </row>
    <row r="222" spans="2:11" ht="14.25" x14ac:dyDescent="0.2">
      <c r="B222" s="54"/>
      <c r="C222" s="54"/>
      <c r="D222" s="54"/>
      <c r="E222" s="54"/>
      <c r="F222" s="54"/>
      <c r="G222" s="54"/>
      <c r="H222" s="54"/>
      <c r="I222" s="54"/>
      <c r="J222" s="54"/>
      <c r="K222" s="54"/>
    </row>
    <row r="223" spans="2:11" ht="14.25" x14ac:dyDescent="0.2">
      <c r="B223" s="54"/>
      <c r="C223" s="54"/>
      <c r="D223" s="54"/>
      <c r="E223" s="54"/>
      <c r="F223" s="54"/>
      <c r="G223" s="54"/>
      <c r="H223" s="54"/>
      <c r="I223" s="54"/>
      <c r="J223" s="54"/>
      <c r="K223" s="54"/>
    </row>
    <row r="224" spans="2:11" ht="14.25" x14ac:dyDescent="0.2">
      <c r="B224" s="54"/>
      <c r="C224" s="54"/>
      <c r="D224" s="54"/>
      <c r="E224" s="54"/>
      <c r="F224" s="54"/>
      <c r="G224" s="54"/>
      <c r="H224" s="54"/>
      <c r="I224" s="54"/>
      <c r="J224" s="54"/>
      <c r="K224" s="54"/>
    </row>
    <row r="225" spans="2:11" ht="14.25" x14ac:dyDescent="0.2">
      <c r="B225" s="54"/>
      <c r="C225" s="54"/>
      <c r="D225" s="54"/>
      <c r="E225" s="54"/>
      <c r="F225" s="54"/>
      <c r="G225" s="54"/>
      <c r="H225" s="54"/>
      <c r="I225" s="54"/>
      <c r="J225" s="54"/>
      <c r="K225" s="54"/>
    </row>
    <row r="226" spans="2:11" ht="14.25" x14ac:dyDescent="0.2">
      <c r="B226" s="54"/>
      <c r="C226" s="54"/>
      <c r="D226" s="54"/>
      <c r="E226" s="54"/>
      <c r="F226" s="54"/>
      <c r="G226" s="54"/>
      <c r="H226" s="54"/>
      <c r="I226" s="54"/>
      <c r="J226" s="54"/>
      <c r="K226" s="54"/>
    </row>
    <row r="227" spans="2:11" ht="14.25" x14ac:dyDescent="0.2">
      <c r="B227" s="54"/>
      <c r="C227" s="54"/>
      <c r="D227" s="54"/>
      <c r="E227" s="54"/>
      <c r="F227" s="54"/>
      <c r="G227" s="54"/>
      <c r="H227" s="54"/>
      <c r="I227" s="54"/>
      <c r="J227" s="54"/>
      <c r="K227" s="54"/>
    </row>
    <row r="228" spans="2:11" ht="14.25" x14ac:dyDescent="0.2">
      <c r="B228" s="54"/>
      <c r="C228" s="54"/>
      <c r="D228" s="54"/>
      <c r="E228" s="54"/>
      <c r="F228" s="54"/>
      <c r="G228" s="54"/>
      <c r="H228" s="54"/>
      <c r="I228" s="54"/>
      <c r="J228" s="54"/>
      <c r="K228" s="54"/>
    </row>
    <row r="229" spans="2:11" ht="14.25" x14ac:dyDescent="0.2">
      <c r="B229" s="54"/>
      <c r="C229" s="54"/>
      <c r="D229" s="54"/>
      <c r="E229" s="54"/>
      <c r="F229" s="54"/>
      <c r="G229" s="54"/>
      <c r="H229" s="54"/>
      <c r="I229" s="54"/>
      <c r="J229" s="54"/>
      <c r="K229" s="54"/>
    </row>
    <row r="230" spans="2:11" ht="14.25" x14ac:dyDescent="0.2">
      <c r="B230" s="54"/>
      <c r="C230" s="54"/>
      <c r="D230" s="54"/>
      <c r="E230" s="54"/>
      <c r="F230" s="54"/>
      <c r="G230" s="54"/>
      <c r="H230" s="54"/>
      <c r="I230" s="54"/>
      <c r="J230" s="54"/>
      <c r="K230" s="54"/>
    </row>
    <row r="231" spans="2:11" ht="14.25" x14ac:dyDescent="0.2">
      <c r="B231" s="54"/>
      <c r="C231" s="54"/>
      <c r="D231" s="54"/>
      <c r="E231" s="54"/>
      <c r="F231" s="54"/>
      <c r="G231" s="54"/>
      <c r="H231" s="54"/>
      <c r="I231" s="54"/>
      <c r="J231" s="54"/>
      <c r="K231" s="54"/>
    </row>
    <row r="232" spans="2:11" ht="14.25" x14ac:dyDescent="0.2">
      <c r="B232" s="54"/>
      <c r="C232" s="54"/>
      <c r="D232" s="54"/>
      <c r="E232" s="54"/>
      <c r="F232" s="54"/>
      <c r="G232" s="54"/>
      <c r="H232" s="54"/>
      <c r="I232" s="54"/>
      <c r="J232" s="54"/>
      <c r="K232" s="54"/>
    </row>
    <row r="233" spans="2:11" ht="14.25" x14ac:dyDescent="0.2">
      <c r="B233" s="54"/>
      <c r="C233" s="54"/>
      <c r="D233" s="54"/>
      <c r="E233" s="54"/>
      <c r="F233" s="54"/>
      <c r="G233" s="54"/>
      <c r="H233" s="54"/>
      <c r="I233" s="54"/>
      <c r="J233" s="54"/>
      <c r="K233" s="54"/>
    </row>
    <row r="234" spans="2:11" ht="14.25" x14ac:dyDescent="0.2">
      <c r="B234" s="54"/>
      <c r="C234" s="54"/>
      <c r="D234" s="54"/>
      <c r="E234" s="54"/>
      <c r="F234" s="54"/>
      <c r="G234" s="54"/>
      <c r="H234" s="54"/>
      <c r="I234" s="54"/>
      <c r="J234" s="54"/>
      <c r="K234" s="54"/>
    </row>
    <row r="235" spans="2:11" ht="14.25" x14ac:dyDescent="0.2">
      <c r="B235" s="54"/>
      <c r="C235" s="54"/>
      <c r="D235" s="54"/>
      <c r="E235" s="54"/>
      <c r="F235" s="54"/>
      <c r="G235" s="54"/>
      <c r="H235" s="54"/>
      <c r="I235" s="54"/>
      <c r="J235" s="54"/>
      <c r="K235" s="54"/>
    </row>
    <row r="236" spans="2:11" ht="14.25" x14ac:dyDescent="0.2">
      <c r="B236" s="54"/>
      <c r="C236" s="54"/>
      <c r="D236" s="54"/>
      <c r="E236" s="54"/>
      <c r="F236" s="54"/>
      <c r="G236" s="54"/>
      <c r="H236" s="54"/>
      <c r="I236" s="54"/>
      <c r="J236" s="54"/>
      <c r="K236" s="54"/>
    </row>
    <row r="237" spans="2:11" ht="14.25" x14ac:dyDescent="0.2">
      <c r="B237" s="54"/>
      <c r="C237" s="54"/>
      <c r="D237" s="54"/>
      <c r="E237" s="54"/>
      <c r="F237" s="54"/>
      <c r="G237" s="54"/>
      <c r="H237" s="54"/>
      <c r="I237" s="54"/>
      <c r="J237" s="54"/>
      <c r="K237" s="54"/>
    </row>
    <row r="238" spans="2:11" ht="14.25" x14ac:dyDescent="0.2">
      <c r="B238" s="54"/>
      <c r="C238" s="54"/>
      <c r="D238" s="54"/>
      <c r="E238" s="54"/>
      <c r="F238" s="54"/>
      <c r="G238" s="54"/>
      <c r="H238" s="54"/>
      <c r="I238" s="54"/>
      <c r="J238" s="54"/>
      <c r="K238" s="54"/>
    </row>
    <row r="239" spans="2:11" ht="14.25" x14ac:dyDescent="0.2">
      <c r="B239" s="54"/>
      <c r="C239" s="54"/>
      <c r="D239" s="54"/>
      <c r="E239" s="54"/>
      <c r="F239" s="54"/>
      <c r="G239" s="54"/>
      <c r="H239" s="54"/>
      <c r="I239" s="54"/>
      <c r="J239" s="54"/>
      <c r="K239" s="54"/>
    </row>
    <row r="240" spans="2:11" ht="14.25" x14ac:dyDescent="0.2">
      <c r="B240" s="54"/>
      <c r="C240" s="54"/>
      <c r="D240" s="54"/>
      <c r="E240" s="54"/>
      <c r="F240" s="54"/>
      <c r="G240" s="54"/>
      <c r="H240" s="54"/>
      <c r="I240" s="54"/>
      <c r="J240" s="54"/>
      <c r="K240" s="54"/>
    </row>
    <row r="241" spans="2:11" ht="14.25" x14ac:dyDescent="0.2">
      <c r="B241" s="54"/>
      <c r="C241" s="54"/>
      <c r="D241" s="54"/>
      <c r="E241" s="54"/>
      <c r="F241" s="54"/>
      <c r="G241" s="54"/>
      <c r="H241" s="54"/>
      <c r="I241" s="54"/>
      <c r="J241" s="54"/>
      <c r="K241" s="54"/>
    </row>
    <row r="242" spans="2:11" ht="14.25" x14ac:dyDescent="0.2">
      <c r="B242" s="54"/>
      <c r="C242" s="54"/>
      <c r="D242" s="54"/>
      <c r="E242" s="54"/>
      <c r="F242" s="54"/>
      <c r="G242" s="54"/>
      <c r="H242" s="54"/>
      <c r="I242" s="54"/>
      <c r="J242" s="54"/>
      <c r="K242" s="54"/>
    </row>
    <row r="243" spans="2:11" ht="14.25" x14ac:dyDescent="0.2">
      <c r="B243" s="54"/>
      <c r="C243" s="54"/>
      <c r="D243" s="54"/>
      <c r="E243" s="54"/>
      <c r="F243" s="54"/>
      <c r="G243" s="54"/>
      <c r="H243" s="54"/>
      <c r="I243" s="54"/>
      <c r="J243" s="54"/>
      <c r="K243" s="54"/>
    </row>
    <row r="244" spans="2:11" ht="14.25" x14ac:dyDescent="0.2">
      <c r="B244" s="54"/>
      <c r="C244" s="54"/>
      <c r="D244" s="54"/>
      <c r="E244" s="54"/>
      <c r="F244" s="54"/>
      <c r="G244" s="54"/>
      <c r="H244" s="54"/>
      <c r="I244" s="54"/>
      <c r="J244" s="54"/>
      <c r="K244" s="54"/>
    </row>
    <row r="245" spans="2:11" ht="14.25" x14ac:dyDescent="0.2">
      <c r="B245" s="54"/>
      <c r="C245" s="54"/>
      <c r="D245" s="54"/>
      <c r="E245" s="54"/>
      <c r="F245" s="54"/>
      <c r="G245" s="54"/>
      <c r="H245" s="54"/>
      <c r="I245" s="54"/>
      <c r="J245" s="54"/>
      <c r="K245" s="54"/>
    </row>
    <row r="246" spans="2:11" ht="14.25" x14ac:dyDescent="0.2">
      <c r="B246" s="54"/>
      <c r="C246" s="54"/>
      <c r="D246" s="54"/>
      <c r="E246" s="54"/>
      <c r="F246" s="54"/>
      <c r="G246" s="54"/>
      <c r="H246" s="54"/>
      <c r="I246" s="54"/>
      <c r="J246" s="54"/>
      <c r="K246" s="54"/>
    </row>
    <row r="247" spans="2:11" ht="14.25" x14ac:dyDescent="0.2">
      <c r="B247" s="54"/>
      <c r="C247" s="54"/>
      <c r="D247" s="54"/>
      <c r="E247" s="54"/>
      <c r="F247" s="54"/>
      <c r="G247" s="54"/>
      <c r="H247" s="54"/>
      <c r="I247" s="54"/>
      <c r="J247" s="54"/>
      <c r="K247" s="54"/>
    </row>
    <row r="248" spans="2:11" ht="14.25" x14ac:dyDescent="0.2">
      <c r="B248" s="54"/>
      <c r="C248" s="54"/>
      <c r="D248" s="54"/>
      <c r="E248" s="54"/>
      <c r="F248" s="54"/>
      <c r="G248" s="54"/>
      <c r="H248" s="54"/>
      <c r="I248" s="54"/>
      <c r="J248" s="54"/>
      <c r="K248" s="54"/>
    </row>
    <row r="249" spans="2:11" ht="14.25" x14ac:dyDescent="0.2">
      <c r="B249" s="54"/>
      <c r="C249" s="54"/>
      <c r="D249" s="54"/>
      <c r="E249" s="54"/>
      <c r="F249" s="54"/>
      <c r="G249" s="54"/>
      <c r="H249" s="54"/>
      <c r="I249" s="54"/>
      <c r="J249" s="54"/>
      <c r="K249" s="54"/>
    </row>
    <row r="250" spans="2:11" ht="14.25" x14ac:dyDescent="0.2">
      <c r="B250" s="54"/>
      <c r="C250" s="54"/>
      <c r="D250" s="54"/>
      <c r="E250" s="54"/>
      <c r="F250" s="54"/>
      <c r="G250" s="54"/>
      <c r="H250" s="54"/>
      <c r="I250" s="54"/>
      <c r="J250" s="54"/>
      <c r="K250" s="54"/>
    </row>
    <row r="251" spans="2:11" ht="14.25" x14ac:dyDescent="0.2">
      <c r="B251" s="54"/>
      <c r="C251" s="54"/>
      <c r="D251" s="54"/>
      <c r="E251" s="54"/>
      <c r="F251" s="54"/>
      <c r="G251" s="54"/>
      <c r="H251" s="54"/>
      <c r="I251" s="54"/>
      <c r="J251" s="54"/>
      <c r="K251" s="54"/>
    </row>
    <row r="252" spans="2:11" ht="14.25" x14ac:dyDescent="0.2">
      <c r="B252" s="54"/>
      <c r="C252" s="54"/>
      <c r="D252" s="54"/>
      <c r="E252" s="54"/>
      <c r="F252" s="54"/>
      <c r="G252" s="54"/>
      <c r="H252" s="54"/>
      <c r="I252" s="54"/>
      <c r="J252" s="54"/>
      <c r="K252" s="54"/>
    </row>
    <row r="253" spans="2:11" ht="14.25" x14ac:dyDescent="0.2">
      <c r="B253" s="54"/>
      <c r="C253" s="54"/>
      <c r="D253" s="54"/>
      <c r="E253" s="54"/>
      <c r="F253" s="54"/>
      <c r="G253" s="54"/>
      <c r="H253" s="54"/>
      <c r="I253" s="54"/>
      <c r="J253" s="54"/>
      <c r="K253" s="54"/>
    </row>
    <row r="254" spans="2:11" ht="14.25" x14ac:dyDescent="0.2">
      <c r="B254" s="54"/>
      <c r="C254" s="54"/>
      <c r="D254" s="54"/>
      <c r="E254" s="54"/>
      <c r="F254" s="54"/>
      <c r="G254" s="54"/>
      <c r="H254" s="54"/>
      <c r="I254" s="54"/>
      <c r="J254" s="54"/>
      <c r="K254" s="54"/>
    </row>
    <row r="255" spans="2:11" ht="14.25" x14ac:dyDescent="0.2">
      <c r="B255" s="54"/>
      <c r="C255" s="54"/>
      <c r="D255" s="54"/>
      <c r="E255" s="54"/>
      <c r="F255" s="54"/>
      <c r="G255" s="54"/>
      <c r="H255" s="54"/>
      <c r="I255" s="54"/>
      <c r="J255" s="54"/>
      <c r="K255" s="54"/>
    </row>
    <row r="256" spans="2:11" ht="14.25" x14ac:dyDescent="0.2">
      <c r="B256" s="54"/>
      <c r="C256" s="54"/>
      <c r="D256" s="54"/>
      <c r="E256" s="54"/>
      <c r="F256" s="54"/>
      <c r="G256" s="54"/>
      <c r="H256" s="54"/>
      <c r="I256" s="54"/>
      <c r="J256" s="54"/>
      <c r="K256" s="54"/>
    </row>
    <row r="257" spans="2:11" ht="14.25" x14ac:dyDescent="0.2">
      <c r="B257" s="54"/>
      <c r="C257" s="54"/>
      <c r="D257" s="54"/>
      <c r="E257" s="54"/>
      <c r="F257" s="54"/>
      <c r="G257" s="54"/>
      <c r="H257" s="54"/>
      <c r="I257" s="54"/>
      <c r="J257" s="54"/>
      <c r="K257" s="54"/>
    </row>
    <row r="258" spans="2:11" ht="14.25" x14ac:dyDescent="0.2">
      <c r="B258" s="54"/>
      <c r="C258" s="54"/>
      <c r="D258" s="54"/>
      <c r="E258" s="54"/>
      <c r="F258" s="54"/>
      <c r="G258" s="54"/>
      <c r="H258" s="54"/>
      <c r="I258" s="54"/>
      <c r="J258" s="54"/>
      <c r="K258" s="54"/>
    </row>
    <row r="259" spans="2:11" ht="14.25" x14ac:dyDescent="0.2">
      <c r="B259" s="54"/>
      <c r="C259" s="54"/>
      <c r="D259" s="54"/>
      <c r="E259" s="54"/>
      <c r="F259" s="54"/>
      <c r="G259" s="54"/>
      <c r="H259" s="54"/>
      <c r="I259" s="54"/>
      <c r="J259" s="54"/>
      <c r="K259" s="54"/>
    </row>
    <row r="260" spans="2:11" ht="14.25" x14ac:dyDescent="0.2">
      <c r="B260" s="54"/>
      <c r="C260" s="54"/>
      <c r="D260" s="54"/>
      <c r="E260" s="54"/>
      <c r="F260" s="54"/>
      <c r="G260" s="54"/>
      <c r="H260" s="54"/>
      <c r="I260" s="54"/>
      <c r="J260" s="54"/>
      <c r="K260" s="54"/>
    </row>
    <row r="261" spans="2:11" ht="14.25" x14ac:dyDescent="0.2">
      <c r="B261" s="54"/>
      <c r="C261" s="54"/>
      <c r="D261" s="54"/>
      <c r="E261" s="54"/>
      <c r="F261" s="54"/>
      <c r="G261" s="54"/>
      <c r="H261" s="54"/>
      <c r="I261" s="54"/>
      <c r="J261" s="54"/>
      <c r="K261" s="54"/>
    </row>
    <row r="262" spans="2:11" ht="14.25" x14ac:dyDescent="0.2">
      <c r="B262" s="54"/>
      <c r="C262" s="54"/>
      <c r="D262" s="54"/>
      <c r="E262" s="54"/>
      <c r="F262" s="54"/>
      <c r="G262" s="54"/>
      <c r="H262" s="54"/>
      <c r="I262" s="54"/>
      <c r="J262" s="54"/>
      <c r="K262" s="54"/>
    </row>
    <row r="263" spans="2:11" ht="14.25" x14ac:dyDescent="0.2">
      <c r="B263" s="54"/>
      <c r="C263" s="54"/>
      <c r="D263" s="54"/>
      <c r="E263" s="54"/>
      <c r="F263" s="54"/>
      <c r="G263" s="54"/>
      <c r="H263" s="54"/>
      <c r="I263" s="54"/>
      <c r="J263" s="54"/>
      <c r="K263" s="54"/>
    </row>
    <row r="264" spans="2:11" ht="14.25" x14ac:dyDescent="0.2">
      <c r="B264" s="54"/>
      <c r="C264" s="54"/>
      <c r="D264" s="54"/>
      <c r="E264" s="54"/>
      <c r="F264" s="54"/>
      <c r="G264" s="54"/>
      <c r="H264" s="54"/>
      <c r="I264" s="54"/>
      <c r="J264" s="54"/>
      <c r="K264" s="54"/>
    </row>
    <row r="265" spans="2:11" ht="14.25" x14ac:dyDescent="0.2">
      <c r="B265" s="54"/>
      <c r="C265" s="54"/>
      <c r="D265" s="54"/>
      <c r="E265" s="54"/>
      <c r="F265" s="54"/>
      <c r="G265" s="54"/>
      <c r="H265" s="54"/>
      <c r="I265" s="54"/>
      <c r="J265" s="54"/>
      <c r="K265" s="54"/>
    </row>
    <row r="266" spans="2:11" ht="14.25" x14ac:dyDescent="0.2">
      <c r="B266" s="54"/>
      <c r="C266" s="54"/>
      <c r="D266" s="54"/>
      <c r="E266" s="54"/>
      <c r="F266" s="54"/>
      <c r="G266" s="54"/>
      <c r="H266" s="54"/>
      <c r="I266" s="54"/>
      <c r="J266" s="54"/>
      <c r="K266" s="54"/>
    </row>
    <row r="267" spans="2:11" ht="14.25" x14ac:dyDescent="0.2">
      <c r="B267" s="54"/>
      <c r="C267" s="54"/>
      <c r="D267" s="54"/>
      <c r="E267" s="54"/>
      <c r="F267" s="54"/>
      <c r="G267" s="54"/>
      <c r="H267" s="54"/>
      <c r="I267" s="54"/>
      <c r="J267" s="54"/>
      <c r="K267" s="54"/>
    </row>
    <row r="268" spans="2:11" ht="14.25" x14ac:dyDescent="0.2">
      <c r="B268" s="54"/>
      <c r="C268" s="54"/>
      <c r="D268" s="54"/>
      <c r="E268" s="54"/>
      <c r="F268" s="54"/>
      <c r="G268" s="54"/>
      <c r="H268" s="54"/>
      <c r="I268" s="54"/>
      <c r="J268" s="54"/>
      <c r="K268" s="54"/>
    </row>
    <row r="269" spans="2:11" ht="14.25" x14ac:dyDescent="0.2">
      <c r="B269" s="54"/>
      <c r="C269" s="54"/>
      <c r="D269" s="54"/>
      <c r="E269" s="54"/>
      <c r="F269" s="54"/>
      <c r="G269" s="54"/>
      <c r="H269" s="54"/>
      <c r="I269" s="54"/>
      <c r="J269" s="54"/>
      <c r="K269" s="54"/>
    </row>
    <row r="270" spans="2:11" ht="14.25" x14ac:dyDescent="0.2">
      <c r="B270" s="54"/>
      <c r="C270" s="54"/>
      <c r="D270" s="54"/>
      <c r="E270" s="54"/>
      <c r="F270" s="54"/>
      <c r="G270" s="54"/>
      <c r="H270" s="54"/>
      <c r="I270" s="54"/>
      <c r="J270" s="54"/>
      <c r="K270" s="54"/>
    </row>
    <row r="271" spans="2:11" ht="14.25" x14ac:dyDescent="0.2">
      <c r="B271" s="54"/>
      <c r="C271" s="54"/>
      <c r="D271" s="54"/>
      <c r="E271" s="54"/>
      <c r="F271" s="54"/>
      <c r="G271" s="54"/>
      <c r="H271" s="54"/>
      <c r="I271" s="54"/>
      <c r="J271" s="54"/>
      <c r="K271" s="54"/>
    </row>
    <row r="272" spans="2:11" ht="14.25" x14ac:dyDescent="0.2">
      <c r="B272" s="54"/>
      <c r="C272" s="54"/>
      <c r="D272" s="54"/>
      <c r="E272" s="54"/>
      <c r="F272" s="54"/>
      <c r="G272" s="54"/>
      <c r="H272" s="54"/>
      <c r="I272" s="54"/>
      <c r="J272" s="54"/>
      <c r="K272" s="54"/>
    </row>
    <row r="273" spans="2:11" ht="14.25" x14ac:dyDescent="0.2">
      <c r="B273" s="54"/>
      <c r="C273" s="54"/>
      <c r="D273" s="54"/>
      <c r="E273" s="54"/>
      <c r="F273" s="54"/>
      <c r="G273" s="54"/>
      <c r="H273" s="54"/>
      <c r="I273" s="54"/>
      <c r="J273" s="54"/>
      <c r="K273" s="54"/>
    </row>
    <row r="274" spans="2:11" ht="14.25" x14ac:dyDescent="0.2">
      <c r="B274" s="54"/>
      <c r="C274" s="54"/>
      <c r="D274" s="54"/>
      <c r="E274" s="54"/>
      <c r="F274" s="54"/>
      <c r="G274" s="54"/>
      <c r="H274" s="54"/>
      <c r="I274" s="54"/>
      <c r="J274" s="54"/>
      <c r="K274" s="54"/>
    </row>
    <row r="275" spans="2:11" ht="14.25" x14ac:dyDescent="0.2">
      <c r="B275" s="54"/>
      <c r="C275" s="54"/>
      <c r="D275" s="54"/>
      <c r="E275" s="54"/>
      <c r="F275" s="54"/>
      <c r="G275" s="54"/>
      <c r="H275" s="54"/>
      <c r="I275" s="54"/>
      <c r="J275" s="54"/>
      <c r="K275" s="54"/>
    </row>
    <row r="276" spans="2:11" ht="14.25" x14ac:dyDescent="0.2">
      <c r="B276" s="54"/>
      <c r="C276" s="54"/>
      <c r="D276" s="54"/>
      <c r="E276" s="54"/>
      <c r="F276" s="54"/>
      <c r="G276" s="54"/>
      <c r="H276" s="54"/>
      <c r="I276" s="54"/>
      <c r="J276" s="54"/>
      <c r="K276" s="54"/>
    </row>
    <row r="277" spans="2:11" ht="14.25" x14ac:dyDescent="0.2">
      <c r="B277" s="54"/>
      <c r="C277" s="54"/>
      <c r="D277" s="54"/>
      <c r="E277" s="54"/>
      <c r="F277" s="54"/>
      <c r="G277" s="54"/>
      <c r="H277" s="54"/>
      <c r="I277" s="54"/>
      <c r="J277" s="54"/>
      <c r="K277" s="54"/>
    </row>
    <row r="278" spans="2:11" ht="14.25" x14ac:dyDescent="0.2">
      <c r="B278" s="54"/>
      <c r="C278" s="54"/>
      <c r="D278" s="54"/>
      <c r="E278" s="54"/>
      <c r="F278" s="54"/>
      <c r="G278" s="54"/>
      <c r="H278" s="54"/>
      <c r="I278" s="54"/>
      <c r="J278" s="54"/>
      <c r="K278" s="54"/>
    </row>
    <row r="279" spans="2:11" ht="14.25" x14ac:dyDescent="0.2">
      <c r="B279" s="54"/>
      <c r="C279" s="54"/>
      <c r="D279" s="54"/>
      <c r="E279" s="54"/>
      <c r="F279" s="54"/>
      <c r="G279" s="54"/>
      <c r="H279" s="54"/>
      <c r="I279" s="54"/>
      <c r="J279" s="54"/>
      <c r="K279" s="54"/>
    </row>
    <row r="280" spans="2:11" ht="14.25" x14ac:dyDescent="0.2">
      <c r="B280" s="54"/>
      <c r="C280" s="54"/>
      <c r="D280" s="54"/>
      <c r="E280" s="54"/>
      <c r="F280" s="54"/>
      <c r="G280" s="54"/>
      <c r="H280" s="54"/>
      <c r="I280" s="54"/>
      <c r="J280" s="54"/>
      <c r="K280" s="54"/>
    </row>
    <row r="281" spans="2:11" ht="14.25" x14ac:dyDescent="0.2">
      <c r="B281" s="54"/>
      <c r="C281" s="54"/>
      <c r="D281" s="54"/>
      <c r="E281" s="54"/>
      <c r="F281" s="54"/>
      <c r="G281" s="54"/>
      <c r="H281" s="54"/>
      <c r="I281" s="54"/>
      <c r="J281" s="54"/>
      <c r="K281" s="54"/>
    </row>
    <row r="282" spans="2:11" ht="14.25" x14ac:dyDescent="0.2">
      <c r="B282" s="54"/>
      <c r="C282" s="54"/>
      <c r="D282" s="54"/>
      <c r="E282" s="54"/>
      <c r="F282" s="54"/>
      <c r="G282" s="54"/>
      <c r="H282" s="54"/>
      <c r="I282" s="54"/>
      <c r="J282" s="54"/>
      <c r="K282" s="54"/>
    </row>
    <row r="283" spans="2:11" ht="14.25" x14ac:dyDescent="0.2">
      <c r="B283" s="54"/>
      <c r="C283" s="54"/>
      <c r="D283" s="54"/>
      <c r="E283" s="54"/>
      <c r="F283" s="54"/>
      <c r="G283" s="54"/>
      <c r="H283" s="54"/>
      <c r="I283" s="54"/>
      <c r="J283" s="54"/>
      <c r="K283" s="54"/>
    </row>
    <row r="284" spans="2:11" ht="14.25" x14ac:dyDescent="0.2">
      <c r="B284" s="54"/>
      <c r="C284" s="54"/>
      <c r="D284" s="54"/>
      <c r="E284" s="54"/>
      <c r="F284" s="54"/>
      <c r="G284" s="54"/>
      <c r="H284" s="54"/>
      <c r="I284" s="54"/>
      <c r="J284" s="54"/>
      <c r="K284" s="54"/>
    </row>
    <row r="285" spans="2:11" ht="14.25" x14ac:dyDescent="0.2">
      <c r="B285" s="54"/>
      <c r="C285" s="54"/>
      <c r="D285" s="54"/>
      <c r="E285" s="54"/>
      <c r="F285" s="54"/>
      <c r="G285" s="54"/>
      <c r="H285" s="54"/>
      <c r="I285" s="54"/>
      <c r="J285" s="54"/>
      <c r="K285" s="54"/>
    </row>
    <row r="286" spans="2:11" ht="14.25" x14ac:dyDescent="0.2">
      <c r="B286" s="54"/>
      <c r="C286" s="54"/>
      <c r="D286" s="54"/>
      <c r="E286" s="54"/>
      <c r="F286" s="54"/>
      <c r="G286" s="54"/>
      <c r="H286" s="54"/>
      <c r="I286" s="54"/>
      <c r="J286" s="54"/>
      <c r="K286" s="54"/>
    </row>
    <row r="287" spans="2:11" ht="14.25" x14ac:dyDescent="0.2">
      <c r="B287" s="54"/>
      <c r="C287" s="54"/>
      <c r="D287" s="54"/>
      <c r="E287" s="54"/>
      <c r="F287" s="54"/>
      <c r="G287" s="54"/>
      <c r="H287" s="54"/>
      <c r="I287" s="54"/>
      <c r="J287" s="54"/>
      <c r="K287" s="54"/>
    </row>
    <row r="288" spans="2:11" ht="14.25" x14ac:dyDescent="0.2">
      <c r="B288" s="54"/>
      <c r="C288" s="54"/>
      <c r="D288" s="54"/>
      <c r="E288" s="54"/>
      <c r="F288" s="54"/>
      <c r="G288" s="54"/>
      <c r="H288" s="54"/>
      <c r="I288" s="54"/>
      <c r="J288" s="54"/>
      <c r="K288" s="54"/>
    </row>
    <row r="289" spans="2:11" ht="14.25" x14ac:dyDescent="0.2">
      <c r="B289" s="54"/>
      <c r="C289" s="54"/>
      <c r="D289" s="54"/>
      <c r="E289" s="54"/>
      <c r="F289" s="54"/>
      <c r="G289" s="54"/>
      <c r="H289" s="54"/>
      <c r="I289" s="54"/>
      <c r="J289" s="54"/>
      <c r="K289" s="54"/>
    </row>
    <row r="290" spans="2:11" ht="14.25" x14ac:dyDescent="0.2">
      <c r="B290" s="54"/>
      <c r="C290" s="54"/>
      <c r="D290" s="54"/>
      <c r="E290" s="54"/>
      <c r="F290" s="54"/>
      <c r="G290" s="54"/>
      <c r="H290" s="54"/>
      <c r="I290" s="54"/>
      <c r="J290" s="54"/>
      <c r="K290" s="54"/>
    </row>
    <row r="291" spans="2:11" ht="14.25" x14ac:dyDescent="0.2">
      <c r="B291" s="54"/>
      <c r="C291" s="54"/>
      <c r="D291" s="54"/>
      <c r="E291" s="54"/>
      <c r="F291" s="54"/>
      <c r="G291" s="54"/>
      <c r="H291" s="54"/>
      <c r="I291" s="54"/>
      <c r="J291" s="54"/>
      <c r="K291" s="54"/>
    </row>
    <row r="292" spans="2:11" ht="14.25" x14ac:dyDescent="0.2">
      <c r="B292" s="54"/>
      <c r="C292" s="54"/>
      <c r="D292" s="54"/>
      <c r="E292" s="54"/>
      <c r="F292" s="54"/>
      <c r="G292" s="54"/>
      <c r="H292" s="54"/>
      <c r="I292" s="54"/>
      <c r="J292" s="54"/>
      <c r="K292" s="54"/>
    </row>
    <row r="293" spans="2:11" ht="14.25" x14ac:dyDescent="0.2">
      <c r="B293" s="54"/>
      <c r="C293" s="54"/>
      <c r="D293" s="54"/>
      <c r="E293" s="54"/>
      <c r="F293" s="54"/>
      <c r="G293" s="54"/>
      <c r="H293" s="54"/>
      <c r="I293" s="54"/>
      <c r="J293" s="54"/>
      <c r="K293" s="54"/>
    </row>
    <row r="294" spans="2:11" ht="14.25" x14ac:dyDescent="0.2">
      <c r="B294" s="54"/>
      <c r="C294" s="54"/>
      <c r="D294" s="54"/>
      <c r="E294" s="54"/>
      <c r="F294" s="54"/>
      <c r="G294" s="54"/>
      <c r="H294" s="54"/>
      <c r="I294" s="54"/>
      <c r="J294" s="54"/>
      <c r="K294" s="54"/>
    </row>
    <row r="295" spans="2:11" ht="14.25" x14ac:dyDescent="0.2">
      <c r="B295" s="54"/>
      <c r="C295" s="54"/>
      <c r="D295" s="54"/>
      <c r="E295" s="54"/>
      <c r="F295" s="54"/>
      <c r="G295" s="54"/>
      <c r="H295" s="54"/>
      <c r="I295" s="54"/>
      <c r="J295" s="54"/>
      <c r="K295" s="54"/>
    </row>
    <row r="296" spans="2:11" ht="14.25" x14ac:dyDescent="0.2">
      <c r="B296" s="54"/>
      <c r="C296" s="54"/>
      <c r="D296" s="54"/>
      <c r="E296" s="54"/>
      <c r="F296" s="54"/>
      <c r="G296" s="54"/>
      <c r="H296" s="54"/>
      <c r="I296" s="54"/>
      <c r="J296" s="54"/>
      <c r="K296" s="54"/>
    </row>
    <row r="297" spans="2:11" ht="14.25" x14ac:dyDescent="0.2">
      <c r="B297" s="54"/>
      <c r="C297" s="54"/>
      <c r="D297" s="54"/>
      <c r="E297" s="54"/>
      <c r="F297" s="54"/>
      <c r="G297" s="54"/>
      <c r="H297" s="54"/>
      <c r="I297" s="54"/>
      <c r="J297" s="54"/>
      <c r="K297" s="54"/>
    </row>
    <row r="298" spans="2:11" ht="14.25" x14ac:dyDescent="0.2">
      <c r="B298" s="54"/>
      <c r="C298" s="54"/>
      <c r="D298" s="54"/>
      <c r="E298" s="54"/>
      <c r="F298" s="54"/>
      <c r="G298" s="54"/>
      <c r="H298" s="54"/>
      <c r="I298" s="54"/>
      <c r="J298" s="54"/>
      <c r="K298" s="54"/>
    </row>
    <row r="299" spans="2:11" ht="14.25" x14ac:dyDescent="0.2">
      <c r="B299" s="54"/>
      <c r="C299" s="54"/>
      <c r="D299" s="54"/>
      <c r="E299" s="54"/>
      <c r="F299" s="54"/>
      <c r="G299" s="54"/>
      <c r="H299" s="54"/>
      <c r="I299" s="54"/>
      <c r="J299" s="54"/>
      <c r="K299" s="54"/>
    </row>
    <row r="300" spans="2:11" ht="14.25" x14ac:dyDescent="0.2">
      <c r="B300" s="54"/>
      <c r="C300" s="54"/>
      <c r="D300" s="54"/>
      <c r="E300" s="54"/>
      <c r="F300" s="54"/>
      <c r="G300" s="54"/>
      <c r="H300" s="54"/>
      <c r="I300" s="54"/>
      <c r="J300" s="54"/>
      <c r="K300" s="54"/>
    </row>
    <row r="301" spans="2:11" ht="14.25" x14ac:dyDescent="0.2">
      <c r="B301" s="54"/>
      <c r="C301" s="54"/>
      <c r="D301" s="54"/>
      <c r="E301" s="54"/>
      <c r="F301" s="54"/>
      <c r="G301" s="54"/>
      <c r="H301" s="54"/>
      <c r="I301" s="54"/>
      <c r="J301" s="54"/>
      <c r="K301" s="54"/>
    </row>
    <row r="302" spans="2:11" ht="14.25" x14ac:dyDescent="0.2">
      <c r="B302" s="54"/>
      <c r="C302" s="54"/>
      <c r="D302" s="54"/>
      <c r="E302" s="54"/>
      <c r="F302" s="54"/>
      <c r="G302" s="54"/>
      <c r="H302" s="54"/>
      <c r="I302" s="54"/>
      <c r="J302" s="54"/>
      <c r="K302" s="54"/>
    </row>
    <row r="303" spans="2:11" ht="14.25" x14ac:dyDescent="0.2">
      <c r="B303" s="54"/>
      <c r="C303" s="54"/>
      <c r="D303" s="54"/>
      <c r="E303" s="54"/>
      <c r="F303" s="54"/>
      <c r="G303" s="54"/>
      <c r="H303" s="54"/>
      <c r="I303" s="54"/>
      <c r="J303" s="54"/>
      <c r="K303" s="54"/>
    </row>
    <row r="304" spans="2:11" ht="14.25" x14ac:dyDescent="0.2">
      <c r="B304" s="54"/>
      <c r="C304" s="54"/>
      <c r="D304" s="54"/>
      <c r="E304" s="54"/>
      <c r="F304" s="54"/>
      <c r="G304" s="54"/>
      <c r="H304" s="54"/>
      <c r="I304" s="54"/>
      <c r="J304" s="54"/>
      <c r="K304" s="54"/>
    </row>
    <row r="305" spans="2:11" ht="14.25" x14ac:dyDescent="0.2">
      <c r="B305" s="54"/>
      <c r="C305" s="54"/>
      <c r="D305" s="54"/>
      <c r="E305" s="54"/>
      <c r="F305" s="54"/>
      <c r="G305" s="54"/>
      <c r="H305" s="54"/>
      <c r="I305" s="54"/>
      <c r="J305" s="54"/>
      <c r="K305" s="54"/>
    </row>
    <row r="306" spans="2:11" ht="14.25" x14ac:dyDescent="0.2">
      <c r="B306" s="54"/>
      <c r="C306" s="54"/>
      <c r="D306" s="54"/>
      <c r="E306" s="54"/>
      <c r="F306" s="54"/>
      <c r="G306" s="54"/>
      <c r="H306" s="54"/>
      <c r="I306" s="54"/>
      <c r="J306" s="54"/>
      <c r="K306" s="54"/>
    </row>
    <row r="307" spans="2:11" ht="14.25" x14ac:dyDescent="0.2">
      <c r="B307" s="54"/>
      <c r="C307" s="54"/>
      <c r="D307" s="54"/>
      <c r="E307" s="54"/>
      <c r="F307" s="54"/>
      <c r="G307" s="54"/>
      <c r="H307" s="54"/>
      <c r="I307" s="54"/>
      <c r="J307" s="54"/>
      <c r="K307" s="54"/>
    </row>
    <row r="308" spans="2:11" ht="14.25" x14ac:dyDescent="0.2">
      <c r="B308" s="54"/>
      <c r="C308" s="54"/>
      <c r="D308" s="54"/>
      <c r="E308" s="54"/>
      <c r="F308" s="54"/>
      <c r="G308" s="54"/>
      <c r="H308" s="54"/>
      <c r="I308" s="54"/>
      <c r="J308" s="54"/>
      <c r="K308" s="54"/>
    </row>
    <row r="309" spans="2:11" ht="14.25" x14ac:dyDescent="0.2">
      <c r="B309" s="54"/>
      <c r="C309" s="54"/>
      <c r="D309" s="54"/>
      <c r="E309" s="54"/>
      <c r="F309" s="54"/>
      <c r="G309" s="54"/>
      <c r="H309" s="54"/>
      <c r="I309" s="54"/>
      <c r="J309" s="54"/>
      <c r="K309" s="54"/>
    </row>
    <row r="310" spans="2:11" ht="14.25" x14ac:dyDescent="0.2">
      <c r="B310" s="54"/>
      <c r="C310" s="54"/>
      <c r="D310" s="54"/>
      <c r="E310" s="54"/>
      <c r="F310" s="54"/>
      <c r="G310" s="54"/>
      <c r="H310" s="54"/>
      <c r="I310" s="54"/>
      <c r="J310" s="54"/>
      <c r="K310" s="54"/>
    </row>
    <row r="311" spans="2:11" ht="14.25" x14ac:dyDescent="0.2">
      <c r="B311" s="54"/>
      <c r="C311" s="54"/>
      <c r="D311" s="54"/>
      <c r="E311" s="54"/>
      <c r="F311" s="54"/>
      <c r="G311" s="54"/>
      <c r="H311" s="54"/>
      <c r="I311" s="54"/>
      <c r="J311" s="54"/>
      <c r="K311" s="54"/>
    </row>
    <row r="312" spans="2:11" ht="14.25" x14ac:dyDescent="0.2">
      <c r="B312" s="54"/>
      <c r="C312" s="54"/>
      <c r="D312" s="54"/>
      <c r="E312" s="54"/>
      <c r="F312" s="54"/>
      <c r="G312" s="54"/>
      <c r="H312" s="54"/>
      <c r="I312" s="54"/>
      <c r="J312" s="54"/>
      <c r="K312" s="54"/>
    </row>
    <row r="313" spans="2:11" ht="14.25" x14ac:dyDescent="0.2">
      <c r="B313" s="54"/>
      <c r="C313" s="54"/>
      <c r="D313" s="54"/>
      <c r="E313" s="54"/>
      <c r="F313" s="54"/>
      <c r="G313" s="54"/>
      <c r="H313" s="54"/>
      <c r="I313" s="54"/>
      <c r="J313" s="54"/>
      <c r="K313" s="54"/>
    </row>
    <row r="314" spans="2:11" ht="14.25" x14ac:dyDescent="0.2">
      <c r="B314" s="54"/>
      <c r="C314" s="54"/>
      <c r="D314" s="54"/>
      <c r="E314" s="54"/>
      <c r="F314" s="54"/>
      <c r="G314" s="54"/>
      <c r="H314" s="54"/>
      <c r="I314" s="54"/>
      <c r="J314" s="54"/>
      <c r="K314" s="54"/>
    </row>
    <row r="315" spans="2:11" ht="14.25" x14ac:dyDescent="0.2">
      <c r="B315" s="54"/>
      <c r="C315" s="54"/>
      <c r="D315" s="54"/>
      <c r="E315" s="54"/>
      <c r="F315" s="54"/>
      <c r="G315" s="54"/>
      <c r="H315" s="54"/>
      <c r="I315" s="54"/>
      <c r="J315" s="54"/>
      <c r="K315" s="54"/>
    </row>
    <row r="316" spans="2:11" ht="14.25" x14ac:dyDescent="0.2">
      <c r="B316" s="54"/>
      <c r="C316" s="54"/>
      <c r="D316" s="54"/>
      <c r="E316" s="54"/>
      <c r="F316" s="54"/>
      <c r="G316" s="54"/>
      <c r="H316" s="54"/>
      <c r="I316" s="54"/>
      <c r="J316" s="54"/>
      <c r="K316" s="54"/>
    </row>
    <row r="317" spans="2:11" ht="14.25" x14ac:dyDescent="0.2">
      <c r="B317" s="54"/>
      <c r="C317" s="54"/>
      <c r="D317" s="54"/>
      <c r="E317" s="54"/>
      <c r="F317" s="54"/>
      <c r="G317" s="54"/>
      <c r="H317" s="54"/>
      <c r="I317" s="54"/>
      <c r="J317" s="54"/>
      <c r="K317" s="54"/>
    </row>
    <row r="318" spans="2:11" ht="14.25" x14ac:dyDescent="0.2">
      <c r="B318" s="54"/>
      <c r="C318" s="54"/>
      <c r="D318" s="54"/>
      <c r="E318" s="54"/>
      <c r="F318" s="54"/>
      <c r="G318" s="54"/>
      <c r="H318" s="54"/>
      <c r="I318" s="54"/>
      <c r="J318" s="54"/>
      <c r="K318" s="54"/>
    </row>
    <row r="319" spans="2:11" ht="14.25" x14ac:dyDescent="0.2">
      <c r="B319" s="54"/>
      <c r="C319" s="54"/>
      <c r="D319" s="54"/>
      <c r="E319" s="54"/>
      <c r="F319" s="54"/>
      <c r="G319" s="54"/>
      <c r="H319" s="54"/>
      <c r="I319" s="54"/>
      <c r="J319" s="54"/>
      <c r="K319" s="54"/>
    </row>
    <row r="320" spans="2:11" ht="14.25" x14ac:dyDescent="0.2">
      <c r="B320" s="54"/>
      <c r="C320" s="54"/>
      <c r="D320" s="54"/>
      <c r="E320" s="54"/>
      <c r="F320" s="54"/>
      <c r="G320" s="54"/>
      <c r="H320" s="54"/>
      <c r="I320" s="54"/>
      <c r="J320" s="54"/>
      <c r="K320" s="54"/>
    </row>
    <row r="321" spans="2:11" ht="14.25" x14ac:dyDescent="0.2">
      <c r="B321" s="54"/>
      <c r="C321" s="54"/>
      <c r="D321" s="54"/>
      <c r="E321" s="54"/>
      <c r="F321" s="54"/>
      <c r="G321" s="54"/>
      <c r="H321" s="54"/>
      <c r="I321" s="54"/>
      <c r="J321" s="54"/>
      <c r="K321" s="54"/>
    </row>
    <row r="322" spans="2:11" ht="14.25" x14ac:dyDescent="0.2">
      <c r="B322" s="54"/>
      <c r="C322" s="54"/>
      <c r="D322" s="54"/>
      <c r="E322" s="54"/>
      <c r="F322" s="54"/>
      <c r="G322" s="54"/>
      <c r="H322" s="54"/>
      <c r="I322" s="54"/>
      <c r="J322" s="54"/>
      <c r="K322" s="54"/>
    </row>
    <row r="323" spans="2:11" ht="14.25" x14ac:dyDescent="0.2">
      <c r="B323" s="54"/>
      <c r="C323" s="54"/>
      <c r="D323" s="54"/>
      <c r="E323" s="54"/>
      <c r="F323" s="54"/>
      <c r="G323" s="54"/>
      <c r="H323" s="54"/>
      <c r="I323" s="54"/>
      <c r="J323" s="54"/>
      <c r="K323" s="54"/>
    </row>
    <row r="324" spans="2:11" ht="14.25" x14ac:dyDescent="0.2">
      <c r="B324" s="54"/>
      <c r="C324" s="54"/>
      <c r="D324" s="54"/>
      <c r="E324" s="54"/>
      <c r="F324" s="54"/>
      <c r="G324" s="54"/>
      <c r="H324" s="54"/>
      <c r="I324" s="54"/>
      <c r="J324" s="54"/>
      <c r="K324" s="54"/>
    </row>
    <row r="325" spans="2:11" ht="14.25" x14ac:dyDescent="0.2">
      <c r="B325" s="54"/>
      <c r="C325" s="54"/>
      <c r="D325" s="54"/>
      <c r="E325" s="54"/>
      <c r="F325" s="54"/>
      <c r="G325" s="54"/>
      <c r="H325" s="54"/>
      <c r="I325" s="54"/>
      <c r="J325" s="54"/>
      <c r="K325" s="54"/>
    </row>
    <row r="326" spans="2:11" ht="14.25" x14ac:dyDescent="0.2">
      <c r="B326" s="54"/>
      <c r="C326" s="54"/>
      <c r="D326" s="54"/>
      <c r="E326" s="54"/>
      <c r="F326" s="54"/>
      <c r="G326" s="54"/>
      <c r="H326" s="54"/>
      <c r="I326" s="54"/>
      <c r="J326" s="54"/>
      <c r="K326" s="54"/>
    </row>
    <row r="327" spans="2:11" ht="14.25" x14ac:dyDescent="0.2">
      <c r="B327" s="54"/>
      <c r="C327" s="54"/>
      <c r="D327" s="54"/>
      <c r="E327" s="54"/>
      <c r="F327" s="54"/>
      <c r="G327" s="54"/>
      <c r="H327" s="54"/>
      <c r="I327" s="54"/>
      <c r="J327" s="54"/>
      <c r="K327" s="54"/>
    </row>
    <row r="328" spans="2:11" ht="14.25" x14ac:dyDescent="0.2">
      <c r="B328" s="54"/>
      <c r="C328" s="54"/>
      <c r="D328" s="54"/>
      <c r="E328" s="54"/>
      <c r="F328" s="54"/>
      <c r="G328" s="54"/>
      <c r="H328" s="54"/>
      <c r="I328" s="54"/>
      <c r="J328" s="54"/>
      <c r="K328" s="54"/>
    </row>
    <row r="329" spans="2:11" ht="14.25" x14ac:dyDescent="0.2">
      <c r="B329" s="54"/>
      <c r="C329" s="54"/>
      <c r="D329" s="54"/>
      <c r="E329" s="54"/>
      <c r="F329" s="54"/>
      <c r="G329" s="54"/>
      <c r="H329" s="54"/>
      <c r="I329" s="54"/>
      <c r="J329" s="54"/>
      <c r="K329" s="54"/>
    </row>
    <row r="330" spans="2:11" ht="14.25" x14ac:dyDescent="0.2">
      <c r="B330" s="54"/>
      <c r="C330" s="54"/>
      <c r="D330" s="54"/>
      <c r="E330" s="54"/>
      <c r="F330" s="54"/>
      <c r="G330" s="54"/>
      <c r="H330" s="54"/>
      <c r="I330" s="54"/>
      <c r="J330" s="54"/>
      <c r="K330" s="54"/>
    </row>
    <row r="331" spans="2:11" ht="14.25" x14ac:dyDescent="0.2">
      <c r="B331" s="54"/>
      <c r="C331" s="54"/>
      <c r="D331" s="54"/>
      <c r="E331" s="54"/>
      <c r="F331" s="54"/>
      <c r="G331" s="54"/>
      <c r="H331" s="54"/>
      <c r="I331" s="54"/>
      <c r="J331" s="54"/>
      <c r="K331" s="54"/>
    </row>
    <row r="332" spans="2:11" ht="14.25" x14ac:dyDescent="0.2">
      <c r="B332" s="54"/>
      <c r="C332" s="54"/>
      <c r="D332" s="54"/>
      <c r="E332" s="54"/>
      <c r="F332" s="54"/>
      <c r="G332" s="54"/>
      <c r="H332" s="54"/>
      <c r="I332" s="54"/>
      <c r="J332" s="54"/>
      <c r="K332" s="54"/>
    </row>
    <row r="333" spans="2:11" ht="14.25" x14ac:dyDescent="0.2">
      <c r="B333" s="54"/>
      <c r="C333" s="54"/>
      <c r="D333" s="54"/>
      <c r="E333" s="54"/>
      <c r="F333" s="54"/>
      <c r="G333" s="54"/>
      <c r="H333" s="54"/>
      <c r="I333" s="54"/>
      <c r="J333" s="54"/>
      <c r="K333" s="54"/>
    </row>
    <row r="334" spans="2:11" ht="14.25" x14ac:dyDescent="0.2">
      <c r="B334" s="54"/>
      <c r="C334" s="54"/>
      <c r="D334" s="54"/>
      <c r="E334" s="54"/>
      <c r="F334" s="54"/>
      <c r="G334" s="54"/>
      <c r="H334" s="54"/>
      <c r="I334" s="54"/>
      <c r="J334" s="54"/>
      <c r="K334" s="54"/>
    </row>
    <row r="335" spans="2:11" ht="14.25" x14ac:dyDescent="0.2">
      <c r="B335" s="54"/>
      <c r="C335" s="54"/>
      <c r="D335" s="54"/>
      <c r="E335" s="54"/>
      <c r="F335" s="54"/>
      <c r="G335" s="54"/>
      <c r="H335" s="54"/>
      <c r="I335" s="54"/>
      <c r="J335" s="54"/>
      <c r="K335" s="54"/>
    </row>
    <row r="336" spans="2:11" ht="14.25" x14ac:dyDescent="0.2">
      <c r="B336" s="54"/>
      <c r="C336" s="54"/>
      <c r="D336" s="54"/>
      <c r="E336" s="54"/>
      <c r="F336" s="54"/>
      <c r="G336" s="54"/>
      <c r="H336" s="54"/>
      <c r="I336" s="54"/>
      <c r="J336" s="54"/>
      <c r="K336" s="54"/>
    </row>
    <row r="337" spans="2:11" ht="14.25" x14ac:dyDescent="0.2">
      <c r="B337" s="54"/>
      <c r="C337" s="54"/>
      <c r="D337" s="54"/>
      <c r="E337" s="54"/>
      <c r="F337" s="54"/>
      <c r="G337" s="54"/>
      <c r="H337" s="54"/>
      <c r="I337" s="54"/>
      <c r="J337" s="54"/>
      <c r="K337" s="54"/>
    </row>
    <row r="338" spans="2:11" ht="14.25" x14ac:dyDescent="0.2">
      <c r="B338" s="54"/>
      <c r="C338" s="54"/>
      <c r="D338" s="54"/>
      <c r="E338" s="54"/>
      <c r="F338" s="54"/>
      <c r="G338" s="54"/>
      <c r="H338" s="54"/>
      <c r="I338" s="54"/>
      <c r="J338" s="54"/>
      <c r="K338" s="54"/>
    </row>
    <row r="339" spans="2:11" ht="14.25" x14ac:dyDescent="0.2">
      <c r="B339" s="54"/>
      <c r="C339" s="54"/>
      <c r="D339" s="54"/>
      <c r="E339" s="54"/>
      <c r="F339" s="54"/>
      <c r="G339" s="54"/>
      <c r="H339" s="54"/>
      <c r="I339" s="54"/>
      <c r="J339" s="54"/>
      <c r="K339" s="54"/>
    </row>
    <row r="340" spans="2:11" ht="14.25" x14ac:dyDescent="0.2">
      <c r="B340" s="54"/>
      <c r="C340" s="54"/>
      <c r="D340" s="54"/>
      <c r="E340" s="54"/>
      <c r="F340" s="54"/>
      <c r="G340" s="54"/>
      <c r="H340" s="54"/>
      <c r="I340" s="54"/>
      <c r="J340" s="54"/>
      <c r="K340" s="54"/>
    </row>
    <row r="341" spans="2:11" ht="14.25" x14ac:dyDescent="0.2">
      <c r="B341" s="54"/>
      <c r="C341" s="54"/>
      <c r="D341" s="54"/>
      <c r="E341" s="54"/>
      <c r="F341" s="54"/>
      <c r="G341" s="54"/>
      <c r="H341" s="54"/>
      <c r="I341" s="54"/>
      <c r="J341" s="54"/>
      <c r="K341" s="54"/>
    </row>
    <row r="342" spans="2:11" ht="14.25" x14ac:dyDescent="0.2">
      <c r="B342" s="54"/>
      <c r="C342" s="54"/>
      <c r="D342" s="54"/>
      <c r="E342" s="54"/>
      <c r="F342" s="54"/>
      <c r="G342" s="54"/>
      <c r="H342" s="54"/>
      <c r="I342" s="54"/>
      <c r="J342" s="54"/>
      <c r="K342" s="54"/>
    </row>
    <row r="343" spans="2:11" ht="14.25" x14ac:dyDescent="0.2">
      <c r="B343" s="54"/>
      <c r="C343" s="54"/>
      <c r="D343" s="54"/>
      <c r="E343" s="54"/>
      <c r="F343" s="54"/>
      <c r="G343" s="54"/>
      <c r="H343" s="54"/>
      <c r="I343" s="54"/>
      <c r="J343" s="54"/>
      <c r="K343" s="54"/>
    </row>
    <row r="344" spans="2:11" ht="14.25" x14ac:dyDescent="0.2">
      <c r="B344" s="54"/>
      <c r="C344" s="54"/>
      <c r="D344" s="54"/>
      <c r="E344" s="54"/>
      <c r="F344" s="54"/>
      <c r="G344" s="54"/>
      <c r="H344" s="54"/>
      <c r="I344" s="54"/>
      <c r="J344" s="54"/>
      <c r="K344" s="54"/>
    </row>
    <row r="345" spans="2:11" ht="14.25" x14ac:dyDescent="0.2">
      <c r="B345" s="54"/>
      <c r="C345" s="54"/>
      <c r="D345" s="54"/>
      <c r="E345" s="54"/>
      <c r="F345" s="54"/>
      <c r="G345" s="54"/>
      <c r="H345" s="54"/>
      <c r="I345" s="54"/>
      <c r="J345" s="54"/>
      <c r="K345" s="54"/>
    </row>
    <row r="346" spans="2:11" ht="14.25" x14ac:dyDescent="0.2">
      <c r="B346" s="54"/>
      <c r="C346" s="54"/>
      <c r="D346" s="54"/>
      <c r="E346" s="54"/>
      <c r="F346" s="54"/>
      <c r="G346" s="54"/>
      <c r="H346" s="54"/>
      <c r="I346" s="54"/>
      <c r="J346" s="54"/>
      <c r="K346" s="54"/>
    </row>
    <row r="347" spans="2:11" ht="14.25" x14ac:dyDescent="0.2">
      <c r="B347" s="54"/>
      <c r="C347" s="54"/>
      <c r="D347" s="54"/>
      <c r="E347" s="54"/>
      <c r="F347" s="54"/>
      <c r="G347" s="54"/>
      <c r="H347" s="54"/>
      <c r="I347" s="54"/>
      <c r="J347" s="54"/>
      <c r="K347" s="54"/>
    </row>
    <row r="348" spans="2:11" ht="14.25" x14ac:dyDescent="0.2">
      <c r="B348" s="54"/>
      <c r="C348" s="54"/>
      <c r="D348" s="54"/>
      <c r="E348" s="54"/>
      <c r="F348" s="54"/>
      <c r="G348" s="54"/>
      <c r="H348" s="54"/>
      <c r="I348" s="54"/>
      <c r="J348" s="54"/>
      <c r="K348" s="54"/>
    </row>
    <row r="349" spans="2:11" ht="14.25" x14ac:dyDescent="0.2">
      <c r="B349" s="54"/>
      <c r="C349" s="54"/>
      <c r="D349" s="54"/>
      <c r="E349" s="54"/>
      <c r="F349" s="54"/>
      <c r="G349" s="54"/>
      <c r="H349" s="54"/>
      <c r="I349" s="54"/>
      <c r="J349" s="54"/>
      <c r="K349" s="54"/>
    </row>
    <row r="350" spans="2:11" ht="14.25" x14ac:dyDescent="0.2">
      <c r="B350" s="54"/>
      <c r="C350" s="54"/>
      <c r="D350" s="54"/>
      <c r="E350" s="54"/>
      <c r="F350" s="54"/>
      <c r="G350" s="54"/>
      <c r="H350" s="54"/>
      <c r="I350" s="54"/>
      <c r="J350" s="54"/>
      <c r="K350" s="54"/>
    </row>
    <row r="351" spans="2:11" ht="14.25" x14ac:dyDescent="0.2">
      <c r="B351" s="54"/>
      <c r="C351" s="54"/>
      <c r="D351" s="54"/>
      <c r="E351" s="54"/>
      <c r="F351" s="54"/>
      <c r="G351" s="54"/>
      <c r="H351" s="54"/>
      <c r="I351" s="54"/>
      <c r="J351" s="54"/>
      <c r="K351" s="54"/>
    </row>
    <row r="352" spans="2:11" ht="14.25" x14ac:dyDescent="0.2">
      <c r="B352" s="54"/>
      <c r="C352" s="54"/>
      <c r="D352" s="54"/>
      <c r="E352" s="54"/>
      <c r="F352" s="54"/>
      <c r="G352" s="54"/>
      <c r="H352" s="54"/>
      <c r="I352" s="54"/>
      <c r="J352" s="54"/>
      <c r="K352" s="54"/>
    </row>
    <row r="353" spans="2:11" ht="14.25" x14ac:dyDescent="0.2">
      <c r="B353" s="54"/>
      <c r="C353" s="54"/>
      <c r="D353" s="54"/>
      <c r="E353" s="54"/>
      <c r="F353" s="54"/>
      <c r="G353" s="54"/>
      <c r="H353" s="54"/>
      <c r="I353" s="54"/>
      <c r="J353" s="54"/>
      <c r="K353" s="54"/>
    </row>
    <row r="354" spans="2:11" ht="14.25" x14ac:dyDescent="0.2">
      <c r="B354" s="54"/>
      <c r="C354" s="54"/>
      <c r="D354" s="54"/>
      <c r="E354" s="54"/>
      <c r="F354" s="54"/>
      <c r="G354" s="54"/>
      <c r="H354" s="54"/>
      <c r="I354" s="54"/>
      <c r="J354" s="54"/>
      <c r="K354" s="54"/>
    </row>
    <row r="355" spans="2:11" ht="14.25" x14ac:dyDescent="0.2">
      <c r="B355" s="54"/>
      <c r="C355" s="54"/>
      <c r="D355" s="54"/>
      <c r="E355" s="54"/>
      <c r="F355" s="54"/>
      <c r="G355" s="54"/>
      <c r="H355" s="54"/>
      <c r="I355" s="54"/>
      <c r="J355" s="54"/>
      <c r="K355" s="54"/>
    </row>
    <row r="356" spans="2:11" ht="14.25" x14ac:dyDescent="0.2">
      <c r="B356" s="54"/>
      <c r="C356" s="54"/>
      <c r="D356" s="54"/>
      <c r="E356" s="54"/>
      <c r="F356" s="54"/>
      <c r="G356" s="54"/>
      <c r="H356" s="54"/>
      <c r="I356" s="54"/>
      <c r="J356" s="54"/>
      <c r="K356" s="54"/>
    </row>
    <row r="357" spans="2:11" ht="14.25" x14ac:dyDescent="0.2">
      <c r="B357" s="54"/>
      <c r="C357" s="54"/>
      <c r="D357" s="54"/>
      <c r="E357" s="54"/>
      <c r="F357" s="54"/>
      <c r="G357" s="54"/>
      <c r="H357" s="54"/>
      <c r="I357" s="54"/>
      <c r="J357" s="54"/>
      <c r="K357" s="54"/>
    </row>
    <row r="358" spans="2:11" ht="14.25" x14ac:dyDescent="0.2">
      <c r="B358" s="54"/>
      <c r="C358" s="54"/>
      <c r="D358" s="54"/>
      <c r="E358" s="54"/>
      <c r="F358" s="54"/>
      <c r="G358" s="54"/>
      <c r="H358" s="54"/>
      <c r="I358" s="54"/>
      <c r="J358" s="54"/>
      <c r="K358" s="54"/>
    </row>
    <row r="359" spans="2:11" ht="14.25" x14ac:dyDescent="0.2">
      <c r="B359" s="54"/>
      <c r="C359" s="54"/>
      <c r="D359" s="54"/>
      <c r="E359" s="54"/>
      <c r="F359" s="54"/>
      <c r="G359" s="54"/>
      <c r="H359" s="54"/>
      <c r="I359" s="54"/>
      <c r="J359" s="54"/>
      <c r="K359" s="54"/>
    </row>
    <row r="360" spans="2:11" ht="14.25" x14ac:dyDescent="0.2">
      <c r="B360" s="54"/>
      <c r="C360" s="54"/>
      <c r="D360" s="54"/>
      <c r="E360" s="54"/>
      <c r="F360" s="54"/>
      <c r="G360" s="54"/>
      <c r="H360" s="54"/>
      <c r="I360" s="54"/>
      <c r="J360" s="54"/>
      <c r="K360" s="54"/>
    </row>
    <row r="361" spans="2:11" ht="14.25" x14ac:dyDescent="0.2">
      <c r="B361" s="54"/>
      <c r="C361" s="54"/>
      <c r="D361" s="54"/>
      <c r="E361" s="54"/>
      <c r="F361" s="54"/>
      <c r="G361" s="54"/>
      <c r="H361" s="54"/>
      <c r="I361" s="54"/>
      <c r="J361" s="54"/>
      <c r="K361" s="54"/>
    </row>
    <row r="362" spans="2:11" ht="14.25" x14ac:dyDescent="0.2">
      <c r="B362" s="54"/>
      <c r="C362" s="54"/>
      <c r="D362" s="54"/>
      <c r="E362" s="54"/>
      <c r="F362" s="54"/>
      <c r="G362" s="54"/>
      <c r="H362" s="54"/>
      <c r="I362" s="54"/>
      <c r="J362" s="54"/>
      <c r="K362" s="54"/>
    </row>
    <row r="363" spans="2:11" ht="14.25" x14ac:dyDescent="0.2">
      <c r="B363" s="54"/>
      <c r="C363" s="54"/>
      <c r="D363" s="54"/>
      <c r="E363" s="54"/>
      <c r="F363" s="54"/>
      <c r="G363" s="54"/>
      <c r="H363" s="54"/>
      <c r="I363" s="54"/>
      <c r="J363" s="54"/>
      <c r="K363" s="54"/>
    </row>
    <row r="364" spans="2:11" ht="14.25" x14ac:dyDescent="0.2">
      <c r="B364" s="54"/>
      <c r="C364" s="54"/>
      <c r="D364" s="54"/>
      <c r="E364" s="54"/>
      <c r="F364" s="54"/>
      <c r="G364" s="54"/>
      <c r="H364" s="54"/>
      <c r="I364" s="54"/>
      <c r="J364" s="54"/>
      <c r="K364" s="54"/>
    </row>
    <row r="365" spans="2:11" ht="14.25" x14ac:dyDescent="0.2">
      <c r="B365" s="54"/>
      <c r="C365" s="54"/>
      <c r="D365" s="54"/>
      <c r="E365" s="54"/>
      <c r="F365" s="54"/>
      <c r="G365" s="54"/>
      <c r="H365" s="54"/>
      <c r="I365" s="54"/>
      <c r="J365" s="54"/>
      <c r="K365" s="54"/>
    </row>
    <row r="366" spans="2:11" ht="14.25" x14ac:dyDescent="0.2">
      <c r="B366" s="54"/>
      <c r="C366" s="54"/>
      <c r="D366" s="54"/>
      <c r="E366" s="54"/>
      <c r="F366" s="54"/>
      <c r="G366" s="54"/>
      <c r="H366" s="54"/>
      <c r="I366" s="54"/>
      <c r="J366" s="54"/>
      <c r="K366" s="54"/>
    </row>
    <row r="367" spans="2:11" ht="14.25" x14ac:dyDescent="0.2">
      <c r="B367" s="54"/>
      <c r="C367" s="54"/>
      <c r="D367" s="54"/>
      <c r="E367" s="54"/>
      <c r="F367" s="54"/>
      <c r="G367" s="54"/>
      <c r="H367" s="54"/>
      <c r="I367" s="54"/>
      <c r="J367" s="54"/>
      <c r="K367" s="54"/>
    </row>
    <row r="368" spans="2:11" ht="14.25" x14ac:dyDescent="0.2">
      <c r="B368" s="54"/>
      <c r="C368" s="54"/>
      <c r="D368" s="54"/>
      <c r="E368" s="54"/>
      <c r="F368" s="54"/>
      <c r="G368" s="54"/>
      <c r="H368" s="54"/>
      <c r="I368" s="54"/>
      <c r="J368" s="54"/>
      <c r="K368" s="54"/>
    </row>
    <row r="369" spans="2:11" ht="14.25" x14ac:dyDescent="0.2">
      <c r="B369" s="54"/>
      <c r="C369" s="54"/>
      <c r="D369" s="54"/>
      <c r="E369" s="54"/>
      <c r="F369" s="54"/>
      <c r="G369" s="54"/>
      <c r="H369" s="54"/>
      <c r="I369" s="54"/>
      <c r="J369" s="54"/>
      <c r="K369" s="54"/>
    </row>
    <row r="370" spans="2:11" ht="14.25" x14ac:dyDescent="0.2">
      <c r="B370" s="54"/>
      <c r="C370" s="54"/>
      <c r="D370" s="54"/>
      <c r="E370" s="54"/>
      <c r="F370" s="54"/>
      <c r="G370" s="54"/>
      <c r="H370" s="54"/>
      <c r="I370" s="54"/>
      <c r="J370" s="54"/>
      <c r="K370" s="54"/>
    </row>
    <row r="371" spans="2:11" ht="14.25" x14ac:dyDescent="0.2">
      <c r="B371" s="54"/>
      <c r="C371" s="54"/>
      <c r="D371" s="54"/>
      <c r="E371" s="54"/>
      <c r="F371" s="54"/>
      <c r="G371" s="54"/>
      <c r="H371" s="54"/>
      <c r="I371" s="54"/>
      <c r="J371" s="54"/>
      <c r="K371" s="54"/>
    </row>
    <row r="372" spans="2:11" ht="14.25" x14ac:dyDescent="0.2">
      <c r="B372" s="54"/>
      <c r="C372" s="54"/>
      <c r="D372" s="54"/>
      <c r="E372" s="54"/>
      <c r="F372" s="54"/>
      <c r="G372" s="54"/>
      <c r="H372" s="54"/>
      <c r="I372" s="54"/>
      <c r="J372" s="54"/>
      <c r="K372" s="54"/>
    </row>
    <row r="373" spans="2:11" ht="14.25" x14ac:dyDescent="0.2">
      <c r="B373" s="54"/>
      <c r="C373" s="54"/>
      <c r="D373" s="54"/>
      <c r="E373" s="54"/>
      <c r="F373" s="54"/>
      <c r="G373" s="54"/>
      <c r="H373" s="54"/>
      <c r="I373" s="54"/>
      <c r="J373" s="54"/>
      <c r="K373" s="54"/>
    </row>
    <row r="374" spans="2:11" ht="14.25" x14ac:dyDescent="0.2">
      <c r="B374" s="54"/>
      <c r="C374" s="54"/>
      <c r="D374" s="54"/>
      <c r="E374" s="54"/>
      <c r="F374" s="54"/>
      <c r="G374" s="54"/>
      <c r="H374" s="54"/>
      <c r="I374" s="54"/>
      <c r="J374" s="54"/>
      <c r="K374" s="54"/>
    </row>
    <row r="375" spans="2:11" ht="14.25" x14ac:dyDescent="0.2">
      <c r="B375" s="54"/>
      <c r="C375" s="54"/>
      <c r="D375" s="54"/>
      <c r="E375" s="54"/>
      <c r="F375" s="54"/>
      <c r="G375" s="54"/>
      <c r="H375" s="54"/>
      <c r="I375" s="54"/>
      <c r="J375" s="54"/>
      <c r="K375" s="54"/>
    </row>
    <row r="376" spans="2:11" ht="14.25" x14ac:dyDescent="0.2">
      <c r="B376" s="54"/>
      <c r="C376" s="54"/>
      <c r="D376" s="54"/>
      <c r="E376" s="54"/>
      <c r="F376" s="54"/>
      <c r="G376" s="54"/>
      <c r="H376" s="54"/>
      <c r="I376" s="54"/>
      <c r="J376" s="54"/>
      <c r="K376" s="54"/>
    </row>
    <row r="377" spans="2:11" ht="14.25" x14ac:dyDescent="0.2">
      <c r="B377" s="54"/>
      <c r="C377" s="54"/>
      <c r="D377" s="54"/>
      <c r="E377" s="54"/>
      <c r="F377" s="54"/>
      <c r="G377" s="54"/>
      <c r="H377" s="54"/>
      <c r="I377" s="54"/>
      <c r="J377" s="54"/>
      <c r="K377" s="54"/>
    </row>
    <row r="378" spans="2:11" ht="14.25" x14ac:dyDescent="0.2">
      <c r="B378" s="54"/>
      <c r="C378" s="54"/>
      <c r="D378" s="54"/>
      <c r="E378" s="54"/>
      <c r="F378" s="54"/>
      <c r="G378" s="54"/>
      <c r="H378" s="54"/>
      <c r="I378" s="54"/>
      <c r="J378" s="54"/>
      <c r="K378" s="54"/>
    </row>
    <row r="379" spans="2:11" ht="14.25" x14ac:dyDescent="0.2">
      <c r="B379" s="54"/>
      <c r="C379" s="54"/>
      <c r="D379" s="54"/>
      <c r="E379" s="54"/>
      <c r="F379" s="54"/>
      <c r="G379" s="54"/>
      <c r="H379" s="54"/>
      <c r="I379" s="54"/>
      <c r="J379" s="54"/>
      <c r="K379" s="54"/>
    </row>
    <row r="380" spans="2:11" ht="14.25" x14ac:dyDescent="0.2">
      <c r="B380" s="54"/>
      <c r="C380" s="54"/>
      <c r="D380" s="54"/>
      <c r="E380" s="54"/>
      <c r="F380" s="54"/>
      <c r="G380" s="54"/>
      <c r="H380" s="54"/>
      <c r="I380" s="54"/>
      <c r="J380" s="54"/>
      <c r="K380" s="54"/>
    </row>
    <row r="381" spans="2:11" ht="14.25" x14ac:dyDescent="0.2">
      <c r="B381" s="54"/>
      <c r="C381" s="54"/>
      <c r="D381" s="54"/>
      <c r="E381" s="54"/>
      <c r="F381" s="54"/>
      <c r="G381" s="54"/>
      <c r="H381" s="54"/>
      <c r="I381" s="54"/>
      <c r="J381" s="54"/>
      <c r="K381" s="54"/>
    </row>
    <row r="382" spans="2:11" ht="14.25" x14ac:dyDescent="0.2">
      <c r="B382" s="54"/>
      <c r="C382" s="54"/>
      <c r="D382" s="54"/>
      <c r="E382" s="54"/>
      <c r="F382" s="54"/>
      <c r="G382" s="54"/>
      <c r="H382" s="54"/>
      <c r="I382" s="54"/>
      <c r="J382" s="54"/>
      <c r="K382" s="54"/>
    </row>
    <row r="383" spans="2:11" ht="14.25" x14ac:dyDescent="0.2">
      <c r="B383" s="54"/>
      <c r="C383" s="54"/>
      <c r="D383" s="54"/>
      <c r="E383" s="54"/>
      <c r="F383" s="54"/>
      <c r="G383" s="54"/>
      <c r="H383" s="54"/>
      <c r="I383" s="54"/>
      <c r="J383" s="54"/>
      <c r="K383" s="54"/>
    </row>
    <row r="384" spans="2:11" ht="14.25" x14ac:dyDescent="0.2">
      <c r="B384" s="54"/>
      <c r="C384" s="54"/>
      <c r="D384" s="54"/>
      <c r="E384" s="54"/>
      <c r="F384" s="54"/>
      <c r="G384" s="54"/>
      <c r="H384" s="54"/>
      <c r="I384" s="54"/>
      <c r="J384" s="54"/>
      <c r="K384" s="54"/>
    </row>
    <row r="385" spans="2:11" ht="14.25" x14ac:dyDescent="0.2">
      <c r="B385" s="54"/>
      <c r="C385" s="54"/>
      <c r="D385" s="54"/>
      <c r="E385" s="54"/>
      <c r="F385" s="54"/>
      <c r="G385" s="54"/>
      <c r="H385" s="54"/>
      <c r="I385" s="54"/>
      <c r="J385" s="54"/>
      <c r="K385" s="54"/>
    </row>
    <row r="386" spans="2:11" ht="14.25" x14ac:dyDescent="0.2">
      <c r="B386" s="54"/>
      <c r="C386" s="54"/>
      <c r="D386" s="54"/>
      <c r="E386" s="54"/>
      <c r="F386" s="54"/>
      <c r="G386" s="54"/>
      <c r="H386" s="54"/>
      <c r="I386" s="54"/>
      <c r="J386" s="54"/>
      <c r="K386" s="54"/>
    </row>
    <row r="387" spans="2:11" ht="14.25" x14ac:dyDescent="0.2">
      <c r="B387" s="54"/>
      <c r="C387" s="54"/>
      <c r="D387" s="54"/>
      <c r="E387" s="54"/>
      <c r="F387" s="54"/>
      <c r="G387" s="54"/>
      <c r="H387" s="54"/>
      <c r="I387" s="54"/>
      <c r="J387" s="54"/>
      <c r="K387" s="54"/>
    </row>
    <row r="388" spans="2:11" ht="14.25" x14ac:dyDescent="0.2">
      <c r="B388" s="54"/>
      <c r="C388" s="54"/>
      <c r="D388" s="54"/>
      <c r="E388" s="54"/>
      <c r="F388" s="54"/>
      <c r="G388" s="54"/>
      <c r="H388" s="54"/>
      <c r="I388" s="54"/>
      <c r="J388" s="54"/>
      <c r="K388" s="54"/>
    </row>
    <row r="389" spans="2:11" ht="14.25" x14ac:dyDescent="0.2">
      <c r="B389" s="54"/>
      <c r="C389" s="54"/>
      <c r="D389" s="54"/>
      <c r="E389" s="54"/>
      <c r="F389" s="54"/>
      <c r="G389" s="54"/>
      <c r="H389" s="54"/>
      <c r="I389" s="54"/>
      <c r="J389" s="54"/>
      <c r="K389" s="54"/>
    </row>
    <row r="390" spans="2:11" ht="14.25" x14ac:dyDescent="0.2">
      <c r="B390" s="54"/>
      <c r="C390" s="54"/>
      <c r="D390" s="54"/>
      <c r="E390" s="54"/>
      <c r="F390" s="54"/>
      <c r="G390" s="54"/>
      <c r="H390" s="54"/>
      <c r="I390" s="54"/>
      <c r="J390" s="54"/>
      <c r="K390" s="54"/>
    </row>
    <row r="391" spans="2:11" ht="14.25" x14ac:dyDescent="0.2">
      <c r="B391" s="54"/>
      <c r="C391" s="54"/>
      <c r="D391" s="54"/>
      <c r="E391" s="54"/>
      <c r="F391" s="54"/>
      <c r="G391" s="54"/>
      <c r="H391" s="54"/>
      <c r="I391" s="54"/>
      <c r="J391" s="54"/>
      <c r="K391" s="54"/>
    </row>
    <row r="392" spans="2:11" ht="14.25" x14ac:dyDescent="0.2">
      <c r="B392" s="54"/>
      <c r="C392" s="54"/>
      <c r="D392" s="54"/>
      <c r="E392" s="54"/>
      <c r="F392" s="54"/>
      <c r="G392" s="54"/>
      <c r="H392" s="54"/>
      <c r="I392" s="54"/>
      <c r="J392" s="54"/>
      <c r="K392" s="54"/>
    </row>
    <row r="393" spans="2:11" ht="14.25" x14ac:dyDescent="0.2">
      <c r="B393" s="54"/>
      <c r="C393" s="54"/>
      <c r="D393" s="54"/>
      <c r="E393" s="54"/>
      <c r="F393" s="54"/>
      <c r="G393" s="54"/>
      <c r="H393" s="54"/>
      <c r="I393" s="54"/>
      <c r="J393" s="54"/>
      <c r="K393" s="54"/>
    </row>
    <row r="394" spans="2:11" ht="14.25" x14ac:dyDescent="0.2">
      <c r="B394" s="54"/>
      <c r="C394" s="54"/>
      <c r="D394" s="54"/>
      <c r="E394" s="54"/>
      <c r="F394" s="54"/>
      <c r="G394" s="54"/>
      <c r="H394" s="54"/>
      <c r="I394" s="54"/>
      <c r="J394" s="54"/>
      <c r="K394" s="54"/>
    </row>
    <row r="395" spans="2:11" ht="14.25" x14ac:dyDescent="0.2">
      <c r="B395" s="54"/>
      <c r="C395" s="54"/>
      <c r="D395" s="54"/>
      <c r="E395" s="54"/>
      <c r="F395" s="54"/>
      <c r="G395" s="54"/>
      <c r="H395" s="54"/>
      <c r="I395" s="54"/>
      <c r="J395" s="54"/>
      <c r="K395" s="54"/>
    </row>
    <row r="396" spans="2:11" ht="14.25" x14ac:dyDescent="0.2">
      <c r="B396" s="54"/>
      <c r="C396" s="54"/>
      <c r="D396" s="54"/>
      <c r="E396" s="54"/>
      <c r="F396" s="54"/>
      <c r="G396" s="54"/>
      <c r="H396" s="54"/>
      <c r="I396" s="54"/>
      <c r="J396" s="54"/>
      <c r="K396" s="54"/>
    </row>
    <row r="397" spans="2:11" ht="14.25" x14ac:dyDescent="0.2">
      <c r="B397" s="54"/>
      <c r="C397" s="54"/>
      <c r="D397" s="54"/>
      <c r="E397" s="54"/>
      <c r="F397" s="54"/>
      <c r="G397" s="54"/>
      <c r="H397" s="54"/>
      <c r="I397" s="54"/>
      <c r="J397" s="54"/>
      <c r="K397" s="54"/>
    </row>
    <row r="398" spans="2:11" ht="14.25" x14ac:dyDescent="0.2">
      <c r="B398" s="54"/>
      <c r="C398" s="54"/>
      <c r="D398" s="54"/>
      <c r="E398" s="54"/>
      <c r="F398" s="54"/>
      <c r="G398" s="54"/>
      <c r="H398" s="54"/>
      <c r="I398" s="54"/>
      <c r="J398" s="54"/>
      <c r="K398" s="54"/>
    </row>
    <row r="399" spans="2:11" ht="14.25" x14ac:dyDescent="0.2">
      <c r="B399" s="54"/>
      <c r="C399" s="54"/>
      <c r="D399" s="54"/>
      <c r="E399" s="54"/>
      <c r="F399" s="54"/>
      <c r="G399" s="54"/>
      <c r="H399" s="54"/>
      <c r="I399" s="54"/>
      <c r="J399" s="54"/>
      <c r="K399" s="54"/>
    </row>
    <row r="400" spans="2:11" ht="14.25" x14ac:dyDescent="0.2">
      <c r="B400" s="54"/>
      <c r="C400" s="54"/>
      <c r="D400" s="54"/>
      <c r="E400" s="54"/>
      <c r="F400" s="54"/>
      <c r="G400" s="54"/>
      <c r="H400" s="54"/>
      <c r="I400" s="54"/>
      <c r="J400" s="54"/>
      <c r="K400" s="54"/>
    </row>
    <row r="401" spans="2:11" ht="14.25" x14ac:dyDescent="0.2">
      <c r="B401" s="54"/>
      <c r="C401" s="54"/>
      <c r="D401" s="54"/>
      <c r="E401" s="54"/>
      <c r="F401" s="54"/>
      <c r="G401" s="54"/>
      <c r="H401" s="54"/>
      <c r="I401" s="54"/>
      <c r="J401" s="54"/>
      <c r="K401" s="54"/>
    </row>
    <row r="402" spans="2:11" ht="14.25" x14ac:dyDescent="0.2">
      <c r="B402" s="54"/>
      <c r="C402" s="54"/>
      <c r="D402" s="54"/>
      <c r="E402" s="54"/>
      <c r="F402" s="54"/>
      <c r="G402" s="54"/>
      <c r="H402" s="54"/>
      <c r="I402" s="54"/>
      <c r="J402" s="54"/>
      <c r="K402" s="54"/>
    </row>
    <row r="403" spans="2:11" ht="14.25" x14ac:dyDescent="0.2">
      <c r="B403" s="54"/>
      <c r="C403" s="54"/>
      <c r="D403" s="54"/>
      <c r="E403" s="54"/>
      <c r="F403" s="54"/>
      <c r="G403" s="54"/>
      <c r="H403" s="54"/>
      <c r="I403" s="54"/>
      <c r="J403" s="54"/>
      <c r="K403" s="54"/>
    </row>
    <row r="404" spans="2:11" ht="14.25" x14ac:dyDescent="0.2">
      <c r="B404" s="54"/>
      <c r="C404" s="54"/>
      <c r="D404" s="54"/>
      <c r="E404" s="54"/>
      <c r="F404" s="54"/>
      <c r="G404" s="54"/>
      <c r="H404" s="54"/>
      <c r="I404" s="54"/>
      <c r="J404" s="54"/>
      <c r="K404" s="54"/>
    </row>
    <row r="405" spans="2:11" ht="14.25" x14ac:dyDescent="0.2">
      <c r="B405" s="54"/>
      <c r="C405" s="54"/>
      <c r="D405" s="54"/>
      <c r="E405" s="54"/>
      <c r="F405" s="54"/>
      <c r="G405" s="54"/>
      <c r="H405" s="54"/>
      <c r="I405" s="54"/>
      <c r="J405" s="54"/>
      <c r="K405" s="54"/>
    </row>
    <row r="406" spans="2:11" ht="14.25" x14ac:dyDescent="0.2">
      <c r="B406" s="54"/>
      <c r="C406" s="54"/>
      <c r="D406" s="54"/>
      <c r="E406" s="54"/>
      <c r="F406" s="54"/>
      <c r="G406" s="54"/>
      <c r="H406" s="54"/>
      <c r="I406" s="54"/>
      <c r="J406" s="54"/>
      <c r="K406" s="54"/>
    </row>
    <row r="407" spans="2:11" ht="14.25" x14ac:dyDescent="0.2">
      <c r="B407" s="54"/>
      <c r="C407" s="54"/>
      <c r="D407" s="54"/>
      <c r="E407" s="54"/>
      <c r="F407" s="54"/>
      <c r="G407" s="54"/>
      <c r="H407" s="54"/>
      <c r="I407" s="54"/>
      <c r="J407" s="54"/>
      <c r="K407" s="54"/>
    </row>
    <row r="408" spans="2:11" ht="14.25" x14ac:dyDescent="0.2">
      <c r="B408" s="54"/>
      <c r="C408" s="54"/>
      <c r="D408" s="54"/>
      <c r="E408" s="54"/>
      <c r="F408" s="54"/>
      <c r="G408" s="54"/>
      <c r="H408" s="54"/>
      <c r="I408" s="54"/>
      <c r="J408" s="54"/>
      <c r="K408" s="54"/>
    </row>
    <row r="409" spans="2:11" ht="14.25" x14ac:dyDescent="0.2">
      <c r="B409" s="54"/>
      <c r="C409" s="54"/>
      <c r="D409" s="54"/>
      <c r="E409" s="54"/>
      <c r="F409" s="54"/>
      <c r="G409" s="54"/>
      <c r="H409" s="54"/>
      <c r="I409" s="54"/>
      <c r="J409" s="54"/>
      <c r="K409" s="54"/>
    </row>
    <row r="410" spans="2:11" ht="14.25" x14ac:dyDescent="0.2">
      <c r="B410" s="54"/>
      <c r="C410" s="54"/>
      <c r="D410" s="54"/>
      <c r="E410" s="54"/>
      <c r="F410" s="54"/>
      <c r="G410" s="54"/>
      <c r="H410" s="54"/>
      <c r="I410" s="54"/>
      <c r="J410" s="54"/>
      <c r="K410" s="54"/>
    </row>
    <row r="411" spans="2:11" ht="14.25" x14ac:dyDescent="0.2">
      <c r="B411" s="54"/>
      <c r="C411" s="54"/>
      <c r="D411" s="54"/>
      <c r="E411" s="54"/>
      <c r="F411" s="54"/>
      <c r="G411" s="54"/>
      <c r="H411" s="54"/>
      <c r="I411" s="54"/>
      <c r="J411" s="54"/>
      <c r="K411" s="54"/>
    </row>
    <row r="412" spans="2:11" ht="14.25" x14ac:dyDescent="0.2">
      <c r="B412" s="54"/>
      <c r="C412" s="54"/>
      <c r="D412" s="54"/>
      <c r="E412" s="54"/>
      <c r="F412" s="54"/>
      <c r="G412" s="54"/>
      <c r="H412" s="54"/>
      <c r="I412" s="54"/>
      <c r="J412" s="54"/>
      <c r="K412" s="54"/>
    </row>
    <row r="413" spans="2:11" ht="14.25" x14ac:dyDescent="0.2">
      <c r="B413" s="54"/>
      <c r="C413" s="54"/>
      <c r="D413" s="54"/>
      <c r="E413" s="54"/>
      <c r="F413" s="54"/>
      <c r="G413" s="54"/>
      <c r="H413" s="54"/>
      <c r="I413" s="54"/>
      <c r="J413" s="54"/>
      <c r="K413" s="54"/>
    </row>
    <row r="414" spans="2:11" ht="14.25" x14ac:dyDescent="0.2">
      <c r="B414" s="54"/>
      <c r="C414" s="54"/>
      <c r="D414" s="54"/>
      <c r="E414" s="54"/>
      <c r="F414" s="54"/>
      <c r="G414" s="54"/>
      <c r="H414" s="54"/>
      <c r="I414" s="54"/>
      <c r="J414" s="54"/>
      <c r="K414" s="54"/>
    </row>
    <row r="415" spans="2:11" ht="14.25" x14ac:dyDescent="0.2">
      <c r="B415" s="54"/>
      <c r="C415" s="54"/>
      <c r="D415" s="54"/>
      <c r="E415" s="54"/>
      <c r="F415" s="54"/>
      <c r="G415" s="54"/>
      <c r="H415" s="54"/>
      <c r="I415" s="54"/>
      <c r="J415" s="54"/>
      <c r="K415" s="54"/>
    </row>
    <row r="416" spans="2:11" ht="14.25" x14ac:dyDescent="0.2">
      <c r="B416" s="54"/>
      <c r="C416" s="54"/>
      <c r="D416" s="54"/>
      <c r="E416" s="54"/>
      <c r="F416" s="54"/>
      <c r="G416" s="54"/>
      <c r="H416" s="54"/>
      <c r="I416" s="54"/>
      <c r="J416" s="54"/>
      <c r="K416" s="54"/>
    </row>
    <row r="417" spans="2:11" ht="14.25" x14ac:dyDescent="0.2">
      <c r="B417" s="54"/>
      <c r="C417" s="54"/>
      <c r="D417" s="54"/>
      <c r="E417" s="54"/>
      <c r="F417" s="54"/>
      <c r="G417" s="54"/>
      <c r="H417" s="54"/>
      <c r="I417" s="54"/>
      <c r="J417" s="54"/>
      <c r="K417" s="54"/>
    </row>
    <row r="418" spans="2:11" ht="14.25" x14ac:dyDescent="0.2">
      <c r="B418" s="54"/>
      <c r="C418" s="54"/>
      <c r="D418" s="54"/>
      <c r="E418" s="54"/>
      <c r="F418" s="54"/>
      <c r="G418" s="54"/>
      <c r="H418" s="54"/>
      <c r="I418" s="54"/>
      <c r="J418" s="54"/>
      <c r="K418" s="54"/>
    </row>
    <row r="419" spans="2:11" ht="14.25" x14ac:dyDescent="0.2">
      <c r="B419" s="54"/>
      <c r="C419" s="54"/>
      <c r="D419" s="54"/>
      <c r="E419" s="54"/>
      <c r="F419" s="54"/>
      <c r="G419" s="54"/>
      <c r="H419" s="54"/>
      <c r="I419" s="54"/>
      <c r="J419" s="54"/>
      <c r="K419" s="54"/>
    </row>
    <row r="420" spans="2:11" ht="14.25" x14ac:dyDescent="0.2">
      <c r="B420" s="54"/>
      <c r="C420" s="54"/>
      <c r="D420" s="54"/>
      <c r="E420" s="54"/>
      <c r="F420" s="54"/>
      <c r="G420" s="54"/>
      <c r="H420" s="54"/>
      <c r="I420" s="54"/>
      <c r="J420" s="54"/>
      <c r="K420" s="54"/>
    </row>
    <row r="421" spans="2:11" ht="14.25" x14ac:dyDescent="0.2">
      <c r="B421" s="54"/>
      <c r="C421" s="54"/>
      <c r="D421" s="54"/>
      <c r="E421" s="54"/>
      <c r="F421" s="54"/>
      <c r="G421" s="54"/>
      <c r="H421" s="54"/>
      <c r="I421" s="54"/>
      <c r="J421" s="54"/>
      <c r="K421" s="54"/>
    </row>
    <row r="422" spans="2:11" ht="14.25" x14ac:dyDescent="0.2">
      <c r="B422" s="54"/>
      <c r="C422" s="54"/>
      <c r="D422" s="54"/>
      <c r="E422" s="54"/>
      <c r="F422" s="54"/>
      <c r="G422" s="54"/>
      <c r="H422" s="54"/>
      <c r="I422" s="54"/>
      <c r="J422" s="54"/>
      <c r="K422" s="54"/>
    </row>
    <row r="423" spans="2:11" ht="14.25" x14ac:dyDescent="0.2">
      <c r="B423" s="54"/>
      <c r="C423" s="54"/>
      <c r="D423" s="54"/>
      <c r="E423" s="54"/>
      <c r="F423" s="54"/>
      <c r="G423" s="54"/>
      <c r="H423" s="54"/>
      <c r="I423" s="54"/>
      <c r="J423" s="54"/>
      <c r="K423" s="54"/>
    </row>
    <row r="424" spans="2:11" ht="14.25" x14ac:dyDescent="0.2">
      <c r="B424" s="54"/>
      <c r="C424" s="54"/>
      <c r="D424" s="54"/>
      <c r="E424" s="54"/>
      <c r="F424" s="54"/>
      <c r="G424" s="54"/>
      <c r="H424" s="54"/>
      <c r="I424" s="54"/>
      <c r="J424" s="54"/>
      <c r="K424" s="54"/>
    </row>
    <row r="425" spans="2:11" ht="14.25" x14ac:dyDescent="0.2">
      <c r="B425" s="54"/>
      <c r="C425" s="54"/>
      <c r="D425" s="54"/>
      <c r="E425" s="54"/>
      <c r="F425" s="54"/>
      <c r="G425" s="54"/>
      <c r="H425" s="54"/>
      <c r="I425" s="54"/>
      <c r="J425" s="54"/>
      <c r="K425" s="54"/>
    </row>
  </sheetData>
  <mergeCells count="10">
    <mergeCell ref="H5:H6"/>
    <mergeCell ref="I5:I6"/>
    <mergeCell ref="J5:J6"/>
    <mergeCell ref="K5:K6"/>
    <mergeCell ref="B5:B6"/>
    <mergeCell ref="C5:C6"/>
    <mergeCell ref="D5:D6"/>
    <mergeCell ref="E5:E6"/>
    <mergeCell ref="F5:F6"/>
    <mergeCell ref="G5:G6"/>
  </mergeCells>
  <printOptions horizontalCentered="1" gridLines="1"/>
  <pageMargins left="0.78740157480314965" right="0.78740157480314965" top="1.2598425196850394" bottom="0.98425196850393704" header="0" footer="0"/>
  <pageSetup scale="75" orientation="portrait" verticalDpi="144"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L80"/>
  <sheetViews>
    <sheetView workbookViewId="0"/>
  </sheetViews>
  <sheetFormatPr baseColWidth="10" defaultColWidth="20.42578125" defaultRowHeight="15" x14ac:dyDescent="0.2"/>
  <cols>
    <col min="1" max="1" width="1.7109375" style="196" customWidth="1"/>
    <col min="2" max="2" width="8.140625" style="221" customWidth="1"/>
    <col min="3" max="3" width="20.7109375" style="221" customWidth="1"/>
    <col min="4" max="4" width="11" style="221" customWidth="1"/>
    <col min="5" max="5" width="46.7109375" style="196" customWidth="1"/>
    <col min="6" max="6" width="12.28515625" style="196" customWidth="1"/>
    <col min="7" max="7" width="17" style="221" customWidth="1"/>
    <col min="8" max="8" width="20.140625" style="196" bestFit="1" customWidth="1"/>
    <col min="9" max="9" width="25.28515625" style="196" customWidth="1"/>
    <col min="10" max="10" width="4.140625" style="196" customWidth="1"/>
    <col min="11" max="11" width="22.7109375" style="332" customWidth="1"/>
    <col min="12" max="12" width="25.42578125" style="196" bestFit="1" customWidth="1"/>
    <col min="13" max="16384" width="20.42578125" style="196"/>
  </cols>
  <sheetData>
    <row r="1" spans="2:12" ht="71.25" customHeight="1" thickBot="1" x14ac:dyDescent="0.25">
      <c r="B1" s="968"/>
      <c r="C1" s="968"/>
      <c r="D1" s="968"/>
      <c r="E1" s="968"/>
      <c r="F1" s="968"/>
      <c r="G1" s="968"/>
      <c r="H1" s="968"/>
      <c r="I1" s="968"/>
    </row>
    <row r="2" spans="2:12" ht="35.25" customHeight="1" x14ac:dyDescent="0.2">
      <c r="B2" s="969" t="s">
        <v>45</v>
      </c>
      <c r="C2" s="970"/>
      <c r="D2" s="970"/>
      <c r="E2" s="971"/>
      <c r="F2" s="971"/>
      <c r="G2" s="971"/>
      <c r="H2" s="971"/>
      <c r="I2" s="972"/>
    </row>
    <row r="3" spans="2:12" ht="35.25" customHeight="1" thickBot="1" x14ac:dyDescent="0.25">
      <c r="B3" s="973" t="s">
        <v>146</v>
      </c>
      <c r="C3" s="974"/>
      <c r="D3" s="974"/>
      <c r="E3" s="975"/>
      <c r="F3" s="975"/>
      <c r="G3" s="975"/>
      <c r="H3" s="975"/>
      <c r="I3" s="976"/>
    </row>
    <row r="4" spans="2:12" ht="35.25" customHeight="1" x14ac:dyDescent="0.2">
      <c r="B4" s="969" t="s">
        <v>363</v>
      </c>
      <c r="C4" s="970"/>
      <c r="D4" s="970"/>
      <c r="E4" s="971"/>
      <c r="F4" s="971"/>
      <c r="G4" s="971"/>
      <c r="H4" s="971"/>
      <c r="I4" s="972"/>
      <c r="K4" s="333"/>
    </row>
    <row r="5" spans="2:12" ht="35.25" customHeight="1" x14ac:dyDescent="0.2">
      <c r="B5" s="977" t="s">
        <v>216</v>
      </c>
      <c r="C5" s="978"/>
      <c r="D5" s="978"/>
      <c r="E5" s="978"/>
      <c r="F5" s="978"/>
      <c r="G5" s="978" t="s">
        <v>298</v>
      </c>
      <c r="H5" s="978"/>
      <c r="I5" s="979"/>
    </row>
    <row r="6" spans="2:12" ht="33" customHeight="1" x14ac:dyDescent="0.2">
      <c r="B6" s="316" t="s">
        <v>27</v>
      </c>
      <c r="C6" s="980" t="s">
        <v>434</v>
      </c>
      <c r="D6" s="981"/>
      <c r="E6" s="317" t="s">
        <v>1</v>
      </c>
      <c r="F6" s="317" t="s">
        <v>46</v>
      </c>
      <c r="G6" s="317" t="s">
        <v>47</v>
      </c>
      <c r="H6" s="317" t="s">
        <v>48</v>
      </c>
      <c r="I6" s="318" t="s">
        <v>6</v>
      </c>
    </row>
    <row r="7" spans="2:12" ht="15.75" x14ac:dyDescent="0.25">
      <c r="B7" s="334"/>
      <c r="C7" s="502"/>
      <c r="D7" s="502"/>
      <c r="E7" s="320" t="s">
        <v>190</v>
      </c>
      <c r="F7" s="320"/>
      <c r="G7" s="335"/>
      <c r="H7" s="336"/>
      <c r="I7" s="337"/>
    </row>
    <row r="8" spans="2:12" ht="30" x14ac:dyDescent="0.2">
      <c r="B8" s="298" t="s">
        <v>546</v>
      </c>
      <c r="C8" s="504" t="s">
        <v>436</v>
      </c>
      <c r="D8" s="504">
        <v>210</v>
      </c>
      <c r="E8" s="600" t="str">
        <f>CANTIDADES!B11</f>
        <v>Excavación sin clasificar de la explanación, canales y prestamos. No incluye botada.</v>
      </c>
      <c r="F8" s="293" t="s">
        <v>50</v>
      </c>
      <c r="G8" s="195">
        <f>CANTIDADES!G11</f>
        <v>1798</v>
      </c>
      <c r="H8" s="829" t="e">
        <f>ROUND(#REF!/(1+#REF!),0)</f>
        <v>#REF!</v>
      </c>
      <c r="I8" s="341" t="e">
        <f>G8*H8</f>
        <v>#REF!</v>
      </c>
      <c r="K8" s="593" t="e">
        <f t="shared" ref="K8:K16" si="0">+I8*$K$63</f>
        <v>#REF!</v>
      </c>
    </row>
    <row r="9" spans="2:12" ht="30" x14ac:dyDescent="0.2">
      <c r="B9" s="338" t="s">
        <v>544</v>
      </c>
      <c r="C9" s="612" t="s">
        <v>435</v>
      </c>
      <c r="D9" s="503" t="s">
        <v>544</v>
      </c>
      <c r="E9" s="339" t="s">
        <v>1608</v>
      </c>
      <c r="F9" s="293" t="s">
        <v>50</v>
      </c>
      <c r="G9" s="195">
        <f>+CANTIDADES!G12</f>
        <v>3419</v>
      </c>
      <c r="H9" s="829" t="e">
        <f>ROUND(#REF!/(1+#REF!),0)</f>
        <v>#REF!</v>
      </c>
      <c r="I9" s="341" t="e">
        <f>+H9*G9</f>
        <v>#REF!</v>
      </c>
      <c r="K9" s="593" t="e">
        <f t="shared" si="0"/>
        <v>#REF!</v>
      </c>
    </row>
    <row r="10" spans="2:12" ht="30" x14ac:dyDescent="0.2">
      <c r="B10" s="613" t="s">
        <v>220</v>
      </c>
      <c r="C10" s="614" t="s">
        <v>435</v>
      </c>
      <c r="D10" s="615" t="s">
        <v>220</v>
      </c>
      <c r="E10" s="342" t="s">
        <v>156</v>
      </c>
      <c r="F10" s="293" t="s">
        <v>50</v>
      </c>
      <c r="G10" s="343">
        <f>+CANTIDADES!G14</f>
        <v>816</v>
      </c>
      <c r="H10" s="829" t="e">
        <f>ROUND(#REF!/(1+#REF!),0)</f>
        <v>#REF!</v>
      </c>
      <c r="I10" s="341" t="e">
        <f>+H10*G10</f>
        <v>#REF!</v>
      </c>
      <c r="K10" s="593" t="e">
        <f t="shared" si="0"/>
        <v>#REF!</v>
      </c>
    </row>
    <row r="11" spans="2:12" ht="37.15" customHeight="1" x14ac:dyDescent="0.2">
      <c r="B11" s="613" t="s">
        <v>550</v>
      </c>
      <c r="C11" s="614" t="s">
        <v>435</v>
      </c>
      <c r="D11" s="615" t="s">
        <v>550</v>
      </c>
      <c r="E11" s="342" t="str">
        <f>CANTIDADES!B23</f>
        <v>Lleno mecánico compactado con material de la excavación</v>
      </c>
      <c r="F11" s="293" t="str">
        <f>F10</f>
        <v>m³</v>
      </c>
      <c r="G11" s="343">
        <f>CANTIDADES!G23</f>
        <v>1798</v>
      </c>
      <c r="H11" s="829" t="e">
        <f>ROUND(#REF!/(1+#REF!),0)</f>
        <v>#REF!</v>
      </c>
      <c r="I11" s="341" t="e">
        <f>+H11*G11</f>
        <v>#REF!</v>
      </c>
      <c r="K11" s="593" t="e">
        <f t="shared" si="0"/>
        <v>#REF!</v>
      </c>
    </row>
    <row r="12" spans="2:12" ht="36" customHeight="1" x14ac:dyDescent="0.2">
      <c r="B12" s="613" t="s">
        <v>548</v>
      </c>
      <c r="C12" s="614" t="s">
        <v>435</v>
      </c>
      <c r="D12" s="615" t="s">
        <v>548</v>
      </c>
      <c r="E12" s="342" t="s">
        <v>547</v>
      </c>
      <c r="F12" s="293" t="s">
        <v>50</v>
      </c>
      <c r="G12" s="343">
        <f>CANTIDADES!G24</f>
        <v>1786</v>
      </c>
      <c r="H12" s="829" t="e">
        <f>ROUND(#REF!/(1+#REF!),0)</f>
        <v>#REF!</v>
      </c>
      <c r="I12" s="341" t="e">
        <f>G12*H12</f>
        <v>#REF!</v>
      </c>
      <c r="K12" s="593" t="e">
        <f t="shared" si="0"/>
        <v>#REF!</v>
      </c>
    </row>
    <row r="13" spans="2:12" ht="30" x14ac:dyDescent="0.2">
      <c r="B13" s="338" t="s">
        <v>234</v>
      </c>
      <c r="C13" s="503" t="s">
        <v>436</v>
      </c>
      <c r="D13" s="503" t="s">
        <v>437</v>
      </c>
      <c r="E13" s="339" t="s">
        <v>68</v>
      </c>
      <c r="F13" s="293" t="s">
        <v>60</v>
      </c>
      <c r="G13" s="195">
        <f>+CANTIDADES!G158</f>
        <v>18</v>
      </c>
      <c r="H13" s="829" t="e">
        <f>ROUND(#REF!/(1+#REF!),0)</f>
        <v>#REF!</v>
      </c>
      <c r="I13" s="341" t="e">
        <f>+H13*G13</f>
        <v>#REF!</v>
      </c>
      <c r="K13" s="593" t="e">
        <f t="shared" si="0"/>
        <v>#REF!</v>
      </c>
    </row>
    <row r="14" spans="2:12" ht="30" x14ac:dyDescent="0.2">
      <c r="B14" s="338" t="s">
        <v>326</v>
      </c>
      <c r="C14" s="503" t="s">
        <v>436</v>
      </c>
      <c r="D14" s="503" t="s">
        <v>438</v>
      </c>
      <c r="E14" s="339" t="s">
        <v>38</v>
      </c>
      <c r="F14" s="293" t="s">
        <v>51</v>
      </c>
      <c r="G14" s="195">
        <f>+CANTIDADES!G26</f>
        <v>25085</v>
      </c>
      <c r="H14" s="829" t="e">
        <f>ROUND(#REF!/(1+#REF!),0)</f>
        <v>#REF!</v>
      </c>
      <c r="I14" s="341" t="e">
        <f>+H14*G14</f>
        <v>#REF!</v>
      </c>
      <c r="K14" s="593" t="e">
        <f t="shared" si="0"/>
        <v>#REF!</v>
      </c>
    </row>
    <row r="15" spans="2:12" ht="30" x14ac:dyDescent="0.2">
      <c r="B15" s="338" t="s">
        <v>364</v>
      </c>
      <c r="C15" s="614" t="s">
        <v>435</v>
      </c>
      <c r="D15" s="503" t="s">
        <v>364</v>
      </c>
      <c r="E15" s="339" t="s">
        <v>365</v>
      </c>
      <c r="F15" s="293" t="s">
        <v>51</v>
      </c>
      <c r="G15" s="195">
        <f>CANTIDADES!G27</f>
        <v>5047</v>
      </c>
      <c r="H15" s="829" t="e">
        <f>ROUND(#REF!/(1+#REF!),0)</f>
        <v>#REF!</v>
      </c>
      <c r="I15" s="341" t="e">
        <f>G15*H15</f>
        <v>#REF!</v>
      </c>
      <c r="K15" s="593" t="e">
        <f t="shared" si="0"/>
        <v>#REF!</v>
      </c>
    </row>
    <row r="16" spans="2:12" s="214" customFormat="1" ht="15.75" x14ac:dyDescent="0.2">
      <c r="B16" s="298"/>
      <c r="C16" s="504"/>
      <c r="D16" s="504"/>
      <c r="E16" s="344" t="s">
        <v>52</v>
      </c>
      <c r="F16" s="199"/>
      <c r="G16" s="197"/>
      <c r="H16" s="345"/>
      <c r="I16" s="184" t="e">
        <f>SUM(I8:I15)</f>
        <v>#REF!</v>
      </c>
      <c r="K16" s="594" t="e">
        <f t="shared" si="0"/>
        <v>#REF!</v>
      </c>
      <c r="L16" s="604" t="e">
        <f>SUM(K8:K15)</f>
        <v>#REF!</v>
      </c>
    </row>
    <row r="17" spans="2:12" ht="15.75" x14ac:dyDescent="0.2">
      <c r="B17" s="346"/>
      <c r="C17" s="505"/>
      <c r="D17" s="505"/>
      <c r="E17" s="321" t="s">
        <v>74</v>
      </c>
      <c r="F17" s="321"/>
      <c r="G17" s="347"/>
      <c r="H17" s="336"/>
      <c r="I17" s="348"/>
      <c r="K17" s="593"/>
    </row>
    <row r="18" spans="2:12" s="349" customFormat="1" ht="51" customHeight="1" x14ac:dyDescent="0.2">
      <c r="B18" s="338" t="s">
        <v>222</v>
      </c>
      <c r="C18" s="503" t="s">
        <v>436</v>
      </c>
      <c r="D18" s="503" t="s">
        <v>439</v>
      </c>
      <c r="E18" s="339" t="str">
        <f>CANTIDADES!B34</f>
        <v>Suministro, colocación, conformación y compactación de material de la zona para afirmado de vías, no incluye transporte.</v>
      </c>
      <c r="F18" s="293" t="s">
        <v>50</v>
      </c>
      <c r="G18" s="195">
        <f>CANTIDADES!G34</f>
        <v>2509</v>
      </c>
      <c r="H18" s="829" t="e">
        <f>ROUND(#REF!/(1+#REF!),0)</f>
        <v>#REF!</v>
      </c>
      <c r="I18" s="341" t="e">
        <f>+H18*G18</f>
        <v>#REF!</v>
      </c>
      <c r="K18" s="593" t="e">
        <f t="shared" ref="K18:K48" si="1">+I18*$K$63</f>
        <v>#REF!</v>
      </c>
    </row>
    <row r="19" spans="2:12" s="349" customFormat="1" ht="51" customHeight="1" x14ac:dyDescent="0.2">
      <c r="B19" s="338" t="s">
        <v>263</v>
      </c>
      <c r="C19" s="503" t="s">
        <v>436</v>
      </c>
      <c r="D19" s="503" t="s">
        <v>441</v>
      </c>
      <c r="E19" s="339" t="s">
        <v>347</v>
      </c>
      <c r="F19" s="293" t="s">
        <v>50</v>
      </c>
      <c r="G19" s="195">
        <f>CANTIDADES!G37</f>
        <v>6171</v>
      </c>
      <c r="H19" s="829" t="e">
        <f>ROUND(#REF!/(1+#REF!),0)</f>
        <v>#REF!</v>
      </c>
      <c r="I19" s="341" t="e">
        <f>+H19*G19</f>
        <v>#REF!</v>
      </c>
      <c r="K19" s="593" t="e">
        <f t="shared" si="1"/>
        <v>#REF!</v>
      </c>
    </row>
    <row r="20" spans="2:12" s="349" customFormat="1" x14ac:dyDescent="0.2">
      <c r="B20" s="338"/>
      <c r="C20" s="503"/>
      <c r="D20" s="503"/>
      <c r="E20" s="339"/>
      <c r="F20" s="293"/>
      <c r="G20" s="195"/>
      <c r="H20" s="340"/>
      <c r="I20" s="341"/>
      <c r="K20" s="593" t="e">
        <f t="shared" si="1"/>
        <v>#REF!</v>
      </c>
    </row>
    <row r="21" spans="2:12" ht="15.75" x14ac:dyDescent="0.2">
      <c r="B21" s="350"/>
      <c r="C21" s="506"/>
      <c r="D21" s="506"/>
      <c r="E21" s="322" t="s">
        <v>75</v>
      </c>
      <c r="F21" s="322"/>
      <c r="G21" s="351"/>
      <c r="H21" s="352"/>
      <c r="I21" s="353" t="e">
        <f>SUM(I18:I19)</f>
        <v>#REF!</v>
      </c>
      <c r="K21" s="594" t="e">
        <f t="shared" si="1"/>
        <v>#REF!</v>
      </c>
      <c r="L21" s="595" t="e">
        <f>SUM(K18:K19)</f>
        <v>#REF!</v>
      </c>
    </row>
    <row r="22" spans="2:12" ht="15.75" x14ac:dyDescent="0.25">
      <c r="B22" s="334"/>
      <c r="C22" s="502"/>
      <c r="D22" s="502"/>
      <c r="E22" s="320" t="s">
        <v>191</v>
      </c>
      <c r="F22" s="320"/>
      <c r="G22" s="336"/>
      <c r="H22" s="336"/>
      <c r="I22" s="354"/>
      <c r="K22" s="593" t="e">
        <f t="shared" si="1"/>
        <v>#REF!</v>
      </c>
    </row>
    <row r="23" spans="2:12" ht="97.5" customHeight="1" x14ac:dyDescent="0.2">
      <c r="B23" s="618" t="s">
        <v>223</v>
      </c>
      <c r="C23" s="507" t="s">
        <v>436</v>
      </c>
      <c r="D23" s="507">
        <v>900</v>
      </c>
      <c r="E23" s="339" t="s">
        <v>440</v>
      </c>
      <c r="F23" s="293" t="s">
        <v>54</v>
      </c>
      <c r="G23" s="195">
        <f>+CANTIDADES!G44</f>
        <v>840961</v>
      </c>
      <c r="H23" s="829" t="e">
        <f>ROUND(#REF!/(1+#REF!),0)</f>
        <v>#REF!</v>
      </c>
      <c r="I23" s="341" t="e">
        <f>+H23*G23</f>
        <v>#REF!</v>
      </c>
      <c r="K23" s="593" t="e">
        <f t="shared" si="1"/>
        <v>#REF!</v>
      </c>
    </row>
    <row r="24" spans="2:12" ht="15.75" x14ac:dyDescent="0.25">
      <c r="B24" s="298"/>
      <c r="C24" s="504"/>
      <c r="D24" s="504"/>
      <c r="E24" s="355" t="s">
        <v>55</v>
      </c>
      <c r="F24" s="323"/>
      <c r="G24" s="195"/>
      <c r="H24" s="356"/>
      <c r="I24" s="184" t="e">
        <f>+SUM(I23:I23)</f>
        <v>#REF!</v>
      </c>
      <c r="K24" s="594" t="e">
        <f t="shared" si="1"/>
        <v>#REF!</v>
      </c>
      <c r="L24" s="595" t="e">
        <f>SUM(K23)</f>
        <v>#REF!</v>
      </c>
    </row>
    <row r="25" spans="2:12" ht="31.5" x14ac:dyDescent="0.2">
      <c r="B25" s="334"/>
      <c r="C25" s="502"/>
      <c r="D25" s="502"/>
      <c r="E25" s="324" t="s">
        <v>56</v>
      </c>
      <c r="F25" s="324"/>
      <c r="G25" s="357"/>
      <c r="H25" s="336"/>
      <c r="I25" s="354"/>
      <c r="K25" s="593" t="e">
        <f t="shared" si="1"/>
        <v>#REF!</v>
      </c>
    </row>
    <row r="26" spans="2:12" ht="42" customHeight="1" x14ac:dyDescent="0.2">
      <c r="B26" s="613" t="s">
        <v>224</v>
      </c>
      <c r="C26" s="508" t="s">
        <v>436</v>
      </c>
      <c r="D26" s="615" t="s">
        <v>442</v>
      </c>
      <c r="E26" s="358" t="s">
        <v>158</v>
      </c>
      <c r="F26" s="325" t="s">
        <v>41</v>
      </c>
      <c r="G26" s="359">
        <f>+CANTIDADES!G48</f>
        <v>32708</v>
      </c>
      <c r="H26" s="360">
        <v>4215</v>
      </c>
      <c r="I26" s="341">
        <f>+H26*G26</f>
        <v>137864220</v>
      </c>
      <c r="K26" s="593" t="e">
        <f t="shared" si="1"/>
        <v>#REF!</v>
      </c>
    </row>
    <row r="27" spans="2:12" ht="15.75" x14ac:dyDescent="0.25">
      <c r="B27" s="298"/>
      <c r="C27" s="504"/>
      <c r="D27" s="504"/>
      <c r="E27" s="355" t="s">
        <v>58</v>
      </c>
      <c r="F27" s="323"/>
      <c r="G27" s="195"/>
      <c r="H27" s="356"/>
      <c r="I27" s="184">
        <f>SUM(I26:I26)</f>
        <v>137864220</v>
      </c>
      <c r="K27" s="594" t="e">
        <f t="shared" si="1"/>
        <v>#REF!</v>
      </c>
      <c r="L27" s="595" t="e">
        <f>SUM(K26)</f>
        <v>#REF!</v>
      </c>
    </row>
    <row r="28" spans="2:12" ht="15.75" x14ac:dyDescent="0.25">
      <c r="B28" s="334"/>
      <c r="C28" s="502"/>
      <c r="D28" s="502"/>
      <c r="E28" s="320" t="s">
        <v>59</v>
      </c>
      <c r="F28" s="320"/>
      <c r="G28" s="336"/>
      <c r="H28" s="336"/>
      <c r="I28" s="354"/>
      <c r="K28" s="593" t="e">
        <f t="shared" si="1"/>
        <v>#REF!</v>
      </c>
    </row>
    <row r="29" spans="2:12" ht="30" x14ac:dyDescent="0.2">
      <c r="B29" s="618" t="s">
        <v>554</v>
      </c>
      <c r="C29" s="507" t="s">
        <v>436</v>
      </c>
      <c r="D29" s="507">
        <v>600</v>
      </c>
      <c r="E29" s="339" t="s">
        <v>553</v>
      </c>
      <c r="F29" s="293" t="s">
        <v>50</v>
      </c>
      <c r="G29" s="195">
        <f>+CANTIDADES!G81</f>
        <v>10</v>
      </c>
      <c r="H29" s="340">
        <v>296866</v>
      </c>
      <c r="I29" s="341">
        <f t="shared" ref="I29:I39" si="2">+H29*G29</f>
        <v>2968660</v>
      </c>
      <c r="K29" s="593" t="e">
        <f t="shared" si="1"/>
        <v>#REF!</v>
      </c>
    </row>
    <row r="30" spans="2:12" ht="46.15" customHeight="1" x14ac:dyDescent="0.2">
      <c r="B30" s="618" t="s">
        <v>228</v>
      </c>
      <c r="C30" s="507" t="s">
        <v>436</v>
      </c>
      <c r="D30" s="507">
        <v>600</v>
      </c>
      <c r="E30" s="339" t="s">
        <v>194</v>
      </c>
      <c r="F30" s="293" t="s">
        <v>50</v>
      </c>
      <c r="G30" s="195">
        <f>+CANTIDADES!G104</f>
        <v>3409</v>
      </c>
      <c r="H30" s="340">
        <v>16311</v>
      </c>
      <c r="I30" s="341">
        <f t="shared" si="2"/>
        <v>55604199</v>
      </c>
      <c r="K30" s="593" t="e">
        <f t="shared" si="1"/>
        <v>#REF!</v>
      </c>
    </row>
    <row r="31" spans="2:12" ht="30" x14ac:dyDescent="0.2">
      <c r="B31" s="618" t="s">
        <v>230</v>
      </c>
      <c r="C31" s="507" t="s">
        <v>436</v>
      </c>
      <c r="D31" s="507">
        <v>630</v>
      </c>
      <c r="E31" s="339" t="s">
        <v>143</v>
      </c>
      <c r="F31" s="293" t="s">
        <v>50</v>
      </c>
      <c r="G31" s="195">
        <f>+CANTIDADES!G111</f>
        <v>293</v>
      </c>
      <c r="H31" s="340">
        <v>651735</v>
      </c>
      <c r="I31" s="341">
        <f t="shared" si="2"/>
        <v>190958355</v>
      </c>
      <c r="K31" s="593" t="e">
        <f t="shared" si="1"/>
        <v>#REF!</v>
      </c>
    </row>
    <row r="32" spans="2:12" x14ac:dyDescent="0.2">
      <c r="B32" s="618" t="s">
        <v>231</v>
      </c>
      <c r="C32" s="507" t="s">
        <v>436</v>
      </c>
      <c r="D32" s="507">
        <v>630</v>
      </c>
      <c r="E32" s="361" t="s">
        <v>71</v>
      </c>
      <c r="F32" s="293" t="s">
        <v>50</v>
      </c>
      <c r="G32" s="195">
        <f>+CANTIDADES!G140</f>
        <v>15</v>
      </c>
      <c r="H32" s="362">
        <v>443035</v>
      </c>
      <c r="I32" s="341">
        <f t="shared" si="2"/>
        <v>6645525</v>
      </c>
      <c r="K32" s="593" t="e">
        <f t="shared" si="1"/>
        <v>#REF!</v>
      </c>
    </row>
    <row r="33" spans="2:12" ht="18" customHeight="1" x14ac:dyDescent="0.2">
      <c r="B33" s="618" t="s">
        <v>489</v>
      </c>
      <c r="C33" s="507" t="s">
        <v>436</v>
      </c>
      <c r="D33" s="507">
        <v>630</v>
      </c>
      <c r="E33" s="550" t="s">
        <v>491</v>
      </c>
      <c r="F33" s="293" t="s">
        <v>50</v>
      </c>
      <c r="G33" s="195">
        <f>CANTIDADES!G146</f>
        <v>6</v>
      </c>
      <c r="H33" s="345">
        <v>604285</v>
      </c>
      <c r="I33" s="341">
        <f t="shared" si="2"/>
        <v>3625710</v>
      </c>
      <c r="K33" s="593" t="e">
        <f t="shared" si="1"/>
        <v>#REF!</v>
      </c>
    </row>
    <row r="34" spans="2:12" ht="46.15" customHeight="1" x14ac:dyDescent="0.2">
      <c r="B34" s="618" t="s">
        <v>490</v>
      </c>
      <c r="C34" s="507" t="s">
        <v>436</v>
      </c>
      <c r="D34" s="507">
        <v>630</v>
      </c>
      <c r="E34" s="550" t="s">
        <v>492</v>
      </c>
      <c r="F34" s="293" t="s">
        <v>50</v>
      </c>
      <c r="G34" s="195">
        <f>CANTIDADES!G150</f>
        <v>14</v>
      </c>
      <c r="H34" s="345">
        <v>647086</v>
      </c>
      <c r="I34" s="341">
        <f t="shared" si="2"/>
        <v>9059204</v>
      </c>
      <c r="K34" s="593" t="e">
        <f t="shared" si="1"/>
        <v>#REF!</v>
      </c>
    </row>
    <row r="35" spans="2:12" ht="87" customHeight="1" x14ac:dyDescent="0.2">
      <c r="B35" s="618" t="s">
        <v>235</v>
      </c>
      <c r="C35" s="515" t="s">
        <v>435</v>
      </c>
      <c r="D35" s="507" t="s">
        <v>235</v>
      </c>
      <c r="E35" s="363" t="s">
        <v>69</v>
      </c>
      <c r="F35" s="325" t="s">
        <v>227</v>
      </c>
      <c r="G35" s="195">
        <f>+CANTIDADES!G160</f>
        <v>32</v>
      </c>
      <c r="H35" s="340">
        <v>64364</v>
      </c>
      <c r="I35" s="341">
        <f t="shared" si="2"/>
        <v>2059648</v>
      </c>
      <c r="K35" s="593" t="e">
        <f t="shared" si="1"/>
        <v>#REF!</v>
      </c>
    </row>
    <row r="36" spans="2:12" ht="30" x14ac:dyDescent="0.2">
      <c r="B36" s="618" t="s">
        <v>236</v>
      </c>
      <c r="C36" s="515" t="s">
        <v>435</v>
      </c>
      <c r="D36" s="507" t="s">
        <v>236</v>
      </c>
      <c r="E36" s="361" t="s">
        <v>144</v>
      </c>
      <c r="F36" s="293" t="s">
        <v>50</v>
      </c>
      <c r="G36" s="364">
        <f>+CANTIDADES!G162</f>
        <v>2154</v>
      </c>
      <c r="H36" s="362">
        <v>91552</v>
      </c>
      <c r="I36" s="341">
        <f>+H36*G36</f>
        <v>197203008</v>
      </c>
      <c r="K36" s="593" t="e">
        <f t="shared" si="1"/>
        <v>#REF!</v>
      </c>
    </row>
    <row r="37" spans="2:12" ht="45" x14ac:dyDescent="0.2">
      <c r="B37" s="618" t="s">
        <v>328</v>
      </c>
      <c r="C37" s="507" t="s">
        <v>436</v>
      </c>
      <c r="D37" s="507">
        <v>201</v>
      </c>
      <c r="E37" s="361" t="s">
        <v>327</v>
      </c>
      <c r="F37" s="293" t="s">
        <v>50</v>
      </c>
      <c r="G37" s="364">
        <f>CANTIDADES!G164</f>
        <v>1057</v>
      </c>
      <c r="H37" s="362">
        <v>105279</v>
      </c>
      <c r="I37" s="341">
        <f>+H37*G37</f>
        <v>111279903</v>
      </c>
      <c r="K37" s="593" t="e">
        <f t="shared" si="1"/>
        <v>#REF!</v>
      </c>
    </row>
    <row r="38" spans="2:12" ht="38.25" customHeight="1" x14ac:dyDescent="0.2">
      <c r="B38" s="616" t="s">
        <v>237</v>
      </c>
      <c r="C38" s="509" t="s">
        <v>436</v>
      </c>
      <c r="D38" s="509">
        <v>663</v>
      </c>
      <c r="E38" s="361" t="s">
        <v>145</v>
      </c>
      <c r="F38" s="326" t="s">
        <v>188</v>
      </c>
      <c r="G38" s="195">
        <f>+CANTIDADES!G180</f>
        <v>179</v>
      </c>
      <c r="H38" s="362">
        <v>1202769</v>
      </c>
      <c r="I38" s="341">
        <f t="shared" si="2"/>
        <v>215295651</v>
      </c>
      <c r="K38" s="593" t="e">
        <f t="shared" si="1"/>
        <v>#REF!</v>
      </c>
    </row>
    <row r="39" spans="2:12" ht="21.75" customHeight="1" x14ac:dyDescent="0.2">
      <c r="B39" s="619" t="s">
        <v>334</v>
      </c>
      <c r="C39" s="510" t="s">
        <v>436</v>
      </c>
      <c r="D39" s="510" t="s">
        <v>443</v>
      </c>
      <c r="E39" s="361" t="s">
        <v>196</v>
      </c>
      <c r="F39" s="293" t="s">
        <v>50</v>
      </c>
      <c r="G39" s="195">
        <f>+CANTIDADES!G182</f>
        <v>1064</v>
      </c>
      <c r="H39" s="362">
        <v>522275</v>
      </c>
      <c r="I39" s="341">
        <f t="shared" si="2"/>
        <v>555700600</v>
      </c>
      <c r="K39" s="593" t="e">
        <f t="shared" si="1"/>
        <v>#REF!</v>
      </c>
    </row>
    <row r="40" spans="2:12" ht="15.75" x14ac:dyDescent="0.2">
      <c r="B40" s="298"/>
      <c r="C40" s="504"/>
      <c r="D40" s="504"/>
      <c r="E40" s="365" t="s">
        <v>61</v>
      </c>
      <c r="F40" s="200"/>
      <c r="G40" s="366"/>
      <c r="H40" s="356"/>
      <c r="I40" s="184">
        <f>SUM(I29:I39)</f>
        <v>1350400463</v>
      </c>
      <c r="K40" s="594" t="e">
        <f t="shared" si="1"/>
        <v>#REF!</v>
      </c>
      <c r="L40" s="595" t="e">
        <f>SUM(K29:K39)</f>
        <v>#REF!</v>
      </c>
    </row>
    <row r="41" spans="2:12" ht="31.5" x14ac:dyDescent="0.2">
      <c r="B41" s="334"/>
      <c r="C41" s="502"/>
      <c r="D41" s="502"/>
      <c r="E41" s="324" t="s">
        <v>296</v>
      </c>
      <c r="F41" s="324"/>
      <c r="G41" s="357"/>
      <c r="H41" s="357"/>
      <c r="I41" s="354"/>
      <c r="K41" s="593" t="e">
        <f t="shared" si="1"/>
        <v>#REF!</v>
      </c>
    </row>
    <row r="42" spans="2:12" s="214" customFormat="1" ht="54.75" customHeight="1" x14ac:dyDescent="0.2">
      <c r="B42" s="616" t="s">
        <v>323</v>
      </c>
      <c r="C42" s="515" t="s">
        <v>435</v>
      </c>
      <c r="D42" s="326" t="s">
        <v>323</v>
      </c>
      <c r="E42" s="228" t="s">
        <v>324</v>
      </c>
      <c r="F42" s="293" t="s">
        <v>188</v>
      </c>
      <c r="G42" s="195">
        <f>CANTIDADES!G185</f>
        <v>5386</v>
      </c>
      <c r="H42" s="362">
        <v>49001</v>
      </c>
      <c r="I42" s="367">
        <f>+H42*G42</f>
        <v>263919386</v>
      </c>
      <c r="K42" s="593" t="e">
        <f t="shared" si="1"/>
        <v>#REF!</v>
      </c>
    </row>
    <row r="43" spans="2:12" ht="30" x14ac:dyDescent="0.2">
      <c r="B43" s="298" t="s">
        <v>333</v>
      </c>
      <c r="C43" s="504" t="s">
        <v>436</v>
      </c>
      <c r="D43" s="504">
        <v>700</v>
      </c>
      <c r="E43" s="368" t="s">
        <v>238</v>
      </c>
      <c r="F43" s="293" t="s">
        <v>188</v>
      </c>
      <c r="G43" s="195">
        <f>+CANTIDADES!G187</f>
        <v>20068</v>
      </c>
      <c r="H43" s="362">
        <v>1941</v>
      </c>
      <c r="I43" s="367">
        <f>+H43*G43</f>
        <v>38951988</v>
      </c>
      <c r="K43" s="593" t="e">
        <f t="shared" si="1"/>
        <v>#REF!</v>
      </c>
    </row>
    <row r="44" spans="2:12" s="214" customFormat="1" ht="60" x14ac:dyDescent="0.2">
      <c r="B44" s="617" t="s">
        <v>346</v>
      </c>
      <c r="C44" s="511" t="s">
        <v>436</v>
      </c>
      <c r="D44" s="511" t="s">
        <v>444</v>
      </c>
      <c r="E44" s="391" t="s">
        <v>476</v>
      </c>
      <c r="F44" s="293" t="s">
        <v>50</v>
      </c>
      <c r="G44" s="315">
        <f>CANTIDADES!G188</f>
        <v>1605</v>
      </c>
      <c r="H44" s="369">
        <v>752773</v>
      </c>
      <c r="I44" s="367">
        <f>G44*H44</f>
        <v>1208200665</v>
      </c>
      <c r="K44" s="593" t="e">
        <f t="shared" si="1"/>
        <v>#REF!</v>
      </c>
    </row>
    <row r="45" spans="2:12" ht="15.75" x14ac:dyDescent="0.2">
      <c r="B45" s="370"/>
      <c r="C45" s="512"/>
      <c r="D45" s="512"/>
      <c r="E45" s="371" t="s">
        <v>63</v>
      </c>
      <c r="F45" s="327"/>
      <c r="G45" s="372"/>
      <c r="H45" s="373"/>
      <c r="I45" s="374">
        <f>SUM(I42:I44)</f>
        <v>1511072039</v>
      </c>
      <c r="K45" s="594" t="e">
        <f t="shared" si="1"/>
        <v>#REF!</v>
      </c>
      <c r="L45" s="595" t="e">
        <f>SUM(K42:K44)</f>
        <v>#REF!</v>
      </c>
    </row>
    <row r="46" spans="2:12" ht="15.75" x14ac:dyDescent="0.2">
      <c r="B46" s="334"/>
      <c r="C46" s="502"/>
      <c r="D46" s="502"/>
      <c r="E46" s="324" t="s">
        <v>201</v>
      </c>
      <c r="F46" s="324"/>
      <c r="G46" s="357"/>
      <c r="H46" s="357"/>
      <c r="I46" s="354"/>
      <c r="K46" s="593" t="e">
        <f t="shared" si="1"/>
        <v>#REF!</v>
      </c>
    </row>
    <row r="47" spans="2:12" ht="102" customHeight="1" x14ac:dyDescent="0.2">
      <c r="B47" s="613" t="s">
        <v>335</v>
      </c>
      <c r="C47" s="508" t="s">
        <v>436</v>
      </c>
      <c r="D47" s="508" t="s">
        <v>447</v>
      </c>
      <c r="E47" s="339" t="s">
        <v>348</v>
      </c>
      <c r="F47" s="325" t="s">
        <v>227</v>
      </c>
      <c r="G47" s="195">
        <f>+CANTIDADES!G197</f>
        <v>64</v>
      </c>
      <c r="H47" s="360">
        <v>258430</v>
      </c>
      <c r="I47" s="341">
        <f>+H47*G47</f>
        <v>16539520</v>
      </c>
      <c r="K47" s="593" t="e">
        <f t="shared" si="1"/>
        <v>#REF!</v>
      </c>
    </row>
    <row r="48" spans="2:12" ht="16.5" thickBot="1" x14ac:dyDescent="0.25">
      <c r="B48" s="370"/>
      <c r="C48" s="512"/>
      <c r="D48" s="512"/>
      <c r="E48" s="371" t="s">
        <v>431</v>
      </c>
      <c r="F48" s="327"/>
      <c r="G48" s="372"/>
      <c r="H48" s="373"/>
      <c r="I48" s="374">
        <f>SUM(I47)</f>
        <v>16539520</v>
      </c>
      <c r="K48" s="594" t="e">
        <f t="shared" si="1"/>
        <v>#REF!</v>
      </c>
      <c r="L48" s="595" t="e">
        <f>SUM(K47)</f>
        <v>#REF!</v>
      </c>
    </row>
    <row r="49" spans="2:12" ht="18.75" customHeight="1" x14ac:dyDescent="0.2">
      <c r="B49" s="982" t="s">
        <v>64</v>
      </c>
      <c r="C49" s="983"/>
      <c r="D49" s="983"/>
      <c r="E49" s="984"/>
      <c r="F49" s="328"/>
      <c r="G49" s="375"/>
      <c r="H49" s="376"/>
      <c r="I49" s="623" t="e">
        <f>ROUND(+I45+I40+I27+I24+I16+I21+I48,0)</f>
        <v>#REF!</v>
      </c>
    </row>
    <row r="50" spans="2:12" ht="18.75" customHeight="1" x14ac:dyDescent="0.25">
      <c r="B50" s="985" t="s">
        <v>174</v>
      </c>
      <c r="C50" s="986"/>
      <c r="D50" s="986"/>
      <c r="E50" s="987"/>
      <c r="F50" s="329" t="e">
        <f>#REF!</f>
        <v>#REF!</v>
      </c>
      <c r="G50" s="377"/>
      <c r="H50" s="378"/>
      <c r="I50" s="624" t="e">
        <f>+I49*F50</f>
        <v>#REF!</v>
      </c>
      <c r="L50" s="596" t="e">
        <f>SUM(L6:L48)</f>
        <v>#REF!</v>
      </c>
    </row>
    <row r="51" spans="2:12" ht="18.75" customHeight="1" x14ac:dyDescent="0.2">
      <c r="B51" s="985" t="s">
        <v>428</v>
      </c>
      <c r="C51" s="986"/>
      <c r="D51" s="986"/>
      <c r="E51" s="987"/>
      <c r="F51" s="329">
        <v>0.03</v>
      </c>
      <c r="G51" s="377"/>
      <c r="H51" s="378"/>
      <c r="I51" s="624" t="e">
        <f>F51*I49</f>
        <v>#REF!</v>
      </c>
    </row>
    <row r="52" spans="2:12" ht="18.75" customHeight="1" x14ac:dyDescent="0.2">
      <c r="B52" s="985" t="s">
        <v>25</v>
      </c>
      <c r="C52" s="986"/>
      <c r="D52" s="986"/>
      <c r="E52" s="987"/>
      <c r="F52" s="329" t="e">
        <f>+#REF!</f>
        <v>#REF!</v>
      </c>
      <c r="G52" s="529"/>
      <c r="H52" s="378"/>
      <c r="I52" s="624" t="e">
        <f>+I49*F52</f>
        <v>#REF!</v>
      </c>
    </row>
    <row r="53" spans="2:12" ht="18.75" customHeight="1" thickBot="1" x14ac:dyDescent="0.25">
      <c r="B53" s="965" t="s">
        <v>159</v>
      </c>
      <c r="C53" s="966"/>
      <c r="D53" s="966"/>
      <c r="E53" s="967"/>
      <c r="F53" s="329" t="e">
        <f>SUM(F50:F52)</f>
        <v>#REF!</v>
      </c>
      <c r="G53" s="379"/>
      <c r="H53" s="380"/>
      <c r="I53" s="842" t="e">
        <f>+I52+I50+I49+I51</f>
        <v>#REF!</v>
      </c>
    </row>
    <row r="54" spans="2:12" ht="18.75" customHeight="1" thickBot="1" x14ac:dyDescent="0.25">
      <c r="B54" s="958" t="s">
        <v>449</v>
      </c>
      <c r="C54" s="959"/>
      <c r="D54" s="959"/>
      <c r="E54" s="959"/>
      <c r="F54" s="959"/>
      <c r="G54" s="959"/>
      <c r="H54" s="959"/>
      <c r="I54" s="606" t="e">
        <f>#REF!</f>
        <v>#REF!</v>
      </c>
      <c r="L54" s="622" t="e">
        <f>+L50+I54+I55+I56+I58</f>
        <v>#REF!</v>
      </c>
    </row>
    <row r="55" spans="2:12" ht="18.75" customHeight="1" thickBot="1" x14ac:dyDescent="0.25">
      <c r="B55" s="958" t="s">
        <v>450</v>
      </c>
      <c r="C55" s="959"/>
      <c r="D55" s="959"/>
      <c r="E55" s="959"/>
      <c r="F55" s="959"/>
      <c r="G55" s="959"/>
      <c r="H55" s="959"/>
      <c r="I55" s="540" t="e">
        <f>#REF!</f>
        <v>#REF!</v>
      </c>
    </row>
    <row r="56" spans="2:12" ht="16.899999999999999" customHeight="1" thickBot="1" x14ac:dyDescent="0.25">
      <c r="B56" s="958" t="s">
        <v>325</v>
      </c>
      <c r="C56" s="959"/>
      <c r="D56" s="959"/>
      <c r="E56" s="959"/>
      <c r="F56" s="960"/>
      <c r="G56" s="845" t="e">
        <f>#REF!</f>
        <v>#REF!</v>
      </c>
      <c r="H56" s="541">
        <v>11.553000000000001</v>
      </c>
      <c r="I56" s="540" t="e">
        <f>G56*H56</f>
        <v>#REF!</v>
      </c>
      <c r="K56" s="332" t="e">
        <f>I56/1.19</f>
        <v>#REF!</v>
      </c>
    </row>
    <row r="57" spans="2:12" ht="18.75" customHeight="1" thickBot="1" x14ac:dyDescent="0.25">
      <c r="B57" s="958" t="s">
        <v>451</v>
      </c>
      <c r="C57" s="959"/>
      <c r="D57" s="959"/>
      <c r="E57" s="959"/>
      <c r="F57" s="959"/>
      <c r="G57" s="959"/>
      <c r="H57" s="961"/>
      <c r="I57" s="625" t="e">
        <f>I53+I54+I55+I56</f>
        <v>#REF!</v>
      </c>
      <c r="K57" s="302" t="e">
        <f>I53+I54+I55+K56</f>
        <v>#REF!</v>
      </c>
    </row>
    <row r="58" spans="2:12" ht="18.75" customHeight="1" thickBot="1" x14ac:dyDescent="0.25">
      <c r="B58" s="958" t="s">
        <v>279</v>
      </c>
      <c r="C58" s="959"/>
      <c r="D58" s="959"/>
      <c r="E58" s="959"/>
      <c r="F58" s="959"/>
      <c r="G58" s="959"/>
      <c r="H58" s="961"/>
      <c r="I58" s="626" t="e">
        <f>#REF!</f>
        <v>#REF!</v>
      </c>
      <c r="K58" s="608" t="e">
        <f>I58/I57</f>
        <v>#REF!</v>
      </c>
      <c r="L58" s="840"/>
    </row>
    <row r="59" spans="2:12" ht="6" customHeight="1" thickBot="1" x14ac:dyDescent="0.25">
      <c r="B59" s="382"/>
      <c r="C59" s="330"/>
      <c r="D59" s="330"/>
      <c r="E59" s="330"/>
      <c r="F59" s="330"/>
      <c r="G59" s="330"/>
      <c r="H59" s="330"/>
      <c r="I59" s="627"/>
      <c r="K59" s="381"/>
    </row>
    <row r="60" spans="2:12" ht="19.5" customHeight="1" thickBot="1" x14ac:dyDescent="0.25">
      <c r="B60" s="962" t="s">
        <v>430</v>
      </c>
      <c r="C60" s="963"/>
      <c r="D60" s="963"/>
      <c r="E60" s="964"/>
      <c r="F60" s="964"/>
      <c r="G60" s="964"/>
      <c r="H60" s="964"/>
      <c r="I60" s="631" t="e">
        <f>I57+I58</f>
        <v>#REF!</v>
      </c>
      <c r="K60" s="381">
        <v>6778974521.1191998</v>
      </c>
      <c r="L60" s="595" t="e">
        <f>I60-K60</f>
        <v>#REF!</v>
      </c>
    </row>
    <row r="61" spans="2:12" ht="7.5" customHeight="1" x14ac:dyDescent="0.2">
      <c r="B61" s="383"/>
      <c r="C61" s="384"/>
      <c r="D61" s="384"/>
      <c r="E61" s="331"/>
      <c r="F61" s="331"/>
      <c r="G61" s="384"/>
      <c r="H61" s="331"/>
      <c r="I61" s="385"/>
      <c r="K61" s="381"/>
    </row>
    <row r="62" spans="2:12" ht="19.5" customHeight="1" x14ac:dyDescent="0.2">
      <c r="B62" s="956" t="s">
        <v>26</v>
      </c>
      <c r="C62" s="957"/>
      <c r="D62" s="957"/>
      <c r="E62" s="957"/>
      <c r="F62" s="94" t="s">
        <v>141</v>
      </c>
      <c r="H62" s="215"/>
      <c r="I62" s="213"/>
      <c r="K62" s="607" t="e">
        <f>+(I50+I51+I52)/I49</f>
        <v>#REF!</v>
      </c>
    </row>
    <row r="63" spans="2:12" x14ac:dyDescent="0.2">
      <c r="B63" s="174"/>
      <c r="C63" s="513"/>
      <c r="D63" s="513"/>
      <c r="E63" s="84"/>
      <c r="F63" s="175"/>
      <c r="H63" s="216"/>
      <c r="I63" s="213"/>
      <c r="K63" s="592" t="e">
        <f>1+K62</f>
        <v>#REF!</v>
      </c>
    </row>
    <row r="64" spans="2:12" x14ac:dyDescent="0.2">
      <c r="B64" s="174"/>
      <c r="C64" s="513"/>
      <c r="D64" s="513"/>
      <c r="E64" s="84"/>
      <c r="F64" s="175"/>
      <c r="H64" s="216"/>
      <c r="I64" s="213"/>
      <c r="K64" s="381"/>
    </row>
    <row r="65" spans="2:11" x14ac:dyDescent="0.2">
      <c r="B65" s="174"/>
      <c r="C65" s="513"/>
      <c r="D65" s="513"/>
      <c r="E65" s="84"/>
      <c r="F65" s="175"/>
      <c r="H65" s="216"/>
      <c r="I65" s="213"/>
      <c r="K65" s="381"/>
    </row>
    <row r="66" spans="2:11" x14ac:dyDescent="0.2">
      <c r="B66" s="174"/>
      <c r="C66" s="513"/>
      <c r="D66" s="513"/>
      <c r="E66" s="84"/>
      <c r="F66" s="175"/>
      <c r="H66" s="216"/>
      <c r="I66" s="213"/>
      <c r="K66" s="381"/>
    </row>
    <row r="67" spans="2:11" ht="15" customHeight="1" x14ac:dyDescent="0.2">
      <c r="B67" s="176"/>
      <c r="C67" s="514"/>
      <c r="D67" s="514"/>
      <c r="E67" s="84"/>
      <c r="F67" s="175"/>
      <c r="H67" s="214"/>
      <c r="I67" s="213"/>
      <c r="K67" s="381"/>
    </row>
    <row r="68" spans="2:11" x14ac:dyDescent="0.2">
      <c r="B68" s="516" t="s">
        <v>445</v>
      </c>
      <c r="C68" s="517"/>
      <c r="D68" s="517"/>
      <c r="E68" s="84"/>
      <c r="F68" s="85" t="s">
        <v>162</v>
      </c>
      <c r="H68" s="214"/>
      <c r="I68" s="213"/>
      <c r="K68" s="381"/>
    </row>
    <row r="69" spans="2:11" x14ac:dyDescent="0.2">
      <c r="B69" s="516" t="s">
        <v>161</v>
      </c>
      <c r="C69" s="517"/>
      <c r="D69" s="517"/>
      <c r="E69" s="84"/>
      <c r="F69" s="85" t="s">
        <v>163</v>
      </c>
      <c r="H69" s="214"/>
      <c r="I69" s="213"/>
    </row>
    <row r="70" spans="2:11" x14ac:dyDescent="0.2">
      <c r="B70" s="212" t="s">
        <v>446</v>
      </c>
      <c r="C70" s="196"/>
      <c r="D70" s="196"/>
      <c r="E70" s="84"/>
      <c r="F70" s="196" t="s">
        <v>164</v>
      </c>
      <c r="H70" s="214"/>
      <c r="I70" s="213"/>
    </row>
    <row r="71" spans="2:11" x14ac:dyDescent="0.2">
      <c r="B71" s="212" t="s">
        <v>448</v>
      </c>
      <c r="C71" s="196"/>
      <c r="D71" s="196"/>
      <c r="E71" s="84"/>
      <c r="H71" s="214"/>
      <c r="I71" s="213"/>
    </row>
    <row r="72" spans="2:11" x14ac:dyDescent="0.2">
      <c r="B72" s="212"/>
      <c r="C72" s="196"/>
      <c r="D72" s="196"/>
      <c r="E72" s="84"/>
      <c r="H72" s="214"/>
      <c r="I72" s="213"/>
      <c r="K72" s="497"/>
    </row>
    <row r="73" spans="2:11" x14ac:dyDescent="0.2">
      <c r="B73" s="956"/>
      <c r="C73" s="957"/>
      <c r="D73" s="957"/>
      <c r="E73" s="957"/>
      <c r="H73" s="214"/>
      <c r="I73" s="213"/>
      <c r="K73" s="496"/>
    </row>
    <row r="74" spans="2:11" ht="16.149999999999999" customHeight="1" x14ac:dyDescent="0.2">
      <c r="B74" s="139"/>
      <c r="C74" s="138"/>
      <c r="D74" s="138"/>
      <c r="E74" s="84"/>
      <c r="H74" s="214"/>
      <c r="I74" s="213"/>
    </row>
    <row r="75" spans="2:11" ht="15.75" thickBot="1" x14ac:dyDescent="0.25">
      <c r="B75" s="177"/>
      <c r="C75" s="102"/>
      <c r="D75" s="102"/>
      <c r="E75" s="86"/>
      <c r="F75" s="102"/>
      <c r="G75" s="844"/>
      <c r="H75" s="386"/>
      <c r="I75" s="219"/>
    </row>
    <row r="76" spans="2:11" x14ac:dyDescent="0.2">
      <c r="B76" s="387"/>
      <c r="C76" s="387"/>
      <c r="D76" s="387"/>
      <c r="E76" s="84"/>
      <c r="F76" s="85"/>
      <c r="H76" s="214"/>
    </row>
    <row r="77" spans="2:11" ht="15.75" x14ac:dyDescent="0.2">
      <c r="B77" s="388"/>
      <c r="C77" s="388"/>
      <c r="D77" s="388"/>
      <c r="H77" s="214"/>
    </row>
    <row r="78" spans="2:11" x14ac:dyDescent="0.2">
      <c r="B78" s="389"/>
      <c r="C78" s="389"/>
      <c r="D78" s="389"/>
      <c r="H78" s="214"/>
    </row>
    <row r="79" spans="2:11" x14ac:dyDescent="0.2">
      <c r="B79" s="390"/>
      <c r="C79" s="390"/>
      <c r="D79" s="390"/>
      <c r="H79" s="214"/>
    </row>
    <row r="80" spans="2:11" x14ac:dyDescent="0.2">
      <c r="B80" s="196"/>
      <c r="C80" s="196"/>
      <c r="D80" s="196"/>
      <c r="H80" s="214"/>
    </row>
  </sheetData>
  <mergeCells count="20">
    <mergeCell ref="B53:E53"/>
    <mergeCell ref="B1:I1"/>
    <mergeCell ref="B2:I2"/>
    <mergeCell ref="B3:I3"/>
    <mergeCell ref="B4:I4"/>
    <mergeCell ref="B5:F5"/>
    <mergeCell ref="G5:I5"/>
    <mergeCell ref="C6:D6"/>
    <mergeCell ref="B49:E49"/>
    <mergeCell ref="B50:E50"/>
    <mergeCell ref="B51:E51"/>
    <mergeCell ref="B52:E52"/>
    <mergeCell ref="B62:E62"/>
    <mergeCell ref="B73:E73"/>
    <mergeCell ref="B54:H54"/>
    <mergeCell ref="B55:H55"/>
    <mergeCell ref="B56:F56"/>
    <mergeCell ref="B57:H57"/>
    <mergeCell ref="B58:H58"/>
    <mergeCell ref="B60:H60"/>
  </mergeCells>
  <printOptions horizontalCentered="1" verticalCentered="1"/>
  <pageMargins left="0.23622047244094491" right="0.23622047244094491" top="0.35433070866141736" bottom="0.35433070866141736" header="0.31496062992125984" footer="0.31496062992125984"/>
  <pageSetup scale="64" fitToHeight="0" orientation="portrait" horizontalDpi="4294967295" verticalDpi="4294967295" r:id="rId1"/>
  <rowBreaks count="1" manualBreakCount="1">
    <brk id="35" min="1" max="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L80"/>
  <sheetViews>
    <sheetView workbookViewId="0"/>
  </sheetViews>
  <sheetFormatPr baseColWidth="10" defaultColWidth="20.42578125" defaultRowHeight="15" x14ac:dyDescent="0.2"/>
  <cols>
    <col min="1" max="1" width="1.7109375" style="196" customWidth="1"/>
    <col min="2" max="2" width="8.140625" style="221" customWidth="1"/>
    <col min="3" max="3" width="20.7109375" style="221" customWidth="1"/>
    <col min="4" max="4" width="11" style="221" customWidth="1"/>
    <col min="5" max="5" width="46.7109375" style="196" customWidth="1"/>
    <col min="6" max="6" width="12.28515625" style="196" customWidth="1"/>
    <col min="7" max="7" width="17" style="221" customWidth="1"/>
    <col min="8" max="8" width="15.140625" style="196" customWidth="1"/>
    <col min="9" max="9" width="25.28515625" style="196" customWidth="1"/>
    <col min="10" max="10" width="4.140625" style="196" customWidth="1"/>
    <col min="11" max="11" width="22.7109375" style="332" customWidth="1"/>
    <col min="12" max="12" width="25.42578125" style="196" bestFit="1" customWidth="1"/>
    <col min="13" max="16384" width="20.42578125" style="196"/>
  </cols>
  <sheetData>
    <row r="1" spans="2:12" ht="71.25" customHeight="1" thickBot="1" x14ac:dyDescent="0.25">
      <c r="B1" s="968"/>
      <c r="C1" s="968"/>
      <c r="D1" s="968"/>
      <c r="E1" s="968"/>
      <c r="F1" s="968"/>
      <c r="G1" s="968"/>
      <c r="H1" s="968"/>
      <c r="I1" s="968"/>
    </row>
    <row r="2" spans="2:12" ht="35.25" customHeight="1" x14ac:dyDescent="0.2">
      <c r="B2" s="969" t="s">
        <v>45</v>
      </c>
      <c r="C2" s="970"/>
      <c r="D2" s="970"/>
      <c r="E2" s="971"/>
      <c r="F2" s="971"/>
      <c r="G2" s="971"/>
      <c r="H2" s="971"/>
      <c r="I2" s="972"/>
    </row>
    <row r="3" spans="2:12" ht="35.25" customHeight="1" thickBot="1" x14ac:dyDescent="0.25">
      <c r="B3" s="973" t="s">
        <v>146</v>
      </c>
      <c r="C3" s="974"/>
      <c r="D3" s="974"/>
      <c r="E3" s="975"/>
      <c r="F3" s="975"/>
      <c r="G3" s="975"/>
      <c r="H3" s="975"/>
      <c r="I3" s="976"/>
    </row>
    <row r="4" spans="2:12" ht="35.25" customHeight="1" x14ac:dyDescent="0.2">
      <c r="B4" s="969" t="s">
        <v>363</v>
      </c>
      <c r="C4" s="970"/>
      <c r="D4" s="970"/>
      <c r="E4" s="971"/>
      <c r="F4" s="971"/>
      <c r="G4" s="971"/>
      <c r="H4" s="971"/>
      <c r="I4" s="972"/>
      <c r="K4" s="333"/>
    </row>
    <row r="5" spans="2:12" ht="35.25" customHeight="1" x14ac:dyDescent="0.2">
      <c r="B5" s="977" t="s">
        <v>216</v>
      </c>
      <c r="C5" s="978"/>
      <c r="D5" s="978"/>
      <c r="E5" s="978"/>
      <c r="F5" s="978"/>
      <c r="G5" s="978" t="s">
        <v>298</v>
      </c>
      <c r="H5" s="978"/>
      <c r="I5" s="979"/>
    </row>
    <row r="6" spans="2:12" ht="33" customHeight="1" x14ac:dyDescent="0.2">
      <c r="B6" s="316" t="s">
        <v>27</v>
      </c>
      <c r="C6" s="980" t="s">
        <v>434</v>
      </c>
      <c r="D6" s="981"/>
      <c r="E6" s="317" t="s">
        <v>1</v>
      </c>
      <c r="F6" s="317" t="s">
        <v>46</v>
      </c>
      <c r="G6" s="317" t="s">
        <v>47</v>
      </c>
      <c r="H6" s="317" t="s">
        <v>48</v>
      </c>
      <c r="I6" s="318" t="s">
        <v>6</v>
      </c>
    </row>
    <row r="7" spans="2:12" ht="15.75" x14ac:dyDescent="0.25">
      <c r="B7" s="334"/>
      <c r="C7" s="502"/>
      <c r="D7" s="502"/>
      <c r="E7" s="320" t="s">
        <v>190</v>
      </c>
      <c r="F7" s="320"/>
      <c r="G7" s="335"/>
      <c r="H7" s="336"/>
      <c r="I7" s="337"/>
    </row>
    <row r="8" spans="2:12" ht="30" x14ac:dyDescent="0.2">
      <c r="B8" s="298" t="s">
        <v>546</v>
      </c>
      <c r="C8" s="504" t="s">
        <v>436</v>
      </c>
      <c r="D8" s="504">
        <v>210</v>
      </c>
      <c r="E8" s="600" t="str">
        <f>CANTIDADES!B11</f>
        <v>Excavación sin clasificar de la explanación, canales y prestamos. No incluye botada.</v>
      </c>
      <c r="F8" s="293" t="s">
        <v>50</v>
      </c>
      <c r="G8" s="195">
        <f>CANTIDADES!G11</f>
        <v>1798</v>
      </c>
      <c r="H8" s="829">
        <v>8372</v>
      </c>
      <c r="I8" s="341">
        <f>G8*H8</f>
        <v>15052856</v>
      </c>
      <c r="K8" s="593" t="e">
        <f t="shared" ref="K8:K16" si="0">+I8*$K$63</f>
        <v>#REF!</v>
      </c>
    </row>
    <row r="9" spans="2:12" ht="30" x14ac:dyDescent="0.2">
      <c r="B9" s="338" t="s">
        <v>544</v>
      </c>
      <c r="C9" s="612" t="s">
        <v>435</v>
      </c>
      <c r="D9" s="503" t="s">
        <v>544</v>
      </c>
      <c r="E9" s="339" t="s">
        <v>1608</v>
      </c>
      <c r="F9" s="293" t="s">
        <v>50</v>
      </c>
      <c r="G9" s="195">
        <f>+CANTIDADES!G12</f>
        <v>3419</v>
      </c>
      <c r="H9" s="340">
        <v>3250</v>
      </c>
      <c r="I9" s="341">
        <f>+H9*G9</f>
        <v>11111750</v>
      </c>
      <c r="K9" s="593" t="e">
        <f t="shared" si="0"/>
        <v>#REF!</v>
      </c>
    </row>
    <row r="10" spans="2:12" ht="30" x14ac:dyDescent="0.2">
      <c r="B10" s="613" t="s">
        <v>220</v>
      </c>
      <c r="C10" s="614" t="s">
        <v>435</v>
      </c>
      <c r="D10" s="615" t="s">
        <v>220</v>
      </c>
      <c r="E10" s="342" t="s">
        <v>156</v>
      </c>
      <c r="F10" s="293" t="s">
        <v>50</v>
      </c>
      <c r="G10" s="343">
        <f>+CANTIDADES!G14</f>
        <v>816</v>
      </c>
      <c r="H10" s="340">
        <v>15589</v>
      </c>
      <c r="I10" s="341">
        <f>+H10*G10</f>
        <v>12720624</v>
      </c>
      <c r="K10" s="593" t="e">
        <f t="shared" si="0"/>
        <v>#REF!</v>
      </c>
    </row>
    <row r="11" spans="2:12" ht="37.15" customHeight="1" x14ac:dyDescent="0.2">
      <c r="B11" s="613" t="s">
        <v>550</v>
      </c>
      <c r="C11" s="614" t="s">
        <v>435</v>
      </c>
      <c r="D11" s="615" t="s">
        <v>550</v>
      </c>
      <c r="E11" s="342" t="str">
        <f>CANTIDADES!B23</f>
        <v>Lleno mecánico compactado con material de la excavación</v>
      </c>
      <c r="F11" s="293" t="str">
        <f>F10</f>
        <v>m³</v>
      </c>
      <c r="G11" s="343">
        <f>CANTIDADES!G23</f>
        <v>1798</v>
      </c>
      <c r="H11" s="340">
        <v>12706</v>
      </c>
      <c r="I11" s="341">
        <f>+H11*G11</f>
        <v>22845388</v>
      </c>
      <c r="K11" s="593" t="e">
        <f t="shared" si="0"/>
        <v>#REF!</v>
      </c>
    </row>
    <row r="12" spans="2:12" ht="36" customHeight="1" x14ac:dyDescent="0.2">
      <c r="B12" s="613" t="s">
        <v>548</v>
      </c>
      <c r="C12" s="614" t="s">
        <v>435</v>
      </c>
      <c r="D12" s="615" t="s">
        <v>548</v>
      </c>
      <c r="E12" s="342" t="s">
        <v>547</v>
      </c>
      <c r="F12" s="293" t="s">
        <v>50</v>
      </c>
      <c r="G12" s="343">
        <f>CANTIDADES!G24</f>
        <v>1786</v>
      </c>
      <c r="H12" s="340">
        <v>67530</v>
      </c>
      <c r="I12" s="341">
        <f>G12*H12</f>
        <v>120608580</v>
      </c>
      <c r="K12" s="593" t="e">
        <f t="shared" si="0"/>
        <v>#REF!</v>
      </c>
    </row>
    <row r="13" spans="2:12" ht="30" x14ac:dyDescent="0.2">
      <c r="B13" s="338" t="s">
        <v>234</v>
      </c>
      <c r="C13" s="503" t="s">
        <v>436</v>
      </c>
      <c r="D13" s="503" t="s">
        <v>437</v>
      </c>
      <c r="E13" s="339" t="s">
        <v>68</v>
      </c>
      <c r="F13" s="293" t="s">
        <v>60</v>
      </c>
      <c r="G13" s="195">
        <f>+CANTIDADES!G158</f>
        <v>18</v>
      </c>
      <c r="H13" s="340">
        <v>525988</v>
      </c>
      <c r="I13" s="341">
        <f>+H13*G13</f>
        <v>9467784</v>
      </c>
      <c r="K13" s="593" t="e">
        <f t="shared" si="0"/>
        <v>#REF!</v>
      </c>
    </row>
    <row r="14" spans="2:12" ht="30" x14ac:dyDescent="0.2">
      <c r="B14" s="338" t="s">
        <v>326</v>
      </c>
      <c r="C14" s="503" t="s">
        <v>436</v>
      </c>
      <c r="D14" s="503" t="s">
        <v>438</v>
      </c>
      <c r="E14" s="339" t="s">
        <v>38</v>
      </c>
      <c r="F14" s="293" t="s">
        <v>51</v>
      </c>
      <c r="G14" s="195">
        <f>+CANTIDADES!G26</f>
        <v>25085</v>
      </c>
      <c r="H14" s="340">
        <v>1091</v>
      </c>
      <c r="I14" s="341">
        <f>+H14*G14</f>
        <v>27367735</v>
      </c>
      <c r="K14" s="593" t="e">
        <f t="shared" si="0"/>
        <v>#REF!</v>
      </c>
    </row>
    <row r="15" spans="2:12" ht="30" x14ac:dyDescent="0.2">
      <c r="B15" s="338" t="s">
        <v>364</v>
      </c>
      <c r="C15" s="614" t="s">
        <v>435</v>
      </c>
      <c r="D15" s="503" t="s">
        <v>364</v>
      </c>
      <c r="E15" s="339" t="s">
        <v>365</v>
      </c>
      <c r="F15" s="293" t="s">
        <v>51</v>
      </c>
      <c r="G15" s="195">
        <f>CANTIDADES!G27</f>
        <v>5047</v>
      </c>
      <c r="H15" s="340">
        <v>6170</v>
      </c>
      <c r="I15" s="341">
        <f>G15*H15</f>
        <v>31139990</v>
      </c>
      <c r="K15" s="593" t="e">
        <f t="shared" si="0"/>
        <v>#REF!</v>
      </c>
    </row>
    <row r="16" spans="2:12" s="214" customFormat="1" ht="15.75" x14ac:dyDescent="0.2">
      <c r="B16" s="298"/>
      <c r="C16" s="504"/>
      <c r="D16" s="504"/>
      <c r="E16" s="344" t="s">
        <v>52</v>
      </c>
      <c r="F16" s="199"/>
      <c r="G16" s="197"/>
      <c r="H16" s="345"/>
      <c r="I16" s="184">
        <f>SUM(I8:I15)</f>
        <v>250314707</v>
      </c>
      <c r="K16" s="594" t="e">
        <f t="shared" si="0"/>
        <v>#REF!</v>
      </c>
      <c r="L16" s="604" t="e">
        <f>SUM(K8:K15)</f>
        <v>#REF!</v>
      </c>
    </row>
    <row r="17" spans="2:12" ht="15.75" x14ac:dyDescent="0.2">
      <c r="B17" s="346"/>
      <c r="C17" s="505"/>
      <c r="D17" s="505"/>
      <c r="E17" s="321" t="s">
        <v>74</v>
      </c>
      <c r="F17" s="321"/>
      <c r="G17" s="347"/>
      <c r="H17" s="336"/>
      <c r="I17" s="348"/>
      <c r="K17" s="593"/>
    </row>
    <row r="18" spans="2:12" s="349" customFormat="1" ht="51" customHeight="1" x14ac:dyDescent="0.2">
      <c r="B18" s="338" t="s">
        <v>222</v>
      </c>
      <c r="C18" s="503" t="s">
        <v>436</v>
      </c>
      <c r="D18" s="503" t="s">
        <v>439</v>
      </c>
      <c r="E18" s="339" t="str">
        <f>CANTIDADES!B34</f>
        <v>Suministro, colocación, conformación y compactación de material de la zona para afirmado de vías, no incluye transporte.</v>
      </c>
      <c r="F18" s="293" t="s">
        <v>50</v>
      </c>
      <c r="G18" s="195">
        <f>CANTIDADES!G34</f>
        <v>2509</v>
      </c>
      <c r="H18" s="340">
        <v>46234</v>
      </c>
      <c r="I18" s="341">
        <f>+H18*G18</f>
        <v>116001106</v>
      </c>
      <c r="K18" s="593" t="e">
        <f t="shared" ref="K18:K48" si="1">+I18*$K$63</f>
        <v>#REF!</v>
      </c>
    </row>
    <row r="19" spans="2:12" s="349" customFormat="1" ht="51" customHeight="1" x14ac:dyDescent="0.2">
      <c r="B19" s="338" t="s">
        <v>263</v>
      </c>
      <c r="C19" s="503" t="s">
        <v>436</v>
      </c>
      <c r="D19" s="503" t="s">
        <v>441</v>
      </c>
      <c r="E19" s="339" t="s">
        <v>347</v>
      </c>
      <c r="F19" s="293" t="s">
        <v>50</v>
      </c>
      <c r="G19" s="195">
        <f>CANTIDADES!G37</f>
        <v>6171</v>
      </c>
      <c r="H19" s="846">
        <v>86939</v>
      </c>
      <c r="I19" s="341">
        <f>+H19*G19</f>
        <v>536500569</v>
      </c>
      <c r="K19" s="593" t="e">
        <f t="shared" si="1"/>
        <v>#REF!</v>
      </c>
    </row>
    <row r="20" spans="2:12" s="349" customFormat="1" x14ac:dyDescent="0.2">
      <c r="B20" s="338"/>
      <c r="C20" s="503"/>
      <c r="D20" s="503"/>
      <c r="E20" s="339"/>
      <c r="F20" s="293"/>
      <c r="G20" s="195"/>
      <c r="H20" s="340"/>
      <c r="I20" s="341"/>
      <c r="K20" s="593" t="e">
        <f t="shared" si="1"/>
        <v>#REF!</v>
      </c>
    </row>
    <row r="21" spans="2:12" ht="15.75" x14ac:dyDescent="0.2">
      <c r="B21" s="350"/>
      <c r="C21" s="506"/>
      <c r="D21" s="506"/>
      <c r="E21" s="322" t="s">
        <v>75</v>
      </c>
      <c r="F21" s="322"/>
      <c r="G21" s="351"/>
      <c r="H21" s="352"/>
      <c r="I21" s="353">
        <f>SUM(I18:I19)</f>
        <v>652501675</v>
      </c>
      <c r="K21" s="594" t="e">
        <f t="shared" si="1"/>
        <v>#REF!</v>
      </c>
      <c r="L21" s="595" t="e">
        <f>SUM(K18:K19)</f>
        <v>#REF!</v>
      </c>
    </row>
    <row r="22" spans="2:12" ht="15.75" x14ac:dyDescent="0.25">
      <c r="B22" s="334"/>
      <c r="C22" s="502"/>
      <c r="D22" s="502"/>
      <c r="E22" s="320" t="s">
        <v>191</v>
      </c>
      <c r="F22" s="320"/>
      <c r="G22" s="336"/>
      <c r="H22" s="336"/>
      <c r="I22" s="354"/>
      <c r="K22" s="593" t="e">
        <f t="shared" si="1"/>
        <v>#REF!</v>
      </c>
    </row>
    <row r="23" spans="2:12" ht="97.5" customHeight="1" x14ac:dyDescent="0.2">
      <c r="B23" s="618" t="s">
        <v>223</v>
      </c>
      <c r="C23" s="507" t="s">
        <v>436</v>
      </c>
      <c r="D23" s="507">
        <v>900</v>
      </c>
      <c r="E23" s="339" t="s">
        <v>440</v>
      </c>
      <c r="F23" s="293" t="s">
        <v>54</v>
      </c>
      <c r="G23" s="195">
        <f>+CANTIDADES!G44</f>
        <v>840961</v>
      </c>
      <c r="H23" s="340">
        <v>1222</v>
      </c>
      <c r="I23" s="341">
        <f>+H23*G23</f>
        <v>1027654342</v>
      </c>
      <c r="K23" s="593" t="e">
        <f t="shared" si="1"/>
        <v>#REF!</v>
      </c>
    </row>
    <row r="24" spans="2:12" ht="15.75" x14ac:dyDescent="0.25">
      <c r="B24" s="298"/>
      <c r="C24" s="504"/>
      <c r="D24" s="504"/>
      <c r="E24" s="355" t="s">
        <v>55</v>
      </c>
      <c r="F24" s="323"/>
      <c r="G24" s="195"/>
      <c r="H24" s="356"/>
      <c r="I24" s="184">
        <f>+SUM(I23:I23)</f>
        <v>1027654342</v>
      </c>
      <c r="K24" s="594" t="e">
        <f t="shared" si="1"/>
        <v>#REF!</v>
      </c>
      <c r="L24" s="595" t="e">
        <f>SUM(K23)</f>
        <v>#REF!</v>
      </c>
    </row>
    <row r="25" spans="2:12" ht="31.5" x14ac:dyDescent="0.2">
      <c r="B25" s="334"/>
      <c r="C25" s="502"/>
      <c r="D25" s="502"/>
      <c r="E25" s="324" t="s">
        <v>56</v>
      </c>
      <c r="F25" s="324"/>
      <c r="G25" s="357"/>
      <c r="H25" s="336"/>
      <c r="I25" s="354"/>
      <c r="K25" s="593" t="e">
        <f t="shared" si="1"/>
        <v>#REF!</v>
      </c>
    </row>
    <row r="26" spans="2:12" ht="42" customHeight="1" x14ac:dyDescent="0.2">
      <c r="B26" s="613" t="s">
        <v>224</v>
      </c>
      <c r="C26" s="508" t="s">
        <v>436</v>
      </c>
      <c r="D26" s="615" t="s">
        <v>442</v>
      </c>
      <c r="E26" s="358" t="s">
        <v>158</v>
      </c>
      <c r="F26" s="325" t="s">
        <v>41</v>
      </c>
      <c r="G26" s="359">
        <f>+CANTIDADES!G48</f>
        <v>32708</v>
      </c>
      <c r="H26" s="360">
        <v>4215</v>
      </c>
      <c r="I26" s="341">
        <f>+H26*G26</f>
        <v>137864220</v>
      </c>
      <c r="K26" s="593" t="e">
        <f t="shared" si="1"/>
        <v>#REF!</v>
      </c>
    </row>
    <row r="27" spans="2:12" ht="15.75" x14ac:dyDescent="0.25">
      <c r="B27" s="298"/>
      <c r="C27" s="504"/>
      <c r="D27" s="504"/>
      <c r="E27" s="355" t="s">
        <v>58</v>
      </c>
      <c r="F27" s="323"/>
      <c r="G27" s="195"/>
      <c r="H27" s="356"/>
      <c r="I27" s="184">
        <f>SUM(I26:I26)</f>
        <v>137864220</v>
      </c>
      <c r="K27" s="594" t="e">
        <f t="shared" si="1"/>
        <v>#REF!</v>
      </c>
      <c r="L27" s="595" t="e">
        <f>SUM(K26)</f>
        <v>#REF!</v>
      </c>
    </row>
    <row r="28" spans="2:12" ht="15.75" x14ac:dyDescent="0.25">
      <c r="B28" s="334"/>
      <c r="C28" s="502"/>
      <c r="D28" s="502"/>
      <c r="E28" s="320" t="s">
        <v>59</v>
      </c>
      <c r="F28" s="320"/>
      <c r="G28" s="336"/>
      <c r="H28" s="336"/>
      <c r="I28" s="354"/>
      <c r="K28" s="593" t="e">
        <f t="shared" si="1"/>
        <v>#REF!</v>
      </c>
    </row>
    <row r="29" spans="2:12" ht="30" x14ac:dyDescent="0.2">
      <c r="B29" s="618" t="s">
        <v>554</v>
      </c>
      <c r="C29" s="507" t="s">
        <v>436</v>
      </c>
      <c r="D29" s="507">
        <v>600</v>
      </c>
      <c r="E29" s="339" t="s">
        <v>553</v>
      </c>
      <c r="F29" s="293" t="s">
        <v>50</v>
      </c>
      <c r="G29" s="195">
        <f>+CANTIDADES!G81</f>
        <v>10</v>
      </c>
      <c r="H29" s="340">
        <v>296866</v>
      </c>
      <c r="I29" s="341">
        <f t="shared" ref="I29:I39" si="2">+H29*G29</f>
        <v>2968660</v>
      </c>
      <c r="K29" s="593" t="e">
        <f t="shared" si="1"/>
        <v>#REF!</v>
      </c>
    </row>
    <row r="30" spans="2:12" ht="46.15" customHeight="1" x14ac:dyDescent="0.2">
      <c r="B30" s="618" t="s">
        <v>228</v>
      </c>
      <c r="C30" s="507" t="s">
        <v>436</v>
      </c>
      <c r="D30" s="507">
        <v>600</v>
      </c>
      <c r="E30" s="339" t="s">
        <v>194</v>
      </c>
      <c r="F30" s="293" t="s">
        <v>50</v>
      </c>
      <c r="G30" s="195">
        <f>+CANTIDADES!G104</f>
        <v>3409</v>
      </c>
      <c r="H30" s="340">
        <v>16311</v>
      </c>
      <c r="I30" s="341">
        <f t="shared" si="2"/>
        <v>55604199</v>
      </c>
      <c r="K30" s="593" t="e">
        <f t="shared" si="1"/>
        <v>#REF!</v>
      </c>
    </row>
    <row r="31" spans="2:12" ht="30" x14ac:dyDescent="0.2">
      <c r="B31" s="618" t="s">
        <v>230</v>
      </c>
      <c r="C31" s="507" t="s">
        <v>436</v>
      </c>
      <c r="D31" s="507">
        <v>630</v>
      </c>
      <c r="E31" s="339" t="s">
        <v>143</v>
      </c>
      <c r="F31" s="293" t="s">
        <v>50</v>
      </c>
      <c r="G31" s="195">
        <f>+CANTIDADES!G111</f>
        <v>293</v>
      </c>
      <c r="H31" s="340">
        <v>651735</v>
      </c>
      <c r="I31" s="341">
        <f t="shared" si="2"/>
        <v>190958355</v>
      </c>
      <c r="K31" s="593" t="e">
        <f t="shared" si="1"/>
        <v>#REF!</v>
      </c>
    </row>
    <row r="32" spans="2:12" x14ac:dyDescent="0.2">
      <c r="B32" s="618" t="s">
        <v>231</v>
      </c>
      <c r="C32" s="507" t="s">
        <v>436</v>
      </c>
      <c r="D32" s="507">
        <v>630</v>
      </c>
      <c r="E32" s="361" t="s">
        <v>71</v>
      </c>
      <c r="F32" s="293" t="s">
        <v>50</v>
      </c>
      <c r="G32" s="195">
        <f>+CANTIDADES!G140</f>
        <v>15</v>
      </c>
      <c r="H32" s="362">
        <v>443035</v>
      </c>
      <c r="I32" s="341">
        <f t="shared" si="2"/>
        <v>6645525</v>
      </c>
      <c r="K32" s="593" t="e">
        <f t="shared" si="1"/>
        <v>#REF!</v>
      </c>
    </row>
    <row r="33" spans="2:12" ht="18" customHeight="1" x14ac:dyDescent="0.2">
      <c r="B33" s="618" t="s">
        <v>489</v>
      </c>
      <c r="C33" s="507" t="s">
        <v>436</v>
      </c>
      <c r="D33" s="507">
        <v>630</v>
      </c>
      <c r="E33" s="550" t="s">
        <v>491</v>
      </c>
      <c r="F33" s="293" t="s">
        <v>50</v>
      </c>
      <c r="G33" s="195">
        <f>CANTIDADES!G146</f>
        <v>6</v>
      </c>
      <c r="H33" s="345">
        <v>604285</v>
      </c>
      <c r="I33" s="341">
        <f t="shared" si="2"/>
        <v>3625710</v>
      </c>
      <c r="K33" s="593" t="e">
        <f t="shared" si="1"/>
        <v>#REF!</v>
      </c>
    </row>
    <row r="34" spans="2:12" ht="46.15" customHeight="1" x14ac:dyDescent="0.2">
      <c r="B34" s="618" t="s">
        <v>490</v>
      </c>
      <c r="C34" s="507" t="s">
        <v>436</v>
      </c>
      <c r="D34" s="507">
        <v>630</v>
      </c>
      <c r="E34" s="550" t="s">
        <v>492</v>
      </c>
      <c r="F34" s="293" t="s">
        <v>50</v>
      </c>
      <c r="G34" s="195">
        <f>CANTIDADES!G150</f>
        <v>14</v>
      </c>
      <c r="H34" s="345">
        <v>647086</v>
      </c>
      <c r="I34" s="341">
        <f t="shared" si="2"/>
        <v>9059204</v>
      </c>
      <c r="K34" s="593" t="e">
        <f t="shared" si="1"/>
        <v>#REF!</v>
      </c>
    </row>
    <row r="35" spans="2:12" ht="87" customHeight="1" x14ac:dyDescent="0.2">
      <c r="B35" s="618" t="s">
        <v>235</v>
      </c>
      <c r="C35" s="515" t="s">
        <v>435</v>
      </c>
      <c r="D35" s="507" t="s">
        <v>235</v>
      </c>
      <c r="E35" s="363" t="s">
        <v>69</v>
      </c>
      <c r="F35" s="325" t="s">
        <v>227</v>
      </c>
      <c r="G35" s="195">
        <f>+CANTIDADES!G160</f>
        <v>32</v>
      </c>
      <c r="H35" s="340">
        <v>64364</v>
      </c>
      <c r="I35" s="341">
        <f t="shared" si="2"/>
        <v>2059648</v>
      </c>
      <c r="K35" s="593" t="e">
        <f t="shared" si="1"/>
        <v>#REF!</v>
      </c>
    </row>
    <row r="36" spans="2:12" ht="30" x14ac:dyDescent="0.2">
      <c r="B36" s="618" t="s">
        <v>236</v>
      </c>
      <c r="C36" s="515" t="s">
        <v>435</v>
      </c>
      <c r="D36" s="507" t="s">
        <v>236</v>
      </c>
      <c r="E36" s="361" t="s">
        <v>144</v>
      </c>
      <c r="F36" s="293" t="s">
        <v>50</v>
      </c>
      <c r="G36" s="364">
        <f>+CANTIDADES!G162</f>
        <v>2154</v>
      </c>
      <c r="H36" s="362">
        <v>91552</v>
      </c>
      <c r="I36" s="341">
        <f>+H36*G36</f>
        <v>197203008</v>
      </c>
      <c r="K36" s="593" t="e">
        <f t="shared" si="1"/>
        <v>#REF!</v>
      </c>
    </row>
    <row r="37" spans="2:12" ht="45" x14ac:dyDescent="0.2">
      <c r="B37" s="618" t="s">
        <v>328</v>
      </c>
      <c r="C37" s="507" t="s">
        <v>436</v>
      </c>
      <c r="D37" s="507">
        <v>201</v>
      </c>
      <c r="E37" s="361" t="s">
        <v>327</v>
      </c>
      <c r="F37" s="293" t="s">
        <v>50</v>
      </c>
      <c r="G37" s="364">
        <f>CANTIDADES!G164</f>
        <v>1057</v>
      </c>
      <c r="H37" s="362">
        <v>105279</v>
      </c>
      <c r="I37" s="341">
        <f>+H37*G37</f>
        <v>111279903</v>
      </c>
      <c r="K37" s="593" t="e">
        <f t="shared" si="1"/>
        <v>#REF!</v>
      </c>
    </row>
    <row r="38" spans="2:12" ht="38.25" customHeight="1" x14ac:dyDescent="0.2">
      <c r="B38" s="616" t="s">
        <v>237</v>
      </c>
      <c r="C38" s="509" t="s">
        <v>436</v>
      </c>
      <c r="D38" s="509">
        <v>663</v>
      </c>
      <c r="E38" s="361" t="s">
        <v>145</v>
      </c>
      <c r="F38" s="326" t="s">
        <v>188</v>
      </c>
      <c r="G38" s="195">
        <f>+CANTIDADES!G180</f>
        <v>179</v>
      </c>
      <c r="H38" s="362">
        <v>1202769</v>
      </c>
      <c r="I38" s="341">
        <f t="shared" si="2"/>
        <v>215295651</v>
      </c>
      <c r="K38" s="593" t="e">
        <f t="shared" si="1"/>
        <v>#REF!</v>
      </c>
    </row>
    <row r="39" spans="2:12" ht="21.75" customHeight="1" x14ac:dyDescent="0.2">
      <c r="B39" s="619" t="s">
        <v>334</v>
      </c>
      <c r="C39" s="510" t="s">
        <v>436</v>
      </c>
      <c r="D39" s="510" t="s">
        <v>443</v>
      </c>
      <c r="E39" s="361" t="s">
        <v>196</v>
      </c>
      <c r="F39" s="293" t="s">
        <v>50</v>
      </c>
      <c r="G39" s="195">
        <f>+CANTIDADES!G182</f>
        <v>1064</v>
      </c>
      <c r="H39" s="362">
        <v>522275</v>
      </c>
      <c r="I39" s="341">
        <f t="shared" si="2"/>
        <v>555700600</v>
      </c>
      <c r="K39" s="593" t="e">
        <f t="shared" si="1"/>
        <v>#REF!</v>
      </c>
    </row>
    <row r="40" spans="2:12" ht="15.75" x14ac:dyDescent="0.2">
      <c r="B40" s="298"/>
      <c r="C40" s="504"/>
      <c r="D40" s="504"/>
      <c r="E40" s="365" t="s">
        <v>61</v>
      </c>
      <c r="F40" s="200"/>
      <c r="G40" s="366"/>
      <c r="H40" s="356"/>
      <c r="I40" s="184">
        <f>SUM(I29:I39)</f>
        <v>1350400463</v>
      </c>
      <c r="K40" s="594" t="e">
        <f t="shared" si="1"/>
        <v>#REF!</v>
      </c>
      <c r="L40" s="595" t="e">
        <f>SUM(K29:K39)</f>
        <v>#REF!</v>
      </c>
    </row>
    <row r="41" spans="2:12" ht="31.5" x14ac:dyDescent="0.2">
      <c r="B41" s="334"/>
      <c r="C41" s="502"/>
      <c r="D41" s="502"/>
      <c r="E41" s="324" t="s">
        <v>296</v>
      </c>
      <c r="F41" s="324"/>
      <c r="G41" s="357"/>
      <c r="H41" s="357"/>
      <c r="I41" s="354"/>
      <c r="K41" s="593" t="e">
        <f t="shared" si="1"/>
        <v>#REF!</v>
      </c>
    </row>
    <row r="42" spans="2:12" s="214" customFormat="1" ht="54.75" customHeight="1" x14ac:dyDescent="0.2">
      <c r="B42" s="616" t="s">
        <v>323</v>
      </c>
      <c r="C42" s="515" t="s">
        <v>435</v>
      </c>
      <c r="D42" s="326" t="s">
        <v>323</v>
      </c>
      <c r="E42" s="228" t="s">
        <v>324</v>
      </c>
      <c r="F42" s="293" t="s">
        <v>188</v>
      </c>
      <c r="G42" s="195">
        <f>CANTIDADES!G185</f>
        <v>5386</v>
      </c>
      <c r="H42" s="362">
        <v>49001</v>
      </c>
      <c r="I42" s="367">
        <f>+H42*G42</f>
        <v>263919386</v>
      </c>
      <c r="K42" s="593" t="e">
        <f t="shared" si="1"/>
        <v>#REF!</v>
      </c>
    </row>
    <row r="43" spans="2:12" ht="30" x14ac:dyDescent="0.2">
      <c r="B43" s="298" t="s">
        <v>333</v>
      </c>
      <c r="C43" s="504" t="s">
        <v>436</v>
      </c>
      <c r="D43" s="504">
        <v>700</v>
      </c>
      <c r="E43" s="368" t="s">
        <v>238</v>
      </c>
      <c r="F43" s="293" t="s">
        <v>188</v>
      </c>
      <c r="G43" s="195">
        <f>+CANTIDADES!G187</f>
        <v>20068</v>
      </c>
      <c r="H43" s="362">
        <v>1941</v>
      </c>
      <c r="I43" s="367">
        <f>+H43*G43</f>
        <v>38951988</v>
      </c>
      <c r="K43" s="593" t="e">
        <f t="shared" si="1"/>
        <v>#REF!</v>
      </c>
    </row>
    <row r="44" spans="2:12" s="214" customFormat="1" ht="60" x14ac:dyDescent="0.2">
      <c r="B44" s="617" t="s">
        <v>346</v>
      </c>
      <c r="C44" s="511" t="s">
        <v>436</v>
      </c>
      <c r="D44" s="511" t="s">
        <v>444</v>
      </c>
      <c r="E44" s="391" t="s">
        <v>476</v>
      </c>
      <c r="F44" s="293" t="s">
        <v>50</v>
      </c>
      <c r="G44" s="315">
        <f>CANTIDADES!G188</f>
        <v>1605</v>
      </c>
      <c r="H44" s="369">
        <v>752773</v>
      </c>
      <c r="I44" s="367">
        <f>G44*H44</f>
        <v>1208200665</v>
      </c>
      <c r="K44" s="593" t="e">
        <f t="shared" si="1"/>
        <v>#REF!</v>
      </c>
    </row>
    <row r="45" spans="2:12" ht="15.75" x14ac:dyDescent="0.2">
      <c r="B45" s="370"/>
      <c r="C45" s="512"/>
      <c r="D45" s="512"/>
      <c r="E45" s="371" t="s">
        <v>63</v>
      </c>
      <c r="F45" s="327"/>
      <c r="G45" s="372"/>
      <c r="H45" s="373"/>
      <c r="I45" s="374">
        <f>SUM(I42:I44)</f>
        <v>1511072039</v>
      </c>
      <c r="K45" s="594" t="e">
        <f t="shared" si="1"/>
        <v>#REF!</v>
      </c>
      <c r="L45" s="595" t="e">
        <f>SUM(K42:K44)</f>
        <v>#REF!</v>
      </c>
    </row>
    <row r="46" spans="2:12" ht="15.75" x14ac:dyDescent="0.2">
      <c r="B46" s="334"/>
      <c r="C46" s="502"/>
      <c r="D46" s="502"/>
      <c r="E46" s="324" t="s">
        <v>201</v>
      </c>
      <c r="F46" s="324"/>
      <c r="G46" s="357"/>
      <c r="H46" s="357"/>
      <c r="I46" s="354"/>
      <c r="K46" s="593" t="e">
        <f t="shared" si="1"/>
        <v>#REF!</v>
      </c>
    </row>
    <row r="47" spans="2:12" ht="102" customHeight="1" x14ac:dyDescent="0.2">
      <c r="B47" s="613" t="s">
        <v>335</v>
      </c>
      <c r="C47" s="508" t="s">
        <v>436</v>
      </c>
      <c r="D47" s="508" t="s">
        <v>447</v>
      </c>
      <c r="E47" s="339" t="s">
        <v>348</v>
      </c>
      <c r="F47" s="325" t="s">
        <v>227</v>
      </c>
      <c r="G47" s="195">
        <f>+CANTIDADES!G197</f>
        <v>64</v>
      </c>
      <c r="H47" s="360">
        <v>258430</v>
      </c>
      <c r="I47" s="341">
        <f>+H47*G47</f>
        <v>16539520</v>
      </c>
      <c r="K47" s="593" t="e">
        <f t="shared" si="1"/>
        <v>#REF!</v>
      </c>
    </row>
    <row r="48" spans="2:12" ht="16.5" thickBot="1" x14ac:dyDescent="0.25">
      <c r="B48" s="370"/>
      <c r="C48" s="512"/>
      <c r="D48" s="512"/>
      <c r="E48" s="371" t="s">
        <v>431</v>
      </c>
      <c r="F48" s="327"/>
      <c r="G48" s="372"/>
      <c r="H48" s="373"/>
      <c r="I48" s="374">
        <f>SUM(I47)</f>
        <v>16539520</v>
      </c>
      <c r="K48" s="594" t="e">
        <f t="shared" si="1"/>
        <v>#REF!</v>
      </c>
      <c r="L48" s="595" t="e">
        <f>SUM(K47)</f>
        <v>#REF!</v>
      </c>
    </row>
    <row r="49" spans="2:12" ht="18.75" customHeight="1" x14ac:dyDescent="0.2">
      <c r="B49" s="982" t="s">
        <v>64</v>
      </c>
      <c r="C49" s="983"/>
      <c r="D49" s="983"/>
      <c r="E49" s="984"/>
      <c r="F49" s="328"/>
      <c r="G49" s="375"/>
      <c r="H49" s="376"/>
      <c r="I49" s="623">
        <f>ROUND(+I45+I40+I27+I24+I16+I21+I48,0)</f>
        <v>4946346966</v>
      </c>
    </row>
    <row r="50" spans="2:12" ht="18.75" customHeight="1" x14ac:dyDescent="0.25">
      <c r="B50" s="985" t="s">
        <v>174</v>
      </c>
      <c r="C50" s="986"/>
      <c r="D50" s="986"/>
      <c r="E50" s="987"/>
      <c r="F50" s="329" t="e">
        <f>#REF!</f>
        <v>#REF!</v>
      </c>
      <c r="G50" s="377"/>
      <c r="H50" s="378"/>
      <c r="I50" s="624" t="e">
        <f>+I49*F50</f>
        <v>#REF!</v>
      </c>
      <c r="L50" s="596" t="e">
        <f>SUM(L6:L48)</f>
        <v>#REF!</v>
      </c>
    </row>
    <row r="51" spans="2:12" ht="18.75" customHeight="1" x14ac:dyDescent="0.2">
      <c r="B51" s="985" t="s">
        <v>428</v>
      </c>
      <c r="C51" s="986"/>
      <c r="D51" s="986"/>
      <c r="E51" s="987"/>
      <c r="F51" s="329">
        <v>0.03</v>
      </c>
      <c r="G51" s="377"/>
      <c r="H51" s="378"/>
      <c r="I51" s="624">
        <f>F51*I49</f>
        <v>148390408.97999999</v>
      </c>
    </row>
    <row r="52" spans="2:12" ht="18.75" customHeight="1" x14ac:dyDescent="0.2">
      <c r="B52" s="985" t="s">
        <v>25</v>
      </c>
      <c r="C52" s="986"/>
      <c r="D52" s="986"/>
      <c r="E52" s="987"/>
      <c r="F52" s="329" t="e">
        <f>+#REF!</f>
        <v>#REF!</v>
      </c>
      <c r="G52" s="529"/>
      <c r="H52" s="378"/>
      <c r="I52" s="624" t="e">
        <f>+I49*F52</f>
        <v>#REF!</v>
      </c>
    </row>
    <row r="53" spans="2:12" ht="18.75" customHeight="1" thickBot="1" x14ac:dyDescent="0.25">
      <c r="B53" s="965" t="s">
        <v>159</v>
      </c>
      <c r="C53" s="966"/>
      <c r="D53" s="966"/>
      <c r="E53" s="967"/>
      <c r="F53" s="329" t="e">
        <f>SUM(F50:F52)</f>
        <v>#REF!</v>
      </c>
      <c r="G53" s="379"/>
      <c r="H53" s="380"/>
      <c r="I53" s="842" t="e">
        <f>+I52+I50+I49+I51</f>
        <v>#REF!</v>
      </c>
    </row>
    <row r="54" spans="2:12" ht="18.75" customHeight="1" thickBot="1" x14ac:dyDescent="0.25">
      <c r="B54" s="958" t="s">
        <v>449</v>
      </c>
      <c r="C54" s="959"/>
      <c r="D54" s="959"/>
      <c r="E54" s="959"/>
      <c r="F54" s="959"/>
      <c r="G54" s="959"/>
      <c r="H54" s="959"/>
      <c r="I54" s="606" t="e">
        <f>#REF!</f>
        <v>#REF!</v>
      </c>
      <c r="L54" s="622" t="e">
        <f>+L50+I54+I55+I56+I58</f>
        <v>#REF!</v>
      </c>
    </row>
    <row r="55" spans="2:12" ht="18.75" customHeight="1" thickBot="1" x14ac:dyDescent="0.25">
      <c r="B55" s="958" t="s">
        <v>450</v>
      </c>
      <c r="C55" s="959"/>
      <c r="D55" s="959"/>
      <c r="E55" s="959"/>
      <c r="F55" s="959"/>
      <c r="G55" s="959"/>
      <c r="H55" s="959"/>
      <c r="I55" s="540" t="e">
        <f>#REF!</f>
        <v>#REF!</v>
      </c>
    </row>
    <row r="56" spans="2:12" ht="16.899999999999999" customHeight="1" thickBot="1" x14ac:dyDescent="0.25">
      <c r="B56" s="958" t="s">
        <v>325</v>
      </c>
      <c r="C56" s="959"/>
      <c r="D56" s="959"/>
      <c r="E56" s="959"/>
      <c r="F56" s="960"/>
      <c r="G56" s="845" t="e">
        <f>#REF!</f>
        <v>#REF!</v>
      </c>
      <c r="H56" s="541">
        <v>11.553000000000001</v>
      </c>
      <c r="I56" s="540" t="e">
        <f>G56*H56</f>
        <v>#REF!</v>
      </c>
      <c r="K56" s="332" t="e">
        <f>I56/1.19</f>
        <v>#REF!</v>
      </c>
    </row>
    <row r="57" spans="2:12" ht="18.75" customHeight="1" thickBot="1" x14ac:dyDescent="0.25">
      <c r="B57" s="958" t="s">
        <v>451</v>
      </c>
      <c r="C57" s="959"/>
      <c r="D57" s="959"/>
      <c r="E57" s="959"/>
      <c r="F57" s="959"/>
      <c r="G57" s="959"/>
      <c r="H57" s="961"/>
      <c r="I57" s="625" t="e">
        <f>I53+I54+I55+I56</f>
        <v>#REF!</v>
      </c>
      <c r="K57" s="302" t="e">
        <f>I53+I54+I55+K56</f>
        <v>#REF!</v>
      </c>
    </row>
    <row r="58" spans="2:12" ht="18.75" customHeight="1" thickBot="1" x14ac:dyDescent="0.25">
      <c r="B58" s="958" t="s">
        <v>279</v>
      </c>
      <c r="C58" s="959"/>
      <c r="D58" s="959"/>
      <c r="E58" s="959"/>
      <c r="F58" s="959"/>
      <c r="G58" s="959"/>
      <c r="H58" s="961"/>
      <c r="I58" s="626" t="e">
        <f>#REF!</f>
        <v>#REF!</v>
      </c>
      <c r="K58" s="608" t="e">
        <f>I58/I57</f>
        <v>#REF!</v>
      </c>
      <c r="L58" s="840"/>
    </row>
    <row r="59" spans="2:12" ht="6" customHeight="1" thickBot="1" x14ac:dyDescent="0.25">
      <c r="B59" s="382"/>
      <c r="C59" s="330"/>
      <c r="D59" s="330"/>
      <c r="E59" s="330"/>
      <c r="F59" s="330"/>
      <c r="G59" s="330"/>
      <c r="H59" s="330"/>
      <c r="I59" s="627"/>
      <c r="K59" s="381"/>
    </row>
    <row r="60" spans="2:12" ht="19.5" customHeight="1" thickBot="1" x14ac:dyDescent="0.25">
      <c r="B60" s="962" t="s">
        <v>430</v>
      </c>
      <c r="C60" s="963"/>
      <c r="D60" s="963"/>
      <c r="E60" s="964"/>
      <c r="F60" s="964"/>
      <c r="G60" s="964"/>
      <c r="H60" s="964"/>
      <c r="I60" s="631" t="e">
        <f>I57+I58</f>
        <v>#REF!</v>
      </c>
      <c r="K60" s="381">
        <v>6778974521.1191998</v>
      </c>
      <c r="L60" s="595" t="e">
        <f>I60-K60</f>
        <v>#REF!</v>
      </c>
    </row>
    <row r="61" spans="2:12" ht="7.5" customHeight="1" x14ac:dyDescent="0.2">
      <c r="B61" s="383"/>
      <c r="C61" s="384"/>
      <c r="D61" s="384"/>
      <c r="E61" s="331"/>
      <c r="F61" s="331"/>
      <c r="G61" s="384"/>
      <c r="H61" s="331"/>
      <c r="I61" s="385"/>
      <c r="K61" s="381"/>
    </row>
    <row r="62" spans="2:12" ht="19.5" customHeight="1" x14ac:dyDescent="0.2">
      <c r="B62" s="956" t="s">
        <v>26</v>
      </c>
      <c r="C62" s="957"/>
      <c r="D62" s="957"/>
      <c r="E62" s="957"/>
      <c r="F62" s="94" t="s">
        <v>141</v>
      </c>
      <c r="H62" s="215"/>
      <c r="I62" s="213"/>
      <c r="K62" s="607" t="e">
        <f>+(I50+I51+I52)/I49</f>
        <v>#REF!</v>
      </c>
    </row>
    <row r="63" spans="2:12" x14ac:dyDescent="0.2">
      <c r="B63" s="174"/>
      <c r="C63" s="513"/>
      <c r="D63" s="513"/>
      <c r="E63" s="84"/>
      <c r="F63" s="175"/>
      <c r="H63" s="216"/>
      <c r="I63" s="213"/>
      <c r="K63" s="592" t="e">
        <f>1+K62</f>
        <v>#REF!</v>
      </c>
    </row>
    <row r="64" spans="2:12" x14ac:dyDescent="0.2">
      <c r="B64" s="174"/>
      <c r="C64" s="513"/>
      <c r="D64" s="513"/>
      <c r="E64" s="84"/>
      <c r="F64" s="175"/>
      <c r="H64" s="216"/>
      <c r="I64" s="213"/>
      <c r="K64" s="381"/>
    </row>
    <row r="65" spans="2:11" x14ac:dyDescent="0.2">
      <c r="B65" s="174"/>
      <c r="C65" s="513"/>
      <c r="D65" s="513"/>
      <c r="E65" s="84"/>
      <c r="F65" s="175"/>
      <c r="H65" s="216"/>
      <c r="I65" s="213"/>
      <c r="K65" s="381"/>
    </row>
    <row r="66" spans="2:11" x14ac:dyDescent="0.2">
      <c r="B66" s="174"/>
      <c r="C66" s="513"/>
      <c r="D66" s="513"/>
      <c r="E66" s="84"/>
      <c r="F66" s="175"/>
      <c r="H66" s="216"/>
      <c r="I66" s="213"/>
      <c r="K66" s="381"/>
    </row>
    <row r="67" spans="2:11" ht="15" customHeight="1" x14ac:dyDescent="0.2">
      <c r="B67" s="176"/>
      <c r="C67" s="514"/>
      <c r="D67" s="514"/>
      <c r="E67" s="84"/>
      <c r="F67" s="175"/>
      <c r="H67" s="214"/>
      <c r="I67" s="213"/>
      <c r="K67" s="381"/>
    </row>
    <row r="68" spans="2:11" x14ac:dyDescent="0.2">
      <c r="B68" s="516" t="s">
        <v>445</v>
      </c>
      <c r="C68" s="517"/>
      <c r="D68" s="517"/>
      <c r="E68" s="84"/>
      <c r="F68" s="85" t="s">
        <v>162</v>
      </c>
      <c r="H68" s="214"/>
      <c r="I68" s="213"/>
      <c r="K68" s="381"/>
    </row>
    <row r="69" spans="2:11" x14ac:dyDescent="0.2">
      <c r="B69" s="516" t="s">
        <v>161</v>
      </c>
      <c r="C69" s="517"/>
      <c r="D69" s="517"/>
      <c r="E69" s="84"/>
      <c r="F69" s="85" t="s">
        <v>163</v>
      </c>
      <c r="H69" s="214"/>
      <c r="I69" s="213"/>
    </row>
    <row r="70" spans="2:11" x14ac:dyDescent="0.2">
      <c r="B70" s="212" t="s">
        <v>446</v>
      </c>
      <c r="C70" s="196"/>
      <c r="D70" s="196"/>
      <c r="E70" s="84"/>
      <c r="F70" s="196" t="s">
        <v>164</v>
      </c>
      <c r="H70" s="214"/>
      <c r="I70" s="213"/>
    </row>
    <row r="71" spans="2:11" x14ac:dyDescent="0.2">
      <c r="B71" s="212" t="s">
        <v>448</v>
      </c>
      <c r="C71" s="196"/>
      <c r="D71" s="196"/>
      <c r="E71" s="84"/>
      <c r="H71" s="214"/>
      <c r="I71" s="213"/>
    </row>
    <row r="72" spans="2:11" x14ac:dyDescent="0.2">
      <c r="B72" s="212"/>
      <c r="C72" s="196"/>
      <c r="D72" s="196"/>
      <c r="E72" s="84"/>
      <c r="H72" s="214"/>
      <c r="I72" s="213"/>
      <c r="K72" s="497"/>
    </row>
    <row r="73" spans="2:11" x14ac:dyDescent="0.2">
      <c r="B73" s="956"/>
      <c r="C73" s="957"/>
      <c r="D73" s="957"/>
      <c r="E73" s="957"/>
      <c r="H73" s="214"/>
      <c r="I73" s="213"/>
      <c r="K73" s="496"/>
    </row>
    <row r="74" spans="2:11" ht="16.149999999999999" customHeight="1" x14ac:dyDescent="0.2">
      <c r="B74" s="139"/>
      <c r="C74" s="138"/>
      <c r="D74" s="138"/>
      <c r="E74" s="84"/>
      <c r="H74" s="214"/>
      <c r="I74" s="213"/>
    </row>
    <row r="75" spans="2:11" ht="15.75" thickBot="1" x14ac:dyDescent="0.25">
      <c r="B75" s="177"/>
      <c r="C75" s="102"/>
      <c r="D75" s="102"/>
      <c r="E75" s="86"/>
      <c r="F75" s="102"/>
      <c r="G75" s="844"/>
      <c r="H75" s="386"/>
      <c r="I75" s="219"/>
    </row>
    <row r="76" spans="2:11" x14ac:dyDescent="0.2">
      <c r="B76" s="387"/>
      <c r="C76" s="387"/>
      <c r="D76" s="387"/>
      <c r="E76" s="84"/>
      <c r="F76" s="85"/>
      <c r="H76" s="214"/>
    </row>
    <row r="77" spans="2:11" ht="15.75" x14ac:dyDescent="0.2">
      <c r="B77" s="388"/>
      <c r="C77" s="388"/>
      <c r="D77" s="388"/>
      <c r="H77" s="214"/>
    </row>
    <row r="78" spans="2:11" x14ac:dyDescent="0.2">
      <c r="B78" s="389"/>
      <c r="C78" s="389"/>
      <c r="D78" s="389"/>
      <c r="H78" s="214"/>
    </row>
    <row r="79" spans="2:11" x14ac:dyDescent="0.2">
      <c r="B79" s="390"/>
      <c r="C79" s="390"/>
      <c r="D79" s="390"/>
      <c r="H79" s="214"/>
    </row>
    <row r="80" spans="2:11" x14ac:dyDescent="0.2">
      <c r="B80" s="196"/>
      <c r="C80" s="196"/>
      <c r="D80" s="196"/>
      <c r="H80" s="214"/>
    </row>
  </sheetData>
  <mergeCells count="20">
    <mergeCell ref="B62:E62"/>
    <mergeCell ref="B73:E73"/>
    <mergeCell ref="B54:H54"/>
    <mergeCell ref="B55:H55"/>
    <mergeCell ref="B56:F56"/>
    <mergeCell ref="B57:H57"/>
    <mergeCell ref="B58:H58"/>
    <mergeCell ref="B60:H60"/>
    <mergeCell ref="B53:E53"/>
    <mergeCell ref="B1:I1"/>
    <mergeCell ref="B2:I2"/>
    <mergeCell ref="B3:I3"/>
    <mergeCell ref="B4:I4"/>
    <mergeCell ref="B5:F5"/>
    <mergeCell ref="G5:I5"/>
    <mergeCell ref="C6:D6"/>
    <mergeCell ref="B49:E49"/>
    <mergeCell ref="B50:E50"/>
    <mergeCell ref="B51:E51"/>
    <mergeCell ref="B52:E52"/>
  </mergeCells>
  <printOptions horizontalCentered="1" verticalCentered="1"/>
  <pageMargins left="0.23622047244094491" right="0.23622047244094491" top="0.35433070866141736" bottom="0.35433070866141736" header="0.31496062992125984" footer="0.31496062992125984"/>
  <pageSetup scale="64" fitToHeight="0" orientation="portrait" horizontalDpi="4294967295" verticalDpi="4294967295" r:id="rId1"/>
  <rowBreaks count="1" manualBreakCount="1">
    <brk id="35"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T73"/>
  <sheetViews>
    <sheetView workbookViewId="0"/>
  </sheetViews>
  <sheetFormatPr baseColWidth="10" defaultColWidth="11.42578125" defaultRowHeight="16.5" x14ac:dyDescent="0.3"/>
  <cols>
    <col min="1" max="2" width="3.42578125" style="636" customWidth="1"/>
    <col min="3" max="3" width="5.140625" style="636" customWidth="1"/>
    <col min="4" max="4" width="11.28515625" style="636" customWidth="1"/>
    <col min="5" max="5" width="19.42578125" style="719" customWidth="1"/>
    <col min="6" max="6" width="17.42578125" style="636" customWidth="1"/>
    <col min="7" max="7" width="73.28515625" style="636" customWidth="1"/>
    <col min="8" max="8" width="8.7109375" style="636" customWidth="1"/>
    <col min="9" max="9" width="18.7109375" style="636" customWidth="1"/>
    <col min="10" max="10" width="23.7109375" style="636" customWidth="1"/>
    <col min="11" max="11" width="30" style="636" customWidth="1"/>
    <col min="12" max="12" width="3.28515625" style="636" customWidth="1"/>
    <col min="13" max="13" width="2.7109375" style="636" customWidth="1"/>
    <col min="14" max="14" width="25.42578125" style="636" hidden="1" customWidth="1"/>
    <col min="15" max="15" width="14.7109375" style="636" hidden="1" customWidth="1"/>
    <col min="16" max="16" width="17.42578125" style="636" bestFit="1" customWidth="1"/>
    <col min="17" max="17" width="21" style="636" customWidth="1"/>
    <col min="18" max="18" width="31" style="636" customWidth="1"/>
    <col min="19" max="19" width="13.42578125" style="636" bestFit="1" customWidth="1"/>
    <col min="20" max="20" width="16" style="636" bestFit="1" customWidth="1"/>
    <col min="21" max="16384" width="11.42578125" style="636"/>
  </cols>
  <sheetData>
    <row r="1" spans="1:18" ht="17.25" thickBot="1" x14ac:dyDescent="0.35">
      <c r="A1" s="634"/>
      <c r="B1" s="634"/>
      <c r="C1" s="634"/>
      <c r="D1" s="634"/>
      <c r="E1" s="635"/>
      <c r="F1" s="634"/>
      <c r="G1" s="634"/>
      <c r="H1" s="634"/>
      <c r="I1" s="634"/>
      <c r="J1" s="634"/>
      <c r="K1" s="634"/>
      <c r="L1" s="634"/>
      <c r="M1" s="634"/>
    </row>
    <row r="2" spans="1:18" ht="17.25" thickTop="1" x14ac:dyDescent="0.3">
      <c r="A2" s="634"/>
      <c r="B2" s="637"/>
      <c r="C2" s="638"/>
      <c r="D2" s="638"/>
      <c r="E2" s="639"/>
      <c r="F2" s="638"/>
      <c r="G2" s="638"/>
      <c r="H2" s="638"/>
      <c r="I2" s="638"/>
      <c r="J2" s="638"/>
      <c r="K2" s="638"/>
      <c r="L2" s="640"/>
      <c r="M2" s="634"/>
    </row>
    <row r="3" spans="1:18" x14ac:dyDescent="0.3">
      <c r="A3" s="634"/>
      <c r="B3" s="641"/>
      <c r="C3" s="994" t="s">
        <v>1613</v>
      </c>
      <c r="D3" s="995"/>
      <c r="E3" s="995"/>
      <c r="F3" s="995"/>
      <c r="G3" s="995"/>
      <c r="H3" s="995"/>
      <c r="I3" s="995"/>
      <c r="J3" s="995"/>
      <c r="K3" s="996"/>
      <c r="L3" s="642"/>
      <c r="M3" s="634"/>
    </row>
    <row r="4" spans="1:18" x14ac:dyDescent="0.3">
      <c r="A4" s="634"/>
      <c r="B4" s="641"/>
      <c r="C4" s="994" t="s">
        <v>1614</v>
      </c>
      <c r="D4" s="995"/>
      <c r="E4" s="995"/>
      <c r="F4" s="995"/>
      <c r="G4" s="995"/>
      <c r="H4" s="995"/>
      <c r="I4" s="995"/>
      <c r="J4" s="995"/>
      <c r="K4" s="996"/>
      <c r="L4" s="642"/>
      <c r="M4" s="634"/>
    </row>
    <row r="5" spans="1:18" s="646" customFormat="1" x14ac:dyDescent="0.3">
      <c r="A5" s="643"/>
      <c r="B5" s="644"/>
      <c r="C5" s="997" t="s">
        <v>1615</v>
      </c>
      <c r="D5" s="997"/>
      <c r="E5" s="997"/>
      <c r="F5" s="997"/>
      <c r="G5" s="997"/>
      <c r="H5" s="997"/>
      <c r="I5" s="997"/>
      <c r="J5" s="997"/>
      <c r="K5" s="997"/>
      <c r="L5" s="645"/>
      <c r="M5" s="643"/>
    </row>
    <row r="6" spans="1:18" ht="17.25" thickBot="1" x14ac:dyDescent="0.35">
      <c r="A6" s="634"/>
      <c r="B6" s="641"/>
      <c r="C6" s="998"/>
      <c r="D6" s="998"/>
      <c r="E6" s="998"/>
      <c r="F6" s="998"/>
      <c r="G6" s="998"/>
      <c r="H6" s="998"/>
      <c r="I6" s="998"/>
      <c r="J6" s="998"/>
      <c r="K6" s="998"/>
      <c r="L6" s="642"/>
      <c r="M6" s="634"/>
    </row>
    <row r="7" spans="1:18" ht="17.25" thickBot="1" x14ac:dyDescent="0.35">
      <c r="A7" s="634"/>
      <c r="B7" s="641"/>
      <c r="C7" s="999"/>
      <c r="D7" s="1000"/>
      <c r="E7" s="1000"/>
      <c r="F7" s="1000"/>
      <c r="G7" s="1000"/>
      <c r="H7" s="1000"/>
      <c r="I7" s="1000"/>
      <c r="J7" s="1000"/>
      <c r="K7" s="1001"/>
      <c r="L7" s="642"/>
      <c r="M7" s="634"/>
    </row>
    <row r="8" spans="1:18" x14ac:dyDescent="0.3">
      <c r="A8" s="634"/>
      <c r="B8" s="641"/>
      <c r="C8" s="1002" t="s">
        <v>1616</v>
      </c>
      <c r="D8" s="1004" t="s">
        <v>1617</v>
      </c>
      <c r="E8" s="1006" t="s">
        <v>1618</v>
      </c>
      <c r="F8" s="1006"/>
      <c r="G8" s="1002" t="s">
        <v>151</v>
      </c>
      <c r="H8" s="1004" t="s">
        <v>46</v>
      </c>
      <c r="I8" s="1004" t="s">
        <v>177</v>
      </c>
      <c r="J8" s="1007" t="s">
        <v>48</v>
      </c>
      <c r="K8" s="1009" t="s">
        <v>1619</v>
      </c>
      <c r="L8" s="642"/>
      <c r="M8" s="634"/>
    </row>
    <row r="9" spans="1:18" ht="17.25" thickBot="1" x14ac:dyDescent="0.35">
      <c r="A9" s="634"/>
      <c r="B9" s="641"/>
      <c r="C9" s="1003"/>
      <c r="D9" s="1005"/>
      <c r="E9" s="647" t="s">
        <v>1620</v>
      </c>
      <c r="F9" s="647" t="s">
        <v>1621</v>
      </c>
      <c r="G9" s="1003"/>
      <c r="H9" s="1005"/>
      <c r="I9" s="1005"/>
      <c r="J9" s="1008"/>
      <c r="K9" s="1010"/>
      <c r="L9" s="642"/>
      <c r="M9" s="634"/>
      <c r="P9" s="771"/>
    </row>
    <row r="10" spans="1:18" ht="17.25" thickBot="1" x14ac:dyDescent="0.35">
      <c r="A10" s="634"/>
      <c r="B10" s="641"/>
      <c r="C10" s="648"/>
      <c r="D10" s="649"/>
      <c r="E10" s="649"/>
      <c r="F10" s="649"/>
      <c r="G10" s="649" t="s">
        <v>190</v>
      </c>
      <c r="H10" s="649"/>
      <c r="I10" s="649"/>
      <c r="J10" s="649"/>
      <c r="K10" s="650"/>
      <c r="L10" s="642"/>
      <c r="M10" s="634"/>
    </row>
    <row r="11" spans="1:18" x14ac:dyDescent="0.3">
      <c r="A11" s="634"/>
      <c r="B11" s="641"/>
      <c r="C11" s="652"/>
      <c r="D11" s="652" t="s">
        <v>546</v>
      </c>
      <c r="E11" s="652" t="s">
        <v>436</v>
      </c>
      <c r="F11" s="660">
        <v>210</v>
      </c>
      <c r="G11" s="787" t="e">
        <f>+#REF!</f>
        <v>#REF!</v>
      </c>
      <c r="H11" s="653" t="e">
        <f>+#REF!</f>
        <v>#REF!</v>
      </c>
      <c r="I11" s="772" t="e">
        <f>+#REF!</f>
        <v>#REF!</v>
      </c>
      <c r="J11" s="775" t="e">
        <f>ROUND(#REF!*(1+$K$70),0)</f>
        <v>#REF!</v>
      </c>
      <c r="K11" s="774" t="e">
        <f>+J11*I11</f>
        <v>#REF!</v>
      </c>
      <c r="L11" s="642"/>
      <c r="M11" s="634"/>
      <c r="N11" s="823" t="e">
        <f>(ROUND(J11,0))*I11</f>
        <v>#REF!</v>
      </c>
      <c r="O11" s="823" t="e">
        <f>+K11-N11</f>
        <v>#REF!</v>
      </c>
      <c r="Q11" s="825" t="e">
        <f>+ROUND(J11,0)</f>
        <v>#REF!</v>
      </c>
      <c r="R11" s="823" t="e">
        <f>+Q11*I11</f>
        <v>#REF!</v>
      </c>
    </row>
    <row r="12" spans="1:18" x14ac:dyDescent="0.3">
      <c r="A12" s="634"/>
      <c r="B12" s="641"/>
      <c r="C12" s="658"/>
      <c r="D12" s="658" t="s">
        <v>544</v>
      </c>
      <c r="E12" s="658" t="s">
        <v>435</v>
      </c>
      <c r="F12" s="660" t="s">
        <v>544</v>
      </c>
      <c r="G12" s="339" t="e">
        <f>+#REF!</f>
        <v>#REF!</v>
      </c>
      <c r="H12" s="653" t="e">
        <f>+#REF!</f>
        <v>#REF!</v>
      </c>
      <c r="I12" s="772" t="e">
        <f>+#REF!</f>
        <v>#REF!</v>
      </c>
      <c r="J12" s="835" t="e">
        <f>ROUNDUP(#REF!*(1+$K$70),0)+1</f>
        <v>#REF!</v>
      </c>
      <c r="K12" s="774" t="e">
        <f t="shared" ref="K12:K18" si="0">+J12*I12</f>
        <v>#REF!</v>
      </c>
      <c r="L12" s="642"/>
      <c r="M12" s="634"/>
      <c r="N12" s="823" t="e">
        <f t="shared" ref="N12:N18" si="1">(ROUND(J12,0))*I12</f>
        <v>#REF!</v>
      </c>
      <c r="O12" s="823" t="e">
        <f t="shared" ref="O12:O51" si="2">+K12-N12</f>
        <v>#REF!</v>
      </c>
      <c r="P12" s="770"/>
      <c r="Q12" s="825" t="e">
        <f t="shared" ref="Q12:Q22" si="3">+ROUND(J12,0)</f>
        <v>#REF!</v>
      </c>
      <c r="R12" s="823" t="e">
        <f t="shared" ref="R12:R18" si="4">+Q12*I12</f>
        <v>#REF!</v>
      </c>
    </row>
    <row r="13" spans="1:18" x14ac:dyDescent="0.3">
      <c r="A13" s="634"/>
      <c r="B13" s="641"/>
      <c r="C13" s="657"/>
      <c r="D13" s="657" t="s">
        <v>220</v>
      </c>
      <c r="E13" s="657" t="s">
        <v>435</v>
      </c>
      <c r="F13" s="776" t="s">
        <v>220</v>
      </c>
      <c r="G13" s="339" t="e">
        <f>+#REF!</f>
        <v>#REF!</v>
      </c>
      <c r="H13" s="653" t="e">
        <f>+#REF!</f>
        <v>#REF!</v>
      </c>
      <c r="I13" s="772" t="e">
        <f>+#REF!</f>
        <v>#REF!</v>
      </c>
      <c r="J13" s="775" t="e">
        <f>ROUND(#REF!*(1+$K$70),0)</f>
        <v>#REF!</v>
      </c>
      <c r="K13" s="774" t="e">
        <f t="shared" si="0"/>
        <v>#REF!</v>
      </c>
      <c r="L13" s="642"/>
      <c r="M13" s="634"/>
      <c r="N13" s="823" t="e">
        <f t="shared" si="1"/>
        <v>#REF!</v>
      </c>
      <c r="O13" s="823" t="e">
        <f t="shared" si="2"/>
        <v>#REF!</v>
      </c>
      <c r="Q13" s="825" t="e">
        <f t="shared" si="3"/>
        <v>#REF!</v>
      </c>
      <c r="R13" s="823" t="e">
        <f t="shared" si="4"/>
        <v>#REF!</v>
      </c>
    </row>
    <row r="14" spans="1:18" x14ac:dyDescent="0.3">
      <c r="A14" s="634"/>
      <c r="B14" s="641"/>
      <c r="C14" s="658"/>
      <c r="D14" s="658" t="s">
        <v>550</v>
      </c>
      <c r="E14" s="658" t="s">
        <v>435</v>
      </c>
      <c r="F14" s="660" t="s">
        <v>550</v>
      </c>
      <c r="G14" s="339" t="e">
        <f>+#REF!</f>
        <v>#REF!</v>
      </c>
      <c r="H14" s="653" t="e">
        <f>+#REF!</f>
        <v>#REF!</v>
      </c>
      <c r="I14" s="773" t="e">
        <f>+#REF!</f>
        <v>#REF!</v>
      </c>
      <c r="J14" s="775" t="e">
        <f>ROUND(#REF!*(1+$K$70),0)</f>
        <v>#REF!</v>
      </c>
      <c r="K14" s="774" t="e">
        <f t="shared" si="0"/>
        <v>#REF!</v>
      </c>
      <c r="L14" s="642"/>
      <c r="M14" s="634"/>
      <c r="N14" s="823" t="e">
        <f t="shared" si="1"/>
        <v>#REF!</v>
      </c>
      <c r="O14" s="823" t="e">
        <f t="shared" si="2"/>
        <v>#REF!</v>
      </c>
      <c r="Q14" s="825" t="e">
        <f t="shared" si="3"/>
        <v>#REF!</v>
      </c>
      <c r="R14" s="823" t="e">
        <f t="shared" si="4"/>
        <v>#REF!</v>
      </c>
    </row>
    <row r="15" spans="1:18" x14ac:dyDescent="0.3">
      <c r="A15" s="634"/>
      <c r="B15" s="641"/>
      <c r="C15" s="657"/>
      <c r="D15" s="657" t="s">
        <v>548</v>
      </c>
      <c r="E15" s="657" t="s">
        <v>435</v>
      </c>
      <c r="F15" s="776" t="s">
        <v>548</v>
      </c>
      <c r="G15" s="339" t="e">
        <f>+#REF!</f>
        <v>#REF!</v>
      </c>
      <c r="H15" s="653" t="e">
        <f>+#REF!</f>
        <v>#REF!</v>
      </c>
      <c r="I15" s="773" t="e">
        <f>+#REF!</f>
        <v>#REF!</v>
      </c>
      <c r="J15" s="835" t="e">
        <f>ROUNDUP(#REF!*(1+$K$70),0)</f>
        <v>#REF!</v>
      </c>
      <c r="K15" s="774" t="e">
        <f t="shared" si="0"/>
        <v>#REF!</v>
      </c>
      <c r="L15" s="642"/>
      <c r="M15" s="634"/>
      <c r="N15" s="823" t="e">
        <f t="shared" si="1"/>
        <v>#REF!</v>
      </c>
      <c r="O15" s="823" t="e">
        <f t="shared" si="2"/>
        <v>#REF!</v>
      </c>
      <c r="Q15" s="825" t="e">
        <f t="shared" si="3"/>
        <v>#REF!</v>
      </c>
      <c r="R15" s="823" t="e">
        <f t="shared" si="4"/>
        <v>#REF!</v>
      </c>
    </row>
    <row r="16" spans="1:18" x14ac:dyDescent="0.3">
      <c r="A16" s="634"/>
      <c r="B16" s="641"/>
      <c r="C16" s="658"/>
      <c r="D16" s="652" t="s">
        <v>234</v>
      </c>
      <c r="E16" s="658" t="s">
        <v>436</v>
      </c>
      <c r="F16" s="660" t="s">
        <v>437</v>
      </c>
      <c r="G16" s="339" t="e">
        <f>+#REF!</f>
        <v>#REF!</v>
      </c>
      <c r="H16" s="653" t="e">
        <f>+#REF!</f>
        <v>#REF!</v>
      </c>
      <c r="I16" s="772" t="e">
        <f>+#REF!</f>
        <v>#REF!</v>
      </c>
      <c r="J16" s="835" t="e">
        <f>ROUNDDOWN(#REF!*(1+$K$70),0)</f>
        <v>#REF!</v>
      </c>
      <c r="K16" s="774" t="e">
        <f t="shared" si="0"/>
        <v>#REF!</v>
      </c>
      <c r="L16" s="642"/>
      <c r="M16" s="634"/>
      <c r="N16" s="823" t="e">
        <f t="shared" si="1"/>
        <v>#REF!</v>
      </c>
      <c r="O16" s="823" t="e">
        <f t="shared" si="2"/>
        <v>#REF!</v>
      </c>
      <c r="Q16" s="825" t="e">
        <f t="shared" si="3"/>
        <v>#REF!</v>
      </c>
      <c r="R16" s="823" t="e">
        <f t="shared" si="4"/>
        <v>#REF!</v>
      </c>
    </row>
    <row r="17" spans="1:18" x14ac:dyDescent="0.3">
      <c r="A17" s="634"/>
      <c r="B17" s="641"/>
      <c r="C17" s="658"/>
      <c r="D17" s="658" t="s">
        <v>326</v>
      </c>
      <c r="E17" s="658" t="s">
        <v>436</v>
      </c>
      <c r="F17" s="660" t="s">
        <v>438</v>
      </c>
      <c r="G17" s="339" t="e">
        <f>+#REF!</f>
        <v>#REF!</v>
      </c>
      <c r="H17" s="653" t="e">
        <f>+#REF!</f>
        <v>#REF!</v>
      </c>
      <c r="I17" s="772" t="e">
        <f>+#REF!</f>
        <v>#REF!</v>
      </c>
      <c r="J17" s="835" t="e">
        <f>ROUNDUP(#REF!*(1+$K$70),0)</f>
        <v>#REF!</v>
      </c>
      <c r="K17" s="774" t="e">
        <f t="shared" si="0"/>
        <v>#REF!</v>
      </c>
      <c r="L17" s="642"/>
      <c r="M17" s="634"/>
      <c r="N17" s="823" t="e">
        <f t="shared" si="1"/>
        <v>#REF!</v>
      </c>
      <c r="O17" s="823" t="e">
        <f t="shared" si="2"/>
        <v>#REF!</v>
      </c>
      <c r="Q17" s="825" t="e">
        <f t="shared" si="3"/>
        <v>#REF!</v>
      </c>
      <c r="R17" s="823" t="e">
        <f t="shared" si="4"/>
        <v>#REF!</v>
      </c>
    </row>
    <row r="18" spans="1:18" x14ac:dyDescent="0.3">
      <c r="A18" s="634"/>
      <c r="B18" s="641"/>
      <c r="C18" s="652"/>
      <c r="D18" s="652" t="s">
        <v>364</v>
      </c>
      <c r="E18" s="652" t="s">
        <v>435</v>
      </c>
      <c r="F18" s="660" t="s">
        <v>364</v>
      </c>
      <c r="G18" s="339" t="e">
        <f>+#REF!</f>
        <v>#REF!</v>
      </c>
      <c r="H18" s="653" t="e">
        <f>+#REF!</f>
        <v>#REF!</v>
      </c>
      <c r="I18" s="772" t="e">
        <f>+#REF!</f>
        <v>#REF!</v>
      </c>
      <c r="J18" s="775" t="e">
        <f>ROUND(#REF!*(1+$K$70),0)</f>
        <v>#REF!</v>
      </c>
      <c r="K18" s="774" t="e">
        <f t="shared" si="0"/>
        <v>#REF!</v>
      </c>
      <c r="L18" s="642"/>
      <c r="M18" s="634"/>
      <c r="N18" s="823" t="e">
        <f t="shared" si="1"/>
        <v>#REF!</v>
      </c>
      <c r="O18" s="823" t="e">
        <f t="shared" si="2"/>
        <v>#REF!</v>
      </c>
      <c r="Q18" s="825" t="e">
        <f t="shared" si="3"/>
        <v>#REF!</v>
      </c>
      <c r="R18" s="823" t="e">
        <f t="shared" si="4"/>
        <v>#REF!</v>
      </c>
    </row>
    <row r="19" spans="1:18" ht="17.25" thickBot="1" x14ac:dyDescent="0.35">
      <c r="A19" s="634"/>
      <c r="B19" s="641"/>
      <c r="C19" s="658" t="s">
        <v>1622</v>
      </c>
      <c r="D19" s="658"/>
      <c r="E19" s="658"/>
      <c r="F19" s="659"/>
      <c r="G19" s="658"/>
      <c r="H19" s="653"/>
      <c r="I19" s="654"/>
      <c r="J19" s="658"/>
      <c r="K19" s="780" t="e">
        <f>SUM(K11:K18)</f>
        <v>#REF!</v>
      </c>
      <c r="L19" s="642"/>
      <c r="M19" s="634"/>
      <c r="N19" s="780" t="e">
        <f>SUM(N11:N18)</f>
        <v>#REF!</v>
      </c>
      <c r="O19" s="823" t="e">
        <f t="shared" si="2"/>
        <v>#REF!</v>
      </c>
      <c r="P19" s="813"/>
      <c r="Q19" s="826" t="e">
        <f>SUM(Q11:Q18)</f>
        <v>#REF!</v>
      </c>
      <c r="R19" s="826" t="e">
        <f>SUM(R11:R18)</f>
        <v>#REF!</v>
      </c>
    </row>
    <row r="20" spans="1:18" ht="17.25" thickBot="1" x14ac:dyDescent="0.35">
      <c r="A20" s="634"/>
      <c r="B20" s="641"/>
      <c r="C20" s="781"/>
      <c r="D20" s="782"/>
      <c r="E20" s="782"/>
      <c r="F20" s="782"/>
      <c r="G20" s="782" t="s">
        <v>74</v>
      </c>
      <c r="H20" s="782"/>
      <c r="I20" s="782"/>
      <c r="J20" s="782"/>
      <c r="K20" s="783"/>
      <c r="L20" s="642"/>
      <c r="M20" s="634"/>
      <c r="O20" s="823">
        <f t="shared" si="2"/>
        <v>0</v>
      </c>
    </row>
    <row r="21" spans="1:18" x14ac:dyDescent="0.3">
      <c r="A21" s="634"/>
      <c r="B21" s="641"/>
      <c r="C21" s="785"/>
      <c r="D21" s="786" t="s">
        <v>222</v>
      </c>
      <c r="E21" s="786" t="s">
        <v>436</v>
      </c>
      <c r="F21" s="786" t="s">
        <v>439</v>
      </c>
      <c r="G21" s="787" t="e">
        <f>+#REF!</f>
        <v>#REF!</v>
      </c>
      <c r="H21" s="788" t="e">
        <f>+#REF!</f>
        <v>#REF!</v>
      </c>
      <c r="I21" s="789" t="e">
        <f>+#REF!</f>
        <v>#REF!</v>
      </c>
      <c r="J21" s="775" t="e">
        <f>ROUND(#REF!*(1+$K$70),0)</f>
        <v>#REF!</v>
      </c>
      <c r="K21" s="814" t="e">
        <f>+J21*I21</f>
        <v>#REF!</v>
      </c>
      <c r="L21" s="642"/>
      <c r="M21" s="634"/>
      <c r="N21" s="823" t="e">
        <f>(ROUND(J21,0))*I21</f>
        <v>#REF!</v>
      </c>
      <c r="O21" s="823" t="e">
        <f t="shared" si="2"/>
        <v>#REF!</v>
      </c>
      <c r="Q21" s="825" t="e">
        <f t="shared" si="3"/>
        <v>#REF!</v>
      </c>
      <c r="R21" s="823" t="e">
        <f>+Q21*I21</f>
        <v>#REF!</v>
      </c>
    </row>
    <row r="22" spans="1:18" x14ac:dyDescent="0.3">
      <c r="A22" s="634"/>
      <c r="B22" s="641"/>
      <c r="C22" s="665"/>
      <c r="D22" s="784" t="s">
        <v>263</v>
      </c>
      <c r="E22" s="784" t="s">
        <v>436</v>
      </c>
      <c r="F22" s="784" t="s">
        <v>441</v>
      </c>
      <c r="G22" s="339" t="e">
        <f>+#REF!</f>
        <v>#REF!</v>
      </c>
      <c r="H22" s="777" t="e">
        <f>+#REF!</f>
        <v>#REF!</v>
      </c>
      <c r="I22" s="653" t="e">
        <f>+#REF!</f>
        <v>#REF!</v>
      </c>
      <c r="J22" s="835">
        <f>ROUND('PRESUPUESTO TOTAL (2)'!H19*(1+$K$70),0)</f>
        <v>114446</v>
      </c>
      <c r="K22" s="815" t="e">
        <f>+J22*I22</f>
        <v>#REF!</v>
      </c>
      <c r="L22" s="642"/>
      <c r="M22" s="634"/>
      <c r="N22" s="823" t="e">
        <f>(ROUND(J22,0))*I22</f>
        <v>#REF!</v>
      </c>
      <c r="O22" s="823" t="e">
        <f t="shared" si="2"/>
        <v>#REF!</v>
      </c>
      <c r="Q22" s="825">
        <f t="shared" si="3"/>
        <v>114446</v>
      </c>
      <c r="R22" s="823" t="e">
        <f>+Q22*I22</f>
        <v>#REF!</v>
      </c>
    </row>
    <row r="23" spans="1:18" ht="17.25" thickBot="1" x14ac:dyDescent="0.35">
      <c r="A23" s="634"/>
      <c r="B23" s="641"/>
      <c r="C23" s="791" t="s">
        <v>1622</v>
      </c>
      <c r="D23" s="792"/>
      <c r="E23" s="792"/>
      <c r="F23" s="792"/>
      <c r="G23" s="793"/>
      <c r="H23" s="792"/>
      <c r="I23" s="794"/>
      <c r="J23" s="795"/>
      <c r="K23" s="816" t="e">
        <f>SUM(K21:K22)</f>
        <v>#REF!</v>
      </c>
      <c r="L23" s="642"/>
      <c r="M23" s="634"/>
      <c r="N23" s="816" t="e">
        <f>SUM(N21:N22)</f>
        <v>#REF!</v>
      </c>
      <c r="O23" s="823" t="e">
        <f t="shared" si="2"/>
        <v>#REF!</v>
      </c>
      <c r="Q23" s="826" t="e">
        <f>SUM(Q21:Q22)</f>
        <v>#REF!</v>
      </c>
      <c r="R23" s="826" t="e">
        <f>SUM(R21:R22)</f>
        <v>#REF!</v>
      </c>
    </row>
    <row r="24" spans="1:18" ht="17.25" thickBot="1" x14ac:dyDescent="0.35">
      <c r="A24" s="634"/>
      <c r="B24" s="641"/>
      <c r="C24" s="766"/>
      <c r="D24" s="767"/>
      <c r="E24" s="767"/>
      <c r="F24" s="767"/>
      <c r="G24" s="767" t="s">
        <v>191</v>
      </c>
      <c r="H24" s="767"/>
      <c r="I24" s="767"/>
      <c r="J24" s="767"/>
      <c r="K24" s="768"/>
      <c r="L24" s="642"/>
      <c r="M24" s="634"/>
      <c r="O24" s="823">
        <f t="shared" si="2"/>
        <v>0</v>
      </c>
    </row>
    <row r="25" spans="1:18" ht="17.25" thickBot="1" x14ac:dyDescent="0.35">
      <c r="A25" s="634"/>
      <c r="B25" s="641"/>
      <c r="C25" s="798"/>
      <c r="D25" s="799" t="s">
        <v>223</v>
      </c>
      <c r="E25" s="799" t="s">
        <v>436</v>
      </c>
      <c r="F25" s="799">
        <v>900</v>
      </c>
      <c r="G25" s="800" t="e">
        <f>+#REF!</f>
        <v>#REF!</v>
      </c>
      <c r="H25" s="801" t="e">
        <f>+#REF!</f>
        <v>#REF!</v>
      </c>
      <c r="I25" s="802" t="e">
        <f>+#REF!</f>
        <v>#REF!</v>
      </c>
      <c r="J25" s="836" t="e">
        <f>ROUND(#REF!*(1+$K$70),0)-1</f>
        <v>#REF!</v>
      </c>
      <c r="K25" s="817" t="e">
        <f>+J25*I25</f>
        <v>#REF!</v>
      </c>
      <c r="L25" s="642"/>
      <c r="M25" s="634"/>
      <c r="N25" s="823" t="e">
        <f>(ROUND(J25,0))*I25</f>
        <v>#REF!</v>
      </c>
      <c r="O25" s="823" t="e">
        <f t="shared" si="2"/>
        <v>#REF!</v>
      </c>
      <c r="Q25" s="825" t="e">
        <f>+ROUND(J25,0)</f>
        <v>#REF!</v>
      </c>
      <c r="R25" s="823" t="e">
        <f>+Q25*I25</f>
        <v>#REF!</v>
      </c>
    </row>
    <row r="26" spans="1:18" ht="17.25" thickBot="1" x14ac:dyDescent="0.35">
      <c r="A26" s="634"/>
      <c r="B26" s="641"/>
      <c r="C26" s="661" t="s">
        <v>1622</v>
      </c>
      <c r="D26" s="662"/>
      <c r="E26" s="662"/>
      <c r="F26" s="662"/>
      <c r="G26" s="663"/>
      <c r="H26" s="662"/>
      <c r="I26" s="797"/>
      <c r="J26" s="664"/>
      <c r="K26" s="818" t="e">
        <f>+K25</f>
        <v>#REF!</v>
      </c>
      <c r="L26" s="642"/>
      <c r="M26" s="634"/>
      <c r="N26" s="818" t="e">
        <f>+N25</f>
        <v>#REF!</v>
      </c>
      <c r="O26" s="823" t="e">
        <f t="shared" si="2"/>
        <v>#REF!</v>
      </c>
      <c r="Q26" s="826" t="e">
        <f>SUM(Q25)</f>
        <v>#REF!</v>
      </c>
      <c r="R26" s="826" t="e">
        <f>SUM(R25)</f>
        <v>#REF!</v>
      </c>
    </row>
    <row r="27" spans="1:18" ht="17.25" thickBot="1" x14ac:dyDescent="0.35">
      <c r="A27" s="634"/>
      <c r="B27" s="641"/>
      <c r="C27" s="781"/>
      <c r="D27" s="782"/>
      <c r="E27" s="782"/>
      <c r="F27" s="782"/>
      <c r="G27" s="324" t="s">
        <v>56</v>
      </c>
      <c r="H27" s="782"/>
      <c r="I27" s="782"/>
      <c r="J27" s="782"/>
      <c r="K27" s="783"/>
      <c r="L27" s="642"/>
      <c r="M27" s="634"/>
      <c r="O27" s="823">
        <f t="shared" si="2"/>
        <v>0</v>
      </c>
    </row>
    <row r="28" spans="1:18" ht="30.75" thickBot="1" x14ac:dyDescent="0.35">
      <c r="A28" s="634"/>
      <c r="B28" s="641"/>
      <c r="C28" s="785"/>
      <c r="D28" s="613" t="s">
        <v>224</v>
      </c>
      <c r="E28" s="508" t="s">
        <v>436</v>
      </c>
      <c r="F28" s="615" t="s">
        <v>442</v>
      </c>
      <c r="G28" s="358" t="s">
        <v>158</v>
      </c>
      <c r="H28" s="325" t="s">
        <v>41</v>
      </c>
      <c r="I28" s="802" t="e">
        <f>+#REF!</f>
        <v>#REF!</v>
      </c>
      <c r="J28" s="790" t="e">
        <f>ROUND(#REF!*(1+$K$70),0)</f>
        <v>#REF!</v>
      </c>
      <c r="K28" s="814" t="e">
        <f>+J28*I28</f>
        <v>#REF!</v>
      </c>
      <c r="L28" s="642"/>
      <c r="M28" s="634"/>
      <c r="N28" s="823" t="e">
        <f>(ROUND(J28,0))*I28</f>
        <v>#REF!</v>
      </c>
      <c r="O28" s="823" t="e">
        <f t="shared" si="2"/>
        <v>#REF!</v>
      </c>
      <c r="Q28" s="825" t="e">
        <f>+ROUND(J28,0)</f>
        <v>#REF!</v>
      </c>
      <c r="R28" s="823" t="e">
        <f>+Q28*I28</f>
        <v>#REF!</v>
      </c>
    </row>
    <row r="29" spans="1:18" ht="17.25" thickBot="1" x14ac:dyDescent="0.35">
      <c r="A29" s="634"/>
      <c r="B29" s="641"/>
      <c r="C29" s="661"/>
      <c r="D29" s="662"/>
      <c r="E29" s="662"/>
      <c r="F29" s="662"/>
      <c r="G29" s="663"/>
      <c r="H29" s="662"/>
      <c r="I29" s="797"/>
      <c r="J29" s="664"/>
      <c r="K29" s="818" t="e">
        <f>+K28</f>
        <v>#REF!</v>
      </c>
      <c r="L29" s="642"/>
      <c r="M29" s="634"/>
      <c r="N29" s="818" t="e">
        <f>+N28</f>
        <v>#REF!</v>
      </c>
      <c r="O29" s="823" t="e">
        <f t="shared" si="2"/>
        <v>#REF!</v>
      </c>
      <c r="Q29" s="826" t="e">
        <f>SUM(Q28)</f>
        <v>#REF!</v>
      </c>
      <c r="R29" s="826" t="e">
        <f>SUM(R28)</f>
        <v>#REF!</v>
      </c>
    </row>
    <row r="30" spans="1:18" ht="17.25" thickBot="1" x14ac:dyDescent="0.35">
      <c r="A30" s="634"/>
      <c r="B30" s="641"/>
      <c r="C30" s="781"/>
      <c r="D30" s="782"/>
      <c r="E30" s="782"/>
      <c r="F30" s="782"/>
      <c r="G30" s="782" t="s">
        <v>59</v>
      </c>
      <c r="H30" s="782"/>
      <c r="I30" s="782"/>
      <c r="J30" s="782"/>
      <c r="K30" s="783"/>
      <c r="L30" s="642"/>
      <c r="M30" s="634"/>
      <c r="O30" s="823">
        <f t="shared" si="2"/>
        <v>0</v>
      </c>
    </row>
    <row r="31" spans="1:18" x14ac:dyDescent="0.3">
      <c r="A31" s="634"/>
      <c r="B31" s="641"/>
      <c r="C31" s="785"/>
      <c r="D31" s="804" t="s">
        <v>554</v>
      </c>
      <c r="E31" s="804" t="s">
        <v>436</v>
      </c>
      <c r="F31" s="804">
        <v>600</v>
      </c>
      <c r="G31" s="805" t="e">
        <f>+#REF!</f>
        <v>#REF!</v>
      </c>
      <c r="H31" s="806" t="e">
        <f>+#REF!</f>
        <v>#REF!</v>
      </c>
      <c r="I31" s="789" t="e">
        <f>+#REF!</f>
        <v>#REF!</v>
      </c>
      <c r="J31" s="790" t="e">
        <f>ROUND(#REF!*(1+$K$70),0)</f>
        <v>#REF!</v>
      </c>
      <c r="K31" s="814" t="e">
        <f>+J31*I31</f>
        <v>#REF!</v>
      </c>
      <c r="L31" s="642"/>
      <c r="M31" s="634"/>
      <c r="N31" s="823" t="e">
        <f t="shared" ref="N31:N41" si="5">(ROUND(J31,0))*I31</f>
        <v>#REF!</v>
      </c>
      <c r="O31" s="823" t="e">
        <f t="shared" si="2"/>
        <v>#REF!</v>
      </c>
      <c r="Q31" s="825" t="e">
        <f t="shared" ref="Q31:Q41" si="6">+ROUND(J31,0)</f>
        <v>#REF!</v>
      </c>
      <c r="R31" s="823" t="e">
        <f t="shared" ref="R31:R41" si="7">+Q31*I31</f>
        <v>#REF!</v>
      </c>
    </row>
    <row r="32" spans="1:18" x14ac:dyDescent="0.3">
      <c r="A32" s="634"/>
      <c r="B32" s="641"/>
      <c r="C32" s="665"/>
      <c r="D32" s="796" t="s">
        <v>228</v>
      </c>
      <c r="E32" s="796" t="s">
        <v>436</v>
      </c>
      <c r="F32" s="796">
        <v>600</v>
      </c>
      <c r="G32" s="778" t="e">
        <f>+#REF!</f>
        <v>#REF!</v>
      </c>
      <c r="H32" s="779" t="e">
        <f>+#REF!</f>
        <v>#REF!</v>
      </c>
      <c r="I32" s="653" t="e">
        <f>+#REF!</f>
        <v>#REF!</v>
      </c>
      <c r="J32" s="837" t="e">
        <f>ROUNDUP(#REF!*(1+$K$70),0)</f>
        <v>#REF!</v>
      </c>
      <c r="K32" s="815" t="e">
        <f t="shared" ref="K32:K41" si="8">+J32*I32</f>
        <v>#REF!</v>
      </c>
      <c r="L32" s="642"/>
      <c r="M32" s="634"/>
      <c r="N32" s="823" t="e">
        <f t="shared" si="5"/>
        <v>#REF!</v>
      </c>
      <c r="O32" s="823" t="e">
        <f t="shared" si="2"/>
        <v>#REF!</v>
      </c>
      <c r="Q32" s="825" t="e">
        <f t="shared" si="6"/>
        <v>#REF!</v>
      </c>
      <c r="R32" s="823" t="e">
        <f t="shared" si="7"/>
        <v>#REF!</v>
      </c>
    </row>
    <row r="33" spans="1:18" x14ac:dyDescent="0.3">
      <c r="A33" s="634"/>
      <c r="B33" s="641"/>
      <c r="C33" s="665"/>
      <c r="D33" s="796" t="s">
        <v>230</v>
      </c>
      <c r="E33" s="796" t="s">
        <v>436</v>
      </c>
      <c r="F33" s="796">
        <v>630</v>
      </c>
      <c r="G33" s="778" t="e">
        <f>+#REF!</f>
        <v>#REF!</v>
      </c>
      <c r="H33" s="779" t="e">
        <f>+#REF!</f>
        <v>#REF!</v>
      </c>
      <c r="I33" s="653" t="e">
        <f>+#REF!</f>
        <v>#REF!</v>
      </c>
      <c r="J33" s="654" t="e">
        <f>ROUND(#REF!*(1+$K$70),0)</f>
        <v>#REF!</v>
      </c>
      <c r="K33" s="815" t="e">
        <f t="shared" si="8"/>
        <v>#REF!</v>
      </c>
      <c r="L33" s="642"/>
      <c r="M33" s="634"/>
      <c r="N33" s="823" t="e">
        <f t="shared" si="5"/>
        <v>#REF!</v>
      </c>
      <c r="O33" s="823" t="e">
        <f t="shared" si="2"/>
        <v>#REF!</v>
      </c>
      <c r="Q33" s="825" t="e">
        <f t="shared" si="6"/>
        <v>#REF!</v>
      </c>
      <c r="R33" s="823" t="e">
        <f t="shared" si="7"/>
        <v>#REF!</v>
      </c>
    </row>
    <row r="34" spans="1:18" x14ac:dyDescent="0.3">
      <c r="A34" s="634"/>
      <c r="B34" s="641"/>
      <c r="C34" s="665"/>
      <c r="D34" s="796" t="s">
        <v>231</v>
      </c>
      <c r="E34" s="796" t="s">
        <v>436</v>
      </c>
      <c r="F34" s="796">
        <v>630</v>
      </c>
      <c r="G34" s="778" t="e">
        <f>+#REF!</f>
        <v>#REF!</v>
      </c>
      <c r="H34" s="779" t="e">
        <f>+#REF!</f>
        <v>#REF!</v>
      </c>
      <c r="I34" s="653" t="e">
        <f>+#REF!</f>
        <v>#REF!</v>
      </c>
      <c r="J34" s="837" t="e">
        <f>ROUNDUP(#REF!*(1+$K$70),0)+2</f>
        <v>#REF!</v>
      </c>
      <c r="K34" s="815" t="e">
        <f t="shared" si="8"/>
        <v>#REF!</v>
      </c>
      <c r="L34" s="642"/>
      <c r="M34" s="634"/>
      <c r="N34" s="823" t="e">
        <f t="shared" si="5"/>
        <v>#REF!</v>
      </c>
      <c r="O34" s="823" t="e">
        <f t="shared" si="2"/>
        <v>#REF!</v>
      </c>
      <c r="Q34" s="825" t="e">
        <f t="shared" si="6"/>
        <v>#REF!</v>
      </c>
      <c r="R34" s="823" t="e">
        <f t="shared" si="7"/>
        <v>#REF!</v>
      </c>
    </row>
    <row r="35" spans="1:18" x14ac:dyDescent="0.3">
      <c r="A35" s="634"/>
      <c r="B35" s="641"/>
      <c r="C35" s="665"/>
      <c r="D35" s="796" t="s">
        <v>489</v>
      </c>
      <c r="E35" s="796" t="s">
        <v>436</v>
      </c>
      <c r="F35" s="796">
        <v>630</v>
      </c>
      <c r="G35" s="778" t="e">
        <f>+#REF!</f>
        <v>#REF!</v>
      </c>
      <c r="H35" s="779" t="e">
        <f>+#REF!</f>
        <v>#REF!</v>
      </c>
      <c r="I35" s="653" t="e">
        <f>+#REF!</f>
        <v>#REF!</v>
      </c>
      <c r="J35" s="837" t="e">
        <f>ROUNDDOWN(#REF!*(1+$K$70),0)</f>
        <v>#REF!</v>
      </c>
      <c r="K35" s="815" t="e">
        <f t="shared" si="8"/>
        <v>#REF!</v>
      </c>
      <c r="L35" s="642"/>
      <c r="M35" s="634"/>
      <c r="N35" s="823" t="e">
        <f t="shared" si="5"/>
        <v>#REF!</v>
      </c>
      <c r="O35" s="823" t="e">
        <f t="shared" si="2"/>
        <v>#REF!</v>
      </c>
      <c r="Q35" s="825" t="e">
        <f t="shared" si="6"/>
        <v>#REF!</v>
      </c>
      <c r="R35" s="823" t="e">
        <f t="shared" si="7"/>
        <v>#REF!</v>
      </c>
    </row>
    <row r="36" spans="1:18" x14ac:dyDescent="0.3">
      <c r="A36" s="634"/>
      <c r="B36" s="641"/>
      <c r="C36" s="665"/>
      <c r="D36" s="796" t="s">
        <v>490</v>
      </c>
      <c r="E36" s="796" t="s">
        <v>436</v>
      </c>
      <c r="F36" s="796">
        <v>630</v>
      </c>
      <c r="G36" s="778" t="e">
        <f>+#REF!</f>
        <v>#REF!</v>
      </c>
      <c r="H36" s="779" t="e">
        <f>+#REF!</f>
        <v>#REF!</v>
      </c>
      <c r="I36" s="653" t="e">
        <f>+#REF!</f>
        <v>#REF!</v>
      </c>
      <c r="J36" s="654" t="e">
        <f>ROUND(#REF!*(1+$K$70),0)</f>
        <v>#REF!</v>
      </c>
      <c r="K36" s="815" t="e">
        <f t="shared" si="8"/>
        <v>#REF!</v>
      </c>
      <c r="L36" s="642"/>
      <c r="M36" s="634"/>
      <c r="N36" s="823" t="e">
        <f t="shared" si="5"/>
        <v>#REF!</v>
      </c>
      <c r="O36" s="823" t="e">
        <f t="shared" si="2"/>
        <v>#REF!</v>
      </c>
      <c r="Q36" s="825" t="e">
        <f t="shared" si="6"/>
        <v>#REF!</v>
      </c>
      <c r="R36" s="823" t="e">
        <f t="shared" si="7"/>
        <v>#REF!</v>
      </c>
    </row>
    <row r="37" spans="1:18" ht="45" x14ac:dyDescent="0.3">
      <c r="A37" s="634"/>
      <c r="B37" s="641"/>
      <c r="C37" s="665"/>
      <c r="D37" s="796" t="s">
        <v>235</v>
      </c>
      <c r="E37" s="803" t="s">
        <v>435</v>
      </c>
      <c r="F37" s="796" t="s">
        <v>235</v>
      </c>
      <c r="G37" s="778" t="e">
        <f>+#REF!</f>
        <v>#REF!</v>
      </c>
      <c r="H37" s="779" t="e">
        <f>+#REF!</f>
        <v>#REF!</v>
      </c>
      <c r="I37" s="653" t="e">
        <f>+#REF!</f>
        <v>#REF!</v>
      </c>
      <c r="J37" s="837" t="e">
        <f>ROUND(#REF!*(1+$K$70),0)+2</f>
        <v>#REF!</v>
      </c>
      <c r="K37" s="815" t="e">
        <f t="shared" si="8"/>
        <v>#REF!</v>
      </c>
      <c r="L37" s="642"/>
      <c r="M37" s="634"/>
      <c r="N37" s="823" t="e">
        <f t="shared" si="5"/>
        <v>#REF!</v>
      </c>
      <c r="O37" s="823" t="e">
        <f t="shared" si="2"/>
        <v>#REF!</v>
      </c>
      <c r="Q37" s="825" t="e">
        <f t="shared" si="6"/>
        <v>#REF!</v>
      </c>
      <c r="R37" s="823" t="e">
        <f t="shared" si="7"/>
        <v>#REF!</v>
      </c>
    </row>
    <row r="38" spans="1:18" ht="45" x14ac:dyDescent="0.3">
      <c r="A38" s="634"/>
      <c r="B38" s="641"/>
      <c r="C38" s="665"/>
      <c r="D38" s="796" t="s">
        <v>236</v>
      </c>
      <c r="E38" s="803" t="s">
        <v>435</v>
      </c>
      <c r="F38" s="796" t="s">
        <v>236</v>
      </c>
      <c r="G38" s="778" t="e">
        <f>+#REF!</f>
        <v>#REF!</v>
      </c>
      <c r="H38" s="779" t="e">
        <f>+#REF!</f>
        <v>#REF!</v>
      </c>
      <c r="I38" s="653" t="e">
        <f>+#REF!</f>
        <v>#REF!</v>
      </c>
      <c r="J38" s="837" t="e">
        <f>ROUNDUP(#REF!*(1+$K$70),0)+1</f>
        <v>#REF!</v>
      </c>
      <c r="K38" s="815" t="e">
        <f t="shared" si="8"/>
        <v>#REF!</v>
      </c>
      <c r="L38" s="642"/>
      <c r="M38" s="634"/>
      <c r="N38" s="823" t="e">
        <f t="shared" si="5"/>
        <v>#REF!</v>
      </c>
      <c r="O38" s="823" t="e">
        <f t="shared" si="2"/>
        <v>#REF!</v>
      </c>
      <c r="Q38" s="825" t="e">
        <f t="shared" si="6"/>
        <v>#REF!</v>
      </c>
      <c r="R38" s="823" t="e">
        <f t="shared" si="7"/>
        <v>#REF!</v>
      </c>
    </row>
    <row r="39" spans="1:18" s="634" customFormat="1" x14ac:dyDescent="0.3">
      <c r="B39" s="641"/>
      <c r="C39" s="665"/>
      <c r="D39" s="796" t="s">
        <v>328</v>
      </c>
      <c r="E39" s="796" t="s">
        <v>436</v>
      </c>
      <c r="F39" s="796">
        <v>201</v>
      </c>
      <c r="G39" s="778" t="e">
        <f>+#REF!</f>
        <v>#REF!</v>
      </c>
      <c r="H39" s="779" t="e">
        <f>+#REF!</f>
        <v>#REF!</v>
      </c>
      <c r="I39" s="653" t="e">
        <f>+#REF!</f>
        <v>#REF!</v>
      </c>
      <c r="J39" s="654" t="e">
        <f>ROUND(#REF!*(1+$K$70),0)</f>
        <v>#REF!</v>
      </c>
      <c r="K39" s="815" t="e">
        <f t="shared" si="8"/>
        <v>#REF!</v>
      </c>
      <c r="L39" s="642"/>
      <c r="N39" s="823" t="e">
        <f t="shared" si="5"/>
        <v>#REF!</v>
      </c>
      <c r="O39" s="823" t="e">
        <f t="shared" si="2"/>
        <v>#REF!</v>
      </c>
      <c r="Q39" s="825" t="e">
        <f t="shared" si="6"/>
        <v>#REF!</v>
      </c>
      <c r="R39" s="823" t="e">
        <f t="shared" si="7"/>
        <v>#REF!</v>
      </c>
    </row>
    <row r="40" spans="1:18" x14ac:dyDescent="0.3">
      <c r="A40" s="634"/>
      <c r="B40" s="641"/>
      <c r="C40" s="665"/>
      <c r="D40" s="326" t="s">
        <v>237</v>
      </c>
      <c r="E40" s="326" t="s">
        <v>436</v>
      </c>
      <c r="F40" s="326">
        <v>663</v>
      </c>
      <c r="G40" s="778" t="e">
        <f>+#REF!</f>
        <v>#REF!</v>
      </c>
      <c r="H40" s="779" t="e">
        <f>+#REF!</f>
        <v>#REF!</v>
      </c>
      <c r="I40" s="653" t="e">
        <f>+#REF!</f>
        <v>#REF!</v>
      </c>
      <c r="J40" s="654" t="e">
        <f>ROUND(#REF!*(1+$K$70),0)</f>
        <v>#REF!</v>
      </c>
      <c r="K40" s="815" t="e">
        <f t="shared" si="8"/>
        <v>#REF!</v>
      </c>
      <c r="L40" s="642"/>
      <c r="M40" s="634"/>
      <c r="N40" s="823" t="e">
        <f t="shared" si="5"/>
        <v>#REF!</v>
      </c>
      <c r="O40" s="823" t="e">
        <f t="shared" si="2"/>
        <v>#REF!</v>
      </c>
      <c r="Q40" s="825" t="e">
        <f t="shared" si="6"/>
        <v>#REF!</v>
      </c>
      <c r="R40" s="823" t="e">
        <f t="shared" si="7"/>
        <v>#REF!</v>
      </c>
    </row>
    <row r="41" spans="1:18" s="634" customFormat="1" ht="17.25" thickBot="1" x14ac:dyDescent="0.35">
      <c r="B41" s="641"/>
      <c r="C41" s="807"/>
      <c r="D41" s="808" t="s">
        <v>334</v>
      </c>
      <c r="E41" s="808" t="s">
        <v>436</v>
      </c>
      <c r="F41" s="808" t="s">
        <v>443</v>
      </c>
      <c r="G41" s="809" t="e">
        <f>+#REF!</f>
        <v>#REF!</v>
      </c>
      <c r="H41" s="810" t="e">
        <f>+#REF!</f>
        <v>#REF!</v>
      </c>
      <c r="I41" s="794" t="e">
        <f>+#REF!</f>
        <v>#REF!</v>
      </c>
      <c r="J41" s="838" t="e">
        <f>ROUND(#REF!*(1+$K$70),0)+4</f>
        <v>#REF!</v>
      </c>
      <c r="K41" s="819" t="e">
        <f t="shared" si="8"/>
        <v>#REF!</v>
      </c>
      <c r="L41" s="642"/>
      <c r="N41" s="823" t="e">
        <f t="shared" si="5"/>
        <v>#REF!</v>
      </c>
      <c r="O41" s="823" t="e">
        <f t="shared" si="2"/>
        <v>#REF!</v>
      </c>
      <c r="Q41" s="825" t="e">
        <f t="shared" si="6"/>
        <v>#REF!</v>
      </c>
      <c r="R41" s="823" t="e">
        <f t="shared" si="7"/>
        <v>#REF!</v>
      </c>
    </row>
    <row r="42" spans="1:18" ht="17.25" thickBot="1" x14ac:dyDescent="0.35">
      <c r="A42" s="634"/>
      <c r="B42" s="641"/>
      <c r="C42" s="661" t="s">
        <v>1622</v>
      </c>
      <c r="D42" s="662"/>
      <c r="E42" s="662"/>
      <c r="F42" s="662"/>
      <c r="G42" s="663"/>
      <c r="H42" s="662"/>
      <c r="I42" s="797"/>
      <c r="J42" s="664"/>
      <c r="K42" s="818" t="e">
        <f>SUM(K31:K41)</f>
        <v>#REF!</v>
      </c>
      <c r="L42" s="642"/>
      <c r="M42" s="634"/>
      <c r="N42" s="818" t="e">
        <f>SUM(N31:N41)</f>
        <v>#REF!</v>
      </c>
      <c r="O42" s="823" t="e">
        <f t="shared" si="2"/>
        <v>#REF!</v>
      </c>
      <c r="Q42" s="826" t="e">
        <f>SUM(Q31:Q41)</f>
        <v>#REF!</v>
      </c>
      <c r="R42" s="826" t="e">
        <f>SUM(R31:R41)</f>
        <v>#REF!</v>
      </c>
    </row>
    <row r="43" spans="1:18" x14ac:dyDescent="0.3">
      <c r="A43" s="634"/>
      <c r="B43" s="641"/>
      <c r="C43" s="781"/>
      <c r="D43" s="782"/>
      <c r="E43" s="782"/>
      <c r="F43" s="782"/>
      <c r="G43" s="782" t="s">
        <v>296</v>
      </c>
      <c r="H43" s="782"/>
      <c r="I43" s="782"/>
      <c r="J43" s="782"/>
      <c r="K43" s="783"/>
      <c r="L43" s="642"/>
      <c r="M43" s="634"/>
      <c r="O43" s="823">
        <f t="shared" si="2"/>
        <v>0</v>
      </c>
    </row>
    <row r="44" spans="1:18" ht="45" x14ac:dyDescent="0.3">
      <c r="A44" s="634"/>
      <c r="B44" s="641"/>
      <c r="C44" s="658"/>
      <c r="D44" s="326" t="s">
        <v>323</v>
      </c>
      <c r="E44" s="803" t="s">
        <v>435</v>
      </c>
      <c r="F44" s="326" t="s">
        <v>323</v>
      </c>
      <c r="G44" s="811" t="s">
        <v>324</v>
      </c>
      <c r="H44" s="293" t="s">
        <v>188</v>
      </c>
      <c r="I44" s="653" t="e">
        <f>+#REF!</f>
        <v>#REF!</v>
      </c>
      <c r="J44" s="837" t="e">
        <f>ROUNDDOWN(#REF!*(1+$K$70),0)</f>
        <v>#REF!</v>
      </c>
      <c r="K44" s="820" t="e">
        <f>+J44*I44</f>
        <v>#REF!</v>
      </c>
      <c r="L44" s="642"/>
      <c r="M44" s="634"/>
      <c r="N44" s="823" t="e">
        <f>(ROUND(J44,0))*I44</f>
        <v>#REF!</v>
      </c>
      <c r="O44" s="823" t="e">
        <f t="shared" si="2"/>
        <v>#REF!</v>
      </c>
      <c r="Q44" s="825" t="e">
        <f>+ROUND(J44,0)</f>
        <v>#REF!</v>
      </c>
      <c r="R44" s="823" t="e">
        <f>+Q44*I44</f>
        <v>#REF!</v>
      </c>
    </row>
    <row r="45" spans="1:18" x14ac:dyDescent="0.3">
      <c r="A45" s="634"/>
      <c r="B45" s="641"/>
      <c r="C45" s="658"/>
      <c r="D45" s="499" t="s">
        <v>333</v>
      </c>
      <c r="E45" s="499" t="s">
        <v>436</v>
      </c>
      <c r="F45" s="499">
        <v>700</v>
      </c>
      <c r="G45" s="368" t="s">
        <v>238</v>
      </c>
      <c r="H45" s="293" t="s">
        <v>188</v>
      </c>
      <c r="I45" s="653" t="e">
        <f>+#REF!</f>
        <v>#REF!</v>
      </c>
      <c r="J45" s="837" t="e">
        <f>ROUNDDOWN(#REF!*(1+$K$70),0)</f>
        <v>#REF!</v>
      </c>
      <c r="K45" s="820" t="e">
        <f>+J45*I45</f>
        <v>#REF!</v>
      </c>
      <c r="L45" s="642"/>
      <c r="M45" s="634"/>
      <c r="N45" s="823" t="e">
        <f>(ROUND(J45,0))*I45</f>
        <v>#REF!</v>
      </c>
      <c r="O45" s="823" t="e">
        <f t="shared" si="2"/>
        <v>#REF!</v>
      </c>
      <c r="Q45" s="825" t="e">
        <f>+ROUND(J45,0)</f>
        <v>#REF!</v>
      </c>
      <c r="R45" s="823" t="e">
        <f>+Q45*I45</f>
        <v>#REF!</v>
      </c>
    </row>
    <row r="46" spans="1:18" ht="30" x14ac:dyDescent="0.3">
      <c r="A46" s="634"/>
      <c r="B46" s="641"/>
      <c r="C46" s="658"/>
      <c r="D46" s="499" t="s">
        <v>346</v>
      </c>
      <c r="E46" s="499" t="s">
        <v>436</v>
      </c>
      <c r="F46" s="499" t="s">
        <v>444</v>
      </c>
      <c r="G46" s="812" t="s">
        <v>476</v>
      </c>
      <c r="H46" s="293" t="s">
        <v>50</v>
      </c>
      <c r="I46" s="653" t="e">
        <f>+#REF!</f>
        <v>#REF!</v>
      </c>
      <c r="J46" s="837" t="e">
        <f>ROUNDUP(#REF!*(1+$K$70),0)</f>
        <v>#REF!</v>
      </c>
      <c r="K46" s="820" t="e">
        <f>+J46*I46</f>
        <v>#REF!</v>
      </c>
      <c r="L46" s="642"/>
      <c r="M46" s="634"/>
      <c r="N46" s="823" t="e">
        <f>(ROUND(J46,0))*I46</f>
        <v>#REF!</v>
      </c>
      <c r="O46" s="823" t="e">
        <f t="shared" si="2"/>
        <v>#REF!</v>
      </c>
      <c r="Q46" s="825" t="e">
        <f>+ROUND(J46,0)</f>
        <v>#REF!</v>
      </c>
      <c r="R46" s="823" t="e">
        <f>+Q46*I46</f>
        <v>#REF!</v>
      </c>
    </row>
    <row r="47" spans="1:18" ht="17.25" thickBot="1" x14ac:dyDescent="0.35">
      <c r="A47" s="634"/>
      <c r="B47" s="641"/>
      <c r="C47" s="661" t="s">
        <v>1622</v>
      </c>
      <c r="D47" s="662"/>
      <c r="E47" s="662"/>
      <c r="F47" s="662"/>
      <c r="G47" s="663"/>
      <c r="H47" s="662"/>
      <c r="I47" s="653"/>
      <c r="J47" s="664"/>
      <c r="K47" s="818" t="e">
        <f>SUM(K44:K46)</f>
        <v>#REF!</v>
      </c>
      <c r="L47" s="642"/>
      <c r="M47" s="634"/>
      <c r="N47" s="818" t="e">
        <f>SUM(N44:N46)</f>
        <v>#REF!</v>
      </c>
      <c r="O47" s="823" t="e">
        <f t="shared" si="2"/>
        <v>#REF!</v>
      </c>
      <c r="Q47" s="826" t="e">
        <f>SUM(Q44:Q46)</f>
        <v>#REF!</v>
      </c>
      <c r="R47" s="826" t="e">
        <f>SUM(R44:R46)</f>
        <v>#REF!</v>
      </c>
    </row>
    <row r="48" spans="1:18" ht="17.25" thickBot="1" x14ac:dyDescent="0.35">
      <c r="A48" s="634"/>
      <c r="B48" s="641"/>
      <c r="C48" s="648"/>
      <c r="D48" s="649"/>
      <c r="E48" s="649"/>
      <c r="F48" s="649"/>
      <c r="G48" s="782" t="s">
        <v>201</v>
      </c>
      <c r="H48" s="649"/>
      <c r="I48" s="649"/>
      <c r="J48" s="649"/>
      <c r="K48" s="650"/>
      <c r="L48" s="642"/>
      <c r="M48" s="634"/>
      <c r="O48" s="823">
        <f t="shared" si="2"/>
        <v>0</v>
      </c>
    </row>
    <row r="49" spans="1:20" ht="60" x14ac:dyDescent="0.3">
      <c r="A49" s="634"/>
      <c r="B49" s="641"/>
      <c r="C49" s="651"/>
      <c r="D49" s="613" t="s">
        <v>335</v>
      </c>
      <c r="E49" s="508" t="s">
        <v>436</v>
      </c>
      <c r="F49" s="508" t="s">
        <v>447</v>
      </c>
      <c r="G49" s="339" t="s">
        <v>348</v>
      </c>
      <c r="H49" s="325" t="s">
        <v>227</v>
      </c>
      <c r="I49" s="653">
        <v>64</v>
      </c>
      <c r="J49" s="837" t="e">
        <f>ROUNDUP(#REF!*(1+$K$70),0)+1</f>
        <v>#REF!</v>
      </c>
      <c r="K49" s="815" t="e">
        <f>+J49*I49</f>
        <v>#REF!</v>
      </c>
      <c r="L49" s="642"/>
      <c r="M49" s="634"/>
      <c r="N49" s="823" t="e">
        <f>(ROUND(J49,0))*I49</f>
        <v>#REF!</v>
      </c>
      <c r="O49" s="823" t="e">
        <f t="shared" si="2"/>
        <v>#REF!</v>
      </c>
      <c r="Q49" s="825" t="e">
        <f>+ROUND(J49,0)</f>
        <v>#REF!</v>
      </c>
      <c r="R49" s="823" t="e">
        <f>+Q49*I49</f>
        <v>#REF!</v>
      </c>
      <c r="T49" s="770"/>
    </row>
    <row r="50" spans="1:20" ht="17.25" thickBot="1" x14ac:dyDescent="0.35">
      <c r="A50" s="634"/>
      <c r="B50" s="641"/>
      <c r="C50" s="655" t="s">
        <v>1622</v>
      </c>
      <c r="D50" s="666"/>
      <c r="E50" s="666"/>
      <c r="F50" s="666"/>
      <c r="G50" s="667"/>
      <c r="H50" s="668"/>
      <c r="I50" s="653"/>
      <c r="J50" s="656"/>
      <c r="K50" s="821" t="e">
        <f>+K49</f>
        <v>#REF!</v>
      </c>
      <c r="L50" s="642"/>
      <c r="M50" s="634"/>
      <c r="N50" s="821" t="e">
        <f>+N49</f>
        <v>#REF!</v>
      </c>
      <c r="O50" s="823" t="e">
        <f t="shared" si="2"/>
        <v>#REF!</v>
      </c>
      <c r="Q50" s="821" t="e">
        <f>+Q49</f>
        <v>#REF!</v>
      </c>
      <c r="R50" s="821" t="e">
        <f>+R49</f>
        <v>#REF!</v>
      </c>
    </row>
    <row r="51" spans="1:20" s="673" customFormat="1" ht="17.25" thickBot="1" x14ac:dyDescent="0.35">
      <c r="A51" s="669"/>
      <c r="B51" s="670"/>
      <c r="C51" s="988" t="s">
        <v>1623</v>
      </c>
      <c r="D51" s="989"/>
      <c r="E51" s="989"/>
      <c r="F51" s="989"/>
      <c r="G51" s="989"/>
      <c r="H51" s="989"/>
      <c r="I51" s="989"/>
      <c r="J51" s="990"/>
      <c r="K51" s="843" t="e">
        <f>+K50+K47+K42+K29+K26+K23+K19</f>
        <v>#REF!</v>
      </c>
      <c r="L51" s="672"/>
      <c r="M51" s="669"/>
      <c r="N51" s="822" t="e">
        <f>+N50+N47+N42+N29+N26+N23+N19</f>
        <v>#REF!</v>
      </c>
      <c r="O51" s="823" t="e">
        <f t="shared" si="2"/>
        <v>#REF!</v>
      </c>
      <c r="P51" s="841" t="e">
        <f>+K51-#REF!</f>
        <v>#REF!</v>
      </c>
      <c r="Q51" s="822" t="e">
        <f>+Q50+Q47+Q42+Q29+Q26+Q23+Q19</f>
        <v>#REF!</v>
      </c>
      <c r="R51" s="824" t="e">
        <f>+R50+R47+R42+R29+R26+R23+R19</f>
        <v>#REF!</v>
      </c>
    </row>
    <row r="52" spans="1:20" s="673" customFormat="1" thickBot="1" x14ac:dyDescent="0.3">
      <c r="A52" s="669"/>
      <c r="B52" s="670"/>
      <c r="C52" s="674"/>
      <c r="D52" s="674"/>
      <c r="E52" s="674"/>
      <c r="F52" s="674"/>
      <c r="G52" s="674"/>
      <c r="H52" s="674"/>
      <c r="I52" s="674"/>
      <c r="J52" s="674"/>
      <c r="K52" s="675"/>
      <c r="L52" s="672"/>
      <c r="M52" s="669"/>
      <c r="P52" s="847" t="e">
        <f>+K51-#REF!</f>
        <v>#REF!</v>
      </c>
      <c r="Q52" s="673" t="s">
        <v>1717</v>
      </c>
    </row>
    <row r="53" spans="1:20" s="673" customFormat="1" ht="15.75" x14ac:dyDescent="0.25">
      <c r="A53" s="669"/>
      <c r="B53" s="670"/>
      <c r="C53" s="676"/>
      <c r="D53" s="677"/>
      <c r="E53" s="676"/>
      <c r="F53" s="676"/>
      <c r="G53" s="991" t="s">
        <v>1624</v>
      </c>
      <c r="H53" s="992"/>
      <c r="I53" s="993"/>
      <c r="J53" s="678"/>
      <c r="K53" s="679"/>
      <c r="L53" s="672"/>
      <c r="M53" s="669"/>
      <c r="Q53" s="834"/>
      <c r="R53" s="828" t="e">
        <f>+R51-K51</f>
        <v>#REF!</v>
      </c>
      <c r="S53" s="830" t="e">
        <f>+R53/R51</f>
        <v>#REF!</v>
      </c>
    </row>
    <row r="54" spans="1:20" s="673" customFormat="1" ht="15.75" x14ac:dyDescent="0.25">
      <c r="A54" s="669"/>
      <c r="B54" s="670"/>
      <c r="C54" s="676"/>
      <c r="D54" s="677"/>
      <c r="E54" s="676"/>
      <c r="F54" s="676"/>
      <c r="G54" s="680"/>
      <c r="H54" s="681"/>
      <c r="I54" s="682"/>
      <c r="J54" s="683"/>
      <c r="K54" s="684"/>
      <c r="L54" s="672"/>
      <c r="M54" s="669"/>
    </row>
    <row r="55" spans="1:20" s="673" customFormat="1" ht="15.75" x14ac:dyDescent="0.25">
      <c r="A55" s="669"/>
      <c r="B55" s="670"/>
      <c r="C55" s="676"/>
      <c r="D55" s="685"/>
      <c r="E55" s="685"/>
      <c r="F55" s="685"/>
      <c r="G55" s="680"/>
      <c r="H55" s="686"/>
      <c r="I55" s="687"/>
      <c r="J55" s="688"/>
      <c r="K55" s="684"/>
      <c r="L55" s="672"/>
      <c r="M55" s="669"/>
    </row>
    <row r="56" spans="1:20" s="673" customFormat="1" ht="15.75" x14ac:dyDescent="0.25">
      <c r="A56" s="669"/>
      <c r="B56" s="670"/>
      <c r="C56" s="676"/>
      <c r="D56" s="685"/>
      <c r="E56" s="685"/>
      <c r="F56" s="685"/>
      <c r="G56" s="689" t="s">
        <v>1625</v>
      </c>
      <c r="H56" s="686"/>
      <c r="I56" s="687"/>
      <c r="J56" s="688"/>
      <c r="K56" s="690" t="e">
        <f>+K51</f>
        <v>#REF!</v>
      </c>
      <c r="L56" s="672"/>
      <c r="M56" s="669"/>
      <c r="R56" s="690" t="e">
        <f>+R51</f>
        <v>#REF!</v>
      </c>
    </row>
    <row r="57" spans="1:20" s="673" customFormat="1" ht="15.75" x14ac:dyDescent="0.25">
      <c r="A57" s="669"/>
      <c r="B57" s="670"/>
      <c r="C57" s="676"/>
      <c r="D57" s="685"/>
      <c r="E57" s="685"/>
      <c r="F57" s="685"/>
      <c r="G57" s="689" t="s">
        <v>449</v>
      </c>
      <c r="H57" s="686"/>
      <c r="I57" s="687"/>
      <c r="J57" s="688"/>
      <c r="K57" s="690">
        <v>7491688</v>
      </c>
      <c r="L57" s="672"/>
      <c r="M57" s="669"/>
      <c r="R57" s="690">
        <v>7491688</v>
      </c>
    </row>
    <row r="58" spans="1:20" s="673" customFormat="1" ht="15.75" x14ac:dyDescent="0.25">
      <c r="A58" s="669"/>
      <c r="B58" s="670"/>
      <c r="C58" s="676"/>
      <c r="D58" s="685"/>
      <c r="E58" s="685"/>
      <c r="F58" s="685"/>
      <c r="G58" s="689" t="s">
        <v>450</v>
      </c>
      <c r="H58" s="686"/>
      <c r="I58" s="687"/>
      <c r="J58" s="688"/>
      <c r="K58" s="690">
        <v>39968328</v>
      </c>
      <c r="L58" s="672"/>
      <c r="M58" s="669"/>
      <c r="R58" s="690">
        <v>39968328</v>
      </c>
    </row>
    <row r="59" spans="1:20" s="673" customFormat="1" ht="15.75" x14ac:dyDescent="0.25">
      <c r="A59" s="669"/>
      <c r="B59" s="670"/>
      <c r="C59" s="676"/>
      <c r="D59" s="685"/>
      <c r="E59" s="685"/>
      <c r="F59" s="685"/>
      <c r="G59" s="689" t="s">
        <v>325</v>
      </c>
      <c r="H59" s="686" t="s">
        <v>1713</v>
      </c>
      <c r="I59" s="827">
        <v>777221</v>
      </c>
      <c r="J59" s="688" t="e">
        <f>+#REF!</f>
        <v>#REF!</v>
      </c>
      <c r="K59" s="690" t="e">
        <f>ROUND(J59*I59,0)</f>
        <v>#REF!</v>
      </c>
      <c r="L59" s="672"/>
      <c r="M59" s="669"/>
      <c r="R59" s="690" t="e">
        <f>ROUND(J59*I59,0)</f>
        <v>#REF!</v>
      </c>
    </row>
    <row r="60" spans="1:20" s="673" customFormat="1" ht="15.75" x14ac:dyDescent="0.25">
      <c r="A60" s="669"/>
      <c r="B60" s="670"/>
      <c r="C60" s="676"/>
      <c r="D60" s="677"/>
      <c r="E60" s="676"/>
      <c r="F60" s="676"/>
      <c r="G60" s="691"/>
      <c r="H60" s="692"/>
      <c r="I60" s="693"/>
      <c r="J60" s="694"/>
      <c r="K60" s="684"/>
      <c r="L60" s="672"/>
      <c r="M60" s="669"/>
    </row>
    <row r="61" spans="1:20" s="673" customFormat="1" ht="15.75" x14ac:dyDescent="0.25">
      <c r="A61" s="669"/>
      <c r="B61" s="670"/>
      <c r="C61" s="676"/>
      <c r="D61" s="677"/>
      <c r="E61" s="676"/>
      <c r="F61" s="676"/>
      <c r="G61" s="695"/>
      <c r="H61" s="686"/>
      <c r="I61" s="687"/>
      <c r="J61" s="696"/>
      <c r="K61" s="684"/>
      <c r="L61" s="672"/>
      <c r="M61" s="669"/>
    </row>
    <row r="62" spans="1:20" s="673" customFormat="1" thickBot="1" x14ac:dyDescent="0.3">
      <c r="A62" s="669"/>
      <c r="B62" s="670"/>
      <c r="C62" s="676"/>
      <c r="D62" s="677"/>
      <c r="E62" s="676"/>
      <c r="F62" s="697"/>
      <c r="G62" s="698"/>
      <c r="H62" s="686"/>
      <c r="I62" s="687"/>
      <c r="J62" s="696"/>
      <c r="K62" s="690"/>
      <c r="L62" s="672"/>
      <c r="M62" s="669"/>
    </row>
    <row r="63" spans="1:20" s="673" customFormat="1" thickBot="1" x14ac:dyDescent="0.3">
      <c r="A63" s="669"/>
      <c r="B63" s="670"/>
      <c r="C63" s="676"/>
      <c r="D63" s="677"/>
      <c r="E63" s="676"/>
      <c r="F63" s="676"/>
      <c r="G63" s="699" t="s">
        <v>265</v>
      </c>
      <c r="H63" s="700"/>
      <c r="I63" s="701"/>
      <c r="J63" s="702"/>
      <c r="K63" s="671" t="e">
        <f>+K59+K58+K57+K56</f>
        <v>#REF!</v>
      </c>
      <c r="L63" s="672"/>
      <c r="M63" s="669"/>
      <c r="P63" s="841" t="e">
        <f>+K63-#REF!</f>
        <v>#REF!</v>
      </c>
      <c r="Q63" s="839" t="e">
        <f>+K63-#REF!</f>
        <v>#REF!</v>
      </c>
      <c r="R63" s="832">
        <v>6567604946</v>
      </c>
      <c r="S63" s="833"/>
    </row>
    <row r="64" spans="1:20" s="673" customFormat="1" thickBot="1" x14ac:dyDescent="0.3">
      <c r="A64" s="669"/>
      <c r="B64" s="670"/>
      <c r="C64" s="676"/>
      <c r="D64" s="677"/>
      <c r="E64" s="677"/>
      <c r="F64" s="677"/>
      <c r="G64" s="676"/>
      <c r="H64" s="676"/>
      <c r="I64" s="703"/>
      <c r="J64" s="704"/>
      <c r="K64" s="705"/>
      <c r="L64" s="672"/>
      <c r="M64" s="669"/>
      <c r="P64" s="834" t="e">
        <f>+#REF!-'Ppto TIPO (2)'!K51</f>
        <v>#REF!</v>
      </c>
      <c r="R64" s="831" t="e">
        <f>+K63-R63</f>
        <v>#REF!</v>
      </c>
    </row>
    <row r="65" spans="1:13" s="673" customFormat="1" ht="15.75" x14ac:dyDescent="0.25">
      <c r="A65" s="669"/>
      <c r="B65" s="670"/>
      <c r="C65" s="706" t="s">
        <v>1626</v>
      </c>
      <c r="D65" s="707"/>
      <c r="E65" s="708"/>
      <c r="F65" s="1011"/>
      <c r="G65" s="1011"/>
      <c r="H65" s="1011"/>
      <c r="I65" s="1011"/>
      <c r="J65" s="1011"/>
      <c r="K65" s="1012"/>
      <c r="L65" s="709"/>
      <c r="M65" s="669"/>
    </row>
    <row r="66" spans="1:13" s="673" customFormat="1" ht="15.75" x14ac:dyDescent="0.25">
      <c r="A66" s="669"/>
      <c r="B66" s="670"/>
      <c r="C66" s="1019" t="s">
        <v>1627</v>
      </c>
      <c r="D66" s="1020"/>
      <c r="E66" s="1020"/>
      <c r="F66" s="1020"/>
      <c r="G66" s="1020"/>
      <c r="H66" s="1026" t="s">
        <v>151</v>
      </c>
      <c r="I66" s="1026"/>
      <c r="J66" s="1026"/>
      <c r="K66" s="710" t="s">
        <v>1628</v>
      </c>
      <c r="L66" s="711"/>
      <c r="M66" s="669"/>
    </row>
    <row r="67" spans="1:13" s="673" customFormat="1" ht="36" customHeight="1" x14ac:dyDescent="0.25">
      <c r="A67" s="669"/>
      <c r="B67" s="670"/>
      <c r="C67" s="1019" t="s">
        <v>1629</v>
      </c>
      <c r="D67" s="1020"/>
      <c r="E67" s="1020"/>
      <c r="F67" s="1020"/>
      <c r="G67" s="1020"/>
      <c r="H67" s="1015" t="s">
        <v>174</v>
      </c>
      <c r="I67" s="1015"/>
      <c r="J67" s="712" t="s">
        <v>1630</v>
      </c>
      <c r="K67" s="769">
        <v>0.25190000000000001</v>
      </c>
      <c r="L67" s="711"/>
      <c r="M67" s="669"/>
    </row>
    <row r="68" spans="1:13" s="673" customFormat="1" ht="59.25" customHeight="1" x14ac:dyDescent="0.25">
      <c r="A68" s="669"/>
      <c r="B68" s="670"/>
      <c r="C68" s="1013" t="s">
        <v>1631</v>
      </c>
      <c r="D68" s="1014"/>
      <c r="E68" s="1014"/>
      <c r="F68" s="1014"/>
      <c r="G68" s="1014"/>
      <c r="H68" s="1021" t="s">
        <v>1632</v>
      </c>
      <c r="I68" s="1022"/>
      <c r="J68" s="712" t="s">
        <v>1633</v>
      </c>
      <c r="K68" s="848">
        <v>1.4500000000000001E-2</v>
      </c>
      <c r="L68" s="711"/>
      <c r="M68" s="669"/>
    </row>
    <row r="69" spans="1:13" s="713" customFormat="1" ht="37.5" customHeight="1" x14ac:dyDescent="0.25">
      <c r="A69" s="669"/>
      <c r="B69" s="670"/>
      <c r="C69" s="1023" t="s">
        <v>1634</v>
      </c>
      <c r="D69" s="1024"/>
      <c r="E69" s="1024"/>
      <c r="F69" s="1024"/>
      <c r="G69" s="1024"/>
      <c r="H69" s="1025" t="s">
        <v>1635</v>
      </c>
      <c r="I69" s="1015"/>
      <c r="J69" s="712" t="s">
        <v>1636</v>
      </c>
      <c r="K69" s="769">
        <v>0.05</v>
      </c>
      <c r="L69" s="672"/>
      <c r="M69" s="669"/>
    </row>
    <row r="70" spans="1:13" ht="43.5" customHeight="1" x14ac:dyDescent="0.3">
      <c r="A70" s="634"/>
      <c r="B70" s="641"/>
      <c r="C70" s="1013" t="s">
        <v>1637</v>
      </c>
      <c r="D70" s="1014"/>
      <c r="E70" s="1014"/>
      <c r="F70" s="1014"/>
      <c r="G70" s="1014"/>
      <c r="H70" s="1015" t="s">
        <v>1638</v>
      </c>
      <c r="I70" s="1015"/>
      <c r="J70" s="712" t="s">
        <v>1639</v>
      </c>
      <c r="K70" s="769">
        <f>SUM(K67:K69)</f>
        <v>0.31640000000000001</v>
      </c>
      <c r="L70" s="642"/>
      <c r="M70" s="634"/>
    </row>
    <row r="71" spans="1:13" x14ac:dyDescent="0.3">
      <c r="A71" s="634"/>
      <c r="B71" s="641"/>
      <c r="C71" s="1016" t="s">
        <v>1640</v>
      </c>
      <c r="D71" s="1014"/>
      <c r="E71" s="1014"/>
      <c r="F71" s="1014"/>
      <c r="G71" s="1014"/>
      <c r="H71" s="1017"/>
      <c r="I71" s="1017"/>
      <c r="J71" s="1017"/>
      <c r="K71" s="1018"/>
      <c r="L71" s="642"/>
      <c r="M71" s="634"/>
    </row>
    <row r="72" spans="1:13" ht="17.25" thickBot="1" x14ac:dyDescent="0.35">
      <c r="A72" s="634"/>
      <c r="B72" s="714"/>
      <c r="C72" s="715"/>
      <c r="D72" s="715"/>
      <c r="E72" s="716"/>
      <c r="F72" s="715"/>
      <c r="G72" s="717"/>
      <c r="H72" s="715"/>
      <c r="I72" s="715"/>
      <c r="J72" s="715"/>
      <c r="K72" s="715"/>
      <c r="L72" s="718"/>
      <c r="M72" s="634"/>
    </row>
    <row r="73" spans="1:13" ht="17.25" thickTop="1" x14ac:dyDescent="0.3">
      <c r="A73" s="634"/>
      <c r="B73" s="634"/>
      <c r="C73" s="634"/>
      <c r="D73" s="634"/>
      <c r="E73" s="635"/>
      <c r="F73" s="634"/>
      <c r="G73" s="634"/>
      <c r="H73" s="634"/>
      <c r="I73" s="634"/>
      <c r="J73" s="634"/>
      <c r="K73" s="634"/>
      <c r="L73" s="634"/>
      <c r="M73" s="634"/>
    </row>
  </sheetData>
  <mergeCells count="27">
    <mergeCell ref="F65:K65"/>
    <mergeCell ref="C70:G70"/>
    <mergeCell ref="H70:I70"/>
    <mergeCell ref="C71:G71"/>
    <mergeCell ref="H71:K71"/>
    <mergeCell ref="C67:G67"/>
    <mergeCell ref="H67:I67"/>
    <mergeCell ref="C68:G68"/>
    <mergeCell ref="H68:I68"/>
    <mergeCell ref="C69:G69"/>
    <mergeCell ref="H69:I69"/>
    <mergeCell ref="C66:G66"/>
    <mergeCell ref="H66:J66"/>
    <mergeCell ref="C51:J51"/>
    <mergeCell ref="G53:I53"/>
    <mergeCell ref="C3:K3"/>
    <mergeCell ref="C4:K4"/>
    <mergeCell ref="C5:K6"/>
    <mergeCell ref="C7:K7"/>
    <mergeCell ref="C8:C9"/>
    <mergeCell ref="D8:D9"/>
    <mergeCell ref="E8:F8"/>
    <mergeCell ref="G8:G9"/>
    <mergeCell ref="H8:H9"/>
    <mergeCell ref="I8:I9"/>
    <mergeCell ref="J8:J9"/>
    <mergeCell ref="K8:K9"/>
  </mergeCells>
  <pageMargins left="0.7" right="0.7" top="0.75" bottom="0.75" header="0.3" footer="0.3"/>
  <pageSetup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Q26"/>
  <sheetViews>
    <sheetView workbookViewId="0"/>
  </sheetViews>
  <sheetFormatPr baseColWidth="10" defaultColWidth="11.42578125" defaultRowHeight="15" x14ac:dyDescent="0.25"/>
  <cols>
    <col min="1" max="1" width="10.7109375" style="268" customWidth="1"/>
    <col min="2" max="2" width="42.7109375" style="268" customWidth="1"/>
    <col min="3" max="3" width="18" style="268" customWidth="1"/>
    <col min="4" max="4" width="19.28515625" style="268" customWidth="1"/>
    <col min="5" max="5" width="5.7109375" style="268" customWidth="1"/>
    <col min="6" max="6" width="14.7109375" style="268" customWidth="1"/>
    <col min="7" max="7" width="5.7109375" style="268" customWidth="1"/>
    <col min="8" max="8" width="14.7109375" style="268" customWidth="1"/>
    <col min="9" max="9" width="5.7109375" style="268" customWidth="1"/>
    <col min="10" max="10" width="14.7109375" style="268" customWidth="1"/>
    <col min="11" max="11" width="5.7109375" style="268" customWidth="1"/>
    <col min="12" max="12" width="13.42578125" style="268" customWidth="1"/>
    <col min="13" max="13" width="5.7109375" style="268" customWidth="1"/>
    <col min="14" max="14" width="14.7109375" style="268" customWidth="1"/>
    <col min="15" max="15" width="11.42578125" style="268" hidden="1" customWidth="1"/>
    <col min="16" max="16" width="21" style="268" customWidth="1"/>
    <col min="17" max="17" width="20.28515625" style="268" bestFit="1" customWidth="1"/>
    <col min="18" max="16384" width="11.42578125" style="268"/>
  </cols>
  <sheetData>
    <row r="2" spans="1:17" ht="42" customHeight="1" x14ac:dyDescent="0.3">
      <c r="B2" s="1028" t="s">
        <v>1727</v>
      </c>
      <c r="C2" s="1029"/>
      <c r="D2" s="1029"/>
      <c r="E2" s="1029"/>
      <c r="F2" s="1029"/>
      <c r="G2" s="1029"/>
      <c r="H2" s="1029"/>
    </row>
    <row r="4" spans="1:17" ht="57" customHeight="1" x14ac:dyDescent="0.25">
      <c r="A4" s="278" t="s">
        <v>281</v>
      </c>
      <c r="B4" s="232" t="s">
        <v>151</v>
      </c>
      <c r="C4" s="279" t="s">
        <v>282</v>
      </c>
      <c r="D4" s="279" t="s">
        <v>283</v>
      </c>
      <c r="E4" s="1027" t="s">
        <v>284</v>
      </c>
      <c r="F4" s="1027"/>
      <c r="G4" s="1027" t="s">
        <v>285</v>
      </c>
      <c r="H4" s="1027"/>
      <c r="I4" s="1027" t="s">
        <v>286</v>
      </c>
      <c r="J4" s="1027"/>
      <c r="K4" s="1027" t="s">
        <v>287</v>
      </c>
      <c r="L4" s="1027"/>
      <c r="M4" s="1027" t="s">
        <v>288</v>
      </c>
      <c r="N4" s="1027"/>
      <c r="P4" s="628" t="s">
        <v>561</v>
      </c>
    </row>
    <row r="5" spans="1:17" x14ac:dyDescent="0.25">
      <c r="A5" s="188">
        <v>1</v>
      </c>
      <c r="B5" s="187" t="s">
        <v>289</v>
      </c>
      <c r="C5" s="230" t="e">
        <f>+#REF!</f>
        <v>#REF!</v>
      </c>
      <c r="D5" s="230" t="e">
        <f>C5*(1+#REF!)</f>
        <v>#REF!</v>
      </c>
      <c r="E5" s="271">
        <v>0.03</v>
      </c>
      <c r="F5" s="230" t="e">
        <f>+ROUND($D5*E5,0)</f>
        <v>#REF!</v>
      </c>
      <c r="G5" s="271">
        <v>7.0000000000000007E-2</v>
      </c>
      <c r="H5" s="230" t="e">
        <f>+ROUND($D5*G5,0)-1</f>
        <v>#REF!</v>
      </c>
      <c r="I5" s="188"/>
      <c r="J5" s="230" t="e">
        <f>+ROUND($D5*I5,0)</f>
        <v>#REF!</v>
      </c>
      <c r="K5" s="188"/>
      <c r="L5" s="230" t="e">
        <f t="shared" ref="L5:L11" si="0">+ROUND($D5*K5,0)</f>
        <v>#REF!</v>
      </c>
      <c r="M5" s="271">
        <v>0.9</v>
      </c>
      <c r="N5" s="230" t="e">
        <f t="shared" ref="N5:N10" si="1">+ROUND($D5*M5,0)</f>
        <v>#REF!</v>
      </c>
      <c r="P5" s="629" t="e">
        <f>+F5+H5+J5+L5+N5</f>
        <v>#REF!</v>
      </c>
      <c r="Q5" s="270" t="e">
        <f>+D5-P5</f>
        <v>#REF!</v>
      </c>
    </row>
    <row r="6" spans="1:17" ht="25.5" x14ac:dyDescent="0.25">
      <c r="A6" s="188">
        <v>2</v>
      </c>
      <c r="B6" s="187" t="s">
        <v>290</v>
      </c>
      <c r="C6" s="230" t="e">
        <f>+#REF!</f>
        <v>#REF!</v>
      </c>
      <c r="D6" s="230" t="e">
        <f>C6*(1+#REF!)</f>
        <v>#REF!</v>
      </c>
      <c r="E6" s="271">
        <v>0.03</v>
      </c>
      <c r="F6" s="230" t="e">
        <f t="shared" ref="F6:F16" si="2">+ROUND($D6*E6,0)</f>
        <v>#REF!</v>
      </c>
      <c r="G6" s="271">
        <v>0.12</v>
      </c>
      <c r="H6" s="230" t="e">
        <f>+ROUND($D6*G6,0)-1</f>
        <v>#REF!</v>
      </c>
      <c r="I6" s="271">
        <v>0.05</v>
      </c>
      <c r="J6" s="230" t="e">
        <f t="shared" ref="J6:J11" si="3">+ROUND($D6*I6,0)</f>
        <v>#REF!</v>
      </c>
      <c r="K6" s="271">
        <v>0.7</v>
      </c>
      <c r="L6" s="230" t="e">
        <f t="shared" si="0"/>
        <v>#REF!</v>
      </c>
      <c r="M6" s="271">
        <v>0.1</v>
      </c>
      <c r="N6" s="230" t="e">
        <f t="shared" si="1"/>
        <v>#REF!</v>
      </c>
      <c r="P6" s="629" t="e">
        <f>+F6+H6+J6+L6+N6</f>
        <v>#REF!</v>
      </c>
      <c r="Q6" s="270" t="e">
        <f t="shared" ref="Q6:Q17" si="4">+D6-P6</f>
        <v>#REF!</v>
      </c>
    </row>
    <row r="7" spans="1:17" ht="25.5" x14ac:dyDescent="0.25">
      <c r="A7" s="188">
        <v>3</v>
      </c>
      <c r="B7" s="187" t="s">
        <v>291</v>
      </c>
      <c r="C7" s="230" t="e">
        <f>+#REF!</f>
        <v>#REF!</v>
      </c>
      <c r="D7" s="230" t="e">
        <f>C7*(1+#REF!)</f>
        <v>#REF!</v>
      </c>
      <c r="E7" s="271">
        <v>0.03</v>
      </c>
      <c r="F7" s="230" t="e">
        <f t="shared" si="2"/>
        <v>#REF!</v>
      </c>
      <c r="G7" s="271">
        <v>0.05</v>
      </c>
      <c r="H7" s="230" t="e">
        <f>+ROUND($D7*G7,0)</f>
        <v>#REF!</v>
      </c>
      <c r="I7" s="271">
        <v>0.3</v>
      </c>
      <c r="J7" s="230" t="e">
        <f t="shared" si="3"/>
        <v>#REF!</v>
      </c>
      <c r="K7" s="271">
        <v>0.5</v>
      </c>
      <c r="L7" s="230" t="e">
        <f t="shared" si="0"/>
        <v>#REF!</v>
      </c>
      <c r="M7" s="271">
        <v>0.12</v>
      </c>
      <c r="N7" s="230" t="e">
        <f t="shared" si="1"/>
        <v>#REF!</v>
      </c>
      <c r="P7" s="629" t="e">
        <f>+F7+H7+J7+L7+N7</f>
        <v>#REF!</v>
      </c>
      <c r="Q7" s="270" t="e">
        <f t="shared" si="4"/>
        <v>#REF!</v>
      </c>
    </row>
    <row r="8" spans="1:17" ht="25.5" x14ac:dyDescent="0.25">
      <c r="A8" s="188">
        <v>4</v>
      </c>
      <c r="B8" s="187" t="s">
        <v>292</v>
      </c>
      <c r="C8" s="230" t="e">
        <f>+#REF!</f>
        <v>#REF!</v>
      </c>
      <c r="D8" s="230" t="e">
        <f>C8*(1+#REF!)</f>
        <v>#REF!</v>
      </c>
      <c r="E8" s="271">
        <v>0.03</v>
      </c>
      <c r="F8" s="230" t="e">
        <f t="shared" si="2"/>
        <v>#REF!</v>
      </c>
      <c r="G8" s="271">
        <v>0.12</v>
      </c>
      <c r="H8" s="230" t="e">
        <f>+ROUND($D8*G8,0)</f>
        <v>#REF!</v>
      </c>
      <c r="I8" s="271">
        <v>0.05</v>
      </c>
      <c r="J8" s="230" t="e">
        <f t="shared" si="3"/>
        <v>#REF!</v>
      </c>
      <c r="K8" s="271">
        <v>0.7</v>
      </c>
      <c r="L8" s="230" t="e">
        <f t="shared" si="0"/>
        <v>#REF!</v>
      </c>
      <c r="M8" s="271">
        <v>0.1</v>
      </c>
      <c r="N8" s="230" t="e">
        <f t="shared" si="1"/>
        <v>#REF!</v>
      </c>
      <c r="P8" s="629" t="e">
        <f t="shared" ref="P8:P15" si="5">+F8+H8+J8+L8+N8</f>
        <v>#REF!</v>
      </c>
      <c r="Q8" s="270" t="e">
        <f t="shared" si="4"/>
        <v>#REF!</v>
      </c>
    </row>
    <row r="9" spans="1:17" ht="25.5" x14ac:dyDescent="0.25">
      <c r="A9" s="188">
        <v>6</v>
      </c>
      <c r="B9" s="187" t="s">
        <v>293</v>
      </c>
      <c r="C9" s="230" t="e">
        <f>+#REF!</f>
        <v>#REF!</v>
      </c>
      <c r="D9" s="230" t="e">
        <f>C9*(1+#REF!)</f>
        <v>#REF!</v>
      </c>
      <c r="E9" s="271">
        <v>0.03</v>
      </c>
      <c r="F9" s="230" t="e">
        <f t="shared" si="2"/>
        <v>#REF!</v>
      </c>
      <c r="G9" s="271">
        <v>0.12</v>
      </c>
      <c r="H9" s="230" t="e">
        <f>+ROUND($D9*G9,0)</f>
        <v>#REF!</v>
      </c>
      <c r="I9" s="271">
        <v>0.05</v>
      </c>
      <c r="J9" s="230" t="e">
        <f t="shared" si="3"/>
        <v>#REF!</v>
      </c>
      <c r="K9" s="271">
        <v>0.7</v>
      </c>
      <c r="L9" s="230" t="e">
        <f t="shared" si="0"/>
        <v>#REF!</v>
      </c>
      <c r="M9" s="271">
        <v>0.1</v>
      </c>
      <c r="N9" s="230" t="e">
        <f t="shared" si="1"/>
        <v>#REF!</v>
      </c>
      <c r="P9" s="629" t="e">
        <f t="shared" si="5"/>
        <v>#REF!</v>
      </c>
      <c r="Q9" s="270" t="e">
        <f t="shared" si="4"/>
        <v>#REF!</v>
      </c>
    </row>
    <row r="10" spans="1:17" ht="24.75" customHeight="1" x14ac:dyDescent="0.25">
      <c r="A10" s="188">
        <v>8</v>
      </c>
      <c r="B10" s="187" t="s">
        <v>297</v>
      </c>
      <c r="C10" s="230" t="e">
        <f>+#REF!</f>
        <v>#REF!</v>
      </c>
      <c r="D10" s="230" t="e">
        <f>C10*(1+#REF!)</f>
        <v>#REF!</v>
      </c>
      <c r="E10" s="271">
        <v>0.03</v>
      </c>
      <c r="F10" s="230" t="e">
        <f t="shared" si="2"/>
        <v>#REF!</v>
      </c>
      <c r="G10" s="271">
        <v>0.05</v>
      </c>
      <c r="H10" s="230" t="e">
        <f>+ROUND($D10*G10,0)+1</f>
        <v>#REF!</v>
      </c>
      <c r="I10" s="271">
        <v>0.3</v>
      </c>
      <c r="J10" s="230" t="e">
        <f t="shared" si="3"/>
        <v>#REF!</v>
      </c>
      <c r="K10" s="271">
        <v>0.5</v>
      </c>
      <c r="L10" s="230" t="e">
        <f t="shared" si="0"/>
        <v>#REF!</v>
      </c>
      <c r="M10" s="271">
        <v>0.12</v>
      </c>
      <c r="N10" s="230" t="e">
        <f t="shared" si="1"/>
        <v>#REF!</v>
      </c>
      <c r="P10" s="629" t="e">
        <f t="shared" si="5"/>
        <v>#REF!</v>
      </c>
      <c r="Q10" s="270" t="e">
        <f t="shared" si="4"/>
        <v>#REF!</v>
      </c>
    </row>
    <row r="11" spans="1:17" x14ac:dyDescent="0.25">
      <c r="A11" s="188">
        <v>12</v>
      </c>
      <c r="B11" s="187" t="s">
        <v>294</v>
      </c>
      <c r="C11" s="230" t="e">
        <f>+#REF!</f>
        <v>#REF!</v>
      </c>
      <c r="D11" s="230" t="e">
        <f>C11*(1+#REF!)</f>
        <v>#REF!</v>
      </c>
      <c r="E11" s="271"/>
      <c r="F11" s="230"/>
      <c r="G11" s="271">
        <v>7.0000000000000007E-2</v>
      </c>
      <c r="H11" s="230" t="e">
        <f>+ROUND($D11*G11,0)</f>
        <v>#REF!</v>
      </c>
      <c r="I11" s="271">
        <v>0.01</v>
      </c>
      <c r="J11" s="230" t="e">
        <f t="shared" si="3"/>
        <v>#REF!</v>
      </c>
      <c r="K11" s="271">
        <v>0.92</v>
      </c>
      <c r="L11" s="230" t="e">
        <f t="shared" si="0"/>
        <v>#REF!</v>
      </c>
      <c r="M11" s="271"/>
      <c r="N11" s="230"/>
      <c r="P11" s="629" t="e">
        <f t="shared" si="5"/>
        <v>#REF!</v>
      </c>
      <c r="Q11" s="270" t="e">
        <f t="shared" si="4"/>
        <v>#REF!</v>
      </c>
    </row>
    <row r="12" spans="1:17" x14ac:dyDescent="0.25">
      <c r="A12" s="188"/>
      <c r="B12" s="187"/>
      <c r="C12" s="230"/>
      <c r="D12" s="230"/>
      <c r="E12" s="271"/>
      <c r="F12" s="230"/>
      <c r="G12" s="271"/>
      <c r="H12" s="230"/>
      <c r="I12" s="271"/>
      <c r="J12" s="230"/>
      <c r="K12" s="271"/>
      <c r="L12" s="230"/>
      <c r="M12" s="271"/>
      <c r="N12" s="230"/>
      <c r="P12" s="629">
        <f t="shared" si="5"/>
        <v>0</v>
      </c>
      <c r="Q12" s="270">
        <f t="shared" si="4"/>
        <v>0</v>
      </c>
    </row>
    <row r="13" spans="1:17" x14ac:dyDescent="0.25">
      <c r="A13" s="188"/>
      <c r="B13" s="187" t="s">
        <v>449</v>
      </c>
      <c r="C13" s="230" t="e">
        <f>#REF!</f>
        <v>#REF!</v>
      </c>
      <c r="D13" s="230" t="e">
        <f>C13</f>
        <v>#REF!</v>
      </c>
      <c r="E13" s="271">
        <v>1</v>
      </c>
      <c r="F13" s="230" t="e">
        <f>D13</f>
        <v>#REF!</v>
      </c>
      <c r="G13" s="271"/>
      <c r="H13" s="230"/>
      <c r="I13" s="271"/>
      <c r="J13" s="230"/>
      <c r="K13" s="271"/>
      <c r="L13" s="230"/>
      <c r="M13" s="271"/>
      <c r="N13" s="230"/>
      <c r="P13" s="629" t="e">
        <f>F13</f>
        <v>#REF!</v>
      </c>
      <c r="Q13" s="270"/>
    </row>
    <row r="14" spans="1:17" x14ac:dyDescent="0.25">
      <c r="A14" s="188"/>
      <c r="B14" s="187" t="s">
        <v>450</v>
      </c>
      <c r="C14" s="230" t="e">
        <f>#REF!</f>
        <v>#REF!</v>
      </c>
      <c r="D14" s="230" t="e">
        <f>C14</f>
        <v>#REF!</v>
      </c>
      <c r="E14" s="271">
        <v>1</v>
      </c>
      <c r="F14" s="230" t="e">
        <f>D14</f>
        <v>#REF!</v>
      </c>
      <c r="G14" s="271"/>
      <c r="H14" s="230"/>
      <c r="I14" s="271"/>
      <c r="J14" s="230"/>
      <c r="K14" s="271"/>
      <c r="L14" s="230"/>
      <c r="M14" s="271"/>
      <c r="N14" s="230"/>
      <c r="P14" s="629" t="e">
        <f>F14</f>
        <v>#REF!</v>
      </c>
      <c r="Q14" s="270"/>
    </row>
    <row r="15" spans="1:17" x14ac:dyDescent="0.25">
      <c r="A15" s="188"/>
      <c r="B15" s="187" t="s">
        <v>325</v>
      </c>
      <c r="C15" s="230" t="e">
        <f>#REF!</f>
        <v>#REF!</v>
      </c>
      <c r="D15" s="230" t="e">
        <f>C15</f>
        <v>#REF!</v>
      </c>
      <c r="E15" s="498">
        <v>1</v>
      </c>
      <c r="F15" s="230" t="e">
        <f>E15*D15</f>
        <v>#REF!</v>
      </c>
      <c r="G15" s="271"/>
      <c r="H15" s="230"/>
      <c r="I15" s="271"/>
      <c r="J15" s="230"/>
      <c r="K15" s="271"/>
      <c r="L15" s="230"/>
      <c r="M15" s="271"/>
      <c r="N15" s="230"/>
      <c r="P15" s="629" t="e">
        <f t="shared" si="5"/>
        <v>#REF!</v>
      </c>
      <c r="Q15" s="270" t="e">
        <f t="shared" si="4"/>
        <v>#REF!</v>
      </c>
    </row>
    <row r="16" spans="1:17" x14ac:dyDescent="0.25">
      <c r="A16" s="188"/>
      <c r="B16" s="187" t="s">
        <v>295</v>
      </c>
      <c r="C16" s="230" t="e">
        <f>#REF!</f>
        <v>#REF!</v>
      </c>
      <c r="D16" s="230" t="e">
        <f>+C16</f>
        <v>#REF!</v>
      </c>
      <c r="E16" s="271">
        <v>1</v>
      </c>
      <c r="F16" s="230" t="e">
        <f t="shared" si="2"/>
        <v>#REF!</v>
      </c>
      <c r="G16" s="230"/>
      <c r="H16" s="230"/>
      <c r="I16" s="230"/>
      <c r="J16" s="230"/>
      <c r="K16" s="230"/>
      <c r="L16" s="230"/>
      <c r="M16" s="230"/>
      <c r="N16" s="230"/>
      <c r="P16" s="629" t="e">
        <f>+F16+H16+J16+L16+N16</f>
        <v>#REF!</v>
      </c>
      <c r="Q16" s="270" t="e">
        <f t="shared" si="4"/>
        <v>#REF!</v>
      </c>
    </row>
    <row r="17" spans="1:17" x14ac:dyDescent="0.25">
      <c r="A17" s="239"/>
      <c r="B17" s="185"/>
      <c r="C17" s="272" t="e">
        <f>SUM(C5:C16)</f>
        <v>#REF!</v>
      </c>
      <c r="D17" s="272" t="e">
        <f>SUM(D5:D16)</f>
        <v>#REF!</v>
      </c>
      <c r="E17" s="272"/>
      <c r="F17" s="272" t="e">
        <f>SUM(F5:F16)</f>
        <v>#REF!</v>
      </c>
      <c r="G17" s="272"/>
      <c r="H17" s="272" t="e">
        <f>SUM(H5:H16)</f>
        <v>#REF!</v>
      </c>
      <c r="I17" s="272"/>
      <c r="J17" s="272" t="e">
        <f>SUM(J5:J16)</f>
        <v>#REF!</v>
      </c>
      <c r="K17" s="272"/>
      <c r="L17" s="272" t="e">
        <f>SUM(L5:L16)</f>
        <v>#REF!</v>
      </c>
      <c r="M17" s="272"/>
      <c r="N17" s="272" t="e">
        <f>SUM(N5:N16)</f>
        <v>#REF!</v>
      </c>
      <c r="P17" s="630" t="e">
        <f>SUM(F17:O17)</f>
        <v>#REF!</v>
      </c>
      <c r="Q17" s="270" t="e">
        <f t="shared" si="4"/>
        <v>#REF!</v>
      </c>
    </row>
    <row r="18" spans="1:17" x14ac:dyDescent="0.25">
      <c r="A18" s="185"/>
      <c r="B18" s="185"/>
      <c r="C18" s="189"/>
      <c r="D18" s="273" t="e">
        <f>ROUND(+#REF!,0)</f>
        <v>#REF!</v>
      </c>
      <c r="E18" s="185"/>
      <c r="F18" s="185"/>
      <c r="G18" s="185"/>
      <c r="H18" s="185"/>
      <c r="I18" s="185"/>
      <c r="J18" s="185"/>
      <c r="K18" s="185"/>
      <c r="L18" s="185"/>
      <c r="M18" s="185"/>
      <c r="N18" s="185"/>
      <c r="P18" s="269" t="e">
        <f>SUM(P5:P16)</f>
        <v>#REF!</v>
      </c>
    </row>
    <row r="19" spans="1:17" x14ac:dyDescent="0.25">
      <c r="A19" s="239"/>
      <c r="C19" s="189"/>
      <c r="D19" s="237"/>
      <c r="E19" s="185"/>
      <c r="F19" s="185"/>
      <c r="G19" s="185"/>
      <c r="H19" s="185"/>
      <c r="I19" s="185"/>
      <c r="J19" s="185"/>
      <c r="K19" s="185"/>
      <c r="L19" s="185"/>
      <c r="M19" s="185"/>
      <c r="N19" s="185"/>
      <c r="P19" s="274"/>
    </row>
    <row r="20" spans="1:17" x14ac:dyDescent="0.25">
      <c r="C20" s="274"/>
      <c r="D20" s="277"/>
    </row>
    <row r="21" spans="1:17" x14ac:dyDescent="0.25">
      <c r="B21" s="276"/>
      <c r="D21" s="275"/>
    </row>
    <row r="24" spans="1:17" x14ac:dyDescent="0.25">
      <c r="Q24" s="270" t="e">
        <f>+P5+P6+P7+P8+P9+P10+P11+P13+P14+P16</f>
        <v>#REF!</v>
      </c>
    </row>
    <row r="26" spans="1:17" x14ac:dyDescent="0.25">
      <c r="Q26" s="270" t="e">
        <f>+Q24+P15</f>
        <v>#REF!</v>
      </c>
    </row>
  </sheetData>
  <dataConsolidate link="1"/>
  <mergeCells count="6">
    <mergeCell ref="M4:N4"/>
    <mergeCell ref="B2:H2"/>
    <mergeCell ref="E4:F4"/>
    <mergeCell ref="G4:H4"/>
    <mergeCell ref="I4:J4"/>
    <mergeCell ref="K4:L4"/>
  </mergeCells>
  <printOptions horizontalCentered="1"/>
  <pageMargins left="0.70866141732283472" right="0.70866141732283472" top="0.74803149606299213" bottom="0.74803149606299213" header="0.31496062992125984" footer="0.31496062992125984"/>
  <pageSetup paperSize="14"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R1072"/>
  <sheetViews>
    <sheetView workbookViewId="0">
      <selection sqref="A1:K1"/>
    </sheetView>
  </sheetViews>
  <sheetFormatPr baseColWidth="10" defaultColWidth="14" defaultRowHeight="12.75" x14ac:dyDescent="0.2"/>
  <cols>
    <col min="2" max="7" width="0" hidden="1" customWidth="1"/>
    <col min="8" max="9" width="14" style="476"/>
    <col min="10" max="10" width="20.140625" style="476" customWidth="1"/>
    <col min="11" max="11" width="22.28515625" style="476" customWidth="1"/>
  </cols>
  <sheetData>
    <row r="1" spans="1:11" ht="15" x14ac:dyDescent="0.25">
      <c r="A1" s="1030" t="s">
        <v>562</v>
      </c>
      <c r="B1" s="1030"/>
      <c r="C1" s="1030"/>
      <c r="D1" s="1030"/>
      <c r="E1" s="1030"/>
      <c r="F1" s="1030"/>
      <c r="G1" s="1030"/>
      <c r="H1" s="1030"/>
      <c r="I1" s="1030"/>
      <c r="J1" s="1030"/>
      <c r="K1" s="1030"/>
    </row>
    <row r="3" spans="1:11" x14ac:dyDescent="0.2">
      <c r="A3" s="609" t="s">
        <v>395</v>
      </c>
      <c r="B3" s="609" t="s">
        <v>563</v>
      </c>
      <c r="C3" s="609" t="s">
        <v>564</v>
      </c>
      <c r="D3" s="609" t="s">
        <v>565</v>
      </c>
      <c r="E3" s="609" t="s">
        <v>566</v>
      </c>
      <c r="F3" s="609"/>
      <c r="G3" s="609"/>
      <c r="H3" s="609" t="s">
        <v>563</v>
      </c>
      <c r="I3" s="609" t="s">
        <v>564</v>
      </c>
      <c r="J3" s="609" t="s">
        <v>565</v>
      </c>
      <c r="K3" s="609" t="s">
        <v>566</v>
      </c>
    </row>
    <row r="4" spans="1:11" x14ac:dyDescent="0.2">
      <c r="A4" s="609"/>
      <c r="B4" s="609"/>
      <c r="C4" s="609"/>
      <c r="D4" s="609"/>
      <c r="E4" s="609"/>
      <c r="F4" s="609"/>
      <c r="G4" s="609"/>
      <c r="H4" s="609"/>
      <c r="I4" s="609"/>
      <c r="J4" s="609"/>
      <c r="K4" s="609"/>
    </row>
    <row r="5" spans="1:11" x14ac:dyDescent="0.2">
      <c r="A5" s="609" t="s">
        <v>567</v>
      </c>
      <c r="B5" s="609" t="s">
        <v>568</v>
      </c>
      <c r="C5" s="609"/>
      <c r="D5" s="609"/>
      <c r="E5" s="609"/>
      <c r="F5" s="609"/>
      <c r="G5" s="609"/>
      <c r="H5" s="609">
        <v>2.2400000000000002</v>
      </c>
      <c r="I5" s="609"/>
      <c r="J5" s="609"/>
      <c r="K5" s="609"/>
    </row>
    <row r="6" spans="1:11" x14ac:dyDescent="0.2">
      <c r="A6" s="609"/>
      <c r="B6" s="609"/>
      <c r="C6" s="609"/>
      <c r="D6" s="609" t="s">
        <v>569</v>
      </c>
      <c r="E6" s="609" t="s">
        <v>570</v>
      </c>
      <c r="F6" s="609"/>
      <c r="G6" s="609"/>
      <c r="H6" s="609"/>
      <c r="I6" s="609"/>
      <c r="J6" s="609">
        <v>12.74</v>
      </c>
      <c r="K6" s="609">
        <v>0.23</v>
      </c>
    </row>
    <row r="7" spans="1:11" x14ac:dyDescent="0.2">
      <c r="A7" s="609" t="s">
        <v>571</v>
      </c>
      <c r="B7" s="609" t="s">
        <v>572</v>
      </c>
      <c r="C7" s="609" t="s">
        <v>573</v>
      </c>
      <c r="D7" s="609"/>
      <c r="E7" s="609"/>
      <c r="F7" s="609"/>
      <c r="G7" s="609"/>
      <c r="H7" s="609">
        <v>1.4</v>
      </c>
      <c r="I7" s="609">
        <v>0.1</v>
      </c>
      <c r="J7" s="609"/>
      <c r="K7" s="609"/>
    </row>
    <row r="8" spans="1:11" x14ac:dyDescent="0.2">
      <c r="A8" s="609"/>
      <c r="B8" s="609"/>
      <c r="C8" s="609"/>
      <c r="D8" s="609" t="s">
        <v>574</v>
      </c>
      <c r="E8" s="609" t="s">
        <v>575</v>
      </c>
      <c r="F8" s="609"/>
      <c r="G8" s="609"/>
      <c r="H8" s="609"/>
      <c r="I8" s="609"/>
      <c r="J8" s="609">
        <v>12.9</v>
      </c>
      <c r="K8" s="609">
        <v>0.6</v>
      </c>
    </row>
    <row r="9" spans="1:11" x14ac:dyDescent="0.2">
      <c r="A9" s="609" t="s">
        <v>576</v>
      </c>
      <c r="B9" s="609" t="s">
        <v>326</v>
      </c>
      <c r="C9" s="609" t="s">
        <v>577</v>
      </c>
      <c r="D9" s="609"/>
      <c r="E9" s="609"/>
      <c r="F9" s="609"/>
      <c r="G9" s="609"/>
      <c r="H9" s="609">
        <v>1.18</v>
      </c>
      <c r="I9" s="609">
        <v>0.02</v>
      </c>
      <c r="J9" s="609"/>
      <c r="K9" s="609"/>
    </row>
    <row r="10" spans="1:11" x14ac:dyDescent="0.2">
      <c r="A10" s="609"/>
      <c r="B10" s="609"/>
      <c r="C10" s="609"/>
      <c r="D10" s="609" t="s">
        <v>578</v>
      </c>
      <c r="E10" s="609" t="s">
        <v>579</v>
      </c>
      <c r="F10" s="609"/>
      <c r="G10" s="609"/>
      <c r="H10" s="609"/>
      <c r="I10" s="609"/>
      <c r="J10" s="609">
        <v>11.2</v>
      </c>
      <c r="K10" s="609">
        <v>7.0000000000000007E-2</v>
      </c>
    </row>
    <row r="11" spans="1:11" x14ac:dyDescent="0.2">
      <c r="A11" s="609" t="s">
        <v>580</v>
      </c>
      <c r="B11" s="609" t="s">
        <v>581</v>
      </c>
      <c r="C11" s="609"/>
      <c r="D11" s="609"/>
      <c r="E11" s="609"/>
      <c r="F11" s="609"/>
      <c r="G11" s="609"/>
      <c r="H11" s="609">
        <v>1.06</v>
      </c>
      <c r="I11" s="609"/>
      <c r="J11" s="609"/>
      <c r="K11" s="609"/>
    </row>
    <row r="12" spans="1:11" x14ac:dyDescent="0.2">
      <c r="A12" s="609"/>
      <c r="B12" s="609"/>
      <c r="C12" s="609"/>
      <c r="D12" s="609" t="s">
        <v>582</v>
      </c>
      <c r="E12" s="609" t="s">
        <v>583</v>
      </c>
      <c r="F12" s="609"/>
      <c r="G12" s="609"/>
      <c r="H12" s="609"/>
      <c r="I12" s="609"/>
      <c r="J12" s="609">
        <v>8.4499999999999993</v>
      </c>
      <c r="K12" s="609">
        <v>0</v>
      </c>
    </row>
    <row r="13" spans="1:11" x14ac:dyDescent="0.2">
      <c r="A13" s="609" t="s">
        <v>584</v>
      </c>
      <c r="B13" s="609" t="s">
        <v>585</v>
      </c>
      <c r="C13" s="609"/>
      <c r="D13" s="609"/>
      <c r="E13" s="609"/>
      <c r="F13" s="609"/>
      <c r="G13" s="609"/>
      <c r="H13" s="609">
        <v>0.63</v>
      </c>
      <c r="I13" s="609"/>
      <c r="J13" s="609"/>
      <c r="K13" s="609"/>
    </row>
    <row r="14" spans="1:11" x14ac:dyDescent="0.2">
      <c r="A14" s="609"/>
      <c r="B14" s="609"/>
      <c r="C14" s="609"/>
      <c r="D14" s="609" t="s">
        <v>586</v>
      </c>
      <c r="E14" s="609" t="s">
        <v>587</v>
      </c>
      <c r="F14" s="609"/>
      <c r="G14" s="609"/>
      <c r="H14" s="609"/>
      <c r="I14" s="609"/>
      <c r="J14" s="609">
        <v>4.1500000000000004</v>
      </c>
      <c r="K14" s="609">
        <v>0.13</v>
      </c>
    </row>
    <row r="15" spans="1:11" x14ac:dyDescent="0.2">
      <c r="A15" s="609" t="s">
        <v>588</v>
      </c>
      <c r="B15" s="609" t="s">
        <v>589</v>
      </c>
      <c r="C15" s="609" t="s">
        <v>590</v>
      </c>
      <c r="D15" s="609"/>
      <c r="E15" s="609"/>
      <c r="F15" s="609"/>
      <c r="G15" s="609"/>
      <c r="H15" s="609">
        <v>0.2</v>
      </c>
      <c r="I15" s="609">
        <v>0.04</v>
      </c>
      <c r="J15" s="609"/>
      <c r="K15" s="609"/>
    </row>
    <row r="16" spans="1:11" x14ac:dyDescent="0.2">
      <c r="A16" s="609"/>
      <c r="B16" s="609"/>
      <c r="C16" s="609"/>
      <c r="D16" s="609" t="s">
        <v>591</v>
      </c>
      <c r="E16" s="609" t="s">
        <v>592</v>
      </c>
      <c r="F16" s="609"/>
      <c r="G16" s="609"/>
      <c r="H16" s="609"/>
      <c r="I16" s="609"/>
      <c r="J16" s="609">
        <v>1.35</v>
      </c>
      <c r="K16" s="609">
        <v>0.35</v>
      </c>
    </row>
    <row r="17" spans="1:11" x14ac:dyDescent="0.2">
      <c r="A17" s="609" t="s">
        <v>593</v>
      </c>
      <c r="B17" s="609" t="s">
        <v>579</v>
      </c>
      <c r="C17" s="609" t="s">
        <v>594</v>
      </c>
      <c r="D17" s="609"/>
      <c r="E17" s="609"/>
      <c r="F17" s="609"/>
      <c r="G17" s="609"/>
      <c r="H17" s="609">
        <v>7.0000000000000007E-2</v>
      </c>
      <c r="I17" s="609">
        <v>0.03</v>
      </c>
      <c r="J17" s="609"/>
      <c r="K17" s="609"/>
    </row>
    <row r="18" spans="1:11" x14ac:dyDescent="0.2">
      <c r="A18" s="609"/>
      <c r="B18" s="609"/>
      <c r="C18" s="609"/>
      <c r="D18" s="609" t="s">
        <v>595</v>
      </c>
      <c r="E18" s="609" t="s">
        <v>596</v>
      </c>
      <c r="F18" s="609"/>
      <c r="G18" s="609"/>
      <c r="H18" s="609"/>
      <c r="I18" s="609"/>
      <c r="J18" s="609">
        <v>2.0499999999999998</v>
      </c>
      <c r="K18" s="609">
        <v>0.25</v>
      </c>
    </row>
    <row r="19" spans="1:11" x14ac:dyDescent="0.2">
      <c r="A19" s="609" t="s">
        <v>597</v>
      </c>
      <c r="B19" s="609" t="s">
        <v>598</v>
      </c>
      <c r="C19" s="609" t="s">
        <v>577</v>
      </c>
      <c r="D19" s="609"/>
      <c r="E19" s="609"/>
      <c r="F19" s="609"/>
      <c r="G19" s="609"/>
      <c r="H19" s="609">
        <v>0.34</v>
      </c>
      <c r="I19" s="609">
        <v>0.02</v>
      </c>
      <c r="J19" s="609"/>
      <c r="K19" s="609"/>
    </row>
    <row r="20" spans="1:11" x14ac:dyDescent="0.2">
      <c r="A20" s="609"/>
      <c r="B20" s="609"/>
      <c r="C20" s="609"/>
      <c r="D20" s="609" t="s">
        <v>599</v>
      </c>
      <c r="E20" s="609" t="s">
        <v>579</v>
      </c>
      <c r="F20" s="609"/>
      <c r="G20" s="609"/>
      <c r="H20" s="609"/>
      <c r="I20" s="609"/>
      <c r="J20" s="609">
        <v>5.5</v>
      </c>
      <c r="K20" s="609">
        <v>7.0000000000000007E-2</v>
      </c>
    </row>
    <row r="21" spans="1:11" x14ac:dyDescent="0.2">
      <c r="A21" s="609" t="s">
        <v>600</v>
      </c>
      <c r="B21" s="609" t="s">
        <v>601</v>
      </c>
      <c r="C21" s="609"/>
      <c r="D21" s="609"/>
      <c r="E21" s="609"/>
      <c r="F21" s="609"/>
      <c r="G21" s="609"/>
      <c r="H21" s="609">
        <v>0.76</v>
      </c>
      <c r="I21" s="609"/>
      <c r="J21" s="609"/>
      <c r="K21" s="609"/>
    </row>
    <row r="22" spans="1:11" x14ac:dyDescent="0.2">
      <c r="A22" s="609"/>
      <c r="B22" s="609"/>
      <c r="C22" s="609"/>
      <c r="D22" s="609" t="s">
        <v>602</v>
      </c>
      <c r="E22" s="609" t="s">
        <v>583</v>
      </c>
      <c r="F22" s="609"/>
      <c r="G22" s="609"/>
      <c r="H22" s="609"/>
      <c r="I22" s="609"/>
      <c r="J22" s="609">
        <v>7.75</v>
      </c>
      <c r="K22" s="609">
        <v>0</v>
      </c>
    </row>
    <row r="23" spans="1:11" x14ac:dyDescent="0.2">
      <c r="A23" s="609" t="s">
        <v>603</v>
      </c>
      <c r="B23" s="609" t="s">
        <v>604</v>
      </c>
      <c r="C23" s="609"/>
      <c r="D23" s="609"/>
      <c r="E23" s="609"/>
      <c r="F23" s="609"/>
      <c r="G23" s="609"/>
      <c r="H23" s="609">
        <v>0.79</v>
      </c>
      <c r="I23" s="609"/>
      <c r="J23" s="609"/>
      <c r="K23" s="609"/>
    </row>
    <row r="24" spans="1:11" x14ac:dyDescent="0.2">
      <c r="A24" s="609"/>
      <c r="B24" s="609"/>
      <c r="C24" s="609"/>
      <c r="D24" s="609" t="s">
        <v>605</v>
      </c>
      <c r="E24" s="609" t="s">
        <v>583</v>
      </c>
      <c r="F24" s="609"/>
      <c r="G24" s="609"/>
      <c r="H24" s="609"/>
      <c r="I24" s="609"/>
      <c r="J24" s="609">
        <v>9.25</v>
      </c>
      <c r="K24" s="609">
        <v>0</v>
      </c>
    </row>
    <row r="25" spans="1:11" x14ac:dyDescent="0.2">
      <c r="A25" s="609" t="s">
        <v>606</v>
      </c>
      <c r="B25" s="609" t="s">
        <v>581</v>
      </c>
      <c r="C25" s="609"/>
      <c r="D25" s="609"/>
      <c r="E25" s="609"/>
      <c r="F25" s="609"/>
      <c r="G25" s="609"/>
      <c r="H25" s="609">
        <v>1.06</v>
      </c>
      <c r="I25" s="609"/>
      <c r="J25" s="609"/>
      <c r="K25" s="609"/>
    </row>
    <row r="26" spans="1:11" x14ac:dyDescent="0.2">
      <c r="A26" s="609"/>
      <c r="B26" s="609"/>
      <c r="C26" s="609"/>
      <c r="D26" s="609" t="s">
        <v>607</v>
      </c>
      <c r="E26" s="609" t="s">
        <v>583</v>
      </c>
      <c r="F26" s="609"/>
      <c r="G26" s="609"/>
      <c r="H26" s="609"/>
      <c r="I26" s="609"/>
      <c r="J26" s="609">
        <v>13.45</v>
      </c>
      <c r="K26" s="609">
        <v>0</v>
      </c>
    </row>
    <row r="27" spans="1:11" x14ac:dyDescent="0.2">
      <c r="A27" s="609" t="s">
        <v>608</v>
      </c>
      <c r="B27" s="609" t="s">
        <v>609</v>
      </c>
      <c r="C27" s="609"/>
      <c r="D27" s="609"/>
      <c r="E27" s="609"/>
      <c r="F27" s="609"/>
      <c r="G27" s="609"/>
      <c r="H27" s="609">
        <v>1.63</v>
      </c>
      <c r="I27" s="609"/>
      <c r="J27" s="609"/>
      <c r="K27" s="609"/>
    </row>
    <row r="28" spans="1:11" x14ac:dyDescent="0.2">
      <c r="A28" s="609"/>
      <c r="B28" s="609"/>
      <c r="C28" s="609"/>
      <c r="D28" s="609" t="s">
        <v>610</v>
      </c>
      <c r="E28" s="609" t="s">
        <v>594</v>
      </c>
      <c r="F28" s="609"/>
      <c r="G28" s="609"/>
      <c r="H28" s="609"/>
      <c r="I28" s="609"/>
      <c r="J28" s="609">
        <v>13.35</v>
      </c>
      <c r="K28" s="609">
        <v>0.03</v>
      </c>
    </row>
    <row r="29" spans="1:11" x14ac:dyDescent="0.2">
      <c r="A29" s="609" t="s">
        <v>611</v>
      </c>
      <c r="B29" s="609" t="s">
        <v>612</v>
      </c>
      <c r="C29" s="609" t="s">
        <v>613</v>
      </c>
      <c r="D29" s="609"/>
      <c r="E29" s="609"/>
      <c r="F29" s="609"/>
      <c r="G29" s="609"/>
      <c r="H29" s="609">
        <v>1.04</v>
      </c>
      <c r="I29" s="609">
        <v>0.01</v>
      </c>
      <c r="J29" s="609"/>
      <c r="K29" s="609"/>
    </row>
    <row r="30" spans="1:11" x14ac:dyDescent="0.2">
      <c r="A30" s="609"/>
      <c r="B30" s="609"/>
      <c r="C30" s="609"/>
      <c r="D30" s="609" t="s">
        <v>614</v>
      </c>
      <c r="E30" s="609" t="s">
        <v>615</v>
      </c>
      <c r="F30" s="609"/>
      <c r="G30" s="609"/>
      <c r="H30" s="609"/>
      <c r="I30" s="609"/>
      <c r="J30" s="609">
        <v>8.6999999999999993</v>
      </c>
      <c r="K30" s="609">
        <v>1.2</v>
      </c>
    </row>
    <row r="31" spans="1:11" x14ac:dyDescent="0.2">
      <c r="A31" s="609" t="s">
        <v>616</v>
      </c>
      <c r="B31" s="609" t="s">
        <v>617</v>
      </c>
      <c r="C31" s="609" t="s">
        <v>570</v>
      </c>
      <c r="D31" s="609"/>
      <c r="E31" s="609"/>
      <c r="F31" s="609"/>
      <c r="G31" s="609"/>
      <c r="H31" s="609">
        <v>0.7</v>
      </c>
      <c r="I31" s="609">
        <v>0.23</v>
      </c>
      <c r="J31" s="609"/>
      <c r="K31" s="609"/>
    </row>
    <row r="32" spans="1:11" x14ac:dyDescent="0.2">
      <c r="A32" s="609"/>
      <c r="B32" s="609"/>
      <c r="C32" s="609"/>
      <c r="D32" s="609" t="s">
        <v>618</v>
      </c>
      <c r="E32" s="609" t="s">
        <v>619</v>
      </c>
      <c r="F32" s="609"/>
      <c r="G32" s="609"/>
      <c r="H32" s="609"/>
      <c r="I32" s="609"/>
      <c r="J32" s="609">
        <v>7.4</v>
      </c>
      <c r="K32" s="609">
        <v>0.77</v>
      </c>
    </row>
    <row r="33" spans="1:11" x14ac:dyDescent="0.2">
      <c r="A33" s="609" t="s">
        <v>620</v>
      </c>
      <c r="B33" s="609" t="s">
        <v>621</v>
      </c>
      <c r="C33" s="609"/>
      <c r="D33" s="609"/>
      <c r="E33" s="609"/>
      <c r="F33" s="609"/>
      <c r="G33" s="609"/>
      <c r="H33" s="609">
        <v>0.78</v>
      </c>
      <c r="I33" s="609"/>
      <c r="J33" s="609"/>
      <c r="K33" s="609"/>
    </row>
    <row r="34" spans="1:11" x14ac:dyDescent="0.2">
      <c r="A34" s="609"/>
      <c r="B34" s="609"/>
      <c r="C34" s="609"/>
      <c r="D34" s="609" t="s">
        <v>622</v>
      </c>
      <c r="E34" s="609" t="s">
        <v>583</v>
      </c>
      <c r="F34" s="609"/>
      <c r="G34" s="609"/>
      <c r="H34" s="609"/>
      <c r="I34" s="609"/>
      <c r="J34" s="609">
        <v>6.7</v>
      </c>
      <c r="K34" s="609">
        <v>0</v>
      </c>
    </row>
    <row r="35" spans="1:11" x14ac:dyDescent="0.2">
      <c r="A35" s="609" t="s">
        <v>623</v>
      </c>
      <c r="B35" s="609" t="s">
        <v>624</v>
      </c>
      <c r="C35" s="609"/>
      <c r="D35" s="609"/>
      <c r="E35" s="609"/>
      <c r="F35" s="609"/>
      <c r="G35" s="609"/>
      <c r="H35" s="609">
        <v>0.56000000000000005</v>
      </c>
      <c r="I35" s="609"/>
      <c r="J35" s="609"/>
      <c r="K35" s="609"/>
    </row>
    <row r="36" spans="1:11" x14ac:dyDescent="0.2">
      <c r="A36" s="609"/>
      <c r="B36" s="609"/>
      <c r="C36" s="609"/>
      <c r="D36" s="609" t="s">
        <v>625</v>
      </c>
      <c r="E36" s="609" t="s">
        <v>626</v>
      </c>
      <c r="F36" s="609"/>
      <c r="G36" s="609"/>
      <c r="H36" s="609"/>
      <c r="I36" s="609"/>
      <c r="J36" s="609">
        <v>4.3499999999999996</v>
      </c>
      <c r="K36" s="609">
        <v>2.4300000000000002</v>
      </c>
    </row>
    <row r="37" spans="1:11" x14ac:dyDescent="0.2">
      <c r="A37" s="609" t="s">
        <v>627</v>
      </c>
      <c r="B37" s="609" t="s">
        <v>628</v>
      </c>
      <c r="C37" s="609" t="s">
        <v>629</v>
      </c>
      <c r="D37" s="609"/>
      <c r="E37" s="609"/>
      <c r="F37" s="609"/>
      <c r="G37" s="609"/>
      <c r="H37" s="609">
        <v>0.31</v>
      </c>
      <c r="I37" s="609">
        <v>0.73</v>
      </c>
      <c r="J37" s="609"/>
      <c r="K37" s="609"/>
    </row>
    <row r="38" spans="1:11" x14ac:dyDescent="0.2">
      <c r="A38" s="609"/>
      <c r="B38" s="609"/>
      <c r="C38" s="609"/>
      <c r="D38" s="609" t="s">
        <v>630</v>
      </c>
      <c r="E38" s="609" t="s">
        <v>631</v>
      </c>
      <c r="F38" s="609"/>
      <c r="G38" s="609"/>
      <c r="H38" s="609"/>
      <c r="I38" s="609"/>
      <c r="J38" s="609">
        <v>2.5</v>
      </c>
      <c r="K38" s="609">
        <v>7.7</v>
      </c>
    </row>
    <row r="39" spans="1:11" x14ac:dyDescent="0.2">
      <c r="A39" s="609" t="s">
        <v>632</v>
      </c>
      <c r="B39" s="609" t="s">
        <v>633</v>
      </c>
      <c r="C39" s="609" t="s">
        <v>634</v>
      </c>
      <c r="D39" s="609"/>
      <c r="E39" s="609"/>
      <c r="F39" s="609"/>
      <c r="G39" s="609"/>
      <c r="H39" s="609">
        <v>0.19</v>
      </c>
      <c r="I39" s="609">
        <v>0.81</v>
      </c>
      <c r="J39" s="609"/>
      <c r="K39" s="609"/>
    </row>
    <row r="40" spans="1:11" x14ac:dyDescent="0.2">
      <c r="A40" s="609"/>
      <c r="B40" s="609"/>
      <c r="C40" s="609"/>
      <c r="D40" s="609" t="s">
        <v>585</v>
      </c>
      <c r="E40" s="609" t="s">
        <v>635</v>
      </c>
      <c r="F40" s="609"/>
      <c r="G40" s="609"/>
      <c r="H40" s="609"/>
      <c r="I40" s="609"/>
      <c r="J40" s="609">
        <v>0.63</v>
      </c>
      <c r="K40" s="609">
        <v>7.1</v>
      </c>
    </row>
    <row r="41" spans="1:11" x14ac:dyDescent="0.2">
      <c r="A41" s="609" t="s">
        <v>636</v>
      </c>
      <c r="B41" s="609"/>
      <c r="C41" s="609" t="s">
        <v>637</v>
      </c>
      <c r="D41" s="609"/>
      <c r="E41" s="609"/>
      <c r="F41" s="609"/>
      <c r="G41" s="609"/>
      <c r="H41" s="609"/>
      <c r="I41" s="609">
        <v>0.61</v>
      </c>
      <c r="J41" s="609"/>
      <c r="K41" s="609"/>
    </row>
    <row r="42" spans="1:11" x14ac:dyDescent="0.2">
      <c r="A42" s="609"/>
      <c r="B42" s="609"/>
      <c r="C42" s="609"/>
      <c r="D42" s="609" t="s">
        <v>579</v>
      </c>
      <c r="E42" s="609" t="s">
        <v>638</v>
      </c>
      <c r="F42" s="609"/>
      <c r="G42" s="609"/>
      <c r="H42" s="609"/>
      <c r="I42" s="609"/>
      <c r="J42" s="609">
        <v>7.0000000000000007E-2</v>
      </c>
      <c r="K42" s="609">
        <v>6.1</v>
      </c>
    </row>
    <row r="43" spans="1:11" x14ac:dyDescent="0.2">
      <c r="A43" s="609" t="s">
        <v>639</v>
      </c>
      <c r="B43" s="609" t="s">
        <v>577</v>
      </c>
      <c r="C43" s="609" t="s">
        <v>637</v>
      </c>
      <c r="D43" s="609"/>
      <c r="E43" s="609"/>
      <c r="F43" s="609"/>
      <c r="G43" s="609"/>
      <c r="H43" s="609">
        <v>0.02</v>
      </c>
      <c r="I43" s="609">
        <v>0.61</v>
      </c>
      <c r="J43" s="609"/>
      <c r="K43" s="609"/>
    </row>
    <row r="44" spans="1:11" x14ac:dyDescent="0.2">
      <c r="A44" s="609"/>
      <c r="B44" s="609"/>
      <c r="C44" s="609"/>
      <c r="D44" s="609" t="s">
        <v>579</v>
      </c>
      <c r="E44" s="609" t="s">
        <v>640</v>
      </c>
      <c r="F44" s="609"/>
      <c r="G44" s="609"/>
      <c r="H44" s="609"/>
      <c r="I44" s="609"/>
      <c r="J44" s="609">
        <v>7.0000000000000007E-2</v>
      </c>
      <c r="K44" s="609">
        <v>6.45</v>
      </c>
    </row>
    <row r="45" spans="1:11" x14ac:dyDescent="0.2">
      <c r="A45" s="609" t="s">
        <v>641</v>
      </c>
      <c r="B45" s="609"/>
      <c r="C45" s="609" t="s">
        <v>642</v>
      </c>
      <c r="D45" s="609"/>
      <c r="E45" s="609"/>
      <c r="F45" s="609"/>
      <c r="G45" s="609"/>
      <c r="H45" s="609"/>
      <c r="I45" s="609">
        <v>0.68</v>
      </c>
      <c r="J45" s="609"/>
      <c r="K45" s="609"/>
    </row>
    <row r="46" spans="1:11" x14ac:dyDescent="0.2">
      <c r="A46" s="609"/>
      <c r="B46" s="609"/>
      <c r="C46" s="609"/>
      <c r="D46" s="609" t="s">
        <v>583</v>
      </c>
      <c r="E46" s="609" t="s">
        <v>643</v>
      </c>
      <c r="F46" s="609"/>
      <c r="G46" s="609"/>
      <c r="H46" s="609"/>
      <c r="I46" s="609"/>
      <c r="J46" s="609">
        <v>0</v>
      </c>
      <c r="K46" s="609">
        <v>5.7</v>
      </c>
    </row>
    <row r="47" spans="1:11" x14ac:dyDescent="0.2">
      <c r="A47" s="609" t="s">
        <v>644</v>
      </c>
      <c r="B47" s="609"/>
      <c r="C47" s="609" t="s">
        <v>645</v>
      </c>
      <c r="D47" s="609"/>
      <c r="E47" s="609"/>
      <c r="F47" s="609"/>
      <c r="G47" s="609"/>
      <c r="H47" s="609"/>
      <c r="I47" s="609">
        <v>0.46</v>
      </c>
      <c r="J47" s="609"/>
      <c r="K47" s="609"/>
    </row>
    <row r="48" spans="1:11" x14ac:dyDescent="0.2">
      <c r="A48" s="609"/>
      <c r="B48" s="609"/>
      <c r="C48" s="609"/>
      <c r="D48" s="609" t="s">
        <v>583</v>
      </c>
      <c r="E48" s="609" t="s">
        <v>646</v>
      </c>
      <c r="F48" s="609"/>
      <c r="G48" s="609"/>
      <c r="H48" s="609"/>
      <c r="I48" s="609"/>
      <c r="J48" s="609">
        <v>0</v>
      </c>
      <c r="K48" s="609">
        <v>4.7</v>
      </c>
    </row>
    <row r="49" spans="1:11" x14ac:dyDescent="0.2">
      <c r="A49" s="609" t="s">
        <v>647</v>
      </c>
      <c r="B49" s="609"/>
      <c r="C49" s="609" t="s">
        <v>648</v>
      </c>
      <c r="D49" s="609"/>
      <c r="E49" s="609"/>
      <c r="F49" s="609"/>
      <c r="G49" s="609"/>
      <c r="H49" s="609"/>
      <c r="I49" s="609">
        <v>0.48</v>
      </c>
      <c r="J49" s="609"/>
      <c r="K49" s="609"/>
    </row>
    <row r="50" spans="1:11" x14ac:dyDescent="0.2">
      <c r="A50" s="609"/>
      <c r="B50" s="609"/>
      <c r="C50" s="609"/>
      <c r="D50" s="609" t="s">
        <v>649</v>
      </c>
      <c r="E50" s="609" t="s">
        <v>650</v>
      </c>
      <c r="F50" s="609"/>
      <c r="G50" s="609"/>
      <c r="H50" s="609"/>
      <c r="I50" s="609"/>
      <c r="J50" s="609">
        <v>1.83</v>
      </c>
      <c r="K50" s="609">
        <v>5.0999999999999996</v>
      </c>
    </row>
    <row r="51" spans="1:11" x14ac:dyDescent="0.2">
      <c r="A51" s="609" t="s">
        <v>651</v>
      </c>
      <c r="B51" s="609" t="s">
        <v>652</v>
      </c>
      <c r="C51" s="609" t="s">
        <v>653</v>
      </c>
      <c r="D51" s="609"/>
      <c r="E51" s="609"/>
      <c r="F51" s="609"/>
      <c r="G51" s="609"/>
      <c r="H51" s="609">
        <v>0.55000000000000004</v>
      </c>
      <c r="I51" s="609">
        <v>0.54</v>
      </c>
      <c r="J51" s="609"/>
      <c r="K51" s="609"/>
    </row>
    <row r="52" spans="1:11" x14ac:dyDescent="0.2">
      <c r="A52" s="609"/>
      <c r="B52" s="609"/>
      <c r="C52" s="609"/>
      <c r="D52" s="609" t="s">
        <v>654</v>
      </c>
      <c r="E52" s="609" t="s">
        <v>655</v>
      </c>
      <c r="F52" s="609"/>
      <c r="G52" s="609"/>
      <c r="H52" s="609"/>
      <c r="I52" s="609"/>
      <c r="J52" s="609">
        <v>3.35</v>
      </c>
      <c r="K52" s="609">
        <v>4.55</v>
      </c>
    </row>
    <row r="53" spans="1:11" x14ac:dyDescent="0.2">
      <c r="A53" s="609" t="s">
        <v>656</v>
      </c>
      <c r="B53" s="609" t="s">
        <v>657</v>
      </c>
      <c r="C53" s="609" t="s">
        <v>658</v>
      </c>
      <c r="D53" s="609"/>
      <c r="E53" s="609"/>
      <c r="F53" s="609"/>
      <c r="G53" s="609"/>
      <c r="H53" s="609">
        <v>0.12</v>
      </c>
      <c r="I53" s="609">
        <v>0.37</v>
      </c>
      <c r="J53" s="609"/>
      <c r="K53" s="609"/>
    </row>
    <row r="54" spans="1:11" x14ac:dyDescent="0.2">
      <c r="A54" s="609"/>
      <c r="B54" s="609"/>
      <c r="C54" s="609"/>
      <c r="D54" s="609" t="s">
        <v>638</v>
      </c>
      <c r="E54" s="609" t="s">
        <v>659</v>
      </c>
      <c r="F54" s="609"/>
      <c r="G54" s="609"/>
      <c r="H54" s="609"/>
      <c r="I54" s="609"/>
      <c r="J54" s="609">
        <v>6.1</v>
      </c>
      <c r="K54" s="609">
        <v>2</v>
      </c>
    </row>
    <row r="55" spans="1:11" x14ac:dyDescent="0.2">
      <c r="A55" s="609" t="s">
        <v>660</v>
      </c>
      <c r="B55" s="609" t="s">
        <v>661</v>
      </c>
      <c r="C55" s="609" t="s">
        <v>594</v>
      </c>
      <c r="D55" s="609"/>
      <c r="E55" s="609"/>
      <c r="F55" s="609"/>
      <c r="G55" s="609"/>
      <c r="H55" s="609">
        <v>1.1000000000000001</v>
      </c>
      <c r="I55" s="609">
        <v>0.03</v>
      </c>
      <c r="J55" s="609"/>
      <c r="K55" s="609"/>
    </row>
    <row r="56" spans="1:11" x14ac:dyDescent="0.2">
      <c r="A56" s="609"/>
      <c r="B56" s="609"/>
      <c r="C56" s="609"/>
      <c r="D56" s="609" t="s">
        <v>662</v>
      </c>
      <c r="E56" s="609" t="s">
        <v>573</v>
      </c>
      <c r="F56" s="609"/>
      <c r="G56" s="609"/>
      <c r="H56" s="609"/>
      <c r="I56" s="609"/>
      <c r="J56" s="609">
        <v>11.9</v>
      </c>
      <c r="K56" s="609">
        <v>0.1</v>
      </c>
    </row>
    <row r="57" spans="1:11" x14ac:dyDescent="0.2">
      <c r="A57" s="609" t="s">
        <v>663</v>
      </c>
      <c r="B57" s="609" t="s">
        <v>664</v>
      </c>
      <c r="C57" s="609"/>
      <c r="D57" s="609"/>
      <c r="E57" s="609"/>
      <c r="F57" s="609"/>
      <c r="G57" s="609"/>
      <c r="H57" s="609">
        <v>1.28</v>
      </c>
      <c r="I57" s="609"/>
      <c r="J57" s="609"/>
      <c r="K57" s="609"/>
    </row>
    <row r="58" spans="1:11" x14ac:dyDescent="0.2">
      <c r="A58" s="609"/>
      <c r="B58" s="609"/>
      <c r="C58" s="609"/>
      <c r="D58" s="609" t="s">
        <v>665</v>
      </c>
      <c r="E58" s="609" t="s">
        <v>666</v>
      </c>
      <c r="F58" s="609"/>
      <c r="G58" s="609"/>
      <c r="H58" s="609"/>
      <c r="I58" s="609"/>
      <c r="J58" s="609">
        <v>8.6</v>
      </c>
      <c r="K58" s="609">
        <v>0.4</v>
      </c>
    </row>
    <row r="59" spans="1:11" x14ac:dyDescent="0.2">
      <c r="A59" s="609" t="s">
        <v>667</v>
      </c>
      <c r="B59" s="609" t="s">
        <v>668</v>
      </c>
      <c r="C59" s="609" t="s">
        <v>657</v>
      </c>
      <c r="D59" s="609"/>
      <c r="E59" s="609"/>
      <c r="F59" s="609"/>
      <c r="G59" s="609"/>
      <c r="H59" s="609">
        <v>0.44</v>
      </c>
      <c r="I59" s="609">
        <v>0.12</v>
      </c>
      <c r="J59" s="609"/>
      <c r="K59" s="609"/>
    </row>
    <row r="60" spans="1:11" x14ac:dyDescent="0.2">
      <c r="A60" s="609"/>
      <c r="B60" s="609"/>
      <c r="C60" s="609"/>
      <c r="D60" s="609" t="s">
        <v>669</v>
      </c>
      <c r="E60" s="609" t="s">
        <v>670</v>
      </c>
      <c r="F60" s="609"/>
      <c r="G60" s="609"/>
      <c r="H60" s="609"/>
      <c r="I60" s="609"/>
      <c r="J60" s="609">
        <v>4.6500000000000004</v>
      </c>
      <c r="K60" s="609">
        <v>1.8</v>
      </c>
    </row>
    <row r="61" spans="1:11" x14ac:dyDescent="0.2">
      <c r="A61" s="609" t="s">
        <v>671</v>
      </c>
      <c r="B61" s="609" t="s">
        <v>672</v>
      </c>
      <c r="C61" s="609" t="s">
        <v>673</v>
      </c>
      <c r="D61" s="609"/>
      <c r="E61" s="609"/>
      <c r="F61" s="609"/>
      <c r="G61" s="609"/>
      <c r="H61" s="609">
        <v>0.49</v>
      </c>
      <c r="I61" s="609">
        <v>0.24</v>
      </c>
      <c r="J61" s="609"/>
      <c r="K61" s="609"/>
    </row>
    <row r="62" spans="1:11" x14ac:dyDescent="0.2">
      <c r="A62" s="609"/>
      <c r="B62" s="609"/>
      <c r="C62" s="609"/>
      <c r="D62" s="609" t="s">
        <v>674</v>
      </c>
      <c r="E62" s="609" t="s">
        <v>675</v>
      </c>
      <c r="F62" s="609"/>
      <c r="G62" s="609"/>
      <c r="H62" s="609"/>
      <c r="I62" s="609"/>
      <c r="J62" s="609">
        <v>4.0999999999999996</v>
      </c>
      <c r="K62" s="609">
        <v>4.45</v>
      </c>
    </row>
    <row r="63" spans="1:11" x14ac:dyDescent="0.2">
      <c r="A63" s="609" t="s">
        <v>676</v>
      </c>
      <c r="B63" s="609" t="s">
        <v>677</v>
      </c>
      <c r="C63" s="609" t="s">
        <v>678</v>
      </c>
      <c r="D63" s="609"/>
      <c r="E63" s="609"/>
      <c r="F63" s="609"/>
      <c r="G63" s="609"/>
      <c r="H63" s="609">
        <v>0.33</v>
      </c>
      <c r="I63" s="609">
        <v>0.65</v>
      </c>
      <c r="J63" s="609"/>
      <c r="K63" s="609"/>
    </row>
    <row r="64" spans="1:11" x14ac:dyDescent="0.2">
      <c r="A64" s="609"/>
      <c r="B64" s="609"/>
      <c r="C64" s="609"/>
      <c r="D64" s="609" t="s">
        <v>679</v>
      </c>
      <c r="E64" s="609" t="s">
        <v>680</v>
      </c>
      <c r="F64" s="609"/>
      <c r="G64" s="609"/>
      <c r="H64" s="609"/>
      <c r="I64" s="609"/>
      <c r="J64" s="609">
        <v>3.2</v>
      </c>
      <c r="K64" s="609">
        <v>9.75</v>
      </c>
    </row>
    <row r="65" spans="1:11" x14ac:dyDescent="0.2">
      <c r="A65" s="609" t="s">
        <v>681</v>
      </c>
      <c r="B65" s="609" t="s">
        <v>628</v>
      </c>
      <c r="C65" s="609" t="s">
        <v>682</v>
      </c>
      <c r="D65" s="609"/>
      <c r="E65" s="609"/>
      <c r="F65" s="609"/>
      <c r="G65" s="609"/>
      <c r="H65" s="609">
        <v>0.31</v>
      </c>
      <c r="I65" s="609">
        <v>1.3</v>
      </c>
      <c r="J65" s="609"/>
      <c r="K65" s="609"/>
    </row>
    <row r="66" spans="1:11" x14ac:dyDescent="0.2">
      <c r="A66" s="609"/>
      <c r="B66" s="609"/>
      <c r="C66" s="609"/>
      <c r="D66" s="609" t="s">
        <v>595</v>
      </c>
      <c r="E66" s="609" t="s">
        <v>683</v>
      </c>
      <c r="F66" s="609"/>
      <c r="G66" s="609"/>
      <c r="H66" s="609"/>
      <c r="I66" s="609"/>
      <c r="J66" s="609">
        <v>2.0499999999999998</v>
      </c>
      <c r="K66" s="609">
        <v>10.5</v>
      </c>
    </row>
    <row r="67" spans="1:11" x14ac:dyDescent="0.2">
      <c r="A67" s="609" t="s">
        <v>684</v>
      </c>
      <c r="B67" s="609" t="s">
        <v>573</v>
      </c>
      <c r="C67" s="609" t="s">
        <v>685</v>
      </c>
      <c r="D67" s="609"/>
      <c r="E67" s="609"/>
      <c r="F67" s="609"/>
      <c r="G67" s="609"/>
      <c r="H67" s="609">
        <v>0.1</v>
      </c>
      <c r="I67" s="609">
        <v>0.8</v>
      </c>
      <c r="J67" s="609"/>
      <c r="K67" s="609"/>
    </row>
    <row r="68" spans="1:11" x14ac:dyDescent="0.2">
      <c r="A68" s="609"/>
      <c r="B68" s="609"/>
      <c r="C68" s="609"/>
      <c r="D68" s="609" t="s">
        <v>686</v>
      </c>
      <c r="E68" s="609" t="s">
        <v>687</v>
      </c>
      <c r="F68" s="609"/>
      <c r="G68" s="609"/>
      <c r="H68" s="609"/>
      <c r="I68" s="609"/>
      <c r="J68" s="609">
        <v>2.8</v>
      </c>
      <c r="K68" s="609">
        <v>5.4</v>
      </c>
    </row>
    <row r="69" spans="1:11" x14ac:dyDescent="0.2">
      <c r="A69" s="609" t="s">
        <v>688</v>
      </c>
      <c r="B69" s="609" t="s">
        <v>645</v>
      </c>
      <c r="C69" s="609" t="s">
        <v>689</v>
      </c>
      <c r="D69" s="609"/>
      <c r="E69" s="609"/>
      <c r="F69" s="609"/>
      <c r="G69" s="609"/>
      <c r="H69" s="609">
        <v>0.46</v>
      </c>
      <c r="I69" s="609">
        <v>0.28000000000000003</v>
      </c>
      <c r="J69" s="609"/>
      <c r="K69" s="609"/>
    </row>
    <row r="70" spans="1:11" x14ac:dyDescent="0.2">
      <c r="A70" s="609"/>
      <c r="B70" s="609"/>
      <c r="C70" s="609"/>
      <c r="D70" s="609" t="s">
        <v>690</v>
      </c>
      <c r="E70" s="609" t="s">
        <v>691</v>
      </c>
      <c r="F70" s="609"/>
      <c r="G70" s="609"/>
      <c r="H70" s="609"/>
      <c r="I70" s="609"/>
      <c r="J70" s="609">
        <v>1.53</v>
      </c>
      <c r="K70" s="609">
        <v>8.0500000000000007</v>
      </c>
    </row>
    <row r="71" spans="1:11" x14ac:dyDescent="0.2">
      <c r="A71" s="609" t="s">
        <v>692</v>
      </c>
      <c r="B71" s="609"/>
      <c r="C71" s="609" t="s">
        <v>693</v>
      </c>
      <c r="D71" s="609"/>
      <c r="E71" s="609"/>
      <c r="F71" s="609"/>
      <c r="G71" s="609"/>
      <c r="H71" s="609"/>
      <c r="I71" s="609">
        <v>1.33</v>
      </c>
      <c r="J71" s="609"/>
      <c r="K71" s="609"/>
    </row>
    <row r="72" spans="1:11" x14ac:dyDescent="0.2">
      <c r="A72" s="609"/>
      <c r="B72" s="609"/>
      <c r="C72" s="609"/>
      <c r="D72" s="609" t="s">
        <v>694</v>
      </c>
      <c r="E72" s="609" t="s">
        <v>695</v>
      </c>
      <c r="F72" s="609"/>
      <c r="G72" s="609"/>
      <c r="H72" s="609"/>
      <c r="I72" s="609"/>
      <c r="J72" s="609">
        <v>2.0699999999999998</v>
      </c>
      <c r="K72" s="609">
        <v>7.5</v>
      </c>
    </row>
    <row r="73" spans="1:11" x14ac:dyDescent="0.2">
      <c r="A73" s="609" t="s">
        <v>696</v>
      </c>
      <c r="B73" s="609" t="s">
        <v>697</v>
      </c>
      <c r="C73" s="609" t="s">
        <v>698</v>
      </c>
      <c r="D73" s="609"/>
      <c r="E73" s="609"/>
      <c r="F73" s="609"/>
      <c r="G73" s="609"/>
      <c r="H73" s="609">
        <v>0.62</v>
      </c>
      <c r="I73" s="609">
        <v>0.17</v>
      </c>
      <c r="J73" s="609"/>
      <c r="K73" s="609"/>
    </row>
    <row r="74" spans="1:11" x14ac:dyDescent="0.2">
      <c r="A74" s="609"/>
      <c r="B74" s="609"/>
      <c r="C74" s="609"/>
      <c r="D74" s="609" t="s">
        <v>699</v>
      </c>
      <c r="E74" s="609" t="s">
        <v>700</v>
      </c>
      <c r="F74" s="609"/>
      <c r="G74" s="609"/>
      <c r="H74" s="609"/>
      <c r="I74" s="609"/>
      <c r="J74" s="609">
        <v>6.15</v>
      </c>
      <c r="K74" s="609">
        <v>2.85</v>
      </c>
    </row>
    <row r="75" spans="1:11" x14ac:dyDescent="0.2">
      <c r="A75" s="609" t="s">
        <v>701</v>
      </c>
      <c r="B75" s="609" t="s">
        <v>637</v>
      </c>
      <c r="C75" s="609" t="s">
        <v>666</v>
      </c>
      <c r="D75" s="609"/>
      <c r="E75" s="609"/>
      <c r="F75" s="609"/>
      <c r="G75" s="609"/>
      <c r="H75" s="609">
        <v>0.61</v>
      </c>
      <c r="I75" s="609">
        <v>0.4</v>
      </c>
      <c r="J75" s="609"/>
      <c r="K75" s="609"/>
    </row>
    <row r="76" spans="1:11" x14ac:dyDescent="0.2">
      <c r="A76" s="609"/>
      <c r="B76" s="609"/>
      <c r="C76" s="609"/>
      <c r="D76" s="609" t="s">
        <v>687</v>
      </c>
      <c r="E76" s="609" t="s">
        <v>700</v>
      </c>
      <c r="F76" s="609"/>
      <c r="G76" s="609"/>
      <c r="H76" s="609"/>
      <c r="I76" s="609"/>
      <c r="J76" s="609">
        <v>5.4</v>
      </c>
      <c r="K76" s="609">
        <v>2.85</v>
      </c>
    </row>
    <row r="77" spans="1:11" x14ac:dyDescent="0.2">
      <c r="A77" s="609" t="s">
        <v>702</v>
      </c>
      <c r="B77" s="609" t="s">
        <v>703</v>
      </c>
      <c r="C77" s="609" t="s">
        <v>698</v>
      </c>
      <c r="D77" s="609"/>
      <c r="E77" s="609"/>
      <c r="F77" s="609"/>
      <c r="G77" s="609"/>
      <c r="H77" s="609">
        <v>0.47</v>
      </c>
      <c r="I77" s="609">
        <v>0.17</v>
      </c>
      <c r="J77" s="609"/>
      <c r="K77" s="609"/>
    </row>
    <row r="78" spans="1:11" x14ac:dyDescent="0.2">
      <c r="A78" s="609"/>
      <c r="B78" s="609"/>
      <c r="C78" s="609"/>
      <c r="D78" s="609" t="s">
        <v>704</v>
      </c>
      <c r="E78" s="609" t="s">
        <v>679</v>
      </c>
      <c r="F78" s="609"/>
      <c r="G78" s="609"/>
      <c r="H78" s="609"/>
      <c r="I78" s="609"/>
      <c r="J78" s="609">
        <v>7.85</v>
      </c>
      <c r="K78" s="609">
        <v>3.2</v>
      </c>
    </row>
    <row r="79" spans="1:11" x14ac:dyDescent="0.2">
      <c r="A79" s="609" t="s">
        <v>705</v>
      </c>
      <c r="B79" s="609" t="s">
        <v>661</v>
      </c>
      <c r="C79" s="609" t="s">
        <v>703</v>
      </c>
      <c r="D79" s="609"/>
      <c r="E79" s="609"/>
      <c r="F79" s="609"/>
      <c r="G79" s="609"/>
      <c r="H79" s="609">
        <v>1.1000000000000001</v>
      </c>
      <c r="I79" s="609">
        <v>0.47</v>
      </c>
      <c r="J79" s="609"/>
      <c r="K79" s="609"/>
    </row>
    <row r="80" spans="1:11" x14ac:dyDescent="0.2">
      <c r="A80" s="609"/>
      <c r="B80" s="609"/>
      <c r="C80" s="609"/>
      <c r="D80" s="609" t="s">
        <v>706</v>
      </c>
      <c r="E80" s="609" t="s">
        <v>707</v>
      </c>
      <c r="F80" s="609"/>
      <c r="G80" s="609"/>
      <c r="H80" s="609"/>
      <c r="I80" s="609"/>
      <c r="J80" s="609">
        <v>7.6</v>
      </c>
      <c r="K80" s="609">
        <v>3.9</v>
      </c>
    </row>
    <row r="81" spans="1:11" x14ac:dyDescent="0.2">
      <c r="A81" s="609" t="s">
        <v>708</v>
      </c>
      <c r="B81" s="609" t="s">
        <v>709</v>
      </c>
      <c r="C81" s="609" t="s">
        <v>628</v>
      </c>
      <c r="D81" s="609"/>
      <c r="E81" s="609"/>
      <c r="F81" s="609"/>
      <c r="G81" s="609"/>
      <c r="H81" s="609">
        <v>0.42</v>
      </c>
      <c r="I81" s="609">
        <v>0.31</v>
      </c>
      <c r="J81" s="609"/>
      <c r="K81" s="609"/>
    </row>
    <row r="82" spans="1:11" x14ac:dyDescent="0.2">
      <c r="A82" s="609"/>
      <c r="B82" s="609"/>
      <c r="C82" s="609"/>
      <c r="D82" s="609" t="s">
        <v>710</v>
      </c>
      <c r="E82" s="609" t="s">
        <v>711</v>
      </c>
      <c r="F82" s="609"/>
      <c r="G82" s="609"/>
      <c r="H82" s="609"/>
      <c r="I82" s="609"/>
      <c r="J82" s="609">
        <v>2.9</v>
      </c>
      <c r="K82" s="609">
        <v>1.65</v>
      </c>
    </row>
    <row r="83" spans="1:11" x14ac:dyDescent="0.2">
      <c r="A83" s="609" t="s">
        <v>712</v>
      </c>
      <c r="B83" s="609" t="s">
        <v>713</v>
      </c>
      <c r="C83" s="609" t="s">
        <v>577</v>
      </c>
      <c r="D83" s="609"/>
      <c r="E83" s="609"/>
      <c r="F83" s="609"/>
      <c r="G83" s="609"/>
      <c r="H83" s="609">
        <v>0.16</v>
      </c>
      <c r="I83" s="609">
        <v>0.02</v>
      </c>
      <c r="J83" s="609"/>
      <c r="K83" s="609"/>
    </row>
    <row r="84" spans="1:11" x14ac:dyDescent="0.2">
      <c r="A84" s="609"/>
      <c r="B84" s="609"/>
      <c r="C84" s="609"/>
      <c r="D84" s="609" t="s">
        <v>714</v>
      </c>
      <c r="E84" s="609" t="s">
        <v>715</v>
      </c>
      <c r="F84" s="609"/>
      <c r="G84" s="609"/>
      <c r="H84" s="609"/>
      <c r="I84" s="609"/>
      <c r="J84" s="609">
        <v>1.45</v>
      </c>
      <c r="K84" s="609">
        <v>0.45</v>
      </c>
    </row>
    <row r="85" spans="1:11" x14ac:dyDescent="0.2">
      <c r="A85" s="609" t="s">
        <v>716</v>
      </c>
      <c r="B85" s="609" t="s">
        <v>587</v>
      </c>
      <c r="C85" s="609" t="s">
        <v>579</v>
      </c>
      <c r="D85" s="609"/>
      <c r="E85" s="609"/>
      <c r="F85" s="609"/>
      <c r="G85" s="609"/>
      <c r="H85" s="609">
        <v>0.13</v>
      </c>
      <c r="I85" s="609">
        <v>7.0000000000000007E-2</v>
      </c>
      <c r="J85" s="609"/>
      <c r="K85" s="609"/>
    </row>
    <row r="86" spans="1:11" x14ac:dyDescent="0.2">
      <c r="A86" s="609"/>
      <c r="B86" s="609"/>
      <c r="C86" s="609"/>
      <c r="D86" s="609" t="s">
        <v>717</v>
      </c>
      <c r="E86" s="609" t="s">
        <v>686</v>
      </c>
      <c r="F86" s="609"/>
      <c r="G86" s="609"/>
      <c r="H86" s="609"/>
      <c r="I86" s="609"/>
      <c r="J86" s="609">
        <v>0.43</v>
      </c>
      <c r="K86" s="609">
        <v>2.8</v>
      </c>
    </row>
    <row r="87" spans="1:11" x14ac:dyDescent="0.2">
      <c r="A87" s="609" t="s">
        <v>718</v>
      </c>
      <c r="B87" s="609"/>
      <c r="C87" s="609" t="s">
        <v>672</v>
      </c>
      <c r="D87" s="609"/>
      <c r="E87" s="609"/>
      <c r="F87" s="609"/>
      <c r="G87" s="609"/>
      <c r="H87" s="609"/>
      <c r="I87" s="609">
        <v>0.49</v>
      </c>
      <c r="J87" s="609"/>
      <c r="K87" s="609"/>
    </row>
    <row r="88" spans="1:11" x14ac:dyDescent="0.2">
      <c r="A88" s="609"/>
      <c r="B88" s="609"/>
      <c r="C88" s="609"/>
      <c r="D88" s="609" t="s">
        <v>583</v>
      </c>
      <c r="E88" s="609" t="s">
        <v>618</v>
      </c>
      <c r="F88" s="609"/>
      <c r="G88" s="609"/>
      <c r="H88" s="609"/>
      <c r="I88" s="609"/>
      <c r="J88" s="609">
        <v>0</v>
      </c>
      <c r="K88" s="609">
        <v>7.4</v>
      </c>
    </row>
    <row r="89" spans="1:11" x14ac:dyDescent="0.2">
      <c r="A89" s="609" t="s">
        <v>719</v>
      </c>
      <c r="B89" s="609"/>
      <c r="C89" s="609" t="s">
        <v>720</v>
      </c>
      <c r="D89" s="609"/>
      <c r="E89" s="609"/>
      <c r="F89" s="609"/>
      <c r="G89" s="609"/>
      <c r="H89" s="609"/>
      <c r="I89" s="609">
        <v>0.99</v>
      </c>
      <c r="J89" s="609"/>
      <c r="K89" s="609"/>
    </row>
    <row r="90" spans="1:11" x14ac:dyDescent="0.2">
      <c r="A90" s="609"/>
      <c r="B90" s="609"/>
      <c r="C90" s="609"/>
      <c r="D90" s="609" t="s">
        <v>721</v>
      </c>
      <c r="E90" s="609" t="s">
        <v>722</v>
      </c>
      <c r="F90" s="609"/>
      <c r="G90" s="609"/>
      <c r="H90" s="609"/>
      <c r="I90" s="609"/>
      <c r="J90" s="609">
        <v>0.27</v>
      </c>
      <c r="K90" s="609">
        <v>8.75</v>
      </c>
    </row>
    <row r="91" spans="1:11" x14ac:dyDescent="0.2">
      <c r="A91" s="609" t="s">
        <v>723</v>
      </c>
      <c r="B91" s="609" t="s">
        <v>724</v>
      </c>
      <c r="C91" s="609" t="s">
        <v>601</v>
      </c>
      <c r="D91" s="609"/>
      <c r="E91" s="609"/>
      <c r="F91" s="609"/>
      <c r="G91" s="609"/>
      <c r="H91" s="609">
        <v>0.08</v>
      </c>
      <c r="I91" s="609">
        <v>0.76</v>
      </c>
      <c r="J91" s="609"/>
      <c r="K91" s="609"/>
    </row>
    <row r="92" spans="1:11" x14ac:dyDescent="0.2">
      <c r="A92" s="609"/>
      <c r="B92" s="609"/>
      <c r="C92" s="609"/>
      <c r="D92" s="609" t="s">
        <v>617</v>
      </c>
      <c r="E92" s="609" t="s">
        <v>725</v>
      </c>
      <c r="F92" s="609"/>
      <c r="G92" s="609"/>
      <c r="H92" s="609"/>
      <c r="I92" s="609"/>
      <c r="J92" s="609">
        <v>0.7</v>
      </c>
      <c r="K92" s="609">
        <v>5.95</v>
      </c>
    </row>
    <row r="93" spans="1:11" x14ac:dyDescent="0.2">
      <c r="A93" s="609" t="s">
        <v>726</v>
      </c>
      <c r="B93" s="609" t="s">
        <v>727</v>
      </c>
      <c r="C93" s="609" t="s">
        <v>717</v>
      </c>
      <c r="D93" s="609"/>
      <c r="E93" s="609"/>
      <c r="F93" s="609"/>
      <c r="G93" s="609"/>
      <c r="H93" s="609">
        <v>0.06</v>
      </c>
      <c r="I93" s="609">
        <v>0.43</v>
      </c>
      <c r="J93" s="609"/>
      <c r="K93" s="609"/>
    </row>
    <row r="94" spans="1:11" x14ac:dyDescent="0.2">
      <c r="A94" s="609"/>
      <c r="B94" s="609"/>
      <c r="C94" s="609"/>
      <c r="D94" s="609" t="s">
        <v>685</v>
      </c>
      <c r="E94" s="609" t="s">
        <v>728</v>
      </c>
      <c r="F94" s="609"/>
      <c r="G94" s="609"/>
      <c r="H94" s="609"/>
      <c r="I94" s="609"/>
      <c r="J94" s="609">
        <v>0.8</v>
      </c>
      <c r="K94" s="609">
        <v>5</v>
      </c>
    </row>
    <row r="95" spans="1:11" x14ac:dyDescent="0.2">
      <c r="A95" s="609" t="s">
        <v>729</v>
      </c>
      <c r="B95" s="609" t="s">
        <v>573</v>
      </c>
      <c r="C95" s="609" t="s">
        <v>730</v>
      </c>
      <c r="D95" s="609"/>
      <c r="E95" s="609"/>
      <c r="F95" s="609"/>
      <c r="G95" s="609"/>
      <c r="H95" s="609">
        <v>0.1</v>
      </c>
      <c r="I95" s="609">
        <v>0.56999999999999995</v>
      </c>
      <c r="J95" s="609"/>
      <c r="K95" s="609"/>
    </row>
    <row r="96" spans="1:11" x14ac:dyDescent="0.2">
      <c r="A96" s="609"/>
      <c r="B96" s="609"/>
      <c r="C96" s="609"/>
      <c r="D96" s="609" t="s">
        <v>677</v>
      </c>
      <c r="E96" s="609" t="s">
        <v>731</v>
      </c>
      <c r="F96" s="609"/>
      <c r="G96" s="609"/>
      <c r="H96" s="609"/>
      <c r="I96" s="609"/>
      <c r="J96" s="609">
        <v>0.33</v>
      </c>
      <c r="K96" s="609">
        <v>6.8</v>
      </c>
    </row>
    <row r="97" spans="1:11" x14ac:dyDescent="0.2">
      <c r="A97" s="609" t="s">
        <v>732</v>
      </c>
      <c r="B97" s="609"/>
      <c r="C97" s="609" t="s">
        <v>604</v>
      </c>
      <c r="D97" s="609"/>
      <c r="E97" s="609"/>
      <c r="F97" s="609"/>
      <c r="G97" s="609"/>
      <c r="H97" s="609"/>
      <c r="I97" s="609">
        <v>0.79</v>
      </c>
      <c r="J97" s="609"/>
      <c r="K97" s="609"/>
    </row>
    <row r="98" spans="1:11" x14ac:dyDescent="0.2">
      <c r="A98" s="609"/>
      <c r="B98" s="609"/>
      <c r="C98" s="609"/>
      <c r="D98" s="609" t="s">
        <v>583</v>
      </c>
      <c r="E98" s="609" t="s">
        <v>733</v>
      </c>
      <c r="F98" s="609"/>
      <c r="G98" s="609"/>
      <c r="H98" s="609"/>
      <c r="I98" s="609"/>
      <c r="J98" s="609">
        <v>0</v>
      </c>
      <c r="K98" s="609">
        <v>7.15</v>
      </c>
    </row>
    <row r="99" spans="1:11" x14ac:dyDescent="0.2">
      <c r="A99" s="609" t="s">
        <v>734</v>
      </c>
      <c r="B99" s="609" t="s">
        <v>583</v>
      </c>
      <c r="C99" s="609" t="s">
        <v>735</v>
      </c>
      <c r="D99" s="609"/>
      <c r="E99" s="609"/>
      <c r="F99" s="609"/>
      <c r="G99" s="609"/>
      <c r="H99" s="609">
        <v>0</v>
      </c>
      <c r="I99" s="609">
        <v>0.64</v>
      </c>
      <c r="J99" s="609"/>
      <c r="K99" s="609"/>
    </row>
    <row r="100" spans="1:11" x14ac:dyDescent="0.2">
      <c r="A100" s="609"/>
      <c r="B100" s="609"/>
      <c r="C100" s="609"/>
      <c r="D100" s="609" t="s">
        <v>594</v>
      </c>
      <c r="E100" s="609" t="s">
        <v>736</v>
      </c>
      <c r="F100" s="609"/>
      <c r="G100" s="609"/>
      <c r="H100" s="609"/>
      <c r="I100" s="609"/>
      <c r="J100" s="609">
        <v>0.03</v>
      </c>
      <c r="K100" s="609">
        <v>8.1</v>
      </c>
    </row>
    <row r="101" spans="1:11" x14ac:dyDescent="0.2">
      <c r="A101" s="609" t="s">
        <v>737</v>
      </c>
      <c r="B101" s="609" t="s">
        <v>613</v>
      </c>
      <c r="C101" s="609" t="s">
        <v>738</v>
      </c>
      <c r="D101" s="609"/>
      <c r="E101" s="609"/>
      <c r="F101" s="609"/>
      <c r="G101" s="609"/>
      <c r="H101" s="609">
        <v>0.01</v>
      </c>
      <c r="I101" s="609">
        <v>0.98</v>
      </c>
      <c r="J101" s="609"/>
      <c r="K101" s="609"/>
    </row>
    <row r="102" spans="1:11" x14ac:dyDescent="0.2">
      <c r="A102" s="609"/>
      <c r="B102" s="609"/>
      <c r="C102" s="609"/>
      <c r="D102" s="609" t="s">
        <v>661</v>
      </c>
      <c r="E102" s="609" t="s">
        <v>695</v>
      </c>
      <c r="F102" s="609"/>
      <c r="G102" s="609"/>
      <c r="H102" s="609"/>
      <c r="I102" s="609"/>
      <c r="J102" s="609">
        <v>1.1000000000000001</v>
      </c>
      <c r="K102" s="609">
        <v>7.5</v>
      </c>
    </row>
    <row r="103" spans="1:11" x14ac:dyDescent="0.2">
      <c r="A103" s="609" t="s">
        <v>739</v>
      </c>
      <c r="B103" s="609" t="s">
        <v>740</v>
      </c>
      <c r="C103" s="609" t="s">
        <v>741</v>
      </c>
      <c r="D103" s="609"/>
      <c r="E103" s="609"/>
      <c r="F103" s="609"/>
      <c r="G103" s="609"/>
      <c r="H103" s="609">
        <v>0.21</v>
      </c>
      <c r="I103" s="609">
        <v>0.52</v>
      </c>
      <c r="J103" s="609"/>
      <c r="K103" s="609"/>
    </row>
    <row r="104" spans="1:11" x14ac:dyDescent="0.2">
      <c r="A104" s="609"/>
      <c r="B104" s="609"/>
      <c r="C104" s="609"/>
      <c r="D104" s="609" t="s">
        <v>742</v>
      </c>
      <c r="E104" s="609" t="s">
        <v>743</v>
      </c>
      <c r="F104" s="609"/>
      <c r="G104" s="609"/>
      <c r="H104" s="609"/>
      <c r="I104" s="609"/>
      <c r="J104" s="609">
        <v>4.25</v>
      </c>
      <c r="K104" s="609">
        <v>4.5</v>
      </c>
    </row>
    <row r="105" spans="1:11" x14ac:dyDescent="0.2">
      <c r="A105" s="609" t="s">
        <v>744</v>
      </c>
      <c r="B105" s="609" t="s">
        <v>735</v>
      </c>
      <c r="C105" s="609" t="s">
        <v>745</v>
      </c>
      <c r="D105" s="609"/>
      <c r="E105" s="609"/>
      <c r="F105" s="609"/>
      <c r="G105" s="609"/>
      <c r="H105" s="609">
        <v>0.64</v>
      </c>
      <c r="I105" s="609">
        <v>0.38</v>
      </c>
      <c r="J105" s="609"/>
      <c r="K105" s="609"/>
    </row>
    <row r="106" spans="1:11" x14ac:dyDescent="0.2">
      <c r="A106" s="609"/>
      <c r="B106" s="609"/>
      <c r="C106" s="609"/>
      <c r="D106" s="609" t="s">
        <v>746</v>
      </c>
      <c r="E106" s="609" t="s">
        <v>747</v>
      </c>
      <c r="F106" s="609"/>
      <c r="G106" s="609"/>
      <c r="H106" s="609"/>
      <c r="I106" s="609"/>
      <c r="J106" s="609">
        <v>3.55</v>
      </c>
      <c r="K106" s="609">
        <v>2.2000000000000002</v>
      </c>
    </row>
    <row r="107" spans="1:11" x14ac:dyDescent="0.2">
      <c r="A107" s="609" t="s">
        <v>748</v>
      </c>
      <c r="B107" s="609" t="s">
        <v>579</v>
      </c>
      <c r="C107" s="609" t="s">
        <v>727</v>
      </c>
      <c r="D107" s="609"/>
      <c r="E107" s="609"/>
      <c r="F107" s="609"/>
      <c r="G107" s="609"/>
      <c r="H107" s="609">
        <v>7.0000000000000007E-2</v>
      </c>
      <c r="I107" s="609">
        <v>0.06</v>
      </c>
      <c r="J107" s="609"/>
      <c r="K107" s="609"/>
    </row>
    <row r="108" spans="1:11" x14ac:dyDescent="0.2">
      <c r="A108" s="609"/>
      <c r="B108" s="609"/>
      <c r="C108" s="609"/>
      <c r="D108" s="609" t="s">
        <v>595</v>
      </c>
      <c r="E108" s="609" t="s">
        <v>707</v>
      </c>
      <c r="F108" s="609"/>
      <c r="G108" s="609"/>
      <c r="H108" s="609"/>
      <c r="I108" s="609"/>
      <c r="J108" s="609">
        <v>2.0499999999999998</v>
      </c>
      <c r="K108" s="609">
        <v>3.9</v>
      </c>
    </row>
    <row r="109" spans="1:11" x14ac:dyDescent="0.2">
      <c r="A109" s="609" t="s">
        <v>749</v>
      </c>
      <c r="B109" s="609" t="s">
        <v>598</v>
      </c>
      <c r="C109" s="609" t="s">
        <v>750</v>
      </c>
      <c r="D109" s="609"/>
      <c r="E109" s="609"/>
      <c r="F109" s="609"/>
      <c r="G109" s="609"/>
      <c r="H109" s="609">
        <v>0.34</v>
      </c>
      <c r="I109" s="609">
        <v>0.72</v>
      </c>
      <c r="J109" s="609"/>
      <c r="K109" s="609"/>
    </row>
    <row r="110" spans="1:11" x14ac:dyDescent="0.2">
      <c r="A110" s="609"/>
      <c r="B110" s="609"/>
      <c r="C110" s="609"/>
      <c r="D110" s="609" t="s">
        <v>654</v>
      </c>
      <c r="E110" s="609" t="s">
        <v>751</v>
      </c>
      <c r="F110" s="609"/>
      <c r="G110" s="609"/>
      <c r="H110" s="609"/>
      <c r="I110" s="609"/>
      <c r="J110" s="609">
        <v>3.35</v>
      </c>
      <c r="K110" s="609">
        <v>9.6</v>
      </c>
    </row>
    <row r="111" spans="1:11" x14ac:dyDescent="0.2">
      <c r="A111" s="609" t="s">
        <v>752</v>
      </c>
      <c r="B111" s="609" t="s">
        <v>677</v>
      </c>
      <c r="C111" s="609" t="s">
        <v>615</v>
      </c>
      <c r="D111" s="609"/>
      <c r="E111" s="609"/>
      <c r="F111" s="609"/>
      <c r="G111" s="609"/>
      <c r="H111" s="609">
        <v>0.33</v>
      </c>
      <c r="I111" s="609">
        <v>1.2</v>
      </c>
      <c r="J111" s="609"/>
      <c r="K111" s="609"/>
    </row>
    <row r="112" spans="1:11" x14ac:dyDescent="0.2">
      <c r="A112" s="609"/>
      <c r="B112" s="609"/>
      <c r="C112" s="609"/>
      <c r="D112" s="609" t="s">
        <v>753</v>
      </c>
      <c r="E112" s="609" t="s">
        <v>691</v>
      </c>
      <c r="F112" s="609"/>
      <c r="G112" s="609"/>
      <c r="H112" s="609"/>
      <c r="I112" s="609"/>
      <c r="J112" s="609">
        <v>3.45</v>
      </c>
      <c r="K112" s="609">
        <v>8.0500000000000007</v>
      </c>
    </row>
    <row r="113" spans="1:11" x14ac:dyDescent="0.2">
      <c r="A113" s="609" t="s">
        <v>754</v>
      </c>
      <c r="B113" s="609" t="s">
        <v>755</v>
      </c>
      <c r="C113" s="609" t="s">
        <v>756</v>
      </c>
      <c r="D113" s="609"/>
      <c r="E113" s="609"/>
      <c r="F113" s="609"/>
      <c r="G113" s="609"/>
      <c r="H113" s="609">
        <v>0.36</v>
      </c>
      <c r="I113" s="609">
        <v>0.41</v>
      </c>
      <c r="J113" s="609"/>
      <c r="K113" s="609"/>
    </row>
    <row r="114" spans="1:11" x14ac:dyDescent="0.2">
      <c r="A114" s="609"/>
      <c r="B114" s="609"/>
      <c r="C114" s="609"/>
      <c r="D114" s="609" t="s">
        <v>757</v>
      </c>
      <c r="E114" s="609" t="s">
        <v>758</v>
      </c>
      <c r="F114" s="609"/>
      <c r="G114" s="609"/>
      <c r="H114" s="609"/>
      <c r="I114" s="609"/>
      <c r="J114" s="609">
        <v>4.05</v>
      </c>
      <c r="K114" s="609">
        <v>2.1</v>
      </c>
    </row>
    <row r="115" spans="1:11" x14ac:dyDescent="0.2">
      <c r="A115" s="609" t="s">
        <v>759</v>
      </c>
      <c r="B115" s="609" t="s">
        <v>715</v>
      </c>
      <c r="C115" s="609" t="s">
        <v>613</v>
      </c>
      <c r="D115" s="609"/>
      <c r="E115" s="609"/>
      <c r="F115" s="609"/>
      <c r="G115" s="609"/>
      <c r="H115" s="609">
        <v>0.45</v>
      </c>
      <c r="I115" s="609">
        <v>0.01</v>
      </c>
      <c r="J115" s="609"/>
      <c r="K115" s="609"/>
    </row>
    <row r="116" spans="1:11" x14ac:dyDescent="0.2">
      <c r="A116" s="609"/>
      <c r="B116" s="609"/>
      <c r="C116" s="609"/>
      <c r="D116" s="609" t="s">
        <v>662</v>
      </c>
      <c r="E116" s="609" t="s">
        <v>594</v>
      </c>
      <c r="F116" s="609"/>
      <c r="G116" s="609"/>
      <c r="H116" s="609"/>
      <c r="I116" s="609"/>
      <c r="J116" s="609">
        <v>11.9</v>
      </c>
      <c r="K116" s="609">
        <v>0.03</v>
      </c>
    </row>
    <row r="117" spans="1:11" x14ac:dyDescent="0.2">
      <c r="A117" s="609" t="s">
        <v>760</v>
      </c>
      <c r="B117" s="609" t="s">
        <v>761</v>
      </c>
      <c r="C117" s="609"/>
      <c r="D117" s="609"/>
      <c r="E117" s="609"/>
      <c r="F117" s="609"/>
      <c r="G117" s="609"/>
      <c r="H117" s="609">
        <v>1.93</v>
      </c>
      <c r="I117" s="609"/>
      <c r="J117" s="609"/>
      <c r="K117" s="609"/>
    </row>
    <row r="118" spans="1:11" x14ac:dyDescent="0.2">
      <c r="A118" s="609"/>
      <c r="B118" s="609"/>
      <c r="C118" s="609"/>
      <c r="D118" s="609" t="s">
        <v>762</v>
      </c>
      <c r="E118" s="609" t="s">
        <v>583</v>
      </c>
      <c r="F118" s="609"/>
      <c r="G118" s="609"/>
      <c r="H118" s="609"/>
      <c r="I118" s="609"/>
      <c r="J118" s="609">
        <v>15.15</v>
      </c>
      <c r="K118" s="609">
        <v>0</v>
      </c>
    </row>
    <row r="119" spans="1:11" x14ac:dyDescent="0.2">
      <c r="A119" s="609" t="s">
        <v>763</v>
      </c>
      <c r="B119" s="609" t="s">
        <v>661</v>
      </c>
      <c r="C119" s="609"/>
      <c r="D119" s="609"/>
      <c r="E119" s="609"/>
      <c r="F119" s="609"/>
      <c r="G119" s="609"/>
      <c r="H119" s="609">
        <v>1.1000000000000001</v>
      </c>
      <c r="I119" s="609"/>
      <c r="J119" s="609"/>
      <c r="K119" s="609"/>
    </row>
    <row r="120" spans="1:11" x14ac:dyDescent="0.2">
      <c r="A120" s="609"/>
      <c r="B120" s="609"/>
      <c r="C120" s="609"/>
      <c r="D120" s="609" t="s">
        <v>764</v>
      </c>
      <c r="E120" s="609" t="s">
        <v>765</v>
      </c>
      <c r="F120" s="609"/>
      <c r="G120" s="609"/>
      <c r="H120" s="609"/>
      <c r="I120" s="609"/>
      <c r="J120" s="609">
        <v>5.6</v>
      </c>
      <c r="K120" s="609">
        <v>3.33</v>
      </c>
    </row>
    <row r="121" spans="1:11" x14ac:dyDescent="0.2">
      <c r="A121" s="609" t="s">
        <v>766</v>
      </c>
      <c r="B121" s="609" t="s">
        <v>577</v>
      </c>
      <c r="C121" s="609" t="s">
        <v>767</v>
      </c>
      <c r="D121" s="609"/>
      <c r="E121" s="609"/>
      <c r="F121" s="609"/>
      <c r="G121" s="609"/>
      <c r="H121" s="609">
        <v>0.02</v>
      </c>
      <c r="I121" s="609">
        <v>1</v>
      </c>
      <c r="J121" s="609"/>
      <c r="K121" s="609"/>
    </row>
    <row r="122" spans="1:11" x14ac:dyDescent="0.2">
      <c r="A122" s="609"/>
      <c r="B122" s="609"/>
      <c r="C122" s="609"/>
      <c r="D122" s="609" t="s">
        <v>579</v>
      </c>
      <c r="E122" s="609" t="s">
        <v>768</v>
      </c>
      <c r="F122" s="609"/>
      <c r="G122" s="609"/>
      <c r="H122" s="609"/>
      <c r="I122" s="609"/>
      <c r="J122" s="609">
        <v>7.0000000000000007E-2</v>
      </c>
      <c r="K122" s="609">
        <v>10.050000000000001</v>
      </c>
    </row>
    <row r="123" spans="1:11" x14ac:dyDescent="0.2">
      <c r="A123" s="609" t="s">
        <v>769</v>
      </c>
      <c r="B123" s="609" t="s">
        <v>583</v>
      </c>
      <c r="C123" s="609" t="s">
        <v>770</v>
      </c>
      <c r="D123" s="609"/>
      <c r="E123" s="609"/>
      <c r="F123" s="609"/>
      <c r="G123" s="609"/>
      <c r="H123" s="609">
        <v>0</v>
      </c>
      <c r="I123" s="609">
        <v>1.01</v>
      </c>
      <c r="J123" s="609"/>
      <c r="K123" s="609"/>
    </row>
    <row r="124" spans="1:11" x14ac:dyDescent="0.2">
      <c r="A124" s="609"/>
      <c r="B124" s="609"/>
      <c r="C124" s="609"/>
      <c r="D124" s="609" t="s">
        <v>583</v>
      </c>
      <c r="E124" s="609" t="s">
        <v>578</v>
      </c>
      <c r="F124" s="609"/>
      <c r="G124" s="609"/>
      <c r="H124" s="609"/>
      <c r="I124" s="609"/>
      <c r="J124" s="609">
        <v>0</v>
      </c>
      <c r="K124" s="609">
        <v>11.2</v>
      </c>
    </row>
    <row r="125" spans="1:11" x14ac:dyDescent="0.2">
      <c r="A125" s="609" t="s">
        <v>771</v>
      </c>
      <c r="B125" s="609"/>
      <c r="C125" s="609" t="s">
        <v>772</v>
      </c>
      <c r="D125" s="609"/>
      <c r="E125" s="609"/>
      <c r="F125" s="609"/>
      <c r="G125" s="609"/>
      <c r="H125" s="609"/>
      <c r="I125" s="609">
        <v>1.23</v>
      </c>
      <c r="J125" s="609"/>
      <c r="K125" s="609"/>
    </row>
    <row r="126" spans="1:11" x14ac:dyDescent="0.2">
      <c r="A126" s="609"/>
      <c r="B126" s="609"/>
      <c r="C126" s="609"/>
      <c r="D126" s="609" t="s">
        <v>583</v>
      </c>
      <c r="E126" s="609" t="s">
        <v>773</v>
      </c>
      <c r="F126" s="609"/>
      <c r="G126" s="609"/>
      <c r="H126" s="609"/>
      <c r="I126" s="609"/>
      <c r="J126" s="609">
        <v>0</v>
      </c>
      <c r="K126" s="609">
        <v>9.35</v>
      </c>
    </row>
    <row r="127" spans="1:11" x14ac:dyDescent="0.2">
      <c r="A127" s="609" t="s">
        <v>774</v>
      </c>
      <c r="B127" s="609"/>
      <c r="C127" s="609" t="s">
        <v>735</v>
      </c>
      <c r="D127" s="609"/>
      <c r="E127" s="609"/>
      <c r="F127" s="609"/>
      <c r="G127" s="609"/>
      <c r="H127" s="609"/>
      <c r="I127" s="609">
        <v>0.64</v>
      </c>
      <c r="J127" s="609"/>
      <c r="K127" s="609"/>
    </row>
    <row r="128" spans="1:11" x14ac:dyDescent="0.2">
      <c r="A128" s="609"/>
      <c r="B128" s="609"/>
      <c r="C128" s="609"/>
      <c r="D128" s="609" t="s">
        <v>583</v>
      </c>
      <c r="E128" s="609" t="s">
        <v>775</v>
      </c>
      <c r="F128" s="609"/>
      <c r="G128" s="609"/>
      <c r="H128" s="609"/>
      <c r="I128" s="609"/>
      <c r="J128" s="609">
        <v>0</v>
      </c>
      <c r="K128" s="609">
        <v>8.4</v>
      </c>
    </row>
    <row r="129" spans="1:11" x14ac:dyDescent="0.2">
      <c r="A129" s="609" t="s">
        <v>776</v>
      </c>
      <c r="B129" s="609"/>
      <c r="C129" s="609" t="s">
        <v>612</v>
      </c>
      <c r="D129" s="609"/>
      <c r="E129" s="609"/>
      <c r="F129" s="609"/>
      <c r="G129" s="609"/>
      <c r="H129" s="609"/>
      <c r="I129" s="609">
        <v>1.04</v>
      </c>
      <c r="J129" s="609"/>
      <c r="K129" s="609"/>
    </row>
    <row r="130" spans="1:11" x14ac:dyDescent="0.2">
      <c r="A130" s="609"/>
      <c r="B130" s="609"/>
      <c r="C130" s="609"/>
      <c r="D130" s="609" t="s">
        <v>583</v>
      </c>
      <c r="E130" s="609" t="s">
        <v>683</v>
      </c>
      <c r="F130" s="609"/>
      <c r="G130" s="609"/>
      <c r="H130" s="609"/>
      <c r="I130" s="609"/>
      <c r="J130" s="609">
        <v>0</v>
      </c>
      <c r="K130" s="609">
        <v>10.5</v>
      </c>
    </row>
    <row r="131" spans="1:11" x14ac:dyDescent="0.2">
      <c r="A131" s="609" t="s">
        <v>777</v>
      </c>
      <c r="B131" s="609"/>
      <c r="C131" s="609" t="s">
        <v>581</v>
      </c>
      <c r="D131" s="609"/>
      <c r="E131" s="609"/>
      <c r="F131" s="609"/>
      <c r="G131" s="609"/>
      <c r="H131" s="609"/>
      <c r="I131" s="609">
        <v>1.06</v>
      </c>
      <c r="J131" s="609"/>
      <c r="K131" s="609"/>
    </row>
    <row r="132" spans="1:11" x14ac:dyDescent="0.2">
      <c r="A132" s="609"/>
      <c r="B132" s="609"/>
      <c r="C132" s="609"/>
      <c r="D132" s="609" t="s">
        <v>583</v>
      </c>
      <c r="E132" s="609" t="s">
        <v>778</v>
      </c>
      <c r="F132" s="609"/>
      <c r="G132" s="609"/>
      <c r="H132" s="609"/>
      <c r="I132" s="609"/>
      <c r="J132" s="609">
        <v>0</v>
      </c>
      <c r="K132" s="609">
        <v>12.65</v>
      </c>
    </row>
    <row r="133" spans="1:11" x14ac:dyDescent="0.2">
      <c r="A133" s="609" t="s">
        <v>779</v>
      </c>
      <c r="B133" s="609"/>
      <c r="C133" s="609" t="s">
        <v>780</v>
      </c>
      <c r="D133" s="609"/>
      <c r="E133" s="609"/>
      <c r="F133" s="609"/>
      <c r="G133" s="609"/>
      <c r="H133" s="609"/>
      <c r="I133" s="609">
        <v>1.47</v>
      </c>
      <c r="J133" s="609"/>
      <c r="K133" s="609"/>
    </row>
    <row r="134" spans="1:11" x14ac:dyDescent="0.2">
      <c r="A134" s="609"/>
      <c r="B134" s="609"/>
      <c r="C134" s="609"/>
      <c r="D134" s="609" t="s">
        <v>583</v>
      </c>
      <c r="E134" s="609" t="s">
        <v>781</v>
      </c>
      <c r="F134" s="609"/>
      <c r="G134" s="609"/>
      <c r="H134" s="609"/>
      <c r="I134" s="609"/>
      <c r="J134" s="609">
        <v>0</v>
      </c>
      <c r="K134" s="609">
        <v>16</v>
      </c>
    </row>
    <row r="135" spans="1:11" x14ac:dyDescent="0.2">
      <c r="A135" s="609" t="s">
        <v>782</v>
      </c>
      <c r="B135" s="609"/>
      <c r="C135" s="609" t="s">
        <v>783</v>
      </c>
      <c r="D135" s="609"/>
      <c r="E135" s="609"/>
      <c r="F135" s="609"/>
      <c r="G135" s="609"/>
      <c r="H135" s="609"/>
      <c r="I135" s="609">
        <v>1.73</v>
      </c>
      <c r="J135" s="609"/>
      <c r="K135" s="609"/>
    </row>
    <row r="136" spans="1:11" x14ac:dyDescent="0.2">
      <c r="A136" s="609"/>
      <c r="B136" s="609"/>
      <c r="C136" s="609"/>
      <c r="D136" s="609" t="s">
        <v>579</v>
      </c>
      <c r="E136" s="609" t="s">
        <v>784</v>
      </c>
      <c r="F136" s="609"/>
      <c r="G136" s="609"/>
      <c r="H136" s="609"/>
      <c r="I136" s="609"/>
      <c r="J136" s="609">
        <v>7.0000000000000007E-2</v>
      </c>
      <c r="K136" s="609">
        <v>20.2</v>
      </c>
    </row>
    <row r="137" spans="1:11" x14ac:dyDescent="0.2">
      <c r="A137" s="609" t="s">
        <v>785</v>
      </c>
      <c r="B137" s="609" t="s">
        <v>577</v>
      </c>
      <c r="C137" s="609" t="s">
        <v>786</v>
      </c>
      <c r="D137" s="609"/>
      <c r="E137" s="609"/>
      <c r="F137" s="609"/>
      <c r="G137" s="609"/>
      <c r="H137" s="609">
        <v>0.02</v>
      </c>
      <c r="I137" s="609">
        <v>2.31</v>
      </c>
      <c r="J137" s="609"/>
      <c r="K137" s="609"/>
    </row>
    <row r="138" spans="1:11" x14ac:dyDescent="0.2">
      <c r="A138" s="609"/>
      <c r="B138" s="609"/>
      <c r="C138" s="609"/>
      <c r="D138" s="609" t="s">
        <v>787</v>
      </c>
      <c r="E138" s="609" t="s">
        <v>788</v>
      </c>
      <c r="F138" s="609"/>
      <c r="G138" s="609"/>
      <c r="H138" s="609"/>
      <c r="I138" s="609"/>
      <c r="J138" s="609">
        <v>0.15</v>
      </c>
      <c r="K138" s="609">
        <v>17.05</v>
      </c>
    </row>
    <row r="139" spans="1:11" x14ac:dyDescent="0.2">
      <c r="A139" s="609" t="s">
        <v>789</v>
      </c>
      <c r="B139" s="609" t="s">
        <v>613</v>
      </c>
      <c r="C139" s="609" t="s">
        <v>661</v>
      </c>
      <c r="D139" s="609"/>
      <c r="E139" s="609"/>
      <c r="F139" s="609"/>
      <c r="G139" s="609"/>
      <c r="H139" s="609">
        <v>0.01</v>
      </c>
      <c r="I139" s="609">
        <v>1.1000000000000001</v>
      </c>
      <c r="J139" s="609"/>
      <c r="K139" s="609"/>
    </row>
    <row r="140" spans="1:11" x14ac:dyDescent="0.2">
      <c r="A140" s="609"/>
      <c r="B140" s="609"/>
      <c r="C140" s="609"/>
      <c r="D140" s="609" t="s">
        <v>594</v>
      </c>
      <c r="E140" s="609" t="s">
        <v>790</v>
      </c>
      <c r="F140" s="609"/>
      <c r="G140" s="609"/>
      <c r="H140" s="609"/>
      <c r="I140" s="609"/>
      <c r="J140" s="609">
        <v>0.03</v>
      </c>
      <c r="K140" s="609">
        <v>14.55</v>
      </c>
    </row>
    <row r="141" spans="1:11" x14ac:dyDescent="0.2">
      <c r="A141" s="609" t="s">
        <v>791</v>
      </c>
      <c r="B141" s="609"/>
      <c r="C141" s="609" t="s">
        <v>792</v>
      </c>
      <c r="D141" s="609"/>
      <c r="E141" s="609"/>
      <c r="F141" s="609"/>
      <c r="G141" s="609"/>
      <c r="H141" s="609"/>
      <c r="I141" s="609">
        <v>1.81</v>
      </c>
      <c r="J141" s="609"/>
      <c r="K141" s="609"/>
    </row>
    <row r="142" spans="1:11" x14ac:dyDescent="0.2">
      <c r="A142" s="609"/>
      <c r="B142" s="609"/>
      <c r="C142" s="609"/>
      <c r="D142" s="609" t="s">
        <v>589</v>
      </c>
      <c r="E142" s="609" t="s">
        <v>793</v>
      </c>
      <c r="F142" s="609"/>
      <c r="G142" s="609"/>
      <c r="H142" s="609"/>
      <c r="I142" s="609"/>
      <c r="J142" s="609">
        <v>0.2</v>
      </c>
      <c r="K142" s="609">
        <v>16.600000000000001</v>
      </c>
    </row>
    <row r="143" spans="1:11" x14ac:dyDescent="0.2">
      <c r="A143" s="609" t="s">
        <v>794</v>
      </c>
      <c r="B143" s="609" t="s">
        <v>727</v>
      </c>
      <c r="C143" s="609" t="s">
        <v>795</v>
      </c>
      <c r="D143" s="609"/>
      <c r="E143" s="609"/>
      <c r="F143" s="609"/>
      <c r="G143" s="609"/>
      <c r="H143" s="609">
        <v>0.06</v>
      </c>
      <c r="I143" s="609">
        <v>1.51</v>
      </c>
      <c r="J143" s="609"/>
      <c r="K143" s="609"/>
    </row>
    <row r="144" spans="1:11" x14ac:dyDescent="0.2">
      <c r="A144" s="609"/>
      <c r="B144" s="609"/>
      <c r="C144" s="609"/>
      <c r="D144" s="609" t="s">
        <v>592</v>
      </c>
      <c r="E144" s="609" t="s">
        <v>796</v>
      </c>
      <c r="F144" s="609"/>
      <c r="G144" s="609"/>
      <c r="H144" s="609"/>
      <c r="I144" s="609"/>
      <c r="J144" s="609">
        <v>0.35</v>
      </c>
      <c r="K144" s="609">
        <v>14</v>
      </c>
    </row>
    <row r="145" spans="1:11" x14ac:dyDescent="0.2">
      <c r="A145" s="609" t="s">
        <v>797</v>
      </c>
      <c r="B145" s="609" t="s">
        <v>613</v>
      </c>
      <c r="C145" s="609" t="s">
        <v>364</v>
      </c>
      <c r="D145" s="609"/>
      <c r="E145" s="609"/>
      <c r="F145" s="609"/>
      <c r="G145" s="609"/>
      <c r="H145" s="609">
        <v>0.01</v>
      </c>
      <c r="I145" s="609">
        <v>1.29</v>
      </c>
      <c r="J145" s="609"/>
      <c r="K145" s="609"/>
    </row>
    <row r="146" spans="1:11" x14ac:dyDescent="0.2">
      <c r="A146" s="609"/>
      <c r="B146" s="609"/>
      <c r="C146" s="609"/>
      <c r="D146" s="609" t="s">
        <v>798</v>
      </c>
      <c r="E146" s="609" t="s">
        <v>799</v>
      </c>
      <c r="F146" s="609"/>
      <c r="G146" s="609"/>
      <c r="H146" s="609"/>
      <c r="I146" s="609"/>
      <c r="J146" s="609">
        <v>0.3</v>
      </c>
      <c r="K146" s="609">
        <v>13.05</v>
      </c>
    </row>
    <row r="147" spans="1:11" x14ac:dyDescent="0.2">
      <c r="A147" s="609" t="s">
        <v>800</v>
      </c>
      <c r="B147" s="609" t="s">
        <v>801</v>
      </c>
      <c r="C147" s="609" t="s">
        <v>802</v>
      </c>
      <c r="D147" s="609"/>
      <c r="E147" s="609"/>
      <c r="F147" s="609"/>
      <c r="G147" s="609"/>
      <c r="H147" s="609">
        <v>0.05</v>
      </c>
      <c r="I147" s="609">
        <v>1.32</v>
      </c>
      <c r="J147" s="609"/>
      <c r="K147" s="609"/>
    </row>
    <row r="148" spans="1:11" x14ac:dyDescent="0.2">
      <c r="A148" s="609"/>
      <c r="B148" s="609"/>
      <c r="C148" s="609"/>
      <c r="D148" s="609" t="s">
        <v>803</v>
      </c>
      <c r="E148" s="609" t="s">
        <v>804</v>
      </c>
      <c r="F148" s="609"/>
      <c r="G148" s="609"/>
      <c r="H148" s="609"/>
      <c r="I148" s="609"/>
      <c r="J148" s="609">
        <v>1.05</v>
      </c>
      <c r="K148" s="609">
        <v>14.4</v>
      </c>
    </row>
    <row r="149" spans="1:11" x14ac:dyDescent="0.2">
      <c r="A149" s="609" t="s">
        <v>805</v>
      </c>
      <c r="B149" s="609" t="s">
        <v>713</v>
      </c>
      <c r="C149" s="609" t="s">
        <v>806</v>
      </c>
      <c r="D149" s="609"/>
      <c r="E149" s="609"/>
      <c r="F149" s="609"/>
      <c r="G149" s="609"/>
      <c r="H149" s="609">
        <v>0.16</v>
      </c>
      <c r="I149" s="609">
        <v>1.56</v>
      </c>
      <c r="J149" s="609"/>
      <c r="K149" s="609"/>
    </row>
    <row r="150" spans="1:11" x14ac:dyDescent="0.2">
      <c r="A150" s="609"/>
      <c r="B150" s="609"/>
      <c r="C150" s="609"/>
      <c r="D150" s="609" t="s">
        <v>807</v>
      </c>
      <c r="E150" s="609" t="s">
        <v>808</v>
      </c>
      <c r="F150" s="609"/>
      <c r="G150" s="609"/>
      <c r="H150" s="609"/>
      <c r="I150" s="609"/>
      <c r="J150" s="609">
        <v>3</v>
      </c>
      <c r="K150" s="609">
        <v>10.95</v>
      </c>
    </row>
    <row r="151" spans="1:11" x14ac:dyDescent="0.2">
      <c r="A151" s="609" t="s">
        <v>809</v>
      </c>
      <c r="B151" s="609" t="s">
        <v>668</v>
      </c>
      <c r="C151" s="609" t="s">
        <v>585</v>
      </c>
      <c r="D151" s="609"/>
      <c r="E151" s="609"/>
      <c r="F151" s="609"/>
      <c r="G151" s="609"/>
      <c r="H151" s="609">
        <v>0.44</v>
      </c>
      <c r="I151" s="609">
        <v>0.63</v>
      </c>
      <c r="J151" s="609"/>
      <c r="K151" s="609"/>
    </row>
    <row r="152" spans="1:11" x14ac:dyDescent="0.2">
      <c r="A152" s="609"/>
      <c r="B152" s="609"/>
      <c r="C152" s="609"/>
      <c r="D152" s="609" t="s">
        <v>810</v>
      </c>
      <c r="E152" s="609" t="s">
        <v>811</v>
      </c>
      <c r="F152" s="609"/>
      <c r="G152" s="609"/>
      <c r="H152" s="609"/>
      <c r="I152" s="609"/>
      <c r="J152" s="609">
        <v>9.9499999999999993</v>
      </c>
      <c r="K152" s="609">
        <v>3.6</v>
      </c>
    </row>
    <row r="153" spans="1:11" x14ac:dyDescent="0.2">
      <c r="A153" s="609" t="s">
        <v>812</v>
      </c>
      <c r="B153" s="609" t="s">
        <v>813</v>
      </c>
      <c r="C153" s="609" t="s">
        <v>814</v>
      </c>
      <c r="D153" s="609"/>
      <c r="E153" s="609"/>
      <c r="F153" s="609"/>
      <c r="G153" s="609"/>
      <c r="H153" s="609">
        <v>1.55</v>
      </c>
      <c r="I153" s="609">
        <v>0.09</v>
      </c>
      <c r="J153" s="609"/>
      <c r="K153" s="609"/>
    </row>
    <row r="154" spans="1:11" x14ac:dyDescent="0.2">
      <c r="A154" s="609"/>
      <c r="B154" s="609"/>
      <c r="C154" s="609"/>
      <c r="D154" s="609" t="s">
        <v>815</v>
      </c>
      <c r="E154" s="609" t="s">
        <v>659</v>
      </c>
      <c r="F154" s="609"/>
      <c r="G154" s="609"/>
      <c r="H154" s="609"/>
      <c r="I154" s="609"/>
      <c r="J154" s="609">
        <v>20</v>
      </c>
      <c r="K154" s="609">
        <v>2</v>
      </c>
    </row>
    <row r="155" spans="1:11" x14ac:dyDescent="0.2">
      <c r="A155" s="609" t="s">
        <v>816</v>
      </c>
      <c r="B155" s="609" t="s">
        <v>817</v>
      </c>
      <c r="C155" s="609" t="s">
        <v>628</v>
      </c>
      <c r="D155" s="609"/>
      <c r="E155" s="609"/>
      <c r="F155" s="609"/>
      <c r="G155" s="609"/>
      <c r="H155" s="609">
        <v>2.4500000000000002</v>
      </c>
      <c r="I155" s="609">
        <v>0.31</v>
      </c>
      <c r="J155" s="609"/>
      <c r="K155" s="609"/>
    </row>
    <row r="156" spans="1:11" x14ac:dyDescent="0.2">
      <c r="A156" s="609"/>
      <c r="B156" s="609"/>
      <c r="C156" s="609"/>
      <c r="D156" s="609" t="s">
        <v>818</v>
      </c>
      <c r="E156" s="609" t="s">
        <v>819</v>
      </c>
      <c r="F156" s="609"/>
      <c r="G156" s="609"/>
      <c r="H156" s="609"/>
      <c r="I156" s="609"/>
      <c r="J156" s="609">
        <v>22.25</v>
      </c>
      <c r="K156" s="609">
        <v>5.45</v>
      </c>
    </row>
    <row r="157" spans="1:11" x14ac:dyDescent="0.2">
      <c r="A157" s="609" t="s">
        <v>820</v>
      </c>
      <c r="B157" s="609" t="s">
        <v>659</v>
      </c>
      <c r="C157" s="609" t="s">
        <v>621</v>
      </c>
      <c r="D157" s="609"/>
      <c r="E157" s="609"/>
      <c r="F157" s="609"/>
      <c r="G157" s="609"/>
      <c r="H157" s="609">
        <v>2</v>
      </c>
      <c r="I157" s="609">
        <v>0.78</v>
      </c>
      <c r="J157" s="609"/>
      <c r="K157" s="609"/>
    </row>
    <row r="158" spans="1:11" x14ac:dyDescent="0.2">
      <c r="A158" s="609"/>
      <c r="B158" s="609"/>
      <c r="C158" s="609"/>
      <c r="D158" s="609" t="s">
        <v>821</v>
      </c>
      <c r="E158" s="609" t="s">
        <v>822</v>
      </c>
      <c r="F158" s="609"/>
      <c r="G158" s="609"/>
      <c r="H158" s="609"/>
      <c r="I158" s="609"/>
      <c r="J158" s="609">
        <v>13.75</v>
      </c>
      <c r="K158" s="609">
        <v>6.6</v>
      </c>
    </row>
    <row r="159" spans="1:11" x14ac:dyDescent="0.2">
      <c r="A159" s="609" t="s">
        <v>823</v>
      </c>
      <c r="B159" s="609" t="s">
        <v>824</v>
      </c>
      <c r="C159" s="609" t="s">
        <v>653</v>
      </c>
      <c r="D159" s="609"/>
      <c r="E159" s="609"/>
      <c r="F159" s="609"/>
      <c r="G159" s="609"/>
      <c r="H159" s="609">
        <v>0.75</v>
      </c>
      <c r="I159" s="609">
        <v>0.54</v>
      </c>
      <c r="J159" s="609"/>
      <c r="K159" s="609"/>
    </row>
    <row r="160" spans="1:11" x14ac:dyDescent="0.2">
      <c r="A160" s="609"/>
      <c r="B160" s="609"/>
      <c r="C160" s="609"/>
      <c r="D160" s="609" t="s">
        <v>825</v>
      </c>
      <c r="E160" s="609" t="s">
        <v>640</v>
      </c>
      <c r="F160" s="609"/>
      <c r="G160" s="609"/>
      <c r="H160" s="609"/>
      <c r="I160" s="609"/>
      <c r="J160" s="609">
        <v>5.8</v>
      </c>
      <c r="K160" s="609">
        <v>6.45</v>
      </c>
    </row>
    <row r="161" spans="1:11" x14ac:dyDescent="0.2">
      <c r="A161" s="609" t="s">
        <v>826</v>
      </c>
      <c r="B161" s="609" t="s">
        <v>756</v>
      </c>
      <c r="C161" s="609" t="s">
        <v>824</v>
      </c>
      <c r="D161" s="609"/>
      <c r="E161" s="609"/>
      <c r="F161" s="609"/>
      <c r="G161" s="609"/>
      <c r="H161" s="609">
        <v>0.41</v>
      </c>
      <c r="I161" s="609">
        <v>0.75</v>
      </c>
      <c r="J161" s="609"/>
      <c r="K161" s="609"/>
    </row>
    <row r="162" spans="1:11" x14ac:dyDescent="0.2">
      <c r="A162" s="609"/>
      <c r="B162" s="609"/>
      <c r="C162" s="609"/>
      <c r="D162" s="609" t="s">
        <v>827</v>
      </c>
      <c r="E162" s="609" t="s">
        <v>828</v>
      </c>
      <c r="F162" s="609"/>
      <c r="G162" s="609"/>
      <c r="H162" s="609"/>
      <c r="I162" s="609"/>
      <c r="J162" s="609">
        <v>2.25</v>
      </c>
      <c r="K162" s="609">
        <v>4.9000000000000004</v>
      </c>
    </row>
    <row r="163" spans="1:11" x14ac:dyDescent="0.2">
      <c r="A163" s="609" t="s">
        <v>829</v>
      </c>
      <c r="B163" s="609" t="s">
        <v>590</v>
      </c>
      <c r="C163" s="609" t="s">
        <v>570</v>
      </c>
      <c r="D163" s="609"/>
      <c r="E163" s="609"/>
      <c r="F163" s="609"/>
      <c r="G163" s="609"/>
      <c r="H163" s="609">
        <v>0.04</v>
      </c>
      <c r="I163" s="609">
        <v>0.23</v>
      </c>
      <c r="J163" s="609"/>
      <c r="K163" s="609"/>
    </row>
    <row r="164" spans="1:11" x14ac:dyDescent="0.2">
      <c r="A164" s="609"/>
      <c r="B164" s="609"/>
      <c r="C164" s="609"/>
      <c r="D164" s="609" t="s">
        <v>710</v>
      </c>
      <c r="E164" s="609" t="s">
        <v>830</v>
      </c>
      <c r="F164" s="609"/>
      <c r="G164" s="609"/>
      <c r="H164" s="609"/>
      <c r="I164" s="609"/>
      <c r="J164" s="609">
        <v>2.9</v>
      </c>
      <c r="K164" s="609">
        <v>3.4</v>
      </c>
    </row>
    <row r="165" spans="1:11" x14ac:dyDescent="0.2">
      <c r="A165" s="609" t="s">
        <v>831</v>
      </c>
      <c r="B165" s="609" t="s">
        <v>653</v>
      </c>
      <c r="C165" s="609" t="s">
        <v>715</v>
      </c>
      <c r="D165" s="609"/>
      <c r="E165" s="609"/>
      <c r="F165" s="609"/>
      <c r="G165" s="609"/>
      <c r="H165" s="609">
        <v>0.54</v>
      </c>
      <c r="I165" s="609">
        <v>0.45</v>
      </c>
      <c r="J165" s="609"/>
      <c r="K165" s="609"/>
    </row>
    <row r="166" spans="1:11" x14ac:dyDescent="0.2">
      <c r="A166" s="609"/>
      <c r="B166" s="609"/>
      <c r="C166" s="609"/>
      <c r="D166" s="609" t="s">
        <v>764</v>
      </c>
      <c r="E166" s="609" t="s">
        <v>742</v>
      </c>
      <c r="F166" s="609"/>
      <c r="G166" s="609"/>
      <c r="H166" s="609"/>
      <c r="I166" s="609"/>
      <c r="J166" s="609">
        <v>5.6</v>
      </c>
      <c r="K166" s="609">
        <v>4.25</v>
      </c>
    </row>
    <row r="167" spans="1:11" x14ac:dyDescent="0.2">
      <c r="A167" s="609" t="s">
        <v>832</v>
      </c>
      <c r="B167" s="609" t="s">
        <v>833</v>
      </c>
      <c r="C167" s="609" t="s">
        <v>666</v>
      </c>
      <c r="D167" s="609"/>
      <c r="E167" s="609"/>
      <c r="F167" s="609"/>
      <c r="G167" s="609"/>
      <c r="H167" s="609">
        <v>0.57999999999999996</v>
      </c>
      <c r="I167" s="609">
        <v>0.4</v>
      </c>
      <c r="J167" s="609"/>
      <c r="K167" s="609"/>
    </row>
    <row r="168" spans="1:11" x14ac:dyDescent="0.2">
      <c r="A168" s="609"/>
      <c r="B168" s="609"/>
      <c r="C168" s="609"/>
      <c r="D168" s="609" t="s">
        <v>733</v>
      </c>
      <c r="E168" s="609" t="s">
        <v>650</v>
      </c>
      <c r="F168" s="609"/>
      <c r="G168" s="609"/>
      <c r="H168" s="609"/>
      <c r="I168" s="609"/>
      <c r="J168" s="609">
        <v>7.15</v>
      </c>
      <c r="K168" s="609">
        <v>5.0999999999999996</v>
      </c>
    </row>
    <row r="169" spans="1:11" x14ac:dyDescent="0.2">
      <c r="A169" s="609" t="s">
        <v>834</v>
      </c>
      <c r="B169" s="609" t="s">
        <v>835</v>
      </c>
      <c r="C169" s="609" t="s">
        <v>697</v>
      </c>
      <c r="D169" s="609"/>
      <c r="E169" s="609"/>
      <c r="F169" s="609"/>
      <c r="G169" s="609"/>
      <c r="H169" s="609">
        <v>0.85</v>
      </c>
      <c r="I169" s="609">
        <v>0.62</v>
      </c>
      <c r="J169" s="609"/>
      <c r="K169" s="609"/>
    </row>
    <row r="170" spans="1:11" x14ac:dyDescent="0.2">
      <c r="A170" s="609"/>
      <c r="B170" s="609"/>
      <c r="C170" s="609"/>
      <c r="D170" s="609" t="s">
        <v>691</v>
      </c>
      <c r="E170" s="609" t="s">
        <v>599</v>
      </c>
      <c r="F170" s="609"/>
      <c r="G170" s="609"/>
      <c r="H170" s="609"/>
      <c r="I170" s="609"/>
      <c r="J170" s="609">
        <v>8.0500000000000007</v>
      </c>
      <c r="K170" s="609">
        <v>5.5</v>
      </c>
    </row>
    <row r="171" spans="1:11" x14ac:dyDescent="0.2">
      <c r="A171" s="609" t="s">
        <v>836</v>
      </c>
      <c r="B171" s="609" t="s">
        <v>601</v>
      </c>
      <c r="C171" s="609" t="s">
        <v>648</v>
      </c>
      <c r="D171" s="609"/>
      <c r="E171" s="609"/>
      <c r="F171" s="609"/>
      <c r="G171" s="609"/>
      <c r="H171" s="609">
        <v>0.76</v>
      </c>
      <c r="I171" s="609">
        <v>0.48</v>
      </c>
      <c r="J171" s="609"/>
      <c r="K171" s="609"/>
    </row>
    <row r="172" spans="1:11" x14ac:dyDescent="0.2">
      <c r="A172" s="609"/>
      <c r="B172" s="609"/>
      <c r="C172" s="609"/>
      <c r="D172" s="609" t="s">
        <v>837</v>
      </c>
      <c r="E172" s="609" t="s">
        <v>753</v>
      </c>
      <c r="F172" s="609"/>
      <c r="G172" s="609"/>
      <c r="H172" s="609"/>
      <c r="I172" s="609"/>
      <c r="J172" s="609">
        <v>7.25</v>
      </c>
      <c r="K172" s="609">
        <v>3.45</v>
      </c>
    </row>
    <row r="173" spans="1:11" x14ac:dyDescent="0.2">
      <c r="A173" s="609" t="s">
        <v>838</v>
      </c>
      <c r="B173" s="609" t="s">
        <v>839</v>
      </c>
      <c r="C173" s="609" t="s">
        <v>740</v>
      </c>
      <c r="D173" s="609"/>
      <c r="E173" s="609"/>
      <c r="F173" s="609"/>
      <c r="G173" s="609"/>
      <c r="H173" s="609">
        <v>0.69</v>
      </c>
      <c r="I173" s="609">
        <v>0.21</v>
      </c>
      <c r="J173" s="609"/>
      <c r="K173" s="609"/>
    </row>
    <row r="174" spans="1:11" x14ac:dyDescent="0.2">
      <c r="A174" s="609"/>
      <c r="B174" s="609"/>
      <c r="C174" s="609"/>
      <c r="D174" s="609" t="s">
        <v>728</v>
      </c>
      <c r="E174" s="609" t="s">
        <v>840</v>
      </c>
      <c r="F174" s="609"/>
      <c r="G174" s="609"/>
      <c r="H174" s="609"/>
      <c r="I174" s="609"/>
      <c r="J174" s="609">
        <v>5</v>
      </c>
      <c r="K174" s="609">
        <v>3.25</v>
      </c>
    </row>
    <row r="175" spans="1:11" x14ac:dyDescent="0.2">
      <c r="A175" s="609" t="s">
        <v>841</v>
      </c>
      <c r="B175" s="609" t="s">
        <v>628</v>
      </c>
      <c r="C175" s="609" t="s">
        <v>668</v>
      </c>
      <c r="D175" s="609"/>
      <c r="E175" s="609"/>
      <c r="F175" s="609"/>
      <c r="G175" s="609"/>
      <c r="H175" s="609">
        <v>0.31</v>
      </c>
      <c r="I175" s="609">
        <v>0.44</v>
      </c>
      <c r="J175" s="609"/>
      <c r="K175" s="609"/>
    </row>
    <row r="176" spans="1:11" x14ac:dyDescent="0.2">
      <c r="A176" s="609"/>
      <c r="B176" s="609"/>
      <c r="C176" s="609"/>
      <c r="D176" s="609" t="s">
        <v>842</v>
      </c>
      <c r="E176" s="609" t="s">
        <v>843</v>
      </c>
      <c r="F176" s="609"/>
      <c r="G176" s="609"/>
      <c r="H176" s="609"/>
      <c r="I176" s="609"/>
      <c r="J176" s="609">
        <v>3.15</v>
      </c>
      <c r="K176" s="609">
        <v>2.35</v>
      </c>
    </row>
    <row r="177" spans="1:11" x14ac:dyDescent="0.2">
      <c r="A177" s="609" t="s">
        <v>844</v>
      </c>
      <c r="B177" s="609" t="s">
        <v>845</v>
      </c>
      <c r="C177" s="609" t="s">
        <v>594</v>
      </c>
      <c r="D177" s="609"/>
      <c r="E177" s="609"/>
      <c r="F177" s="609"/>
      <c r="G177" s="609"/>
      <c r="H177" s="609">
        <v>0.32</v>
      </c>
      <c r="I177" s="609">
        <v>0.03</v>
      </c>
      <c r="J177" s="609"/>
      <c r="K177" s="609"/>
    </row>
    <row r="178" spans="1:11" x14ac:dyDescent="0.2">
      <c r="A178" s="609"/>
      <c r="B178" s="609"/>
      <c r="C178" s="609"/>
      <c r="D178" s="609" t="s">
        <v>700</v>
      </c>
      <c r="E178" s="609" t="s">
        <v>846</v>
      </c>
      <c r="F178" s="609"/>
      <c r="G178" s="609"/>
      <c r="H178" s="609"/>
      <c r="I178" s="609"/>
      <c r="J178" s="609">
        <v>2.85</v>
      </c>
      <c r="K178" s="609">
        <v>2.5499999999999998</v>
      </c>
    </row>
    <row r="179" spans="1:11" x14ac:dyDescent="0.2">
      <c r="A179" s="609" t="s">
        <v>847</v>
      </c>
      <c r="B179" s="609" t="s">
        <v>596</v>
      </c>
      <c r="C179" s="609" t="s">
        <v>648</v>
      </c>
      <c r="D179" s="609"/>
      <c r="E179" s="609"/>
      <c r="F179" s="609"/>
      <c r="G179" s="609"/>
      <c r="H179" s="609">
        <v>0.25</v>
      </c>
      <c r="I179" s="609">
        <v>0.48</v>
      </c>
      <c r="J179" s="609"/>
      <c r="K179" s="609"/>
    </row>
    <row r="180" spans="1:11" x14ac:dyDescent="0.2">
      <c r="A180" s="609"/>
      <c r="B180" s="609"/>
      <c r="C180" s="609"/>
      <c r="D180" s="609" t="s">
        <v>848</v>
      </c>
      <c r="E180" s="609" t="s">
        <v>646</v>
      </c>
      <c r="F180" s="609"/>
      <c r="G180" s="609"/>
      <c r="H180" s="609"/>
      <c r="I180" s="609"/>
      <c r="J180" s="609">
        <v>1.75</v>
      </c>
      <c r="K180" s="609">
        <v>4.7</v>
      </c>
    </row>
    <row r="181" spans="1:11" x14ac:dyDescent="0.2">
      <c r="A181" s="609" t="s">
        <v>849</v>
      </c>
      <c r="B181" s="609" t="s">
        <v>573</v>
      </c>
      <c r="C181" s="609" t="s">
        <v>645</v>
      </c>
      <c r="D181" s="609"/>
      <c r="E181" s="609"/>
      <c r="F181" s="609"/>
      <c r="G181" s="609"/>
      <c r="H181" s="609">
        <v>0.1</v>
      </c>
      <c r="I181" s="609">
        <v>0.46</v>
      </c>
      <c r="J181" s="609"/>
      <c r="K181" s="609"/>
    </row>
    <row r="182" spans="1:11" x14ac:dyDescent="0.2">
      <c r="A182" s="609"/>
      <c r="B182" s="609"/>
      <c r="C182" s="609"/>
      <c r="D182" s="609" t="s">
        <v>850</v>
      </c>
      <c r="E182" s="609" t="s">
        <v>851</v>
      </c>
      <c r="F182" s="609"/>
      <c r="G182" s="609"/>
      <c r="H182" s="609"/>
      <c r="I182" s="609"/>
      <c r="J182" s="609">
        <v>3.75</v>
      </c>
      <c r="K182" s="609">
        <v>6.2</v>
      </c>
    </row>
    <row r="183" spans="1:11" x14ac:dyDescent="0.2">
      <c r="A183" s="609" t="s">
        <v>852</v>
      </c>
      <c r="B183" s="609" t="s">
        <v>678</v>
      </c>
      <c r="C183" s="609" t="s">
        <v>621</v>
      </c>
      <c r="D183" s="609"/>
      <c r="E183" s="609"/>
      <c r="F183" s="609"/>
      <c r="G183" s="609"/>
      <c r="H183" s="609">
        <v>0.65</v>
      </c>
      <c r="I183" s="609">
        <v>0.78</v>
      </c>
      <c r="J183" s="609"/>
      <c r="K183" s="609"/>
    </row>
    <row r="184" spans="1:11" x14ac:dyDescent="0.2">
      <c r="A184" s="609"/>
      <c r="B184" s="609"/>
      <c r="C184" s="609"/>
      <c r="D184" s="609" t="s">
        <v>819</v>
      </c>
      <c r="E184" s="609" t="s">
        <v>643</v>
      </c>
      <c r="F184" s="609"/>
      <c r="G184" s="609"/>
      <c r="H184" s="609"/>
      <c r="I184" s="609"/>
      <c r="J184" s="609">
        <v>5.45</v>
      </c>
      <c r="K184" s="609">
        <v>5.7</v>
      </c>
    </row>
    <row r="185" spans="1:11" x14ac:dyDescent="0.2">
      <c r="A185" s="609" t="s">
        <v>853</v>
      </c>
      <c r="B185" s="609" t="s">
        <v>668</v>
      </c>
      <c r="C185" s="609" t="s">
        <v>755</v>
      </c>
      <c r="D185" s="609"/>
      <c r="E185" s="609"/>
      <c r="F185" s="609"/>
      <c r="G185" s="609"/>
      <c r="H185" s="609">
        <v>0.44</v>
      </c>
      <c r="I185" s="609">
        <v>0.36</v>
      </c>
      <c r="J185" s="609"/>
      <c r="K185" s="609"/>
    </row>
    <row r="186" spans="1:11" x14ac:dyDescent="0.2">
      <c r="A186" s="609"/>
      <c r="B186" s="609"/>
      <c r="C186" s="609"/>
      <c r="D186" s="609" t="s">
        <v>854</v>
      </c>
      <c r="E186" s="609" t="s">
        <v>855</v>
      </c>
      <c r="F186" s="609"/>
      <c r="G186" s="609"/>
      <c r="H186" s="609"/>
      <c r="I186" s="609"/>
      <c r="J186" s="609">
        <v>5.05</v>
      </c>
      <c r="K186" s="609">
        <v>4.2</v>
      </c>
    </row>
    <row r="187" spans="1:11" x14ac:dyDescent="0.2">
      <c r="A187" s="609" t="s">
        <v>856</v>
      </c>
      <c r="B187" s="609" t="s">
        <v>730</v>
      </c>
      <c r="C187" s="609" t="s">
        <v>648</v>
      </c>
      <c r="D187" s="609"/>
      <c r="E187" s="609"/>
      <c r="F187" s="609"/>
      <c r="G187" s="609"/>
      <c r="H187" s="609">
        <v>0.56999999999999995</v>
      </c>
      <c r="I187" s="609">
        <v>0.48</v>
      </c>
      <c r="J187" s="609"/>
      <c r="K187" s="609"/>
    </row>
    <row r="188" spans="1:11" x14ac:dyDescent="0.2">
      <c r="A188" s="609"/>
      <c r="B188" s="609"/>
      <c r="C188" s="609"/>
      <c r="D188" s="609" t="s">
        <v>807</v>
      </c>
      <c r="E188" s="609" t="s">
        <v>857</v>
      </c>
      <c r="F188" s="609"/>
      <c r="G188" s="609"/>
      <c r="H188" s="609"/>
      <c r="I188" s="609"/>
      <c r="J188" s="609">
        <v>3</v>
      </c>
      <c r="K188" s="609">
        <v>4.8</v>
      </c>
    </row>
    <row r="189" spans="1:11" x14ac:dyDescent="0.2">
      <c r="A189" s="609" t="s">
        <v>858</v>
      </c>
      <c r="B189" s="609" t="s">
        <v>594</v>
      </c>
      <c r="C189" s="609" t="s">
        <v>648</v>
      </c>
      <c r="D189" s="609"/>
      <c r="E189" s="609"/>
      <c r="F189" s="609"/>
      <c r="G189" s="609"/>
      <c r="H189" s="609">
        <v>0.03</v>
      </c>
      <c r="I189" s="609">
        <v>0.48</v>
      </c>
      <c r="J189" s="609"/>
      <c r="K189" s="609"/>
    </row>
    <row r="190" spans="1:11" x14ac:dyDescent="0.2">
      <c r="A190" s="609"/>
      <c r="B190" s="609"/>
      <c r="C190" s="609"/>
      <c r="D190" s="609" t="s">
        <v>682</v>
      </c>
      <c r="E190" s="609" t="s">
        <v>859</v>
      </c>
      <c r="F190" s="609"/>
      <c r="G190" s="609"/>
      <c r="H190" s="609"/>
      <c r="I190" s="609"/>
      <c r="J190" s="609">
        <v>1.3</v>
      </c>
      <c r="K190" s="609">
        <v>4.95</v>
      </c>
    </row>
    <row r="191" spans="1:11" x14ac:dyDescent="0.2">
      <c r="A191" s="609" t="s">
        <v>860</v>
      </c>
      <c r="B191" s="609" t="s">
        <v>570</v>
      </c>
      <c r="C191" s="609" t="s">
        <v>861</v>
      </c>
      <c r="D191" s="609"/>
      <c r="E191" s="609"/>
      <c r="F191" s="609"/>
      <c r="G191" s="609"/>
      <c r="H191" s="609">
        <v>0.23</v>
      </c>
      <c r="I191" s="609">
        <v>0.51</v>
      </c>
      <c r="J191" s="609"/>
      <c r="K191" s="609"/>
    </row>
    <row r="192" spans="1:11" x14ac:dyDescent="0.2">
      <c r="A192" s="609"/>
      <c r="B192" s="609"/>
      <c r="C192" s="609"/>
      <c r="D192" s="609" t="s">
        <v>862</v>
      </c>
      <c r="E192" s="609" t="s">
        <v>863</v>
      </c>
      <c r="F192" s="609"/>
      <c r="G192" s="609"/>
      <c r="H192" s="609"/>
      <c r="I192" s="609"/>
      <c r="J192" s="609">
        <v>1.25</v>
      </c>
      <c r="K192" s="609">
        <v>9.85</v>
      </c>
    </row>
    <row r="193" spans="1:11" x14ac:dyDescent="0.2">
      <c r="A193" s="609" t="s">
        <v>864</v>
      </c>
      <c r="B193" s="609" t="s">
        <v>577</v>
      </c>
      <c r="C193" s="609" t="s">
        <v>865</v>
      </c>
      <c r="D193" s="609"/>
      <c r="E193" s="609"/>
      <c r="F193" s="609"/>
      <c r="G193" s="609"/>
      <c r="H193" s="609">
        <v>0.02</v>
      </c>
      <c r="I193" s="609">
        <v>1.46</v>
      </c>
      <c r="J193" s="609"/>
      <c r="K193" s="609"/>
    </row>
    <row r="194" spans="1:11" x14ac:dyDescent="0.2">
      <c r="A194" s="609"/>
      <c r="B194" s="609"/>
      <c r="C194" s="609"/>
      <c r="D194" s="609" t="s">
        <v>579</v>
      </c>
      <c r="E194" s="609" t="s">
        <v>866</v>
      </c>
      <c r="F194" s="609"/>
      <c r="G194" s="609"/>
      <c r="H194" s="609"/>
      <c r="I194" s="609"/>
      <c r="J194" s="609">
        <v>7.0000000000000007E-2</v>
      </c>
      <c r="K194" s="609">
        <v>14.9</v>
      </c>
    </row>
    <row r="195" spans="1:11" x14ac:dyDescent="0.2">
      <c r="A195" s="609" t="s">
        <v>867</v>
      </c>
      <c r="B195" s="609"/>
      <c r="C195" s="609" t="s">
        <v>868</v>
      </c>
      <c r="D195" s="609"/>
      <c r="E195" s="609"/>
      <c r="F195" s="609"/>
      <c r="G195" s="609"/>
      <c r="H195" s="609"/>
      <c r="I195" s="609">
        <v>1.52</v>
      </c>
      <c r="J195" s="609"/>
      <c r="K195" s="609"/>
    </row>
    <row r="196" spans="1:11" x14ac:dyDescent="0.2">
      <c r="A196" s="609"/>
      <c r="B196" s="609"/>
      <c r="C196" s="609"/>
      <c r="D196" s="609" t="s">
        <v>583</v>
      </c>
      <c r="E196" s="609" t="s">
        <v>869</v>
      </c>
      <c r="F196" s="609"/>
      <c r="G196" s="609"/>
      <c r="H196" s="609"/>
      <c r="I196" s="609"/>
      <c r="J196" s="609">
        <v>0</v>
      </c>
      <c r="K196" s="609">
        <v>18.350000000000001</v>
      </c>
    </row>
    <row r="197" spans="1:11" x14ac:dyDescent="0.2">
      <c r="A197" s="609" t="s">
        <v>870</v>
      </c>
      <c r="B197" s="609"/>
      <c r="C197" s="609" t="s">
        <v>871</v>
      </c>
      <c r="D197" s="609"/>
      <c r="E197" s="609"/>
      <c r="F197" s="609"/>
      <c r="G197" s="609"/>
      <c r="H197" s="609"/>
      <c r="I197" s="609">
        <v>2.15</v>
      </c>
      <c r="J197" s="609"/>
      <c r="K197" s="609"/>
    </row>
    <row r="198" spans="1:11" x14ac:dyDescent="0.2">
      <c r="A198" s="609"/>
      <c r="B198" s="609"/>
      <c r="C198" s="609"/>
      <c r="D198" s="609" t="s">
        <v>872</v>
      </c>
      <c r="E198" s="609" t="s">
        <v>873</v>
      </c>
      <c r="F198" s="609"/>
      <c r="G198" s="609"/>
      <c r="H198" s="609"/>
      <c r="I198" s="609"/>
      <c r="J198" s="609">
        <v>0.87</v>
      </c>
      <c r="K198" s="609">
        <v>15.1</v>
      </c>
    </row>
    <row r="199" spans="1:11" x14ac:dyDescent="0.2">
      <c r="A199" s="609" t="s">
        <v>874</v>
      </c>
      <c r="B199" s="609" t="s">
        <v>875</v>
      </c>
      <c r="C199" s="609" t="s">
        <v>872</v>
      </c>
      <c r="D199" s="609"/>
      <c r="E199" s="609"/>
      <c r="F199" s="609"/>
      <c r="G199" s="609"/>
      <c r="H199" s="609">
        <v>0.26</v>
      </c>
      <c r="I199" s="609">
        <v>0.87</v>
      </c>
      <c r="J199" s="609"/>
      <c r="K199" s="609"/>
    </row>
    <row r="200" spans="1:11" x14ac:dyDescent="0.2">
      <c r="A200" s="609"/>
      <c r="B200" s="609"/>
      <c r="C200" s="609"/>
      <c r="D200" s="609" t="s">
        <v>876</v>
      </c>
      <c r="E200" s="609" t="s">
        <v>877</v>
      </c>
      <c r="F200" s="609"/>
      <c r="G200" s="609"/>
      <c r="H200" s="609"/>
      <c r="I200" s="609"/>
      <c r="J200" s="609">
        <v>2.7</v>
      </c>
      <c r="K200" s="609">
        <v>9.0500000000000007</v>
      </c>
    </row>
    <row r="201" spans="1:11" x14ac:dyDescent="0.2">
      <c r="A201" s="609" t="s">
        <v>878</v>
      </c>
      <c r="B201" s="609" t="s">
        <v>689</v>
      </c>
      <c r="C201" s="609" t="s">
        <v>879</v>
      </c>
      <c r="D201" s="609"/>
      <c r="E201" s="609"/>
      <c r="F201" s="609"/>
      <c r="G201" s="609"/>
      <c r="H201" s="609">
        <v>0.28000000000000003</v>
      </c>
      <c r="I201" s="609">
        <v>0.94</v>
      </c>
      <c r="J201" s="609"/>
      <c r="K201" s="609"/>
    </row>
    <row r="202" spans="1:11" x14ac:dyDescent="0.2">
      <c r="A202" s="609"/>
      <c r="B202" s="609"/>
      <c r="C202" s="609"/>
      <c r="D202" s="609" t="s">
        <v>699</v>
      </c>
      <c r="E202" s="609" t="s">
        <v>880</v>
      </c>
      <c r="F202" s="609"/>
      <c r="G202" s="609"/>
      <c r="H202" s="609"/>
      <c r="I202" s="609"/>
      <c r="J202" s="609">
        <v>6.15</v>
      </c>
      <c r="K202" s="609">
        <v>3.13</v>
      </c>
    </row>
    <row r="203" spans="1:11" x14ac:dyDescent="0.2">
      <c r="A203" s="609" t="s">
        <v>881</v>
      </c>
      <c r="B203" s="609" t="s">
        <v>882</v>
      </c>
      <c r="C203" s="609"/>
      <c r="D203" s="609"/>
      <c r="E203" s="609"/>
      <c r="F203" s="609"/>
      <c r="G203" s="609"/>
      <c r="H203" s="609">
        <v>0.95</v>
      </c>
      <c r="I203" s="609"/>
      <c r="J203" s="609"/>
      <c r="K203" s="609"/>
    </row>
    <row r="204" spans="1:11" x14ac:dyDescent="0.2">
      <c r="A204" s="609"/>
      <c r="B204" s="609"/>
      <c r="C204" s="609"/>
      <c r="D204" s="609" t="s">
        <v>883</v>
      </c>
      <c r="E204" s="609" t="s">
        <v>579</v>
      </c>
      <c r="F204" s="609"/>
      <c r="G204" s="609"/>
      <c r="H204" s="609"/>
      <c r="I204" s="609"/>
      <c r="J204" s="609">
        <v>8.9499999999999993</v>
      </c>
      <c r="K204" s="609">
        <v>7.0000000000000007E-2</v>
      </c>
    </row>
    <row r="205" spans="1:11" x14ac:dyDescent="0.2">
      <c r="A205" s="609" t="s">
        <v>884</v>
      </c>
      <c r="B205" s="609" t="s">
        <v>885</v>
      </c>
      <c r="C205" s="609" t="s">
        <v>577</v>
      </c>
      <c r="D205" s="609"/>
      <c r="E205" s="609"/>
      <c r="F205" s="609"/>
      <c r="G205" s="609"/>
      <c r="H205" s="609">
        <v>0.84</v>
      </c>
      <c r="I205" s="609">
        <v>0.02</v>
      </c>
      <c r="J205" s="609"/>
      <c r="K205" s="609"/>
    </row>
    <row r="206" spans="1:11" x14ac:dyDescent="0.2">
      <c r="A206" s="609"/>
      <c r="B206" s="609"/>
      <c r="C206" s="609"/>
      <c r="D206" s="609" t="s">
        <v>828</v>
      </c>
      <c r="E206" s="609" t="s">
        <v>843</v>
      </c>
      <c r="F206" s="609"/>
      <c r="G206" s="609"/>
      <c r="H206" s="609"/>
      <c r="I206" s="609"/>
      <c r="J206" s="609">
        <v>4.9000000000000004</v>
      </c>
      <c r="K206" s="609">
        <v>2.35</v>
      </c>
    </row>
    <row r="207" spans="1:11" x14ac:dyDescent="0.2">
      <c r="A207" s="609" t="s">
        <v>886</v>
      </c>
      <c r="B207" s="609" t="s">
        <v>887</v>
      </c>
      <c r="C207" s="609" t="s">
        <v>715</v>
      </c>
      <c r="D207" s="609"/>
      <c r="E207" s="609"/>
      <c r="F207" s="609"/>
      <c r="G207" s="609"/>
      <c r="H207" s="609">
        <v>0.14000000000000001</v>
      </c>
      <c r="I207" s="609">
        <v>0.45</v>
      </c>
      <c r="J207" s="609"/>
      <c r="K207" s="609"/>
    </row>
    <row r="208" spans="1:11" x14ac:dyDescent="0.2">
      <c r="A208" s="609"/>
      <c r="B208" s="609"/>
      <c r="C208" s="609"/>
      <c r="D208" s="609" t="s">
        <v>803</v>
      </c>
      <c r="E208" s="609" t="s">
        <v>888</v>
      </c>
      <c r="F208" s="609"/>
      <c r="G208" s="609"/>
      <c r="H208" s="609"/>
      <c r="I208" s="609"/>
      <c r="J208" s="609">
        <v>1.05</v>
      </c>
      <c r="K208" s="609">
        <v>5.15</v>
      </c>
    </row>
    <row r="209" spans="1:11" x14ac:dyDescent="0.2">
      <c r="A209" s="609" t="s">
        <v>889</v>
      </c>
      <c r="B209" s="609" t="s">
        <v>579</v>
      </c>
      <c r="C209" s="609" t="s">
        <v>833</v>
      </c>
      <c r="D209" s="609"/>
      <c r="E209" s="609"/>
      <c r="F209" s="609"/>
      <c r="G209" s="609"/>
      <c r="H209" s="609">
        <v>7.0000000000000007E-2</v>
      </c>
      <c r="I209" s="609">
        <v>0.57999999999999996</v>
      </c>
      <c r="J209" s="609"/>
      <c r="K209" s="609"/>
    </row>
    <row r="210" spans="1:11" x14ac:dyDescent="0.2">
      <c r="A210" s="609"/>
      <c r="B210" s="609"/>
      <c r="C210" s="609"/>
      <c r="D210" s="609" t="s">
        <v>615</v>
      </c>
      <c r="E210" s="609" t="s">
        <v>890</v>
      </c>
      <c r="F210" s="609"/>
      <c r="G210" s="609"/>
      <c r="H210" s="609"/>
      <c r="I210" s="609"/>
      <c r="J210" s="609">
        <v>1.2</v>
      </c>
      <c r="K210" s="609">
        <v>9.8000000000000007</v>
      </c>
    </row>
    <row r="211" spans="1:11" x14ac:dyDescent="0.2">
      <c r="A211" s="609" t="s">
        <v>891</v>
      </c>
      <c r="B211" s="609" t="s">
        <v>698</v>
      </c>
      <c r="C211" s="609" t="s">
        <v>892</v>
      </c>
      <c r="D211" s="609"/>
      <c r="E211" s="609"/>
      <c r="F211" s="609"/>
      <c r="G211" s="609"/>
      <c r="H211" s="609">
        <v>0.17</v>
      </c>
      <c r="I211" s="609">
        <v>1.38</v>
      </c>
      <c r="J211" s="609"/>
      <c r="K211" s="609"/>
    </row>
    <row r="212" spans="1:11" x14ac:dyDescent="0.2">
      <c r="A212" s="609"/>
      <c r="B212" s="609"/>
      <c r="C212" s="609"/>
      <c r="D212" s="609" t="s">
        <v>803</v>
      </c>
      <c r="E212" s="609" t="s">
        <v>605</v>
      </c>
      <c r="F212" s="609"/>
      <c r="G212" s="609"/>
      <c r="H212" s="609"/>
      <c r="I212" s="609"/>
      <c r="J212" s="609">
        <v>1.05</v>
      </c>
      <c r="K212" s="609">
        <v>9.25</v>
      </c>
    </row>
    <row r="213" spans="1:11" x14ac:dyDescent="0.2">
      <c r="A213" s="609" t="s">
        <v>893</v>
      </c>
      <c r="B213" s="609" t="s">
        <v>590</v>
      </c>
      <c r="C213" s="609" t="s">
        <v>703</v>
      </c>
      <c r="D213" s="609"/>
      <c r="E213" s="609"/>
      <c r="F213" s="609"/>
      <c r="G213" s="609"/>
      <c r="H213" s="609">
        <v>0.04</v>
      </c>
      <c r="I213" s="609">
        <v>0.47</v>
      </c>
      <c r="J213" s="609"/>
      <c r="K213" s="609"/>
    </row>
    <row r="214" spans="1:11" x14ac:dyDescent="0.2">
      <c r="A214" s="609"/>
      <c r="B214" s="609"/>
      <c r="C214" s="609"/>
      <c r="D214" s="609" t="s">
        <v>894</v>
      </c>
      <c r="E214" s="609" t="s">
        <v>895</v>
      </c>
      <c r="F214" s="609"/>
      <c r="G214" s="609"/>
      <c r="H214" s="609"/>
      <c r="I214" s="609"/>
      <c r="J214" s="609">
        <v>4.5999999999999996</v>
      </c>
      <c r="K214" s="609">
        <v>1.57</v>
      </c>
    </row>
    <row r="215" spans="1:11" x14ac:dyDescent="0.2">
      <c r="A215" s="609" t="s">
        <v>896</v>
      </c>
      <c r="B215" s="609" t="s">
        <v>897</v>
      </c>
      <c r="C215" s="609"/>
      <c r="D215" s="609"/>
      <c r="E215" s="609"/>
      <c r="F215" s="609"/>
      <c r="G215" s="609"/>
      <c r="H215" s="609">
        <v>0.88</v>
      </c>
      <c r="I215" s="609"/>
      <c r="J215" s="609"/>
      <c r="K215" s="609"/>
    </row>
    <row r="216" spans="1:11" x14ac:dyDescent="0.2">
      <c r="A216" s="609"/>
      <c r="B216" s="609"/>
      <c r="C216" s="609"/>
      <c r="D216" s="609" t="s">
        <v>704</v>
      </c>
      <c r="E216" s="609" t="s">
        <v>594</v>
      </c>
      <c r="F216" s="609"/>
      <c r="G216" s="609"/>
      <c r="H216" s="609"/>
      <c r="I216" s="609"/>
      <c r="J216" s="609">
        <v>7.85</v>
      </c>
      <c r="K216" s="609">
        <v>0.03</v>
      </c>
    </row>
    <row r="217" spans="1:11" x14ac:dyDescent="0.2">
      <c r="A217" s="609" t="s">
        <v>898</v>
      </c>
      <c r="B217" s="609" t="s">
        <v>839</v>
      </c>
      <c r="C217" s="609" t="s">
        <v>613</v>
      </c>
      <c r="D217" s="609"/>
      <c r="E217" s="609"/>
      <c r="F217" s="609"/>
      <c r="G217" s="609"/>
      <c r="H217" s="609">
        <v>0.69</v>
      </c>
      <c r="I217" s="609">
        <v>0.01</v>
      </c>
      <c r="J217" s="609"/>
      <c r="K217" s="609"/>
    </row>
    <row r="218" spans="1:11" x14ac:dyDescent="0.2">
      <c r="A218" s="609"/>
      <c r="B218" s="609"/>
      <c r="C218" s="609"/>
      <c r="D218" s="609" t="s">
        <v>899</v>
      </c>
      <c r="E218" s="609" t="s">
        <v>594</v>
      </c>
      <c r="F218" s="609"/>
      <c r="G218" s="609"/>
      <c r="H218" s="609"/>
      <c r="I218" s="609"/>
      <c r="J218" s="609">
        <v>6.85</v>
      </c>
      <c r="K218" s="609">
        <v>0.03</v>
      </c>
    </row>
    <row r="219" spans="1:11" x14ac:dyDescent="0.2">
      <c r="A219" s="609" t="s">
        <v>900</v>
      </c>
      <c r="B219" s="609" t="s">
        <v>642</v>
      </c>
      <c r="C219" s="609"/>
      <c r="D219" s="609"/>
      <c r="E219" s="609"/>
      <c r="F219" s="609"/>
      <c r="G219" s="609"/>
      <c r="H219" s="609">
        <v>0.68</v>
      </c>
      <c r="I219" s="609"/>
      <c r="J219" s="609"/>
      <c r="K219" s="609"/>
    </row>
    <row r="220" spans="1:11" x14ac:dyDescent="0.2">
      <c r="A220" s="609"/>
      <c r="B220" s="609"/>
      <c r="C220" s="609"/>
      <c r="D220" s="609" t="s">
        <v>901</v>
      </c>
      <c r="E220" s="609" t="s">
        <v>902</v>
      </c>
      <c r="F220" s="609"/>
      <c r="G220" s="609"/>
      <c r="H220" s="609"/>
      <c r="I220" s="609"/>
      <c r="J220" s="609">
        <v>2.27</v>
      </c>
      <c r="K220" s="609">
        <v>0.9</v>
      </c>
    </row>
    <row r="221" spans="1:11" x14ac:dyDescent="0.2">
      <c r="A221" s="609" t="s">
        <v>903</v>
      </c>
      <c r="B221" s="609" t="s">
        <v>583</v>
      </c>
      <c r="C221" s="609" t="s">
        <v>721</v>
      </c>
      <c r="D221" s="609"/>
      <c r="E221" s="609"/>
      <c r="F221" s="609"/>
      <c r="G221" s="609"/>
      <c r="H221" s="609">
        <v>0</v>
      </c>
      <c r="I221" s="609">
        <v>0.27</v>
      </c>
      <c r="J221" s="609"/>
      <c r="K221" s="609"/>
    </row>
    <row r="222" spans="1:11" x14ac:dyDescent="0.2">
      <c r="A222" s="609"/>
      <c r="B222" s="609"/>
      <c r="C222" s="609"/>
      <c r="D222" s="609" t="s">
        <v>721</v>
      </c>
      <c r="E222" s="609" t="s">
        <v>822</v>
      </c>
      <c r="F222" s="609"/>
      <c r="G222" s="609"/>
      <c r="H222" s="609"/>
      <c r="I222" s="609"/>
      <c r="J222" s="609">
        <v>0.27</v>
      </c>
      <c r="K222" s="609">
        <v>6.6</v>
      </c>
    </row>
    <row r="223" spans="1:11" x14ac:dyDescent="0.2">
      <c r="A223" s="609" t="s">
        <v>904</v>
      </c>
      <c r="B223" s="609" t="s">
        <v>724</v>
      </c>
      <c r="C223" s="609" t="s">
        <v>803</v>
      </c>
      <c r="D223" s="609"/>
      <c r="E223" s="609"/>
      <c r="F223" s="609"/>
      <c r="G223" s="609"/>
      <c r="H223" s="609">
        <v>0.08</v>
      </c>
      <c r="I223" s="609">
        <v>1.05</v>
      </c>
      <c r="J223" s="609"/>
      <c r="K223" s="609"/>
    </row>
    <row r="224" spans="1:11" x14ac:dyDescent="0.2">
      <c r="A224" s="609"/>
      <c r="B224" s="609"/>
      <c r="C224" s="609"/>
      <c r="D224" s="609" t="s">
        <v>721</v>
      </c>
      <c r="E224" s="609" t="s">
        <v>905</v>
      </c>
      <c r="F224" s="609"/>
      <c r="G224" s="609"/>
      <c r="H224" s="609"/>
      <c r="I224" s="609"/>
      <c r="J224" s="609">
        <v>0.27</v>
      </c>
      <c r="K224" s="609">
        <v>16.45</v>
      </c>
    </row>
    <row r="225" spans="1:11" x14ac:dyDescent="0.2">
      <c r="A225" s="609" t="s">
        <v>906</v>
      </c>
      <c r="B225" s="609" t="s">
        <v>583</v>
      </c>
      <c r="C225" s="609" t="s">
        <v>568</v>
      </c>
      <c r="D225" s="609"/>
      <c r="E225" s="609"/>
      <c r="F225" s="609"/>
      <c r="G225" s="609"/>
      <c r="H225" s="609">
        <v>0</v>
      </c>
      <c r="I225" s="609">
        <v>2.2400000000000002</v>
      </c>
      <c r="J225" s="609"/>
      <c r="K225" s="609"/>
    </row>
    <row r="226" spans="1:11" x14ac:dyDescent="0.2">
      <c r="A226" s="609"/>
      <c r="B226" s="609"/>
      <c r="C226" s="609"/>
      <c r="D226" s="609" t="s">
        <v>587</v>
      </c>
      <c r="E226" s="609" t="s">
        <v>907</v>
      </c>
      <c r="F226" s="609"/>
      <c r="G226" s="609"/>
      <c r="H226" s="609"/>
      <c r="I226" s="609"/>
      <c r="J226" s="609">
        <v>0.13</v>
      </c>
      <c r="K226" s="609">
        <v>22.75</v>
      </c>
    </row>
    <row r="227" spans="1:11" x14ac:dyDescent="0.2">
      <c r="A227" s="609" t="s">
        <v>908</v>
      </c>
      <c r="B227" s="609" t="s">
        <v>590</v>
      </c>
      <c r="C227" s="609" t="s">
        <v>786</v>
      </c>
      <c r="D227" s="609"/>
      <c r="E227" s="609"/>
      <c r="F227" s="609"/>
      <c r="G227" s="609"/>
      <c r="H227" s="609">
        <v>0.04</v>
      </c>
      <c r="I227" s="609">
        <v>2.31</v>
      </c>
      <c r="J227" s="609"/>
      <c r="K227" s="609"/>
    </row>
    <row r="228" spans="1:11" x14ac:dyDescent="0.2">
      <c r="A228" s="609"/>
      <c r="B228" s="609"/>
      <c r="C228" s="609"/>
      <c r="D228" s="609" t="s">
        <v>767</v>
      </c>
      <c r="E228" s="609" t="s">
        <v>909</v>
      </c>
      <c r="F228" s="609"/>
      <c r="G228" s="609"/>
      <c r="H228" s="609"/>
      <c r="I228" s="609"/>
      <c r="J228" s="609">
        <v>1</v>
      </c>
      <c r="K228" s="609">
        <v>28.8</v>
      </c>
    </row>
    <row r="229" spans="1:11" x14ac:dyDescent="0.2">
      <c r="A229" s="609" t="s">
        <v>910</v>
      </c>
      <c r="B229" s="609" t="s">
        <v>713</v>
      </c>
      <c r="C229" s="609" t="s">
        <v>753</v>
      </c>
      <c r="D229" s="609"/>
      <c r="E229" s="609"/>
      <c r="F229" s="609"/>
      <c r="G229" s="609"/>
      <c r="H229" s="609">
        <v>0.16</v>
      </c>
      <c r="I229" s="609">
        <v>3.45</v>
      </c>
      <c r="J229" s="609"/>
      <c r="K229" s="609"/>
    </row>
    <row r="230" spans="1:11" x14ac:dyDescent="0.2">
      <c r="A230" s="609"/>
      <c r="B230" s="609"/>
      <c r="C230" s="609"/>
      <c r="D230" s="609" t="s">
        <v>615</v>
      </c>
      <c r="E230" s="609" t="s">
        <v>911</v>
      </c>
      <c r="F230" s="609"/>
      <c r="G230" s="609"/>
      <c r="H230" s="609"/>
      <c r="I230" s="609"/>
      <c r="J230" s="609">
        <v>1.2</v>
      </c>
      <c r="K230" s="609">
        <v>35.950000000000003</v>
      </c>
    </row>
    <row r="231" spans="1:11" x14ac:dyDescent="0.2">
      <c r="A231" s="609" t="s">
        <v>912</v>
      </c>
      <c r="B231" s="609" t="s">
        <v>724</v>
      </c>
      <c r="C231" s="609" t="s">
        <v>913</v>
      </c>
      <c r="D231" s="609"/>
      <c r="E231" s="609"/>
      <c r="F231" s="609"/>
      <c r="G231" s="609"/>
      <c r="H231" s="609">
        <v>0.08</v>
      </c>
      <c r="I231" s="609">
        <v>3.74</v>
      </c>
      <c r="J231" s="609"/>
      <c r="K231" s="609"/>
    </row>
    <row r="232" spans="1:11" x14ac:dyDescent="0.2">
      <c r="A232" s="609"/>
      <c r="B232" s="609"/>
      <c r="C232" s="609"/>
      <c r="D232" s="609" t="s">
        <v>721</v>
      </c>
      <c r="E232" s="609" t="s">
        <v>914</v>
      </c>
      <c r="F232" s="609"/>
      <c r="G232" s="609"/>
      <c r="H232" s="609"/>
      <c r="I232" s="609"/>
      <c r="J232" s="609">
        <v>0.27</v>
      </c>
      <c r="K232" s="609">
        <v>37.450000000000003</v>
      </c>
    </row>
    <row r="233" spans="1:11" x14ac:dyDescent="0.2">
      <c r="A233" s="609" t="s">
        <v>915</v>
      </c>
      <c r="B233" s="609"/>
      <c r="C233" s="609" t="s">
        <v>850</v>
      </c>
      <c r="D233" s="609"/>
      <c r="E233" s="609"/>
      <c r="F233" s="609"/>
      <c r="G233" s="609"/>
      <c r="H233" s="609"/>
      <c r="I233" s="609">
        <v>3.75</v>
      </c>
      <c r="J233" s="609"/>
      <c r="K233" s="609"/>
    </row>
    <row r="234" spans="1:11" x14ac:dyDescent="0.2">
      <c r="A234" s="609"/>
      <c r="B234" s="609"/>
      <c r="C234" s="609"/>
      <c r="D234" s="609" t="s">
        <v>583</v>
      </c>
      <c r="E234" s="609" t="s">
        <v>916</v>
      </c>
      <c r="F234" s="609"/>
      <c r="G234" s="609"/>
      <c r="H234" s="609"/>
      <c r="I234" s="609"/>
      <c r="J234" s="609">
        <v>0</v>
      </c>
      <c r="K234" s="609">
        <v>34.549999999999997</v>
      </c>
    </row>
    <row r="235" spans="1:11" x14ac:dyDescent="0.2">
      <c r="A235" s="609" t="s">
        <v>917</v>
      </c>
      <c r="B235" s="609"/>
      <c r="C235" s="609" t="s">
        <v>918</v>
      </c>
      <c r="D235" s="609"/>
      <c r="E235" s="609"/>
      <c r="F235" s="609"/>
      <c r="G235" s="609"/>
      <c r="H235" s="609"/>
      <c r="I235" s="609">
        <v>3.16</v>
      </c>
      <c r="J235" s="609"/>
      <c r="K235" s="609"/>
    </row>
    <row r="236" spans="1:11" x14ac:dyDescent="0.2">
      <c r="A236" s="609"/>
      <c r="B236" s="609"/>
      <c r="C236" s="609"/>
      <c r="D236" s="609" t="s">
        <v>583</v>
      </c>
      <c r="E236" s="609" t="s">
        <v>919</v>
      </c>
      <c r="F236" s="609"/>
      <c r="G236" s="609"/>
      <c r="H236" s="609"/>
      <c r="I236" s="609"/>
      <c r="J236" s="609">
        <v>0</v>
      </c>
      <c r="K236" s="609">
        <v>25.75</v>
      </c>
    </row>
    <row r="237" spans="1:11" x14ac:dyDescent="0.2">
      <c r="A237" s="609" t="s">
        <v>920</v>
      </c>
      <c r="B237" s="609"/>
      <c r="C237" s="609" t="s">
        <v>921</v>
      </c>
      <c r="D237" s="609"/>
      <c r="E237" s="609"/>
      <c r="F237" s="609"/>
      <c r="G237" s="609"/>
      <c r="H237" s="609"/>
      <c r="I237" s="609">
        <v>1.99</v>
      </c>
      <c r="J237" s="609"/>
      <c r="K237" s="609"/>
    </row>
    <row r="238" spans="1:11" x14ac:dyDescent="0.2">
      <c r="A238" s="609"/>
      <c r="B238" s="609"/>
      <c r="C238" s="609"/>
      <c r="D238" s="609" t="s">
        <v>594</v>
      </c>
      <c r="E238" s="609" t="s">
        <v>821</v>
      </c>
      <c r="F238" s="609"/>
      <c r="G238" s="609"/>
      <c r="H238" s="609"/>
      <c r="I238" s="609"/>
      <c r="J238" s="609">
        <v>0.03</v>
      </c>
      <c r="K238" s="609">
        <v>13.75</v>
      </c>
    </row>
    <row r="239" spans="1:11" x14ac:dyDescent="0.2">
      <c r="A239" s="609" t="s">
        <v>922</v>
      </c>
      <c r="B239" s="609" t="s">
        <v>613</v>
      </c>
      <c r="C239" s="609" t="s">
        <v>601</v>
      </c>
      <c r="D239" s="609"/>
      <c r="E239" s="609"/>
      <c r="F239" s="609"/>
      <c r="G239" s="609"/>
      <c r="H239" s="609">
        <v>0.01</v>
      </c>
      <c r="I239" s="609">
        <v>0.76</v>
      </c>
      <c r="J239" s="609"/>
      <c r="K239" s="609"/>
    </row>
    <row r="240" spans="1:11" x14ac:dyDescent="0.2">
      <c r="A240" s="609"/>
      <c r="B240" s="609"/>
      <c r="C240" s="609"/>
      <c r="D240" s="609" t="s">
        <v>807</v>
      </c>
      <c r="E240" s="609" t="s">
        <v>695</v>
      </c>
      <c r="F240" s="609"/>
      <c r="G240" s="609"/>
      <c r="H240" s="609"/>
      <c r="I240" s="609"/>
      <c r="J240" s="609">
        <v>3</v>
      </c>
      <c r="K240" s="609">
        <v>7.5</v>
      </c>
    </row>
    <row r="241" spans="1:11" x14ac:dyDescent="0.2">
      <c r="A241" s="609" t="s">
        <v>923</v>
      </c>
      <c r="B241" s="609" t="s">
        <v>924</v>
      </c>
      <c r="C241" s="609" t="s">
        <v>925</v>
      </c>
      <c r="D241" s="609"/>
      <c r="E241" s="609"/>
      <c r="F241" s="609"/>
      <c r="G241" s="609"/>
      <c r="H241" s="609">
        <v>0.59</v>
      </c>
      <c r="I241" s="609">
        <v>0.74</v>
      </c>
      <c r="J241" s="609"/>
      <c r="K241" s="609"/>
    </row>
    <row r="242" spans="1:11" x14ac:dyDescent="0.2">
      <c r="A242" s="609"/>
      <c r="B242" s="609"/>
      <c r="C242" s="609"/>
      <c r="D242" s="609" t="s">
        <v>654</v>
      </c>
      <c r="E242" s="609" t="s">
        <v>926</v>
      </c>
      <c r="F242" s="609"/>
      <c r="G242" s="609"/>
      <c r="H242" s="609"/>
      <c r="I242" s="609"/>
      <c r="J242" s="609">
        <v>3.35</v>
      </c>
      <c r="K242" s="609">
        <v>11.45</v>
      </c>
    </row>
    <row r="243" spans="1:11" x14ac:dyDescent="0.2">
      <c r="A243" s="609" t="s">
        <v>927</v>
      </c>
      <c r="B243" s="609" t="s">
        <v>724</v>
      </c>
      <c r="C243" s="609" t="s">
        <v>813</v>
      </c>
      <c r="D243" s="609"/>
      <c r="E243" s="609"/>
      <c r="F243" s="609"/>
      <c r="G243" s="609"/>
      <c r="H243" s="609">
        <v>0.08</v>
      </c>
      <c r="I243" s="609">
        <v>1.55</v>
      </c>
      <c r="J243" s="609"/>
      <c r="K243" s="609"/>
    </row>
    <row r="244" spans="1:11" x14ac:dyDescent="0.2">
      <c r="A244" s="609"/>
      <c r="B244" s="609"/>
      <c r="C244" s="609"/>
      <c r="D244" s="609" t="s">
        <v>721</v>
      </c>
      <c r="E244" s="609" t="s">
        <v>928</v>
      </c>
      <c r="F244" s="609"/>
      <c r="G244" s="609"/>
      <c r="H244" s="609"/>
      <c r="I244" s="609"/>
      <c r="J244" s="609">
        <v>0.27</v>
      </c>
      <c r="K244" s="609">
        <v>14.85</v>
      </c>
    </row>
    <row r="245" spans="1:11" x14ac:dyDescent="0.2">
      <c r="A245" s="609" t="s">
        <v>929</v>
      </c>
      <c r="B245" s="609"/>
      <c r="C245" s="609" t="s">
        <v>930</v>
      </c>
      <c r="D245" s="609"/>
      <c r="E245" s="609"/>
      <c r="F245" s="609"/>
      <c r="G245" s="609"/>
      <c r="H245" s="609"/>
      <c r="I245" s="609">
        <v>1.42</v>
      </c>
      <c r="J245" s="609"/>
      <c r="K245" s="609"/>
    </row>
    <row r="246" spans="1:11" x14ac:dyDescent="0.2">
      <c r="A246" s="609"/>
      <c r="B246" s="609"/>
      <c r="C246" s="609"/>
      <c r="D246" s="609" t="s">
        <v>587</v>
      </c>
      <c r="E246" s="609" t="s">
        <v>931</v>
      </c>
      <c r="F246" s="609"/>
      <c r="G246" s="609"/>
      <c r="H246" s="609"/>
      <c r="I246" s="609"/>
      <c r="J246" s="609">
        <v>0.13</v>
      </c>
      <c r="K246" s="609">
        <v>14.15</v>
      </c>
    </row>
    <row r="247" spans="1:11" x14ac:dyDescent="0.2">
      <c r="A247" s="609" t="s">
        <v>932</v>
      </c>
      <c r="B247" s="609" t="s">
        <v>590</v>
      </c>
      <c r="C247" s="609" t="s">
        <v>933</v>
      </c>
      <c r="D247" s="609"/>
      <c r="E247" s="609"/>
      <c r="F247" s="609"/>
      <c r="G247" s="609"/>
      <c r="H247" s="609">
        <v>0.04</v>
      </c>
      <c r="I247" s="609">
        <v>1.41</v>
      </c>
      <c r="J247" s="609"/>
      <c r="K247" s="609"/>
    </row>
    <row r="248" spans="1:11" x14ac:dyDescent="0.2">
      <c r="A248" s="609"/>
      <c r="B248" s="609"/>
      <c r="C248" s="609"/>
      <c r="D248" s="609" t="s">
        <v>685</v>
      </c>
      <c r="E248" s="609" t="s">
        <v>578</v>
      </c>
      <c r="F248" s="609"/>
      <c r="G248" s="609"/>
      <c r="H248" s="609"/>
      <c r="I248" s="609"/>
      <c r="J248" s="609">
        <v>0.8</v>
      </c>
      <c r="K248" s="609">
        <v>11.2</v>
      </c>
    </row>
    <row r="249" spans="1:11" x14ac:dyDescent="0.2">
      <c r="A249" s="609" t="s">
        <v>934</v>
      </c>
      <c r="B249" s="609" t="s">
        <v>657</v>
      </c>
      <c r="C249" s="609" t="s">
        <v>935</v>
      </c>
      <c r="D249" s="609"/>
      <c r="E249" s="609"/>
      <c r="F249" s="609"/>
      <c r="G249" s="609"/>
      <c r="H249" s="609">
        <v>0.12</v>
      </c>
      <c r="I249" s="609">
        <v>0.83</v>
      </c>
      <c r="J249" s="609"/>
      <c r="K249" s="609"/>
    </row>
    <row r="250" spans="1:11" x14ac:dyDescent="0.2">
      <c r="A250" s="609"/>
      <c r="B250" s="609"/>
      <c r="C250" s="609"/>
      <c r="D250" s="609" t="s">
        <v>876</v>
      </c>
      <c r="E250" s="609" t="s">
        <v>936</v>
      </c>
      <c r="F250" s="609"/>
      <c r="G250" s="609"/>
      <c r="H250" s="609"/>
      <c r="I250" s="609"/>
      <c r="J250" s="609">
        <v>2.7</v>
      </c>
      <c r="K250" s="609">
        <v>2.77</v>
      </c>
    </row>
    <row r="251" spans="1:11" x14ac:dyDescent="0.2">
      <c r="A251" s="609" t="s">
        <v>937</v>
      </c>
      <c r="B251" s="609" t="s">
        <v>709</v>
      </c>
      <c r="C251" s="609" t="s">
        <v>583</v>
      </c>
      <c r="D251" s="609"/>
      <c r="E251" s="609"/>
      <c r="F251" s="609"/>
      <c r="G251" s="609"/>
      <c r="H251" s="609">
        <v>0.42</v>
      </c>
      <c r="I251" s="609">
        <v>0</v>
      </c>
      <c r="J251" s="609"/>
      <c r="K251" s="609"/>
    </row>
    <row r="252" spans="1:11" x14ac:dyDescent="0.2">
      <c r="A252" s="609"/>
      <c r="B252" s="609"/>
      <c r="C252" s="609"/>
      <c r="D252" s="609" t="s">
        <v>938</v>
      </c>
      <c r="E252" s="609" t="s">
        <v>677</v>
      </c>
      <c r="F252" s="609"/>
      <c r="G252" s="609"/>
      <c r="H252" s="609"/>
      <c r="I252" s="609"/>
      <c r="J252" s="609">
        <v>3.65</v>
      </c>
      <c r="K252" s="609">
        <v>0.33</v>
      </c>
    </row>
    <row r="253" spans="1:11" x14ac:dyDescent="0.2">
      <c r="A253" s="609" t="s">
        <v>939</v>
      </c>
      <c r="B253" s="609" t="s">
        <v>628</v>
      </c>
      <c r="C253" s="609" t="s">
        <v>573</v>
      </c>
      <c r="D253" s="609"/>
      <c r="E253" s="609"/>
      <c r="F253" s="609"/>
      <c r="G253" s="609"/>
      <c r="H253" s="609">
        <v>0.31</v>
      </c>
      <c r="I253" s="609">
        <v>0.1</v>
      </c>
      <c r="J253" s="609"/>
      <c r="K253" s="609"/>
    </row>
    <row r="254" spans="1:11" x14ac:dyDescent="0.2">
      <c r="A254" s="609"/>
      <c r="B254" s="609"/>
      <c r="C254" s="609"/>
      <c r="D254" s="609" t="s">
        <v>940</v>
      </c>
      <c r="E254" s="609" t="s">
        <v>677</v>
      </c>
      <c r="F254" s="609"/>
      <c r="G254" s="609"/>
      <c r="H254" s="609"/>
      <c r="I254" s="609"/>
      <c r="J254" s="609">
        <v>10.15</v>
      </c>
      <c r="K254" s="609">
        <v>0.33</v>
      </c>
    </row>
    <row r="255" spans="1:11" x14ac:dyDescent="0.2">
      <c r="A255" s="609" t="s">
        <v>941</v>
      </c>
      <c r="B255" s="609" t="s">
        <v>942</v>
      </c>
      <c r="C255" s="609"/>
      <c r="D255" s="609"/>
      <c r="E255" s="609"/>
      <c r="F255" s="609"/>
      <c r="G255" s="609"/>
      <c r="H255" s="609">
        <v>1.72</v>
      </c>
      <c r="I255" s="609"/>
      <c r="J255" s="609"/>
      <c r="K255" s="609"/>
    </row>
    <row r="256" spans="1:11" x14ac:dyDescent="0.2">
      <c r="A256" s="609"/>
      <c r="B256" s="609"/>
      <c r="C256" s="609"/>
      <c r="D256" s="609" t="s">
        <v>610</v>
      </c>
      <c r="E256" s="609" t="s">
        <v>594</v>
      </c>
      <c r="F256" s="609"/>
      <c r="G256" s="609"/>
      <c r="H256" s="609"/>
      <c r="I256" s="609"/>
      <c r="J256" s="609">
        <v>13.35</v>
      </c>
      <c r="K256" s="609">
        <v>0.03</v>
      </c>
    </row>
    <row r="257" spans="1:11" x14ac:dyDescent="0.2">
      <c r="A257" s="609" t="s">
        <v>943</v>
      </c>
      <c r="B257" s="609" t="s">
        <v>882</v>
      </c>
      <c r="C257" s="609" t="s">
        <v>613</v>
      </c>
      <c r="D257" s="609"/>
      <c r="E257" s="609"/>
      <c r="F257" s="609"/>
      <c r="G257" s="609"/>
      <c r="H257" s="609">
        <v>0.95</v>
      </c>
      <c r="I257" s="609">
        <v>0.01</v>
      </c>
      <c r="J257" s="609"/>
      <c r="K257" s="609"/>
    </row>
    <row r="258" spans="1:11" x14ac:dyDescent="0.2">
      <c r="A258" s="609"/>
      <c r="B258" s="609"/>
      <c r="C258" s="609"/>
      <c r="D258" s="609" t="s">
        <v>944</v>
      </c>
      <c r="E258" s="609" t="s">
        <v>594</v>
      </c>
      <c r="F258" s="609"/>
      <c r="G258" s="609"/>
      <c r="H258" s="609"/>
      <c r="I258" s="609"/>
      <c r="J258" s="609">
        <v>11.55</v>
      </c>
      <c r="K258" s="609">
        <v>0.03</v>
      </c>
    </row>
    <row r="259" spans="1:11" x14ac:dyDescent="0.2">
      <c r="A259" s="609" t="s">
        <v>945</v>
      </c>
      <c r="B259" s="609" t="s">
        <v>946</v>
      </c>
      <c r="C259" s="609"/>
      <c r="D259" s="609"/>
      <c r="E259" s="609"/>
      <c r="F259" s="609"/>
      <c r="G259" s="609"/>
      <c r="H259" s="609">
        <v>1.36</v>
      </c>
      <c r="I259" s="609"/>
      <c r="J259" s="609"/>
      <c r="K259" s="609"/>
    </row>
    <row r="260" spans="1:11" x14ac:dyDescent="0.2">
      <c r="A260" s="609"/>
      <c r="B260" s="609"/>
      <c r="C260" s="609"/>
      <c r="D260" s="609" t="s">
        <v>605</v>
      </c>
      <c r="E260" s="609" t="s">
        <v>594</v>
      </c>
      <c r="F260" s="609"/>
      <c r="G260" s="609"/>
      <c r="H260" s="609"/>
      <c r="I260" s="609"/>
      <c r="J260" s="609">
        <v>9.25</v>
      </c>
      <c r="K260" s="609">
        <v>0.03</v>
      </c>
    </row>
    <row r="261" spans="1:11" x14ac:dyDescent="0.2">
      <c r="A261" s="609" t="s">
        <v>947</v>
      </c>
      <c r="B261" s="609" t="s">
        <v>672</v>
      </c>
      <c r="C261" s="609" t="s">
        <v>613</v>
      </c>
      <c r="D261" s="609"/>
      <c r="E261" s="609"/>
      <c r="F261" s="609"/>
      <c r="G261" s="609"/>
      <c r="H261" s="609">
        <v>0.49</v>
      </c>
      <c r="I261" s="609">
        <v>0.01</v>
      </c>
      <c r="J261" s="609"/>
      <c r="K261" s="609"/>
    </row>
    <row r="262" spans="1:11" x14ac:dyDescent="0.2">
      <c r="A262" s="609"/>
      <c r="B262" s="609"/>
      <c r="C262" s="609"/>
      <c r="D262" s="609" t="s">
        <v>609</v>
      </c>
      <c r="E262" s="609" t="s">
        <v>753</v>
      </c>
      <c r="F262" s="609"/>
      <c r="G262" s="609"/>
      <c r="H262" s="609"/>
      <c r="I262" s="609"/>
      <c r="J262" s="609">
        <v>1.63</v>
      </c>
      <c r="K262" s="609">
        <v>3.45</v>
      </c>
    </row>
    <row r="263" spans="1:11" x14ac:dyDescent="0.2">
      <c r="A263" s="609" t="s">
        <v>948</v>
      </c>
      <c r="B263" s="609" t="s">
        <v>583</v>
      </c>
      <c r="C263" s="609" t="s">
        <v>642</v>
      </c>
      <c r="D263" s="609"/>
      <c r="E263" s="609"/>
      <c r="F263" s="609"/>
      <c r="G263" s="609"/>
      <c r="H263" s="609">
        <v>0</v>
      </c>
      <c r="I263" s="609">
        <v>0.68</v>
      </c>
      <c r="J263" s="609"/>
      <c r="K263" s="609"/>
    </row>
    <row r="264" spans="1:11" x14ac:dyDescent="0.2">
      <c r="A264" s="609"/>
      <c r="B264" s="609"/>
      <c r="C264" s="609"/>
      <c r="D264" s="609" t="s">
        <v>949</v>
      </c>
      <c r="E264" s="609" t="s">
        <v>950</v>
      </c>
      <c r="F264" s="609"/>
      <c r="G264" s="609"/>
      <c r="H264" s="609"/>
      <c r="I264" s="609"/>
      <c r="J264" s="609">
        <v>1.37</v>
      </c>
      <c r="K264" s="609">
        <v>6.9</v>
      </c>
    </row>
    <row r="265" spans="1:11" x14ac:dyDescent="0.2">
      <c r="A265" s="609" t="s">
        <v>951</v>
      </c>
      <c r="B265" s="609" t="s">
        <v>756</v>
      </c>
      <c r="C265" s="609" t="s">
        <v>617</v>
      </c>
      <c r="D265" s="609"/>
      <c r="E265" s="609"/>
      <c r="F265" s="609"/>
      <c r="G265" s="609"/>
      <c r="H265" s="609">
        <v>0.41</v>
      </c>
      <c r="I265" s="609">
        <v>0.7</v>
      </c>
      <c r="J265" s="609"/>
      <c r="K265" s="609"/>
    </row>
    <row r="266" spans="1:11" x14ac:dyDescent="0.2">
      <c r="A266" s="609"/>
      <c r="B266" s="609"/>
      <c r="C266" s="609"/>
      <c r="D266" s="609" t="s">
        <v>695</v>
      </c>
      <c r="E266" s="609" t="s">
        <v>952</v>
      </c>
      <c r="F266" s="609"/>
      <c r="G266" s="609"/>
      <c r="H266" s="609"/>
      <c r="I266" s="609"/>
      <c r="J266" s="609">
        <v>7.5</v>
      </c>
      <c r="K266" s="609">
        <v>2.33</v>
      </c>
    </row>
    <row r="267" spans="1:11" x14ac:dyDescent="0.2">
      <c r="A267" s="609" t="s">
        <v>953</v>
      </c>
      <c r="B267" s="609" t="s">
        <v>954</v>
      </c>
      <c r="C267" s="609" t="s">
        <v>583</v>
      </c>
      <c r="D267" s="609"/>
      <c r="E267" s="609"/>
      <c r="F267" s="609"/>
      <c r="G267" s="609"/>
      <c r="H267" s="609">
        <v>1.0900000000000001</v>
      </c>
      <c r="I267" s="609">
        <v>0</v>
      </c>
      <c r="J267" s="609"/>
      <c r="K267" s="609"/>
    </row>
    <row r="268" spans="1:11" x14ac:dyDescent="0.2">
      <c r="A268" s="609"/>
      <c r="B268" s="609"/>
      <c r="C268" s="609"/>
      <c r="D268" s="609" t="s">
        <v>955</v>
      </c>
      <c r="E268" s="609" t="s">
        <v>956</v>
      </c>
      <c r="F268" s="609"/>
      <c r="G268" s="609"/>
      <c r="H268" s="609"/>
      <c r="I268" s="609"/>
      <c r="J268" s="609">
        <v>10.6</v>
      </c>
      <c r="K268" s="609">
        <v>1.67</v>
      </c>
    </row>
    <row r="269" spans="1:11" x14ac:dyDescent="0.2">
      <c r="A269" s="609" t="s">
        <v>957</v>
      </c>
      <c r="B269" s="609" t="s">
        <v>958</v>
      </c>
      <c r="C269" s="609" t="s">
        <v>959</v>
      </c>
      <c r="D269" s="609"/>
      <c r="E269" s="609"/>
      <c r="F269" s="609"/>
      <c r="G269" s="609"/>
      <c r="H269" s="609">
        <v>1.03</v>
      </c>
      <c r="I269" s="609">
        <v>0.5</v>
      </c>
      <c r="J269" s="609"/>
      <c r="K269" s="609"/>
    </row>
    <row r="270" spans="1:11" x14ac:dyDescent="0.2">
      <c r="A270" s="609"/>
      <c r="B270" s="609"/>
      <c r="C270" s="609"/>
      <c r="D270" s="609" t="s">
        <v>819</v>
      </c>
      <c r="E270" s="609" t="s">
        <v>960</v>
      </c>
      <c r="F270" s="609"/>
      <c r="G270" s="609"/>
      <c r="H270" s="609"/>
      <c r="I270" s="609"/>
      <c r="J270" s="609">
        <v>5.45</v>
      </c>
      <c r="K270" s="609">
        <v>3.95</v>
      </c>
    </row>
    <row r="271" spans="1:11" x14ac:dyDescent="0.2">
      <c r="A271" s="609" t="s">
        <v>961</v>
      </c>
      <c r="B271" s="609" t="s">
        <v>727</v>
      </c>
      <c r="C271" s="609" t="s">
        <v>962</v>
      </c>
      <c r="D271" s="609"/>
      <c r="E271" s="609"/>
      <c r="F271" s="609"/>
      <c r="G271" s="609"/>
      <c r="H271" s="609">
        <v>0.06</v>
      </c>
      <c r="I271" s="609">
        <v>0.28999999999999998</v>
      </c>
      <c r="J271" s="609"/>
      <c r="K271" s="609"/>
    </row>
    <row r="272" spans="1:11" x14ac:dyDescent="0.2">
      <c r="A272" s="609"/>
      <c r="B272" s="609"/>
      <c r="C272" s="609"/>
      <c r="D272" s="609" t="s">
        <v>959</v>
      </c>
      <c r="E272" s="609" t="s">
        <v>618</v>
      </c>
      <c r="F272" s="609"/>
      <c r="G272" s="609"/>
      <c r="H272" s="609"/>
      <c r="I272" s="609"/>
      <c r="J272" s="609">
        <v>0.5</v>
      </c>
      <c r="K272" s="609">
        <v>7.4</v>
      </c>
    </row>
    <row r="273" spans="1:11" x14ac:dyDescent="0.2">
      <c r="A273" s="609" t="s">
        <v>963</v>
      </c>
      <c r="B273" s="609" t="s">
        <v>590</v>
      </c>
      <c r="C273" s="609" t="s">
        <v>964</v>
      </c>
      <c r="D273" s="609"/>
      <c r="E273" s="609"/>
      <c r="F273" s="609"/>
      <c r="G273" s="609"/>
      <c r="H273" s="609">
        <v>0.04</v>
      </c>
      <c r="I273" s="609">
        <v>1.19</v>
      </c>
      <c r="J273" s="609"/>
      <c r="K273" s="609"/>
    </row>
    <row r="274" spans="1:11" x14ac:dyDescent="0.2">
      <c r="A274" s="609"/>
      <c r="B274" s="609"/>
      <c r="C274" s="609"/>
      <c r="D274" s="609" t="s">
        <v>742</v>
      </c>
      <c r="E274" s="609" t="s">
        <v>965</v>
      </c>
      <c r="F274" s="609"/>
      <c r="G274" s="609"/>
      <c r="H274" s="609"/>
      <c r="I274" s="609"/>
      <c r="J274" s="609">
        <v>4.25</v>
      </c>
      <c r="K274" s="609">
        <v>9.15</v>
      </c>
    </row>
    <row r="275" spans="1:11" x14ac:dyDescent="0.2">
      <c r="A275" s="609" t="s">
        <v>966</v>
      </c>
      <c r="B275" s="609" t="s">
        <v>634</v>
      </c>
      <c r="C275" s="609" t="s">
        <v>735</v>
      </c>
      <c r="D275" s="609"/>
      <c r="E275" s="609"/>
      <c r="F275" s="609"/>
      <c r="G275" s="609"/>
      <c r="H275" s="609">
        <v>0.81</v>
      </c>
      <c r="I275" s="609">
        <v>0.64</v>
      </c>
      <c r="J275" s="609"/>
      <c r="K275" s="609"/>
    </row>
    <row r="276" spans="1:11" x14ac:dyDescent="0.2">
      <c r="A276" s="609"/>
      <c r="B276" s="609"/>
      <c r="C276" s="609"/>
      <c r="D276" s="609" t="s">
        <v>967</v>
      </c>
      <c r="E276" s="609" t="s">
        <v>968</v>
      </c>
      <c r="F276" s="609"/>
      <c r="G276" s="609"/>
      <c r="H276" s="609"/>
      <c r="I276" s="609"/>
      <c r="J276" s="609">
        <v>7.2</v>
      </c>
      <c r="K276" s="609">
        <v>4.3</v>
      </c>
    </row>
    <row r="277" spans="1:11" x14ac:dyDescent="0.2">
      <c r="A277" s="609" t="s">
        <v>969</v>
      </c>
      <c r="B277" s="609" t="s">
        <v>585</v>
      </c>
      <c r="C277" s="609" t="s">
        <v>970</v>
      </c>
      <c r="D277" s="609"/>
      <c r="E277" s="609"/>
      <c r="F277" s="609"/>
      <c r="G277" s="609"/>
      <c r="H277" s="609">
        <v>0.63</v>
      </c>
      <c r="I277" s="609">
        <v>0.22</v>
      </c>
      <c r="J277" s="609"/>
      <c r="K277" s="609"/>
    </row>
    <row r="278" spans="1:11" x14ac:dyDescent="0.2">
      <c r="A278" s="609"/>
      <c r="B278" s="609"/>
      <c r="C278" s="609"/>
      <c r="D278" s="609" t="s">
        <v>971</v>
      </c>
      <c r="E278" s="609" t="s">
        <v>629</v>
      </c>
      <c r="F278" s="609"/>
      <c r="G278" s="609"/>
      <c r="H278" s="609"/>
      <c r="I278" s="609"/>
      <c r="J278" s="609">
        <v>7.8</v>
      </c>
      <c r="K278" s="609">
        <v>0.73</v>
      </c>
    </row>
    <row r="279" spans="1:11" x14ac:dyDescent="0.2">
      <c r="A279" s="609" t="s">
        <v>972</v>
      </c>
      <c r="B279" s="609" t="s">
        <v>973</v>
      </c>
      <c r="C279" s="609"/>
      <c r="D279" s="609"/>
      <c r="E279" s="609"/>
      <c r="F279" s="609"/>
      <c r="G279" s="609"/>
      <c r="H279" s="609">
        <v>0.93</v>
      </c>
      <c r="I279" s="609"/>
      <c r="J279" s="609"/>
      <c r="K279" s="609"/>
    </row>
    <row r="280" spans="1:11" x14ac:dyDescent="0.2">
      <c r="A280" s="609"/>
      <c r="B280" s="609"/>
      <c r="C280" s="609"/>
      <c r="D280" s="609" t="s">
        <v>599</v>
      </c>
      <c r="E280" s="609" t="s">
        <v>798</v>
      </c>
      <c r="F280" s="609"/>
      <c r="G280" s="609"/>
      <c r="H280" s="609"/>
      <c r="I280" s="609"/>
      <c r="J280" s="609">
        <v>5.5</v>
      </c>
      <c r="K280" s="609">
        <v>0.3</v>
      </c>
    </row>
    <row r="281" spans="1:11" x14ac:dyDescent="0.2">
      <c r="A281" s="609" t="s">
        <v>974</v>
      </c>
      <c r="B281" s="609" t="s">
        <v>698</v>
      </c>
      <c r="C281" s="609" t="s">
        <v>814</v>
      </c>
      <c r="D281" s="609"/>
      <c r="E281" s="609"/>
      <c r="F281" s="609"/>
      <c r="G281" s="609"/>
      <c r="H281" s="609">
        <v>0.17</v>
      </c>
      <c r="I281" s="609">
        <v>0.09</v>
      </c>
      <c r="J281" s="609"/>
      <c r="K281" s="609"/>
    </row>
    <row r="282" spans="1:11" x14ac:dyDescent="0.2">
      <c r="A282" s="609"/>
      <c r="B282" s="609"/>
      <c r="C282" s="609"/>
      <c r="D282" s="609" t="s">
        <v>975</v>
      </c>
      <c r="E282" s="609" t="s">
        <v>659</v>
      </c>
      <c r="F282" s="609"/>
      <c r="G282" s="609"/>
      <c r="H282" s="609"/>
      <c r="I282" s="609"/>
      <c r="J282" s="609">
        <v>9.3000000000000007</v>
      </c>
      <c r="K282" s="609">
        <v>2</v>
      </c>
    </row>
    <row r="283" spans="1:11" x14ac:dyDescent="0.2">
      <c r="A283" s="609" t="s">
        <v>976</v>
      </c>
      <c r="B283" s="609" t="s">
        <v>977</v>
      </c>
      <c r="C283" s="609" t="s">
        <v>628</v>
      </c>
      <c r="D283" s="609"/>
      <c r="E283" s="609"/>
      <c r="F283" s="609"/>
      <c r="G283" s="609"/>
      <c r="H283" s="609">
        <v>1.69</v>
      </c>
      <c r="I283" s="609">
        <v>0.31</v>
      </c>
      <c r="J283" s="609"/>
      <c r="K283" s="609"/>
    </row>
    <row r="284" spans="1:11" x14ac:dyDescent="0.2">
      <c r="A284" s="609"/>
      <c r="B284" s="609"/>
      <c r="C284" s="609"/>
      <c r="D284" s="609" t="s">
        <v>574</v>
      </c>
      <c r="E284" s="609" t="s">
        <v>958</v>
      </c>
      <c r="F284" s="609"/>
      <c r="G284" s="609"/>
      <c r="H284" s="609"/>
      <c r="I284" s="609"/>
      <c r="J284" s="609">
        <v>12.9</v>
      </c>
      <c r="K284" s="609">
        <v>1.03</v>
      </c>
    </row>
    <row r="285" spans="1:11" x14ac:dyDescent="0.2">
      <c r="A285" s="609" t="s">
        <v>978</v>
      </c>
      <c r="B285" s="609" t="s">
        <v>979</v>
      </c>
      <c r="C285" s="609"/>
      <c r="D285" s="609"/>
      <c r="E285" s="609"/>
      <c r="F285" s="609"/>
      <c r="G285" s="609"/>
      <c r="H285" s="609">
        <v>0.89</v>
      </c>
      <c r="I285" s="609"/>
      <c r="J285" s="609"/>
      <c r="K285" s="609"/>
    </row>
    <row r="286" spans="1:11" x14ac:dyDescent="0.2">
      <c r="A286" s="609"/>
      <c r="B286" s="609"/>
      <c r="C286" s="609"/>
      <c r="D286" s="609" t="s">
        <v>980</v>
      </c>
      <c r="E286" s="609" t="s">
        <v>583</v>
      </c>
      <c r="F286" s="609"/>
      <c r="G286" s="609"/>
      <c r="H286" s="609"/>
      <c r="I286" s="609"/>
      <c r="J286" s="609">
        <v>13.3</v>
      </c>
      <c r="K286" s="609">
        <v>0</v>
      </c>
    </row>
    <row r="287" spans="1:11" x14ac:dyDescent="0.2">
      <c r="A287" s="609" t="s">
        <v>981</v>
      </c>
      <c r="B287" s="609" t="s">
        <v>982</v>
      </c>
      <c r="C287" s="609"/>
      <c r="D287" s="609"/>
      <c r="E287" s="609"/>
      <c r="F287" s="609"/>
      <c r="G287" s="609"/>
      <c r="H287" s="609">
        <v>1.77</v>
      </c>
      <c r="I287" s="609"/>
      <c r="J287" s="609"/>
      <c r="K287" s="609"/>
    </row>
    <row r="288" spans="1:11" x14ac:dyDescent="0.2">
      <c r="A288" s="609"/>
      <c r="B288" s="609"/>
      <c r="C288" s="609"/>
      <c r="D288" s="609" t="s">
        <v>983</v>
      </c>
      <c r="E288" s="609" t="s">
        <v>583</v>
      </c>
      <c r="F288" s="609"/>
      <c r="G288" s="609"/>
      <c r="H288" s="609"/>
      <c r="I288" s="609"/>
      <c r="J288" s="609">
        <v>12</v>
      </c>
      <c r="K288" s="609">
        <v>0</v>
      </c>
    </row>
    <row r="289" spans="1:11" x14ac:dyDescent="0.2">
      <c r="A289" s="609" t="s">
        <v>984</v>
      </c>
      <c r="B289" s="609" t="s">
        <v>585</v>
      </c>
      <c r="C289" s="609" t="s">
        <v>583</v>
      </c>
      <c r="D289" s="609"/>
      <c r="E289" s="609"/>
      <c r="F289" s="609"/>
      <c r="G289" s="609"/>
      <c r="H289" s="609">
        <v>0.63</v>
      </c>
      <c r="I289" s="609">
        <v>0</v>
      </c>
      <c r="J289" s="609"/>
      <c r="K289" s="609"/>
    </row>
    <row r="290" spans="1:11" x14ac:dyDescent="0.2">
      <c r="A290" s="609"/>
      <c r="B290" s="609"/>
      <c r="C290" s="609"/>
      <c r="D290" s="609" t="s">
        <v>985</v>
      </c>
      <c r="E290" s="609" t="s">
        <v>959</v>
      </c>
      <c r="F290" s="609"/>
      <c r="G290" s="609"/>
      <c r="H290" s="609"/>
      <c r="I290" s="609"/>
      <c r="J290" s="609">
        <v>3.5</v>
      </c>
      <c r="K290" s="609">
        <v>0.5</v>
      </c>
    </row>
    <row r="291" spans="1:11" x14ac:dyDescent="0.2">
      <c r="A291" s="609" t="s">
        <v>986</v>
      </c>
      <c r="B291" s="609" t="s">
        <v>579</v>
      </c>
      <c r="C291" s="609" t="s">
        <v>787</v>
      </c>
      <c r="D291" s="609"/>
      <c r="E291" s="609"/>
      <c r="F291" s="609"/>
      <c r="G291" s="609"/>
      <c r="H291" s="609">
        <v>7.0000000000000007E-2</v>
      </c>
      <c r="I291" s="609">
        <v>0.15</v>
      </c>
      <c r="J291" s="609"/>
      <c r="K291" s="609"/>
    </row>
    <row r="292" spans="1:11" x14ac:dyDescent="0.2">
      <c r="A292" s="609"/>
      <c r="B292" s="609"/>
      <c r="C292" s="609"/>
      <c r="D292" s="609" t="s">
        <v>707</v>
      </c>
      <c r="E292" s="609" t="s">
        <v>855</v>
      </c>
      <c r="F292" s="609"/>
      <c r="G292" s="609"/>
      <c r="H292" s="609"/>
      <c r="I292" s="609"/>
      <c r="J292" s="609">
        <v>3.9</v>
      </c>
      <c r="K292" s="609">
        <v>4.2</v>
      </c>
    </row>
    <row r="293" spans="1:11" x14ac:dyDescent="0.2">
      <c r="A293" s="609" t="s">
        <v>987</v>
      </c>
      <c r="B293" s="609" t="s">
        <v>988</v>
      </c>
      <c r="C293" s="609" t="s">
        <v>839</v>
      </c>
      <c r="D293" s="609"/>
      <c r="E293" s="609"/>
      <c r="F293" s="609"/>
      <c r="G293" s="609"/>
      <c r="H293" s="609">
        <v>0.71</v>
      </c>
      <c r="I293" s="609">
        <v>0.69</v>
      </c>
      <c r="J293" s="609"/>
      <c r="K293" s="609"/>
    </row>
    <row r="294" spans="1:11" x14ac:dyDescent="0.2">
      <c r="A294" s="609"/>
      <c r="B294" s="609"/>
      <c r="C294" s="609"/>
      <c r="D294" s="609" t="s">
        <v>731</v>
      </c>
      <c r="E294" s="609" t="s">
        <v>989</v>
      </c>
      <c r="F294" s="609"/>
      <c r="G294" s="609"/>
      <c r="H294" s="609"/>
      <c r="I294" s="609"/>
      <c r="J294" s="609">
        <v>6.8</v>
      </c>
      <c r="K294" s="609">
        <v>3.85</v>
      </c>
    </row>
    <row r="295" spans="1:11" x14ac:dyDescent="0.2">
      <c r="A295" s="609" t="s">
        <v>990</v>
      </c>
      <c r="B295" s="609" t="s">
        <v>678</v>
      </c>
      <c r="C295" s="609" t="s">
        <v>724</v>
      </c>
      <c r="D295" s="609"/>
      <c r="E295" s="609"/>
      <c r="F295" s="609"/>
      <c r="G295" s="609"/>
      <c r="H295" s="609">
        <v>0.65</v>
      </c>
      <c r="I295" s="609">
        <v>0.08</v>
      </c>
      <c r="J295" s="609"/>
      <c r="K295" s="609"/>
    </row>
    <row r="296" spans="1:11" x14ac:dyDescent="0.2">
      <c r="A296" s="609"/>
      <c r="B296" s="609"/>
      <c r="C296" s="609"/>
      <c r="D296" s="609" t="s">
        <v>230</v>
      </c>
      <c r="E296" s="609" t="s">
        <v>679</v>
      </c>
      <c r="F296" s="609"/>
      <c r="G296" s="609"/>
      <c r="H296" s="609"/>
      <c r="I296" s="609"/>
      <c r="J296" s="609">
        <v>6.25</v>
      </c>
      <c r="K296" s="609">
        <v>3.2</v>
      </c>
    </row>
    <row r="297" spans="1:11" x14ac:dyDescent="0.2">
      <c r="A297" s="609" t="s">
        <v>991</v>
      </c>
      <c r="B297" s="609" t="s">
        <v>575</v>
      </c>
      <c r="C297" s="609" t="s">
        <v>624</v>
      </c>
      <c r="D297" s="609"/>
      <c r="E297" s="609"/>
      <c r="F297" s="609"/>
      <c r="G297" s="609"/>
      <c r="H297" s="609">
        <v>0.6</v>
      </c>
      <c r="I297" s="609">
        <v>0.56000000000000005</v>
      </c>
      <c r="J297" s="609"/>
      <c r="K297" s="609"/>
    </row>
    <row r="298" spans="1:11" x14ac:dyDescent="0.2">
      <c r="A298" s="609"/>
      <c r="B298" s="609"/>
      <c r="C298" s="609"/>
      <c r="D298" s="609" t="s">
        <v>992</v>
      </c>
      <c r="E298" s="609" t="s">
        <v>993</v>
      </c>
      <c r="F298" s="609"/>
      <c r="G298" s="609"/>
      <c r="H298" s="609"/>
      <c r="I298" s="609"/>
      <c r="J298" s="609">
        <v>6</v>
      </c>
      <c r="K298" s="609">
        <v>5.55</v>
      </c>
    </row>
    <row r="299" spans="1:11" x14ac:dyDescent="0.2">
      <c r="A299" s="609" t="s">
        <v>994</v>
      </c>
      <c r="B299" s="609" t="s">
        <v>575</v>
      </c>
      <c r="C299" s="609" t="s">
        <v>652</v>
      </c>
      <c r="D299" s="609"/>
      <c r="E299" s="609"/>
      <c r="F299" s="609"/>
      <c r="G299" s="609"/>
      <c r="H299" s="609">
        <v>0.6</v>
      </c>
      <c r="I299" s="609">
        <v>0.55000000000000004</v>
      </c>
      <c r="J299" s="609"/>
      <c r="K299" s="609"/>
    </row>
    <row r="300" spans="1:11" x14ac:dyDescent="0.2">
      <c r="A300" s="609"/>
      <c r="B300" s="609"/>
      <c r="C300" s="609"/>
      <c r="D300" s="609" t="s">
        <v>725</v>
      </c>
      <c r="E300" s="609" t="s">
        <v>649</v>
      </c>
      <c r="F300" s="609"/>
      <c r="G300" s="609"/>
      <c r="H300" s="609"/>
      <c r="I300" s="609"/>
      <c r="J300" s="609">
        <v>5.95</v>
      </c>
      <c r="K300" s="609">
        <v>1.83</v>
      </c>
    </row>
    <row r="301" spans="1:11" x14ac:dyDescent="0.2">
      <c r="A301" s="609" t="s">
        <v>995</v>
      </c>
      <c r="B301" s="609" t="s">
        <v>924</v>
      </c>
      <c r="C301" s="609"/>
      <c r="D301" s="609"/>
      <c r="E301" s="609"/>
      <c r="F301" s="609"/>
      <c r="G301" s="609"/>
      <c r="H301" s="609">
        <v>0.59</v>
      </c>
      <c r="I301" s="609"/>
      <c r="J301" s="609"/>
      <c r="K301" s="609"/>
    </row>
    <row r="302" spans="1:11" x14ac:dyDescent="0.2">
      <c r="A302" s="609"/>
      <c r="B302" s="609"/>
      <c r="C302" s="609"/>
      <c r="D302" s="609" t="s">
        <v>996</v>
      </c>
      <c r="E302" s="609" t="s">
        <v>721</v>
      </c>
      <c r="F302" s="609"/>
      <c r="G302" s="609"/>
      <c r="H302" s="609"/>
      <c r="I302" s="609"/>
      <c r="J302" s="609">
        <v>6.3</v>
      </c>
      <c r="K302" s="609">
        <v>0.27</v>
      </c>
    </row>
    <row r="303" spans="1:11" x14ac:dyDescent="0.2">
      <c r="A303" s="609" t="s">
        <v>997</v>
      </c>
      <c r="B303" s="609" t="s">
        <v>998</v>
      </c>
      <c r="C303" s="609" t="s">
        <v>724</v>
      </c>
      <c r="D303" s="609"/>
      <c r="E303" s="609"/>
      <c r="F303" s="609"/>
      <c r="G303" s="609"/>
      <c r="H303" s="609">
        <v>0.67</v>
      </c>
      <c r="I303" s="609">
        <v>0.08</v>
      </c>
      <c r="J303" s="609"/>
      <c r="K303" s="609"/>
    </row>
    <row r="304" spans="1:11" x14ac:dyDescent="0.2">
      <c r="A304" s="609"/>
      <c r="B304" s="609"/>
      <c r="C304" s="609"/>
      <c r="D304" s="609" t="s">
        <v>999</v>
      </c>
      <c r="E304" s="609" t="s">
        <v>721</v>
      </c>
      <c r="F304" s="609"/>
      <c r="G304" s="609"/>
      <c r="H304" s="609"/>
      <c r="I304" s="609"/>
      <c r="J304" s="609">
        <v>10.85</v>
      </c>
      <c r="K304" s="609">
        <v>0.27</v>
      </c>
    </row>
    <row r="305" spans="1:11" x14ac:dyDescent="0.2">
      <c r="A305" s="609" t="s">
        <v>1000</v>
      </c>
      <c r="B305" s="609" t="s">
        <v>1001</v>
      </c>
      <c r="C305" s="609"/>
      <c r="D305" s="609"/>
      <c r="E305" s="609"/>
      <c r="F305" s="609"/>
      <c r="G305" s="609"/>
      <c r="H305" s="609">
        <v>1.5</v>
      </c>
      <c r="I305" s="609"/>
      <c r="J305" s="609"/>
      <c r="K305" s="609"/>
    </row>
    <row r="306" spans="1:11" x14ac:dyDescent="0.2">
      <c r="A306" s="609"/>
      <c r="B306" s="609"/>
      <c r="C306" s="609"/>
      <c r="D306" s="609" t="s">
        <v>574</v>
      </c>
      <c r="E306" s="609" t="s">
        <v>583</v>
      </c>
      <c r="F306" s="609"/>
      <c r="G306" s="609"/>
      <c r="H306" s="609"/>
      <c r="I306" s="609"/>
      <c r="J306" s="609">
        <v>12.9</v>
      </c>
      <c r="K306" s="609">
        <v>0</v>
      </c>
    </row>
    <row r="307" spans="1:11" x14ac:dyDescent="0.2">
      <c r="A307" s="609" t="s">
        <v>1002</v>
      </c>
      <c r="B307" s="609" t="s">
        <v>1003</v>
      </c>
      <c r="C307" s="609"/>
      <c r="D307" s="609"/>
      <c r="E307" s="609"/>
      <c r="F307" s="609"/>
      <c r="G307" s="609"/>
      <c r="H307" s="609">
        <v>1.08</v>
      </c>
      <c r="I307" s="609"/>
      <c r="J307" s="609"/>
      <c r="K307" s="609"/>
    </row>
    <row r="308" spans="1:11" x14ac:dyDescent="0.2">
      <c r="A308" s="609"/>
      <c r="B308" s="609"/>
      <c r="C308" s="609"/>
      <c r="D308" s="609" t="s">
        <v>736</v>
      </c>
      <c r="E308" s="609" t="s">
        <v>579</v>
      </c>
      <c r="F308" s="609"/>
      <c r="G308" s="609"/>
      <c r="H308" s="609"/>
      <c r="I308" s="609"/>
      <c r="J308" s="609">
        <v>8.1</v>
      </c>
      <c r="K308" s="609">
        <v>7.0000000000000007E-2</v>
      </c>
    </row>
    <row r="309" spans="1:11" x14ac:dyDescent="0.2">
      <c r="A309" s="609" t="s">
        <v>1004</v>
      </c>
      <c r="B309" s="609" t="s">
        <v>653</v>
      </c>
      <c r="C309" s="609" t="s">
        <v>577</v>
      </c>
      <c r="D309" s="609"/>
      <c r="E309" s="609"/>
      <c r="F309" s="609"/>
      <c r="G309" s="609"/>
      <c r="H309" s="609">
        <v>0.54</v>
      </c>
      <c r="I309" s="609">
        <v>0.02</v>
      </c>
      <c r="J309" s="609"/>
      <c r="K309" s="609"/>
    </row>
    <row r="310" spans="1:11" x14ac:dyDescent="0.2">
      <c r="A310" s="609"/>
      <c r="B310" s="609"/>
      <c r="C310" s="609"/>
      <c r="D310" s="609" t="s">
        <v>1005</v>
      </c>
      <c r="E310" s="609" t="s">
        <v>591</v>
      </c>
      <c r="F310" s="609"/>
      <c r="G310" s="609"/>
      <c r="H310" s="609"/>
      <c r="I310" s="609"/>
      <c r="J310" s="609">
        <v>10.25</v>
      </c>
      <c r="K310" s="609">
        <v>1.35</v>
      </c>
    </row>
    <row r="311" spans="1:11" x14ac:dyDescent="0.2">
      <c r="A311" s="609" t="s">
        <v>1006</v>
      </c>
      <c r="B311" s="609" t="s">
        <v>795</v>
      </c>
      <c r="C311" s="609" t="s">
        <v>596</v>
      </c>
      <c r="D311" s="609"/>
      <c r="E311" s="609"/>
      <c r="F311" s="609"/>
      <c r="G311" s="609"/>
      <c r="H311" s="609">
        <v>1.51</v>
      </c>
      <c r="I311" s="609">
        <v>0.25</v>
      </c>
      <c r="J311" s="609"/>
      <c r="K311" s="609"/>
    </row>
    <row r="312" spans="1:11" x14ac:dyDescent="0.2">
      <c r="A312" s="609"/>
      <c r="B312" s="609"/>
      <c r="C312" s="609"/>
      <c r="D312" s="609" t="s">
        <v>574</v>
      </c>
      <c r="E312" s="609" t="s">
        <v>935</v>
      </c>
      <c r="F312" s="609"/>
      <c r="G312" s="609"/>
      <c r="H312" s="609"/>
      <c r="I312" s="609"/>
      <c r="J312" s="609">
        <v>12.9</v>
      </c>
      <c r="K312" s="609">
        <v>0.83</v>
      </c>
    </row>
    <row r="313" spans="1:11" x14ac:dyDescent="0.2">
      <c r="A313" s="609" t="s">
        <v>1007</v>
      </c>
      <c r="B313" s="609" t="s">
        <v>1008</v>
      </c>
      <c r="C313" s="609" t="s">
        <v>583</v>
      </c>
      <c r="D313" s="609"/>
      <c r="E313" s="609"/>
      <c r="F313" s="609"/>
      <c r="G313" s="609"/>
      <c r="H313" s="609">
        <v>1.07</v>
      </c>
      <c r="I313" s="609">
        <v>0</v>
      </c>
      <c r="J313" s="609"/>
      <c r="K313" s="609"/>
    </row>
    <row r="314" spans="1:11" x14ac:dyDescent="0.2">
      <c r="A314" s="609"/>
      <c r="B314" s="609"/>
      <c r="C314" s="609"/>
      <c r="D314" s="609" t="s">
        <v>582</v>
      </c>
      <c r="E314" s="609" t="s">
        <v>583</v>
      </c>
      <c r="F314" s="609"/>
      <c r="G314" s="609"/>
      <c r="H314" s="609"/>
      <c r="I314" s="609"/>
      <c r="J314" s="609">
        <v>8.4499999999999993</v>
      </c>
      <c r="K314" s="609">
        <v>0</v>
      </c>
    </row>
    <row r="315" spans="1:11" x14ac:dyDescent="0.2">
      <c r="A315" s="609" t="s">
        <v>1009</v>
      </c>
      <c r="B315" s="609" t="s">
        <v>697</v>
      </c>
      <c r="C315" s="609" t="s">
        <v>583</v>
      </c>
      <c r="D315" s="609"/>
      <c r="E315" s="609"/>
      <c r="F315" s="609"/>
      <c r="G315" s="609"/>
      <c r="H315" s="609">
        <v>0.62</v>
      </c>
      <c r="I315" s="609">
        <v>0</v>
      </c>
      <c r="J315" s="609"/>
      <c r="K315" s="609"/>
    </row>
    <row r="316" spans="1:11" x14ac:dyDescent="0.2">
      <c r="A316" s="609"/>
      <c r="B316" s="609"/>
      <c r="C316" s="609"/>
      <c r="D316" s="609" t="s">
        <v>650</v>
      </c>
      <c r="E316" s="609" t="s">
        <v>1010</v>
      </c>
      <c r="F316" s="609"/>
      <c r="G316" s="609"/>
      <c r="H316" s="609"/>
      <c r="I316" s="609"/>
      <c r="J316" s="609">
        <v>5.0999999999999996</v>
      </c>
      <c r="K316" s="609">
        <v>2.4700000000000002</v>
      </c>
    </row>
    <row r="317" spans="1:11" x14ac:dyDescent="0.2">
      <c r="A317" s="609" t="s">
        <v>1011</v>
      </c>
      <c r="B317" s="609" t="s">
        <v>666</v>
      </c>
      <c r="C317" s="609" t="s">
        <v>925</v>
      </c>
      <c r="D317" s="609"/>
      <c r="E317" s="609"/>
      <c r="F317" s="609"/>
      <c r="G317" s="609"/>
      <c r="H317" s="609">
        <v>0.4</v>
      </c>
      <c r="I317" s="609">
        <v>0.74</v>
      </c>
      <c r="J317" s="609"/>
      <c r="K317" s="609"/>
    </row>
    <row r="318" spans="1:11" x14ac:dyDescent="0.2">
      <c r="A318" s="609"/>
      <c r="B318" s="609"/>
      <c r="C318" s="609"/>
      <c r="D318" s="609" t="s">
        <v>746</v>
      </c>
      <c r="E318" s="609" t="s">
        <v>614</v>
      </c>
      <c r="F318" s="609"/>
      <c r="G318" s="609"/>
      <c r="H318" s="609"/>
      <c r="I318" s="609"/>
      <c r="J318" s="609">
        <v>3.55</v>
      </c>
      <c r="K318" s="609">
        <v>8.6999999999999993</v>
      </c>
    </row>
    <row r="319" spans="1:11" x14ac:dyDescent="0.2">
      <c r="A319" s="609" t="s">
        <v>1012</v>
      </c>
      <c r="B319" s="609" t="s">
        <v>628</v>
      </c>
      <c r="C319" s="609" t="s">
        <v>767</v>
      </c>
      <c r="D319" s="609"/>
      <c r="E319" s="609"/>
      <c r="F319" s="609"/>
      <c r="G319" s="609"/>
      <c r="H319" s="609">
        <v>0.31</v>
      </c>
      <c r="I319" s="609">
        <v>1</v>
      </c>
      <c r="J319" s="609"/>
      <c r="K319" s="609"/>
    </row>
    <row r="320" spans="1:11" x14ac:dyDescent="0.2">
      <c r="A320" s="609"/>
      <c r="B320" s="609"/>
      <c r="C320" s="609"/>
      <c r="D320" s="609" t="s">
        <v>958</v>
      </c>
      <c r="E320" s="609" t="s">
        <v>1013</v>
      </c>
      <c r="F320" s="609"/>
      <c r="G320" s="609"/>
      <c r="H320" s="609"/>
      <c r="I320" s="609"/>
      <c r="J320" s="609">
        <v>1.03</v>
      </c>
      <c r="K320" s="609">
        <v>12.2</v>
      </c>
    </row>
    <row r="321" spans="1:11" x14ac:dyDescent="0.2">
      <c r="A321" s="609" t="s">
        <v>1014</v>
      </c>
      <c r="B321" s="609"/>
      <c r="C321" s="609" t="s">
        <v>1015</v>
      </c>
      <c r="D321" s="609"/>
      <c r="E321" s="609"/>
      <c r="F321" s="609"/>
      <c r="G321" s="609"/>
      <c r="H321" s="609"/>
      <c r="I321" s="609">
        <v>1.44</v>
      </c>
      <c r="J321" s="609"/>
      <c r="K321" s="609"/>
    </row>
    <row r="322" spans="1:11" x14ac:dyDescent="0.2">
      <c r="A322" s="609"/>
      <c r="B322" s="609"/>
      <c r="C322" s="609"/>
      <c r="D322" s="609" t="s">
        <v>583</v>
      </c>
      <c r="E322" s="609" t="s">
        <v>1016</v>
      </c>
      <c r="F322" s="609"/>
      <c r="G322" s="609"/>
      <c r="H322" s="609"/>
      <c r="I322" s="609"/>
      <c r="J322" s="609">
        <v>0</v>
      </c>
      <c r="K322" s="609">
        <v>12.1</v>
      </c>
    </row>
    <row r="323" spans="1:11" x14ac:dyDescent="0.2">
      <c r="A323" s="609" t="s">
        <v>1017</v>
      </c>
      <c r="B323" s="609" t="s">
        <v>583</v>
      </c>
      <c r="C323" s="609" t="s">
        <v>738</v>
      </c>
      <c r="D323" s="609"/>
      <c r="E323" s="609"/>
      <c r="F323" s="609"/>
      <c r="G323" s="609"/>
      <c r="H323" s="609">
        <v>0</v>
      </c>
      <c r="I323" s="609">
        <v>0.98</v>
      </c>
      <c r="J323" s="609"/>
      <c r="K323" s="609"/>
    </row>
    <row r="324" spans="1:11" x14ac:dyDescent="0.2">
      <c r="A324" s="609"/>
      <c r="B324" s="609"/>
      <c r="C324" s="609"/>
      <c r="D324" s="609" t="s">
        <v>780</v>
      </c>
      <c r="E324" s="609" t="s">
        <v>1018</v>
      </c>
      <c r="F324" s="609"/>
      <c r="G324" s="609"/>
      <c r="H324" s="609"/>
      <c r="I324" s="609"/>
      <c r="J324" s="609">
        <v>1.47</v>
      </c>
      <c r="K324" s="609">
        <v>12.15</v>
      </c>
    </row>
    <row r="325" spans="1:11" x14ac:dyDescent="0.2">
      <c r="A325" s="609" t="s">
        <v>1019</v>
      </c>
      <c r="B325" s="609" t="s">
        <v>668</v>
      </c>
      <c r="C325" s="609" t="s">
        <v>714</v>
      </c>
      <c r="D325" s="609"/>
      <c r="E325" s="609"/>
      <c r="F325" s="609"/>
      <c r="G325" s="609"/>
      <c r="H325" s="609">
        <v>0.44</v>
      </c>
      <c r="I325" s="609">
        <v>1.45</v>
      </c>
      <c r="J325" s="609"/>
      <c r="K325" s="609"/>
    </row>
    <row r="326" spans="1:11" x14ac:dyDescent="0.2">
      <c r="A326" s="609"/>
      <c r="B326" s="609"/>
      <c r="C326" s="609"/>
      <c r="D326" s="609" t="s">
        <v>700</v>
      </c>
      <c r="E326" s="609" t="s">
        <v>1020</v>
      </c>
      <c r="F326" s="609"/>
      <c r="G326" s="609"/>
      <c r="H326" s="609"/>
      <c r="I326" s="609"/>
      <c r="J326" s="609">
        <v>2.85</v>
      </c>
      <c r="K326" s="609">
        <v>14.95</v>
      </c>
    </row>
    <row r="327" spans="1:11" x14ac:dyDescent="0.2">
      <c r="A327" s="609" t="s">
        <v>1021</v>
      </c>
      <c r="B327" s="609" t="s">
        <v>587</v>
      </c>
      <c r="C327" s="609" t="s">
        <v>1022</v>
      </c>
      <c r="D327" s="609"/>
      <c r="E327" s="609"/>
      <c r="F327" s="609"/>
      <c r="G327" s="609"/>
      <c r="H327" s="609">
        <v>0.13</v>
      </c>
      <c r="I327" s="609">
        <v>1.54</v>
      </c>
      <c r="J327" s="609"/>
      <c r="K327" s="609"/>
    </row>
    <row r="328" spans="1:11" x14ac:dyDescent="0.2">
      <c r="A328" s="609"/>
      <c r="B328" s="609"/>
      <c r="C328" s="609"/>
      <c r="D328" s="609" t="s">
        <v>707</v>
      </c>
      <c r="E328" s="609" t="s">
        <v>1023</v>
      </c>
      <c r="F328" s="609"/>
      <c r="G328" s="609"/>
      <c r="H328" s="609"/>
      <c r="I328" s="609"/>
      <c r="J328" s="609">
        <v>3.9</v>
      </c>
      <c r="K328" s="609">
        <v>11.25</v>
      </c>
    </row>
    <row r="329" spans="1:11" x14ac:dyDescent="0.2">
      <c r="A329" s="609" t="s">
        <v>1024</v>
      </c>
      <c r="B329" s="609" t="s">
        <v>678</v>
      </c>
      <c r="C329" s="609" t="s">
        <v>988</v>
      </c>
      <c r="D329" s="609"/>
      <c r="E329" s="609"/>
      <c r="F329" s="609"/>
      <c r="G329" s="609"/>
      <c r="H329" s="609">
        <v>0.65</v>
      </c>
      <c r="I329" s="609">
        <v>0.71</v>
      </c>
      <c r="J329" s="609"/>
      <c r="K329" s="609"/>
    </row>
    <row r="330" spans="1:11" x14ac:dyDescent="0.2">
      <c r="A330" s="609"/>
      <c r="B330" s="609"/>
      <c r="C330" s="609"/>
      <c r="D330" s="609" t="s">
        <v>650</v>
      </c>
      <c r="E330" s="609" t="s">
        <v>938</v>
      </c>
      <c r="F330" s="609"/>
      <c r="G330" s="609"/>
      <c r="H330" s="609"/>
      <c r="I330" s="609"/>
      <c r="J330" s="609">
        <v>5.0999999999999996</v>
      </c>
      <c r="K330" s="609">
        <v>3.65</v>
      </c>
    </row>
    <row r="331" spans="1:11" x14ac:dyDescent="0.2">
      <c r="A331" s="609" t="s">
        <v>1025</v>
      </c>
      <c r="B331" s="609" t="s">
        <v>658</v>
      </c>
      <c r="C331" s="609" t="s">
        <v>577</v>
      </c>
      <c r="D331" s="609"/>
      <c r="E331" s="609"/>
      <c r="F331" s="609"/>
      <c r="G331" s="609"/>
      <c r="H331" s="609">
        <v>0.37</v>
      </c>
      <c r="I331" s="609">
        <v>0.02</v>
      </c>
      <c r="J331" s="609"/>
      <c r="K331" s="609"/>
    </row>
    <row r="332" spans="1:11" x14ac:dyDescent="0.2">
      <c r="A332" s="609"/>
      <c r="B332" s="609"/>
      <c r="C332" s="609"/>
      <c r="D332" s="609" t="s">
        <v>807</v>
      </c>
      <c r="E332" s="609" t="s">
        <v>830</v>
      </c>
      <c r="F332" s="609"/>
      <c r="G332" s="609"/>
      <c r="H332" s="609"/>
      <c r="I332" s="609"/>
      <c r="J332" s="609">
        <v>3</v>
      </c>
      <c r="K332" s="609">
        <v>3.4</v>
      </c>
    </row>
    <row r="333" spans="1:11" x14ac:dyDescent="0.2">
      <c r="A333" s="609" t="s">
        <v>1026</v>
      </c>
      <c r="B333" s="609" t="s">
        <v>570</v>
      </c>
      <c r="C333" s="609" t="s">
        <v>1027</v>
      </c>
      <c r="D333" s="609"/>
      <c r="E333" s="609"/>
      <c r="F333" s="609"/>
      <c r="G333" s="609"/>
      <c r="H333" s="609">
        <v>0.23</v>
      </c>
      <c r="I333" s="609">
        <v>0.66</v>
      </c>
      <c r="J333" s="609"/>
      <c r="K333" s="609"/>
    </row>
    <row r="334" spans="1:11" x14ac:dyDescent="0.2">
      <c r="A334" s="609"/>
      <c r="B334" s="609"/>
      <c r="C334" s="609"/>
      <c r="D334" s="609" t="s">
        <v>1028</v>
      </c>
      <c r="E334" s="609" t="s">
        <v>736</v>
      </c>
      <c r="F334" s="609"/>
      <c r="G334" s="609"/>
      <c r="H334" s="609"/>
      <c r="I334" s="609"/>
      <c r="J334" s="609">
        <v>2.65</v>
      </c>
      <c r="K334" s="609">
        <v>8.1</v>
      </c>
    </row>
    <row r="335" spans="1:11" x14ac:dyDescent="0.2">
      <c r="A335" s="609" t="s">
        <v>1029</v>
      </c>
      <c r="B335" s="609" t="s">
        <v>798</v>
      </c>
      <c r="C335" s="609" t="s">
        <v>1030</v>
      </c>
      <c r="D335" s="609"/>
      <c r="E335" s="609"/>
      <c r="F335" s="609"/>
      <c r="G335" s="609"/>
      <c r="H335" s="609">
        <v>0.3</v>
      </c>
      <c r="I335" s="609">
        <v>0.96</v>
      </c>
      <c r="J335" s="609"/>
      <c r="K335" s="609"/>
    </row>
    <row r="336" spans="1:11" x14ac:dyDescent="0.2">
      <c r="A336" s="609"/>
      <c r="B336" s="609"/>
      <c r="C336" s="609"/>
      <c r="D336" s="609" t="s">
        <v>1031</v>
      </c>
      <c r="E336" s="609" t="s">
        <v>1032</v>
      </c>
      <c r="F336" s="609"/>
      <c r="G336" s="609"/>
      <c r="H336" s="609"/>
      <c r="I336" s="609"/>
      <c r="J336" s="609">
        <v>1.7</v>
      </c>
      <c r="K336" s="609">
        <v>9.4</v>
      </c>
    </row>
    <row r="337" spans="1:11" x14ac:dyDescent="0.2">
      <c r="A337" s="609" t="s">
        <v>1033</v>
      </c>
      <c r="B337" s="609" t="s">
        <v>590</v>
      </c>
      <c r="C337" s="609" t="s">
        <v>1034</v>
      </c>
      <c r="D337" s="609"/>
      <c r="E337" s="609"/>
      <c r="F337" s="609"/>
      <c r="G337" s="609"/>
      <c r="H337" s="609">
        <v>0.04</v>
      </c>
      <c r="I337" s="609">
        <v>0.92</v>
      </c>
      <c r="J337" s="609"/>
      <c r="K337" s="609"/>
    </row>
    <row r="338" spans="1:11" x14ac:dyDescent="0.2">
      <c r="A338" s="609"/>
      <c r="B338" s="609"/>
      <c r="C338" s="609"/>
      <c r="D338" s="609" t="s">
        <v>587</v>
      </c>
      <c r="E338" s="609" t="s">
        <v>1035</v>
      </c>
      <c r="F338" s="609"/>
      <c r="G338" s="609"/>
      <c r="H338" s="609"/>
      <c r="I338" s="609"/>
      <c r="J338" s="609">
        <v>0.13</v>
      </c>
      <c r="K338" s="609">
        <v>16.399999999999999</v>
      </c>
    </row>
    <row r="339" spans="1:11" x14ac:dyDescent="0.2">
      <c r="A339" s="609" t="s">
        <v>1036</v>
      </c>
      <c r="B339" s="609"/>
      <c r="C339" s="609" t="s">
        <v>1037</v>
      </c>
      <c r="D339" s="609"/>
      <c r="E339" s="609"/>
      <c r="F339" s="609"/>
      <c r="G339" s="609"/>
      <c r="H339" s="609"/>
      <c r="I339" s="609">
        <v>2.36</v>
      </c>
      <c r="J339" s="609"/>
      <c r="K339" s="609"/>
    </row>
    <row r="340" spans="1:11" x14ac:dyDescent="0.2">
      <c r="A340" s="609"/>
      <c r="B340" s="609"/>
      <c r="C340" s="609"/>
      <c r="D340" s="609" t="s">
        <v>583</v>
      </c>
      <c r="E340" s="609" t="s">
        <v>1038</v>
      </c>
      <c r="F340" s="609"/>
      <c r="G340" s="609"/>
      <c r="H340" s="609"/>
      <c r="I340" s="609"/>
      <c r="J340" s="609">
        <v>0</v>
      </c>
      <c r="K340" s="609">
        <v>21.55</v>
      </c>
    </row>
    <row r="341" spans="1:11" x14ac:dyDescent="0.2">
      <c r="A341" s="609" t="s">
        <v>1039</v>
      </c>
      <c r="B341" s="609"/>
      <c r="C341" s="609" t="s">
        <v>1040</v>
      </c>
      <c r="D341" s="609"/>
      <c r="E341" s="609"/>
      <c r="F341" s="609"/>
      <c r="G341" s="609"/>
      <c r="H341" s="609"/>
      <c r="I341" s="609">
        <v>1.95</v>
      </c>
      <c r="J341" s="609"/>
      <c r="K341" s="609"/>
    </row>
    <row r="342" spans="1:11" x14ac:dyDescent="0.2">
      <c r="A342" s="609"/>
      <c r="B342" s="609"/>
      <c r="C342" s="609"/>
      <c r="D342" s="609" t="s">
        <v>902</v>
      </c>
      <c r="E342" s="609" t="s">
        <v>578</v>
      </c>
      <c r="F342" s="609"/>
      <c r="G342" s="609"/>
      <c r="H342" s="609"/>
      <c r="I342" s="609"/>
      <c r="J342" s="609">
        <v>0.9</v>
      </c>
      <c r="K342" s="609">
        <v>11.2</v>
      </c>
    </row>
    <row r="343" spans="1:11" x14ac:dyDescent="0.2">
      <c r="A343" s="609" t="s">
        <v>1041</v>
      </c>
      <c r="B343" s="609" t="s">
        <v>721</v>
      </c>
      <c r="C343" s="609" t="s">
        <v>962</v>
      </c>
      <c r="D343" s="609"/>
      <c r="E343" s="609"/>
      <c r="F343" s="609"/>
      <c r="G343" s="609"/>
      <c r="H343" s="609">
        <v>0.27</v>
      </c>
      <c r="I343" s="609">
        <v>0.28999999999999998</v>
      </c>
      <c r="J343" s="609"/>
      <c r="K343" s="609"/>
    </row>
    <row r="344" spans="1:11" x14ac:dyDescent="0.2">
      <c r="A344" s="609"/>
      <c r="B344" s="609"/>
      <c r="C344" s="609"/>
      <c r="D344" s="609" t="s">
        <v>938</v>
      </c>
      <c r="E344" s="609" t="s">
        <v>1042</v>
      </c>
      <c r="F344" s="609"/>
      <c r="G344" s="609"/>
      <c r="H344" s="609"/>
      <c r="I344" s="609"/>
      <c r="J344" s="609">
        <v>3.65</v>
      </c>
      <c r="K344" s="609">
        <v>1.9</v>
      </c>
    </row>
    <row r="345" spans="1:11" x14ac:dyDescent="0.2">
      <c r="A345" s="609" t="s">
        <v>1043</v>
      </c>
      <c r="B345" s="609" t="s">
        <v>645</v>
      </c>
      <c r="C345" s="609" t="s">
        <v>814</v>
      </c>
      <c r="D345" s="609"/>
      <c r="E345" s="609"/>
      <c r="F345" s="609"/>
      <c r="G345" s="609"/>
      <c r="H345" s="609">
        <v>0.46</v>
      </c>
      <c r="I345" s="609">
        <v>0.09</v>
      </c>
      <c r="J345" s="609"/>
      <c r="K345" s="609"/>
    </row>
    <row r="346" spans="1:11" x14ac:dyDescent="0.2">
      <c r="A346" s="609"/>
      <c r="B346" s="609"/>
      <c r="C346" s="609"/>
      <c r="D346" s="609" t="s">
        <v>1044</v>
      </c>
      <c r="E346" s="609" t="s">
        <v>1045</v>
      </c>
      <c r="F346" s="609"/>
      <c r="G346" s="609"/>
      <c r="H346" s="609"/>
      <c r="I346" s="609"/>
      <c r="J346" s="609">
        <v>2.4</v>
      </c>
      <c r="K346" s="609">
        <v>3.8</v>
      </c>
    </row>
    <row r="347" spans="1:11" x14ac:dyDescent="0.2">
      <c r="A347" s="609" t="s">
        <v>1046</v>
      </c>
      <c r="B347" s="609" t="s">
        <v>577</v>
      </c>
      <c r="C347" s="609" t="s">
        <v>998</v>
      </c>
      <c r="D347" s="609"/>
      <c r="E347" s="609"/>
      <c r="F347" s="609"/>
      <c r="G347" s="609"/>
      <c r="H347" s="609">
        <v>0.02</v>
      </c>
      <c r="I347" s="609">
        <v>0.67</v>
      </c>
      <c r="J347" s="609"/>
      <c r="K347" s="609"/>
    </row>
    <row r="348" spans="1:11" x14ac:dyDescent="0.2">
      <c r="A348" s="609"/>
      <c r="B348" s="609"/>
      <c r="C348" s="609"/>
      <c r="D348" s="609" t="s">
        <v>579</v>
      </c>
      <c r="E348" s="609" t="s">
        <v>333</v>
      </c>
      <c r="F348" s="609"/>
      <c r="G348" s="609"/>
      <c r="H348" s="609"/>
      <c r="I348" s="609"/>
      <c r="J348" s="609">
        <v>7.0000000000000007E-2</v>
      </c>
      <c r="K348" s="609">
        <v>8.15</v>
      </c>
    </row>
    <row r="349" spans="1:11" x14ac:dyDescent="0.2">
      <c r="A349" s="609" t="s">
        <v>1047</v>
      </c>
      <c r="B349" s="609" t="s">
        <v>583</v>
      </c>
      <c r="C349" s="609" t="s">
        <v>1030</v>
      </c>
      <c r="D349" s="609"/>
      <c r="E349" s="609"/>
      <c r="F349" s="609"/>
      <c r="G349" s="609"/>
      <c r="H349" s="609">
        <v>0</v>
      </c>
      <c r="I349" s="609">
        <v>0.96</v>
      </c>
      <c r="J349" s="609"/>
      <c r="K349" s="609"/>
    </row>
    <row r="350" spans="1:11" x14ac:dyDescent="0.2">
      <c r="A350" s="609"/>
      <c r="B350" s="609"/>
      <c r="C350" s="609"/>
      <c r="D350" s="609" t="s">
        <v>677</v>
      </c>
      <c r="E350" s="609" t="s">
        <v>899</v>
      </c>
      <c r="F350" s="609"/>
      <c r="G350" s="609"/>
      <c r="H350" s="609"/>
      <c r="I350" s="609"/>
      <c r="J350" s="609">
        <v>0.33</v>
      </c>
      <c r="K350" s="609">
        <v>6.85</v>
      </c>
    </row>
    <row r="351" spans="1:11" x14ac:dyDescent="0.2">
      <c r="A351" s="609" t="s">
        <v>1048</v>
      </c>
      <c r="B351" s="609" t="s">
        <v>573</v>
      </c>
      <c r="C351" s="609" t="s">
        <v>756</v>
      </c>
      <c r="D351" s="609"/>
      <c r="E351" s="609"/>
      <c r="F351" s="609"/>
      <c r="G351" s="609"/>
      <c r="H351" s="609">
        <v>0.1</v>
      </c>
      <c r="I351" s="609">
        <v>0.41</v>
      </c>
      <c r="J351" s="609"/>
      <c r="K351" s="609"/>
    </row>
    <row r="352" spans="1:11" x14ac:dyDescent="0.2">
      <c r="A352" s="609"/>
      <c r="B352" s="609"/>
      <c r="C352" s="609"/>
      <c r="D352" s="609" t="s">
        <v>677</v>
      </c>
      <c r="E352" s="609" t="s">
        <v>1049</v>
      </c>
      <c r="F352" s="609"/>
      <c r="G352" s="609"/>
      <c r="H352" s="609"/>
      <c r="I352" s="609"/>
      <c r="J352" s="609">
        <v>0.33</v>
      </c>
      <c r="K352" s="609">
        <v>8.8000000000000007</v>
      </c>
    </row>
    <row r="353" spans="1:11" x14ac:dyDescent="0.2">
      <c r="A353" s="609" t="s">
        <v>1050</v>
      </c>
      <c r="B353" s="609"/>
      <c r="C353" s="609" t="s">
        <v>591</v>
      </c>
      <c r="D353" s="609"/>
      <c r="E353" s="609"/>
      <c r="F353" s="609"/>
      <c r="G353" s="609"/>
      <c r="H353" s="609"/>
      <c r="I353" s="609">
        <v>1.35</v>
      </c>
      <c r="J353" s="609"/>
      <c r="K353" s="609"/>
    </row>
    <row r="354" spans="1:11" x14ac:dyDescent="0.2">
      <c r="A354" s="609"/>
      <c r="B354" s="609"/>
      <c r="C354" s="609"/>
      <c r="D354" s="609" t="s">
        <v>682</v>
      </c>
      <c r="E354" s="609" t="s">
        <v>1051</v>
      </c>
      <c r="F354" s="609"/>
      <c r="G354" s="609"/>
      <c r="H354" s="609"/>
      <c r="I354" s="609"/>
      <c r="J354" s="609">
        <v>1.3</v>
      </c>
      <c r="K354" s="609">
        <v>18.649999999999999</v>
      </c>
    </row>
    <row r="355" spans="1:11" x14ac:dyDescent="0.2">
      <c r="A355" s="609" t="s">
        <v>1052</v>
      </c>
      <c r="B355" s="609" t="s">
        <v>1053</v>
      </c>
      <c r="C355" s="609" t="s">
        <v>1054</v>
      </c>
      <c r="D355" s="609"/>
      <c r="E355" s="609"/>
      <c r="F355" s="609"/>
      <c r="G355" s="609"/>
      <c r="H355" s="609">
        <v>0.39</v>
      </c>
      <c r="I355" s="609">
        <v>2.38</v>
      </c>
      <c r="J355" s="609"/>
      <c r="K355" s="609"/>
    </row>
    <row r="356" spans="1:11" x14ac:dyDescent="0.2">
      <c r="A356" s="609"/>
      <c r="B356" s="609"/>
      <c r="C356" s="609"/>
      <c r="D356" s="609" t="s">
        <v>859</v>
      </c>
      <c r="E356" s="609" t="s">
        <v>866</v>
      </c>
      <c r="F356" s="609"/>
      <c r="G356" s="609"/>
      <c r="H356" s="609"/>
      <c r="I356" s="609"/>
      <c r="J356" s="609">
        <v>4.95</v>
      </c>
      <c r="K356" s="609">
        <v>14.9</v>
      </c>
    </row>
    <row r="357" spans="1:11" x14ac:dyDescent="0.2">
      <c r="A357" s="609" t="s">
        <v>1055</v>
      </c>
      <c r="B357" s="609" t="s">
        <v>575</v>
      </c>
      <c r="C357" s="609" t="s">
        <v>575</v>
      </c>
      <c r="D357" s="609"/>
      <c r="E357" s="609"/>
      <c r="F357" s="609"/>
      <c r="G357" s="609"/>
      <c r="H357" s="609">
        <v>0.6</v>
      </c>
      <c r="I357" s="609">
        <v>0.6</v>
      </c>
      <c r="J357" s="609"/>
      <c r="K357" s="609"/>
    </row>
    <row r="358" spans="1:11" x14ac:dyDescent="0.2">
      <c r="A358" s="609"/>
      <c r="B358" s="609"/>
      <c r="C358" s="609"/>
      <c r="D358" s="609" t="s">
        <v>659</v>
      </c>
      <c r="E358" s="609" t="s">
        <v>1056</v>
      </c>
      <c r="F358" s="609"/>
      <c r="G358" s="609"/>
      <c r="H358" s="609"/>
      <c r="I358" s="609"/>
      <c r="J358" s="609">
        <v>2</v>
      </c>
      <c r="K358" s="609">
        <v>12.7</v>
      </c>
    </row>
    <row r="359" spans="1:11" x14ac:dyDescent="0.2">
      <c r="A359" s="609" t="s">
        <v>1057</v>
      </c>
      <c r="B359" s="609"/>
      <c r="C359" s="609" t="s">
        <v>1058</v>
      </c>
      <c r="D359" s="609"/>
      <c r="E359" s="609"/>
      <c r="F359" s="609"/>
      <c r="G359" s="609"/>
      <c r="H359" s="609"/>
      <c r="I359" s="609">
        <v>1.94</v>
      </c>
      <c r="J359" s="609"/>
      <c r="K359" s="609"/>
    </row>
    <row r="360" spans="1:11" x14ac:dyDescent="0.2">
      <c r="A360" s="609"/>
      <c r="B360" s="609"/>
      <c r="C360" s="609"/>
      <c r="D360" s="609" t="s">
        <v>583</v>
      </c>
      <c r="E360" s="609" t="s">
        <v>1059</v>
      </c>
      <c r="F360" s="609"/>
      <c r="G360" s="609"/>
      <c r="H360" s="609"/>
      <c r="I360" s="609"/>
      <c r="J360" s="609">
        <v>0</v>
      </c>
      <c r="K360" s="609">
        <v>34.200000000000003</v>
      </c>
    </row>
    <row r="361" spans="1:11" x14ac:dyDescent="0.2">
      <c r="A361" s="609" t="s">
        <v>1060</v>
      </c>
      <c r="B361" s="609" t="s">
        <v>583</v>
      </c>
      <c r="C361" s="609" t="s">
        <v>828</v>
      </c>
      <c r="D361" s="609"/>
      <c r="E361" s="609"/>
      <c r="F361" s="609"/>
      <c r="G361" s="609"/>
      <c r="H361" s="609">
        <v>0</v>
      </c>
      <c r="I361" s="609">
        <v>4.9000000000000004</v>
      </c>
      <c r="J361" s="609"/>
      <c r="K361" s="609"/>
    </row>
    <row r="362" spans="1:11" x14ac:dyDescent="0.2">
      <c r="A362" s="609"/>
      <c r="B362" s="609"/>
      <c r="C362" s="609"/>
      <c r="D362" s="609" t="s">
        <v>583</v>
      </c>
      <c r="E362" s="609" t="s">
        <v>1061</v>
      </c>
      <c r="F362" s="609"/>
      <c r="G362" s="609"/>
      <c r="H362" s="609"/>
      <c r="I362" s="609"/>
      <c r="J362" s="609">
        <v>0</v>
      </c>
      <c r="K362" s="609">
        <v>42.55</v>
      </c>
    </row>
    <row r="363" spans="1:11" x14ac:dyDescent="0.2">
      <c r="A363" s="609" t="s">
        <v>1062</v>
      </c>
      <c r="B363" s="609"/>
      <c r="C363" s="609" t="s">
        <v>1063</v>
      </c>
      <c r="D363" s="609"/>
      <c r="E363" s="609"/>
      <c r="F363" s="609"/>
      <c r="G363" s="609"/>
      <c r="H363" s="609"/>
      <c r="I363" s="609">
        <v>3.61</v>
      </c>
      <c r="J363" s="609"/>
      <c r="K363" s="609"/>
    </row>
    <row r="364" spans="1:11" x14ac:dyDescent="0.2">
      <c r="A364" s="609"/>
      <c r="B364" s="609"/>
      <c r="C364" s="609"/>
      <c r="D364" s="609" t="s">
        <v>629</v>
      </c>
      <c r="E364" s="609" t="s">
        <v>1064</v>
      </c>
      <c r="F364" s="609"/>
      <c r="G364" s="609"/>
      <c r="H364" s="609"/>
      <c r="I364" s="609"/>
      <c r="J364" s="609">
        <v>0.73</v>
      </c>
      <c r="K364" s="609">
        <v>20.05</v>
      </c>
    </row>
    <row r="365" spans="1:11" x14ac:dyDescent="0.2">
      <c r="A365" s="609" t="s">
        <v>1065</v>
      </c>
      <c r="B365" s="609" t="s">
        <v>970</v>
      </c>
      <c r="C365" s="609" t="s">
        <v>666</v>
      </c>
      <c r="D365" s="609"/>
      <c r="E365" s="609"/>
      <c r="F365" s="609"/>
      <c r="G365" s="609"/>
      <c r="H365" s="609">
        <v>0.22</v>
      </c>
      <c r="I365" s="609">
        <v>0.4</v>
      </c>
      <c r="J365" s="609"/>
      <c r="K365" s="609"/>
    </row>
    <row r="366" spans="1:11" x14ac:dyDescent="0.2">
      <c r="A366" s="609"/>
      <c r="B366" s="609"/>
      <c r="C366" s="609"/>
      <c r="D366" s="609" t="s">
        <v>940</v>
      </c>
      <c r="E366" s="609" t="s">
        <v>693</v>
      </c>
      <c r="F366" s="609"/>
      <c r="G366" s="609"/>
      <c r="H366" s="609"/>
      <c r="I366" s="609"/>
      <c r="J366" s="609">
        <v>10.15</v>
      </c>
      <c r="K366" s="609">
        <v>1.33</v>
      </c>
    </row>
    <row r="367" spans="1:11" x14ac:dyDescent="0.2">
      <c r="A367" s="609" t="s">
        <v>1066</v>
      </c>
      <c r="B367" s="609" t="s">
        <v>792</v>
      </c>
      <c r="C367" s="609"/>
      <c r="D367" s="609"/>
      <c r="E367" s="609"/>
      <c r="F367" s="609"/>
      <c r="G367" s="609"/>
      <c r="H367" s="609">
        <v>1.81</v>
      </c>
      <c r="I367" s="609"/>
      <c r="J367" s="609"/>
      <c r="K367" s="609"/>
    </row>
    <row r="368" spans="1:11" x14ac:dyDescent="0.2">
      <c r="A368" s="609"/>
      <c r="B368" s="609"/>
      <c r="C368" s="609"/>
      <c r="D368" s="609" t="s">
        <v>1067</v>
      </c>
      <c r="E368" s="609" t="s">
        <v>583</v>
      </c>
      <c r="F368" s="609"/>
      <c r="G368" s="609"/>
      <c r="H368" s="609"/>
      <c r="I368" s="609"/>
      <c r="J368" s="609">
        <v>16.350000000000001</v>
      </c>
      <c r="K368" s="609">
        <v>0</v>
      </c>
    </row>
    <row r="369" spans="1:11" x14ac:dyDescent="0.2">
      <c r="A369" s="609" t="s">
        <v>1068</v>
      </c>
      <c r="B369" s="609" t="s">
        <v>865</v>
      </c>
      <c r="C369" s="609"/>
      <c r="D369" s="609"/>
      <c r="E369" s="609"/>
      <c r="F369" s="609"/>
      <c r="G369" s="609"/>
      <c r="H369" s="609">
        <v>1.46</v>
      </c>
      <c r="I369" s="609"/>
      <c r="J369" s="609"/>
      <c r="K369" s="609"/>
    </row>
    <row r="370" spans="1:11" x14ac:dyDescent="0.2">
      <c r="A370" s="609"/>
      <c r="B370" s="609"/>
      <c r="C370" s="609"/>
      <c r="D370" s="609" t="s">
        <v>804</v>
      </c>
      <c r="E370" s="609" t="s">
        <v>583</v>
      </c>
      <c r="F370" s="609"/>
      <c r="G370" s="609"/>
      <c r="H370" s="609"/>
      <c r="I370" s="609"/>
      <c r="J370" s="609">
        <v>14.4</v>
      </c>
      <c r="K370" s="609">
        <v>0</v>
      </c>
    </row>
    <row r="371" spans="1:11" x14ac:dyDescent="0.2">
      <c r="A371" s="609" t="s">
        <v>1069</v>
      </c>
      <c r="B371" s="609" t="s">
        <v>930</v>
      </c>
      <c r="C371" s="609" t="s">
        <v>583</v>
      </c>
      <c r="D371" s="609"/>
      <c r="E371" s="609"/>
      <c r="F371" s="609"/>
      <c r="G371" s="609"/>
      <c r="H371" s="609">
        <v>1.42</v>
      </c>
      <c r="I371" s="609">
        <v>0</v>
      </c>
      <c r="J371" s="609"/>
      <c r="K371" s="609"/>
    </row>
    <row r="372" spans="1:11" x14ac:dyDescent="0.2">
      <c r="A372" s="609"/>
      <c r="B372" s="609"/>
      <c r="C372" s="609"/>
      <c r="D372" s="609" t="s">
        <v>773</v>
      </c>
      <c r="E372" s="609" t="s">
        <v>1070</v>
      </c>
      <c r="F372" s="609"/>
      <c r="G372" s="609"/>
      <c r="H372" s="609"/>
      <c r="I372" s="609"/>
      <c r="J372" s="609">
        <v>9.35</v>
      </c>
      <c r="K372" s="609">
        <v>55.13</v>
      </c>
    </row>
    <row r="373" spans="1:11" x14ac:dyDescent="0.2">
      <c r="A373" s="609" t="s">
        <v>1071</v>
      </c>
      <c r="B373" s="609" t="s">
        <v>715</v>
      </c>
      <c r="C373" s="609" t="s">
        <v>1072</v>
      </c>
      <c r="D373" s="609"/>
      <c r="E373" s="609"/>
      <c r="F373" s="609"/>
      <c r="G373" s="609"/>
      <c r="H373" s="609">
        <v>0.45</v>
      </c>
      <c r="I373" s="609">
        <v>16.54</v>
      </c>
      <c r="J373" s="609"/>
      <c r="K373" s="609"/>
    </row>
    <row r="374" spans="1:11" x14ac:dyDescent="0.2">
      <c r="A374" s="609"/>
      <c r="B374" s="609"/>
      <c r="C374" s="609"/>
      <c r="D374" s="609" t="s">
        <v>1073</v>
      </c>
      <c r="E374" s="609" t="s">
        <v>1074</v>
      </c>
      <c r="F374" s="609"/>
      <c r="G374" s="609"/>
      <c r="H374" s="609"/>
      <c r="I374" s="609"/>
      <c r="J374" s="609">
        <v>8.3000000000000007</v>
      </c>
      <c r="K374" s="609">
        <v>85.15</v>
      </c>
    </row>
    <row r="375" spans="1:11" x14ac:dyDescent="0.2">
      <c r="A375" s="609" t="s">
        <v>1075</v>
      </c>
      <c r="B375" s="609" t="s">
        <v>1076</v>
      </c>
      <c r="C375" s="609" t="s">
        <v>672</v>
      </c>
      <c r="D375" s="609"/>
      <c r="E375" s="609"/>
      <c r="F375" s="609"/>
      <c r="G375" s="609"/>
      <c r="H375" s="609">
        <v>1.21</v>
      </c>
      <c r="I375" s="609">
        <v>0.49</v>
      </c>
      <c r="J375" s="609"/>
      <c r="K375" s="609"/>
    </row>
    <row r="376" spans="1:11" x14ac:dyDescent="0.2">
      <c r="A376" s="609"/>
      <c r="B376" s="609"/>
      <c r="C376" s="609"/>
      <c r="D376" s="609" t="s">
        <v>1077</v>
      </c>
      <c r="E376" s="609" t="s">
        <v>1078</v>
      </c>
      <c r="F376" s="609"/>
      <c r="G376" s="609"/>
      <c r="H376" s="609"/>
      <c r="I376" s="609"/>
      <c r="J376" s="609">
        <v>7.05</v>
      </c>
      <c r="K376" s="609">
        <v>13.65</v>
      </c>
    </row>
    <row r="377" spans="1:11" x14ac:dyDescent="0.2">
      <c r="A377" s="609" t="s">
        <v>1079</v>
      </c>
      <c r="B377" s="609" t="s">
        <v>589</v>
      </c>
      <c r="C377" s="609" t="s">
        <v>568</v>
      </c>
      <c r="D377" s="609"/>
      <c r="E377" s="609"/>
      <c r="F377" s="609"/>
      <c r="G377" s="609"/>
      <c r="H377" s="609">
        <v>0.2</v>
      </c>
      <c r="I377" s="609">
        <v>2.2400000000000002</v>
      </c>
      <c r="J377" s="609"/>
      <c r="K377" s="609"/>
    </row>
    <row r="378" spans="1:11" x14ac:dyDescent="0.2">
      <c r="A378" s="609"/>
      <c r="B378" s="609"/>
      <c r="C378" s="609"/>
      <c r="D378" s="609" t="s">
        <v>1044</v>
      </c>
      <c r="E378" s="609" t="s">
        <v>1080</v>
      </c>
      <c r="F378" s="609"/>
      <c r="G378" s="609"/>
      <c r="H378" s="609"/>
      <c r="I378" s="609"/>
      <c r="J378" s="609">
        <v>2.4</v>
      </c>
      <c r="K378" s="609">
        <v>14.8</v>
      </c>
    </row>
    <row r="379" spans="1:11" x14ac:dyDescent="0.2">
      <c r="A379" s="609" t="s">
        <v>1081</v>
      </c>
      <c r="B379" s="609" t="s">
        <v>689</v>
      </c>
      <c r="C379" s="609" t="s">
        <v>750</v>
      </c>
      <c r="D379" s="609"/>
      <c r="E379" s="609"/>
      <c r="F379" s="609"/>
      <c r="G379" s="609"/>
      <c r="H379" s="609">
        <v>0.28000000000000003</v>
      </c>
      <c r="I379" s="609">
        <v>0.72</v>
      </c>
      <c r="J379" s="609"/>
      <c r="K379" s="609"/>
    </row>
    <row r="380" spans="1:11" x14ac:dyDescent="0.2">
      <c r="A380" s="609"/>
      <c r="B380" s="609"/>
      <c r="C380" s="609"/>
      <c r="D380" s="609" t="s">
        <v>725</v>
      </c>
      <c r="E380" s="609" t="s">
        <v>1044</v>
      </c>
      <c r="F380" s="609"/>
      <c r="G380" s="609"/>
      <c r="H380" s="609"/>
      <c r="I380" s="609"/>
      <c r="J380" s="609">
        <v>5.95</v>
      </c>
      <c r="K380" s="609">
        <v>2.4</v>
      </c>
    </row>
    <row r="381" spans="1:11" x14ac:dyDescent="0.2">
      <c r="A381" s="609" t="s">
        <v>1082</v>
      </c>
      <c r="B381" s="609" t="s">
        <v>1083</v>
      </c>
      <c r="C381" s="609" t="s">
        <v>583</v>
      </c>
      <c r="D381" s="609"/>
      <c r="E381" s="609"/>
      <c r="F381" s="609"/>
      <c r="G381" s="609"/>
      <c r="H381" s="609">
        <v>0.91</v>
      </c>
      <c r="I381" s="609">
        <v>0</v>
      </c>
      <c r="J381" s="609"/>
      <c r="K381" s="609"/>
    </row>
    <row r="382" spans="1:11" x14ac:dyDescent="0.2">
      <c r="A382" s="609"/>
      <c r="B382" s="609"/>
      <c r="C382" s="609"/>
      <c r="D382" s="609" t="s">
        <v>1077</v>
      </c>
      <c r="E382" s="609" t="s">
        <v>693</v>
      </c>
      <c r="F382" s="609"/>
      <c r="G382" s="609"/>
      <c r="H382" s="609"/>
      <c r="I382" s="609"/>
      <c r="J382" s="609">
        <v>7.05</v>
      </c>
      <c r="K382" s="609">
        <v>1.33</v>
      </c>
    </row>
    <row r="383" spans="1:11" x14ac:dyDescent="0.2">
      <c r="A383" s="609" t="s">
        <v>1084</v>
      </c>
      <c r="B383" s="609" t="s">
        <v>959</v>
      </c>
      <c r="C383" s="609" t="s">
        <v>666</v>
      </c>
      <c r="D383" s="609"/>
      <c r="E383" s="609"/>
      <c r="F383" s="609"/>
      <c r="G383" s="609"/>
      <c r="H383" s="609">
        <v>0.5</v>
      </c>
      <c r="I383" s="609">
        <v>0.4</v>
      </c>
      <c r="J383" s="609"/>
      <c r="K383" s="609"/>
    </row>
    <row r="384" spans="1:11" x14ac:dyDescent="0.2">
      <c r="A384" s="609"/>
      <c r="B384" s="609"/>
      <c r="C384" s="609"/>
      <c r="D384" s="609" t="s">
        <v>728</v>
      </c>
      <c r="E384" s="609" t="s">
        <v>733</v>
      </c>
      <c r="F384" s="609"/>
      <c r="G384" s="609"/>
      <c r="H384" s="609"/>
      <c r="I384" s="609"/>
      <c r="J384" s="609">
        <v>5</v>
      </c>
      <c r="K384" s="609">
        <v>7.15</v>
      </c>
    </row>
    <row r="385" spans="1:11" x14ac:dyDescent="0.2">
      <c r="A385" s="609" t="s">
        <v>1085</v>
      </c>
      <c r="B385" s="609" t="s">
        <v>959</v>
      </c>
      <c r="C385" s="609" t="s">
        <v>958</v>
      </c>
      <c r="D385" s="609"/>
      <c r="E385" s="609"/>
      <c r="F385" s="609"/>
      <c r="G385" s="609"/>
      <c r="H385" s="609">
        <v>0.5</v>
      </c>
      <c r="I385" s="609">
        <v>1.03</v>
      </c>
      <c r="J385" s="609"/>
      <c r="K385" s="609"/>
    </row>
    <row r="386" spans="1:11" x14ac:dyDescent="0.2">
      <c r="A386" s="609"/>
      <c r="B386" s="609"/>
      <c r="C386" s="609"/>
      <c r="D386" s="609" t="s">
        <v>956</v>
      </c>
      <c r="E386" s="609" t="s">
        <v>1086</v>
      </c>
      <c r="F386" s="609"/>
      <c r="G386" s="609"/>
      <c r="H386" s="609"/>
      <c r="I386" s="609"/>
      <c r="J386" s="609">
        <v>1.67</v>
      </c>
      <c r="K386" s="609">
        <v>10.7</v>
      </c>
    </row>
    <row r="387" spans="1:11" x14ac:dyDescent="0.2">
      <c r="A387" s="609" t="s">
        <v>1087</v>
      </c>
      <c r="B387" s="609"/>
      <c r="C387" s="609" t="s">
        <v>1088</v>
      </c>
      <c r="D387" s="609"/>
      <c r="E387" s="609"/>
      <c r="F387" s="609"/>
      <c r="G387" s="609"/>
      <c r="H387" s="609"/>
      <c r="I387" s="609">
        <v>1.1100000000000001</v>
      </c>
      <c r="J387" s="609"/>
      <c r="K387" s="609"/>
    </row>
    <row r="388" spans="1:11" x14ac:dyDescent="0.2">
      <c r="A388" s="609"/>
      <c r="B388" s="609"/>
      <c r="C388" s="609"/>
      <c r="D388" s="609" t="s">
        <v>583</v>
      </c>
      <c r="E388" s="609" t="s">
        <v>1089</v>
      </c>
      <c r="F388" s="609"/>
      <c r="G388" s="609"/>
      <c r="H388" s="609"/>
      <c r="I388" s="609"/>
      <c r="J388" s="609">
        <v>0</v>
      </c>
      <c r="K388" s="609">
        <v>14.7</v>
      </c>
    </row>
    <row r="389" spans="1:11" x14ac:dyDescent="0.2">
      <c r="A389" s="609" t="s">
        <v>1090</v>
      </c>
      <c r="B389" s="609"/>
      <c r="C389" s="609" t="s">
        <v>649</v>
      </c>
      <c r="D389" s="609"/>
      <c r="E389" s="609"/>
      <c r="F389" s="609"/>
      <c r="G389" s="609"/>
      <c r="H389" s="609"/>
      <c r="I389" s="609">
        <v>1.83</v>
      </c>
      <c r="J389" s="609"/>
      <c r="K389" s="609"/>
    </row>
    <row r="390" spans="1:11" x14ac:dyDescent="0.2">
      <c r="A390" s="609"/>
      <c r="B390" s="609"/>
      <c r="C390" s="609"/>
      <c r="D390" s="609" t="s">
        <v>698</v>
      </c>
      <c r="E390" s="609" t="s">
        <v>928</v>
      </c>
      <c r="F390" s="609"/>
      <c r="G390" s="609"/>
      <c r="H390" s="609"/>
      <c r="I390" s="609"/>
      <c r="J390" s="609">
        <v>0.17</v>
      </c>
      <c r="K390" s="609">
        <v>14.85</v>
      </c>
    </row>
    <row r="391" spans="1:11" x14ac:dyDescent="0.2">
      <c r="A391" s="609" t="s">
        <v>1091</v>
      </c>
      <c r="B391" s="609" t="s">
        <v>801</v>
      </c>
      <c r="C391" s="609" t="s">
        <v>550</v>
      </c>
      <c r="D391" s="609"/>
      <c r="E391" s="609"/>
      <c r="F391" s="609"/>
      <c r="G391" s="609"/>
      <c r="H391" s="609">
        <v>0.05</v>
      </c>
      <c r="I391" s="609">
        <v>1.1399999999999999</v>
      </c>
      <c r="J391" s="609"/>
      <c r="K391" s="609"/>
    </row>
    <row r="392" spans="1:11" x14ac:dyDescent="0.2">
      <c r="A392" s="609"/>
      <c r="B392" s="609"/>
      <c r="C392" s="609"/>
      <c r="D392" s="609" t="s">
        <v>700</v>
      </c>
      <c r="E392" s="609" t="s">
        <v>825</v>
      </c>
      <c r="F392" s="609"/>
      <c r="G392" s="609"/>
      <c r="H392" s="609"/>
      <c r="I392" s="609"/>
      <c r="J392" s="609">
        <v>2.85</v>
      </c>
      <c r="K392" s="609">
        <v>5.8</v>
      </c>
    </row>
    <row r="393" spans="1:11" x14ac:dyDescent="0.2">
      <c r="A393" s="609" t="s">
        <v>1092</v>
      </c>
      <c r="B393" s="609" t="s">
        <v>741</v>
      </c>
      <c r="C393" s="609" t="s">
        <v>577</v>
      </c>
      <c r="D393" s="609"/>
      <c r="E393" s="609"/>
      <c r="F393" s="609"/>
      <c r="G393" s="609"/>
      <c r="H393" s="609">
        <v>0.52</v>
      </c>
      <c r="I393" s="609">
        <v>0.02</v>
      </c>
      <c r="J393" s="609"/>
      <c r="K393" s="609"/>
    </row>
    <row r="394" spans="1:11" x14ac:dyDescent="0.2">
      <c r="A394" s="609"/>
      <c r="B394" s="609"/>
      <c r="C394" s="609"/>
      <c r="D394" s="609" t="s">
        <v>1093</v>
      </c>
      <c r="E394" s="609" t="s">
        <v>579</v>
      </c>
      <c r="F394" s="609"/>
      <c r="G394" s="609"/>
      <c r="H394" s="609"/>
      <c r="I394" s="609"/>
      <c r="J394" s="609">
        <v>8.25</v>
      </c>
      <c r="K394" s="609">
        <v>7.0000000000000007E-2</v>
      </c>
    </row>
    <row r="395" spans="1:11" x14ac:dyDescent="0.2">
      <c r="A395" s="609" t="s">
        <v>1094</v>
      </c>
      <c r="B395" s="609" t="s">
        <v>220</v>
      </c>
      <c r="C395" s="609" t="s">
        <v>583</v>
      </c>
      <c r="D395" s="609"/>
      <c r="E395" s="609"/>
      <c r="F395" s="609"/>
      <c r="G395" s="609"/>
      <c r="H395" s="609">
        <v>1.1299999999999999</v>
      </c>
      <c r="I395" s="609">
        <v>0</v>
      </c>
      <c r="J395" s="609"/>
      <c r="K395" s="609"/>
    </row>
    <row r="396" spans="1:11" x14ac:dyDescent="0.2">
      <c r="A396" s="609"/>
      <c r="B396" s="609"/>
      <c r="C396" s="609"/>
      <c r="D396" s="609" t="s">
        <v>877</v>
      </c>
      <c r="E396" s="609" t="s">
        <v>698</v>
      </c>
      <c r="F396" s="609"/>
      <c r="G396" s="609"/>
      <c r="H396" s="609"/>
      <c r="I396" s="609"/>
      <c r="J396" s="609">
        <v>9.0500000000000007</v>
      </c>
      <c r="K396" s="609">
        <v>0.17</v>
      </c>
    </row>
    <row r="397" spans="1:11" x14ac:dyDescent="0.2">
      <c r="A397" s="609" t="s">
        <v>1095</v>
      </c>
      <c r="B397" s="609" t="s">
        <v>642</v>
      </c>
      <c r="C397" s="609" t="s">
        <v>801</v>
      </c>
      <c r="D397" s="609"/>
      <c r="E397" s="609"/>
      <c r="F397" s="609"/>
      <c r="G397" s="609"/>
      <c r="H397" s="609">
        <v>0.68</v>
      </c>
      <c r="I397" s="609">
        <v>0.05</v>
      </c>
      <c r="J397" s="609"/>
      <c r="K397" s="609"/>
    </row>
    <row r="398" spans="1:11" x14ac:dyDescent="0.2">
      <c r="A398" s="609"/>
      <c r="B398" s="609"/>
      <c r="C398" s="609"/>
      <c r="D398" s="609" t="s">
        <v>938</v>
      </c>
      <c r="E398" s="609" t="s">
        <v>862</v>
      </c>
      <c r="F398" s="609"/>
      <c r="G398" s="609"/>
      <c r="H398" s="609"/>
      <c r="I398" s="609"/>
      <c r="J398" s="609">
        <v>3.65</v>
      </c>
      <c r="K398" s="609">
        <v>1.25</v>
      </c>
    </row>
    <row r="399" spans="1:11" x14ac:dyDescent="0.2">
      <c r="A399" s="609" t="s">
        <v>1096</v>
      </c>
      <c r="B399" s="609" t="s">
        <v>801</v>
      </c>
      <c r="C399" s="609" t="s">
        <v>589</v>
      </c>
      <c r="D399" s="609"/>
      <c r="E399" s="609"/>
      <c r="F399" s="609"/>
      <c r="G399" s="609"/>
      <c r="H399" s="609">
        <v>0.05</v>
      </c>
      <c r="I399" s="609">
        <v>0.2</v>
      </c>
      <c r="J399" s="609"/>
      <c r="K399" s="609"/>
    </row>
    <row r="400" spans="1:11" x14ac:dyDescent="0.2">
      <c r="A400" s="609"/>
      <c r="B400" s="609"/>
      <c r="C400" s="609"/>
      <c r="D400" s="609" t="s">
        <v>876</v>
      </c>
      <c r="E400" s="609" t="s">
        <v>1044</v>
      </c>
      <c r="F400" s="609"/>
      <c r="G400" s="609"/>
      <c r="H400" s="609"/>
      <c r="I400" s="609"/>
      <c r="J400" s="609">
        <v>2.7</v>
      </c>
      <c r="K400" s="609">
        <v>2.4</v>
      </c>
    </row>
    <row r="401" spans="1:11" x14ac:dyDescent="0.2">
      <c r="A401" s="609" t="s">
        <v>1097</v>
      </c>
      <c r="B401" s="609" t="s">
        <v>672</v>
      </c>
      <c r="C401" s="609" t="s">
        <v>689</v>
      </c>
      <c r="D401" s="609"/>
      <c r="E401" s="609"/>
      <c r="F401" s="609"/>
      <c r="G401" s="609"/>
      <c r="H401" s="609">
        <v>0.49</v>
      </c>
      <c r="I401" s="609">
        <v>0.28000000000000003</v>
      </c>
      <c r="J401" s="609"/>
      <c r="K401" s="609"/>
    </row>
    <row r="402" spans="1:11" x14ac:dyDescent="0.2">
      <c r="A402" s="609"/>
      <c r="B402" s="609"/>
      <c r="C402" s="609"/>
      <c r="D402" s="609" t="s">
        <v>489</v>
      </c>
      <c r="E402" s="609" t="s">
        <v>1098</v>
      </c>
      <c r="F402" s="609"/>
      <c r="G402" s="609"/>
      <c r="H402" s="609"/>
      <c r="I402" s="609"/>
      <c r="J402" s="609">
        <v>6.35</v>
      </c>
      <c r="K402" s="609">
        <v>4.75</v>
      </c>
    </row>
    <row r="403" spans="1:11" x14ac:dyDescent="0.2">
      <c r="A403" s="609" t="s">
        <v>1099</v>
      </c>
      <c r="B403" s="609" t="s">
        <v>621</v>
      </c>
      <c r="C403" s="609" t="s">
        <v>998</v>
      </c>
      <c r="D403" s="609"/>
      <c r="E403" s="609"/>
      <c r="F403" s="609"/>
      <c r="G403" s="609"/>
      <c r="H403" s="609">
        <v>0.78</v>
      </c>
      <c r="I403" s="609">
        <v>0.67</v>
      </c>
      <c r="J403" s="609"/>
      <c r="K403" s="609"/>
    </row>
    <row r="404" spans="1:11" x14ac:dyDescent="0.2">
      <c r="A404" s="609"/>
      <c r="B404" s="609"/>
      <c r="C404" s="609"/>
      <c r="D404" s="609" t="s">
        <v>1100</v>
      </c>
      <c r="E404" s="609" t="s">
        <v>707</v>
      </c>
      <c r="F404" s="609"/>
      <c r="G404" s="609"/>
      <c r="H404" s="609"/>
      <c r="I404" s="609"/>
      <c r="J404" s="609">
        <v>7</v>
      </c>
      <c r="K404" s="609">
        <v>3.9</v>
      </c>
    </row>
    <row r="405" spans="1:11" x14ac:dyDescent="0.2">
      <c r="A405" s="609" t="s">
        <v>1101</v>
      </c>
      <c r="B405" s="609" t="s">
        <v>697</v>
      </c>
      <c r="C405" s="609" t="s">
        <v>1102</v>
      </c>
      <c r="D405" s="609"/>
      <c r="E405" s="609"/>
      <c r="F405" s="609"/>
      <c r="G405" s="609"/>
      <c r="H405" s="609">
        <v>0.62</v>
      </c>
      <c r="I405" s="609">
        <v>0.11</v>
      </c>
      <c r="J405" s="609"/>
      <c r="K405" s="609"/>
    </row>
    <row r="406" spans="1:11" x14ac:dyDescent="0.2">
      <c r="A406" s="609"/>
      <c r="B406" s="609"/>
      <c r="C406" s="609"/>
      <c r="D406" s="609" t="s">
        <v>968</v>
      </c>
      <c r="E406" s="609" t="s">
        <v>985</v>
      </c>
      <c r="F406" s="609"/>
      <c r="G406" s="609"/>
      <c r="H406" s="609"/>
      <c r="I406" s="609"/>
      <c r="J406" s="609">
        <v>4.3</v>
      </c>
      <c r="K406" s="609">
        <v>3.5</v>
      </c>
    </row>
    <row r="407" spans="1:11" x14ac:dyDescent="0.2">
      <c r="A407" s="609" t="s">
        <v>1103</v>
      </c>
      <c r="B407" s="609" t="s">
        <v>673</v>
      </c>
      <c r="C407" s="609" t="s">
        <v>924</v>
      </c>
      <c r="D407" s="609"/>
      <c r="E407" s="609"/>
      <c r="F407" s="609"/>
      <c r="G407" s="609"/>
      <c r="H407" s="609">
        <v>0.24</v>
      </c>
      <c r="I407" s="609">
        <v>0.59</v>
      </c>
      <c r="J407" s="609"/>
      <c r="K407" s="609"/>
    </row>
    <row r="408" spans="1:11" x14ac:dyDescent="0.2">
      <c r="A408" s="609"/>
      <c r="B408" s="609"/>
      <c r="C408" s="609"/>
      <c r="D408" s="609" t="s">
        <v>807</v>
      </c>
      <c r="E408" s="609" t="s">
        <v>1104</v>
      </c>
      <c r="F408" s="609"/>
      <c r="G408" s="609"/>
      <c r="H408" s="609"/>
      <c r="I408" s="609"/>
      <c r="J408" s="609">
        <v>3</v>
      </c>
      <c r="K408" s="609">
        <v>4.8499999999999996</v>
      </c>
    </row>
    <row r="409" spans="1:11" x14ac:dyDescent="0.2">
      <c r="A409" s="609" t="s">
        <v>1105</v>
      </c>
      <c r="B409" s="609" t="s">
        <v>755</v>
      </c>
      <c r="C409" s="609" t="s">
        <v>745</v>
      </c>
      <c r="D409" s="609"/>
      <c r="E409" s="609"/>
      <c r="F409" s="609"/>
      <c r="G409" s="609"/>
      <c r="H409" s="609">
        <v>0.36</v>
      </c>
      <c r="I409" s="609">
        <v>0.38</v>
      </c>
      <c r="J409" s="609"/>
      <c r="K409" s="609"/>
    </row>
    <row r="410" spans="1:11" x14ac:dyDescent="0.2">
      <c r="A410" s="609"/>
      <c r="B410" s="609"/>
      <c r="C410" s="609"/>
      <c r="D410" s="609" t="s">
        <v>700</v>
      </c>
      <c r="E410" s="609" t="s">
        <v>851</v>
      </c>
      <c r="F410" s="609"/>
      <c r="G410" s="609"/>
      <c r="H410" s="609"/>
      <c r="I410" s="609"/>
      <c r="J410" s="609">
        <v>2.85</v>
      </c>
      <c r="K410" s="609">
        <v>6.2</v>
      </c>
    </row>
    <row r="411" spans="1:11" x14ac:dyDescent="0.2">
      <c r="A411" s="609" t="s">
        <v>1106</v>
      </c>
      <c r="B411" s="609" t="s">
        <v>740</v>
      </c>
      <c r="C411" s="609" t="s">
        <v>1107</v>
      </c>
      <c r="D411" s="609"/>
      <c r="E411" s="609"/>
      <c r="F411" s="609"/>
      <c r="G411" s="609"/>
      <c r="H411" s="609">
        <v>0.21</v>
      </c>
      <c r="I411" s="609">
        <v>0.86</v>
      </c>
      <c r="J411" s="609"/>
      <c r="K411" s="609"/>
    </row>
    <row r="412" spans="1:11" x14ac:dyDescent="0.2">
      <c r="A412" s="609"/>
      <c r="B412" s="609"/>
      <c r="C412" s="609"/>
      <c r="D412" s="609" t="s">
        <v>871</v>
      </c>
      <c r="E412" s="609" t="s">
        <v>1108</v>
      </c>
      <c r="F412" s="609"/>
      <c r="G412" s="609"/>
      <c r="H412" s="609"/>
      <c r="I412" s="609"/>
      <c r="J412" s="609">
        <v>2.15</v>
      </c>
      <c r="K412" s="609">
        <v>9</v>
      </c>
    </row>
    <row r="413" spans="1:11" x14ac:dyDescent="0.2">
      <c r="A413" s="609" t="s">
        <v>1109</v>
      </c>
      <c r="B413" s="609" t="s">
        <v>970</v>
      </c>
      <c r="C413" s="609" t="s">
        <v>879</v>
      </c>
      <c r="D413" s="609"/>
      <c r="E413" s="609"/>
      <c r="F413" s="609"/>
      <c r="G413" s="609"/>
      <c r="H413" s="609">
        <v>0.22</v>
      </c>
      <c r="I413" s="609">
        <v>0.94</v>
      </c>
      <c r="J413" s="609"/>
      <c r="K413" s="609"/>
    </row>
    <row r="414" spans="1:11" x14ac:dyDescent="0.2">
      <c r="A414" s="609"/>
      <c r="B414" s="609"/>
      <c r="C414" s="609"/>
      <c r="D414" s="609" t="s">
        <v>1110</v>
      </c>
      <c r="E414" s="609" t="s">
        <v>1111</v>
      </c>
      <c r="F414" s="609"/>
      <c r="G414" s="609"/>
      <c r="H414" s="609"/>
      <c r="I414" s="609"/>
      <c r="J414" s="609">
        <v>3.1</v>
      </c>
      <c r="K414" s="609">
        <v>13.25</v>
      </c>
    </row>
    <row r="415" spans="1:11" x14ac:dyDescent="0.2">
      <c r="A415" s="609" t="s">
        <v>1112</v>
      </c>
      <c r="B415" s="609" t="s">
        <v>666</v>
      </c>
      <c r="C415" s="609" t="s">
        <v>1113</v>
      </c>
      <c r="D415" s="609"/>
      <c r="E415" s="609"/>
      <c r="F415" s="609"/>
      <c r="G415" s="609"/>
      <c r="H415" s="609">
        <v>0.4</v>
      </c>
      <c r="I415" s="609">
        <v>1.71</v>
      </c>
      <c r="J415" s="609"/>
      <c r="K415" s="609"/>
    </row>
    <row r="416" spans="1:11" x14ac:dyDescent="0.2">
      <c r="A416" s="609"/>
      <c r="B416" s="609"/>
      <c r="C416" s="609"/>
      <c r="D416" s="609" t="s">
        <v>700</v>
      </c>
      <c r="E416" s="609" t="s">
        <v>1114</v>
      </c>
      <c r="F416" s="609"/>
      <c r="G416" s="609"/>
      <c r="H416" s="609"/>
      <c r="I416" s="609"/>
      <c r="J416" s="609">
        <v>2.85</v>
      </c>
      <c r="K416" s="609">
        <v>12.3</v>
      </c>
    </row>
    <row r="417" spans="1:11" x14ac:dyDescent="0.2">
      <c r="A417" s="609" t="s">
        <v>1115</v>
      </c>
      <c r="B417" s="609" t="s">
        <v>698</v>
      </c>
      <c r="C417" s="609" t="s">
        <v>824</v>
      </c>
      <c r="D417" s="609"/>
      <c r="E417" s="609"/>
      <c r="F417" s="609"/>
      <c r="G417" s="609"/>
      <c r="H417" s="609">
        <v>0.17</v>
      </c>
      <c r="I417" s="609">
        <v>0.75</v>
      </c>
      <c r="J417" s="609"/>
      <c r="K417" s="609"/>
    </row>
    <row r="418" spans="1:11" x14ac:dyDescent="0.2">
      <c r="A418" s="609"/>
      <c r="B418" s="609"/>
      <c r="C418" s="609"/>
      <c r="D418" s="609" t="s">
        <v>1116</v>
      </c>
      <c r="E418" s="609" t="s">
        <v>622</v>
      </c>
      <c r="F418" s="609"/>
      <c r="G418" s="609"/>
      <c r="H418" s="609"/>
      <c r="I418" s="609"/>
      <c r="J418" s="609">
        <v>1.1499999999999999</v>
      </c>
      <c r="K418" s="609">
        <v>6.7</v>
      </c>
    </row>
    <row r="419" spans="1:11" x14ac:dyDescent="0.2">
      <c r="A419" s="609" t="s">
        <v>1117</v>
      </c>
      <c r="B419" s="609" t="s">
        <v>727</v>
      </c>
      <c r="C419" s="609" t="s">
        <v>924</v>
      </c>
      <c r="D419" s="609"/>
      <c r="E419" s="609"/>
      <c r="F419" s="609"/>
      <c r="G419" s="609"/>
      <c r="H419" s="609">
        <v>0.06</v>
      </c>
      <c r="I419" s="609">
        <v>0.59</v>
      </c>
      <c r="J419" s="609"/>
      <c r="K419" s="609"/>
    </row>
    <row r="420" spans="1:11" x14ac:dyDescent="0.2">
      <c r="A420" s="609"/>
      <c r="B420" s="609"/>
      <c r="C420" s="609"/>
      <c r="D420" s="609" t="s">
        <v>575</v>
      </c>
      <c r="E420" s="609" t="s">
        <v>863</v>
      </c>
      <c r="F420" s="609"/>
      <c r="G420" s="609"/>
      <c r="H420" s="609"/>
      <c r="I420" s="609"/>
      <c r="J420" s="609">
        <v>0.6</v>
      </c>
      <c r="K420" s="609">
        <v>9.85</v>
      </c>
    </row>
    <row r="421" spans="1:11" x14ac:dyDescent="0.2">
      <c r="A421" s="609" t="s">
        <v>1118</v>
      </c>
      <c r="B421" s="609" t="s">
        <v>727</v>
      </c>
      <c r="C421" s="609" t="s">
        <v>892</v>
      </c>
      <c r="D421" s="609"/>
      <c r="E421" s="609"/>
      <c r="F421" s="609"/>
      <c r="G421" s="609"/>
      <c r="H421" s="609">
        <v>0.06</v>
      </c>
      <c r="I421" s="609">
        <v>1.38</v>
      </c>
      <c r="J421" s="609"/>
      <c r="K421" s="609"/>
    </row>
    <row r="422" spans="1:11" x14ac:dyDescent="0.2">
      <c r="A422" s="609"/>
      <c r="B422" s="609"/>
      <c r="C422" s="609"/>
      <c r="D422" s="609" t="s">
        <v>589</v>
      </c>
      <c r="E422" s="609" t="s">
        <v>1119</v>
      </c>
      <c r="F422" s="609"/>
      <c r="G422" s="609"/>
      <c r="H422" s="609"/>
      <c r="I422" s="609"/>
      <c r="J422" s="609">
        <v>0.2</v>
      </c>
      <c r="K422" s="609">
        <v>13.1</v>
      </c>
    </row>
    <row r="423" spans="1:11" x14ac:dyDescent="0.2">
      <c r="A423" s="609" t="s">
        <v>1120</v>
      </c>
      <c r="B423" s="609"/>
      <c r="C423" s="609" t="s">
        <v>1121</v>
      </c>
      <c r="D423" s="609"/>
      <c r="E423" s="609"/>
      <c r="F423" s="609"/>
      <c r="G423" s="609"/>
      <c r="H423" s="609"/>
      <c r="I423" s="609">
        <v>1.24</v>
      </c>
      <c r="J423" s="609"/>
      <c r="K423" s="609"/>
    </row>
    <row r="424" spans="1:11" x14ac:dyDescent="0.2">
      <c r="A424" s="609"/>
      <c r="B424" s="609"/>
      <c r="C424" s="609"/>
      <c r="D424" s="609" t="s">
        <v>579</v>
      </c>
      <c r="E424" s="609" t="s">
        <v>736</v>
      </c>
      <c r="F424" s="609"/>
      <c r="G424" s="609"/>
      <c r="H424" s="609"/>
      <c r="I424" s="609"/>
      <c r="J424" s="609">
        <v>7.0000000000000007E-2</v>
      </c>
      <c r="K424" s="609">
        <v>8.1</v>
      </c>
    </row>
    <row r="425" spans="1:11" x14ac:dyDescent="0.2">
      <c r="A425" s="609" t="s">
        <v>1122</v>
      </c>
      <c r="B425" s="609" t="s">
        <v>577</v>
      </c>
      <c r="C425" s="609" t="s">
        <v>745</v>
      </c>
      <c r="D425" s="609"/>
      <c r="E425" s="609"/>
      <c r="F425" s="609"/>
      <c r="G425" s="609"/>
      <c r="H425" s="609">
        <v>0.02</v>
      </c>
      <c r="I425" s="609">
        <v>0.38</v>
      </c>
      <c r="J425" s="609"/>
      <c r="K425" s="609"/>
    </row>
    <row r="426" spans="1:11" x14ac:dyDescent="0.2">
      <c r="A426" s="609"/>
      <c r="B426" s="609"/>
      <c r="C426" s="609"/>
      <c r="D426" s="609" t="s">
        <v>807</v>
      </c>
      <c r="E426" s="609" t="s">
        <v>599</v>
      </c>
      <c r="F426" s="609"/>
      <c r="G426" s="609"/>
      <c r="H426" s="609"/>
      <c r="I426" s="609"/>
      <c r="J426" s="609">
        <v>3</v>
      </c>
      <c r="K426" s="609">
        <v>5.5</v>
      </c>
    </row>
    <row r="427" spans="1:11" x14ac:dyDescent="0.2">
      <c r="A427" s="609" t="s">
        <v>1123</v>
      </c>
      <c r="B427" s="609" t="s">
        <v>833</v>
      </c>
      <c r="C427" s="609" t="s">
        <v>750</v>
      </c>
      <c r="D427" s="609"/>
      <c r="E427" s="609"/>
      <c r="F427" s="609"/>
      <c r="G427" s="609"/>
      <c r="H427" s="609">
        <v>0.57999999999999996</v>
      </c>
      <c r="I427" s="609">
        <v>0.72</v>
      </c>
      <c r="J427" s="609"/>
      <c r="K427" s="609"/>
    </row>
    <row r="428" spans="1:11" x14ac:dyDescent="0.2">
      <c r="A428" s="609"/>
      <c r="B428" s="609"/>
      <c r="C428" s="609"/>
      <c r="D428" s="609" t="s">
        <v>830</v>
      </c>
      <c r="E428" s="609" t="s">
        <v>764</v>
      </c>
      <c r="F428" s="609"/>
      <c r="G428" s="609"/>
      <c r="H428" s="609"/>
      <c r="I428" s="609"/>
      <c r="J428" s="609">
        <v>3.4</v>
      </c>
      <c r="K428" s="609">
        <v>5.6</v>
      </c>
    </row>
    <row r="429" spans="1:11" x14ac:dyDescent="0.2">
      <c r="A429" s="609" t="s">
        <v>1124</v>
      </c>
      <c r="B429" s="609" t="s">
        <v>573</v>
      </c>
      <c r="C429" s="609" t="s">
        <v>666</v>
      </c>
      <c r="D429" s="609"/>
      <c r="E429" s="609"/>
      <c r="F429" s="609"/>
      <c r="G429" s="609"/>
      <c r="H429" s="609">
        <v>0.1</v>
      </c>
      <c r="I429" s="609">
        <v>0.4</v>
      </c>
      <c r="J429" s="609"/>
      <c r="K429" s="609"/>
    </row>
    <row r="430" spans="1:11" x14ac:dyDescent="0.2">
      <c r="A430" s="609"/>
      <c r="B430" s="609"/>
      <c r="C430" s="609"/>
      <c r="D430" s="609" t="s">
        <v>677</v>
      </c>
      <c r="E430" s="609" t="s">
        <v>631</v>
      </c>
      <c r="F430" s="609"/>
      <c r="G430" s="609"/>
      <c r="H430" s="609"/>
      <c r="I430" s="609"/>
      <c r="J430" s="609">
        <v>0.33</v>
      </c>
      <c r="K430" s="609">
        <v>7.7</v>
      </c>
    </row>
    <row r="431" spans="1:11" x14ac:dyDescent="0.2">
      <c r="A431" s="609" t="s">
        <v>1125</v>
      </c>
      <c r="B431" s="609"/>
      <c r="C431" s="609" t="s">
        <v>550</v>
      </c>
      <c r="D431" s="609"/>
      <c r="E431" s="609"/>
      <c r="F431" s="609"/>
      <c r="G431" s="609"/>
      <c r="H431" s="609"/>
      <c r="I431" s="609">
        <v>1.1399999999999999</v>
      </c>
      <c r="J431" s="609"/>
      <c r="K431" s="609"/>
    </row>
    <row r="432" spans="1:11" x14ac:dyDescent="0.2">
      <c r="A432" s="609"/>
      <c r="B432" s="609"/>
      <c r="C432" s="609"/>
      <c r="D432" s="609" t="s">
        <v>717</v>
      </c>
      <c r="E432" s="609" t="s">
        <v>230</v>
      </c>
      <c r="F432" s="609"/>
      <c r="G432" s="609"/>
      <c r="H432" s="609"/>
      <c r="I432" s="609"/>
      <c r="J432" s="609">
        <v>0.43</v>
      </c>
      <c r="K432" s="609">
        <v>6.25</v>
      </c>
    </row>
    <row r="433" spans="1:11" x14ac:dyDescent="0.2">
      <c r="A433" s="609" t="s">
        <v>1126</v>
      </c>
      <c r="B433" s="609" t="s">
        <v>587</v>
      </c>
      <c r="C433" s="609" t="s">
        <v>1102</v>
      </c>
      <c r="D433" s="609"/>
      <c r="E433" s="609"/>
      <c r="F433" s="609"/>
      <c r="G433" s="609"/>
      <c r="H433" s="609">
        <v>0.13</v>
      </c>
      <c r="I433" s="609">
        <v>0.11</v>
      </c>
      <c r="J433" s="609"/>
      <c r="K433" s="609"/>
    </row>
    <row r="434" spans="1:11" x14ac:dyDescent="0.2">
      <c r="A434" s="609"/>
      <c r="B434" s="609"/>
      <c r="C434" s="609"/>
      <c r="D434" s="609" t="s">
        <v>717</v>
      </c>
      <c r="E434" s="609" t="s">
        <v>743</v>
      </c>
      <c r="F434" s="609"/>
      <c r="G434" s="609"/>
      <c r="H434" s="609"/>
      <c r="I434" s="609"/>
      <c r="J434" s="609">
        <v>0.43</v>
      </c>
      <c r="K434" s="609">
        <v>4.5</v>
      </c>
    </row>
    <row r="435" spans="1:11" x14ac:dyDescent="0.2">
      <c r="A435" s="609" t="s">
        <v>1127</v>
      </c>
      <c r="B435" s="609"/>
      <c r="C435" s="609" t="s">
        <v>604</v>
      </c>
      <c r="D435" s="609"/>
      <c r="E435" s="609"/>
      <c r="F435" s="609"/>
      <c r="G435" s="609"/>
      <c r="H435" s="609"/>
      <c r="I435" s="609">
        <v>0.79</v>
      </c>
      <c r="J435" s="609"/>
      <c r="K435" s="609"/>
    </row>
    <row r="436" spans="1:11" x14ac:dyDescent="0.2">
      <c r="A436" s="609"/>
      <c r="B436" s="609"/>
      <c r="C436" s="609"/>
      <c r="D436" s="609" t="s">
        <v>583</v>
      </c>
      <c r="E436" s="609" t="s">
        <v>762</v>
      </c>
      <c r="F436" s="609"/>
      <c r="G436" s="609"/>
      <c r="H436" s="609"/>
      <c r="I436" s="609"/>
      <c r="J436" s="609">
        <v>0</v>
      </c>
      <c r="K436" s="609">
        <v>15.15</v>
      </c>
    </row>
    <row r="437" spans="1:11" x14ac:dyDescent="0.2">
      <c r="A437" s="609" t="s">
        <v>1128</v>
      </c>
      <c r="B437" s="609"/>
      <c r="C437" s="609" t="s">
        <v>568</v>
      </c>
      <c r="D437" s="609"/>
      <c r="E437" s="609"/>
      <c r="F437" s="609"/>
      <c r="G437" s="609"/>
      <c r="H437" s="609"/>
      <c r="I437" s="609">
        <v>2.2400000000000002</v>
      </c>
      <c r="J437" s="609"/>
      <c r="K437" s="609"/>
    </row>
    <row r="438" spans="1:11" x14ac:dyDescent="0.2">
      <c r="A438" s="609"/>
      <c r="B438" s="609"/>
      <c r="C438" s="609"/>
      <c r="D438" s="609" t="s">
        <v>579</v>
      </c>
      <c r="E438" s="609" t="s">
        <v>1129</v>
      </c>
      <c r="F438" s="609"/>
      <c r="G438" s="609"/>
      <c r="H438" s="609"/>
      <c r="I438" s="609"/>
      <c r="J438" s="609">
        <v>7.0000000000000007E-2</v>
      </c>
      <c r="K438" s="609">
        <v>15</v>
      </c>
    </row>
    <row r="439" spans="1:11" x14ac:dyDescent="0.2">
      <c r="A439" s="609" t="s">
        <v>1130</v>
      </c>
      <c r="B439" s="609" t="s">
        <v>577</v>
      </c>
      <c r="C439" s="609" t="s">
        <v>601</v>
      </c>
      <c r="D439" s="609"/>
      <c r="E439" s="609"/>
      <c r="F439" s="609"/>
      <c r="G439" s="609"/>
      <c r="H439" s="609">
        <v>0.02</v>
      </c>
      <c r="I439" s="609">
        <v>0.76</v>
      </c>
      <c r="J439" s="609"/>
      <c r="K439" s="609"/>
    </row>
    <row r="440" spans="1:11" x14ac:dyDescent="0.2">
      <c r="A440" s="609"/>
      <c r="B440" s="609"/>
      <c r="C440" s="609"/>
      <c r="D440" s="609" t="s">
        <v>682</v>
      </c>
      <c r="E440" s="609" t="s">
        <v>733</v>
      </c>
      <c r="F440" s="609"/>
      <c r="G440" s="609"/>
      <c r="H440" s="609"/>
      <c r="I440" s="609"/>
      <c r="J440" s="609">
        <v>1.3</v>
      </c>
      <c r="K440" s="609">
        <v>7.15</v>
      </c>
    </row>
    <row r="441" spans="1:11" x14ac:dyDescent="0.2">
      <c r="A441" s="609" t="s">
        <v>1131</v>
      </c>
      <c r="B441" s="609" t="s">
        <v>673</v>
      </c>
      <c r="C441" s="609" t="s">
        <v>998</v>
      </c>
      <c r="D441" s="609"/>
      <c r="E441" s="609"/>
      <c r="F441" s="609"/>
      <c r="G441" s="609"/>
      <c r="H441" s="609">
        <v>0.24</v>
      </c>
      <c r="I441" s="609">
        <v>0.67</v>
      </c>
      <c r="J441" s="609"/>
      <c r="K441" s="609"/>
    </row>
    <row r="442" spans="1:11" x14ac:dyDescent="0.2">
      <c r="A442" s="609"/>
      <c r="B442" s="609"/>
      <c r="C442" s="609"/>
      <c r="D442" s="609" t="s">
        <v>843</v>
      </c>
      <c r="E442" s="609" t="s">
        <v>742</v>
      </c>
      <c r="F442" s="609"/>
      <c r="G442" s="609"/>
      <c r="H442" s="609"/>
      <c r="I442" s="609"/>
      <c r="J442" s="609">
        <v>2.35</v>
      </c>
      <c r="K442" s="609">
        <v>4.25</v>
      </c>
    </row>
    <row r="443" spans="1:11" x14ac:dyDescent="0.2">
      <c r="A443" s="609" t="s">
        <v>1132</v>
      </c>
      <c r="B443" s="609" t="s">
        <v>570</v>
      </c>
      <c r="C443" s="609" t="s">
        <v>1133</v>
      </c>
      <c r="D443" s="609"/>
      <c r="E443" s="609"/>
      <c r="F443" s="609"/>
      <c r="G443" s="609"/>
      <c r="H443" s="609">
        <v>0.23</v>
      </c>
      <c r="I443" s="609">
        <v>0.18</v>
      </c>
      <c r="J443" s="609"/>
      <c r="K443" s="609"/>
    </row>
    <row r="444" spans="1:11" x14ac:dyDescent="0.2">
      <c r="A444" s="609"/>
      <c r="B444" s="609"/>
      <c r="C444" s="609"/>
      <c r="D444" s="609" t="s">
        <v>619</v>
      </c>
      <c r="E444" s="609" t="s">
        <v>819</v>
      </c>
      <c r="F444" s="609"/>
      <c r="G444" s="609"/>
      <c r="H444" s="609"/>
      <c r="I444" s="609"/>
      <c r="J444" s="609">
        <v>0.77</v>
      </c>
      <c r="K444" s="609">
        <v>5.45</v>
      </c>
    </row>
    <row r="445" spans="1:11" x14ac:dyDescent="0.2">
      <c r="A445" s="609" t="s">
        <v>1134</v>
      </c>
      <c r="B445" s="609"/>
      <c r="C445" s="609" t="s">
        <v>1083</v>
      </c>
      <c r="D445" s="609"/>
      <c r="E445" s="609"/>
      <c r="F445" s="609"/>
      <c r="G445" s="609"/>
      <c r="H445" s="609"/>
      <c r="I445" s="609">
        <v>0.91</v>
      </c>
      <c r="J445" s="609"/>
      <c r="K445" s="609"/>
    </row>
    <row r="446" spans="1:11" x14ac:dyDescent="0.2">
      <c r="A446" s="609"/>
      <c r="B446" s="609"/>
      <c r="C446" s="609"/>
      <c r="D446" s="609" t="s">
        <v>583</v>
      </c>
      <c r="E446" s="609" t="s">
        <v>1056</v>
      </c>
      <c r="F446" s="609"/>
      <c r="G446" s="609"/>
      <c r="H446" s="609"/>
      <c r="I446" s="609"/>
      <c r="J446" s="609">
        <v>0</v>
      </c>
      <c r="K446" s="609">
        <v>12.7</v>
      </c>
    </row>
    <row r="447" spans="1:11" x14ac:dyDescent="0.2">
      <c r="A447" s="609" t="s">
        <v>1135</v>
      </c>
      <c r="B447" s="609"/>
      <c r="C447" s="609" t="s">
        <v>609</v>
      </c>
      <c r="D447" s="609"/>
      <c r="E447" s="609"/>
      <c r="F447" s="609"/>
      <c r="G447" s="609"/>
      <c r="H447" s="609"/>
      <c r="I447" s="609">
        <v>1.63</v>
      </c>
      <c r="J447" s="609"/>
      <c r="K447" s="609"/>
    </row>
    <row r="448" spans="1:11" x14ac:dyDescent="0.2">
      <c r="A448" s="609"/>
      <c r="B448" s="609"/>
      <c r="C448" s="609"/>
      <c r="D448" s="609" t="s">
        <v>589</v>
      </c>
      <c r="E448" s="609" t="s">
        <v>1136</v>
      </c>
      <c r="F448" s="609"/>
      <c r="G448" s="609"/>
      <c r="H448" s="609"/>
      <c r="I448" s="609"/>
      <c r="J448" s="609">
        <v>0.2</v>
      </c>
      <c r="K448" s="609">
        <v>13.5</v>
      </c>
    </row>
    <row r="449" spans="1:11" x14ac:dyDescent="0.2">
      <c r="A449" s="609" t="s">
        <v>1137</v>
      </c>
      <c r="B449" s="609" t="s">
        <v>727</v>
      </c>
      <c r="C449" s="609" t="s">
        <v>1008</v>
      </c>
      <c r="D449" s="609"/>
      <c r="E449" s="609"/>
      <c r="F449" s="609"/>
      <c r="G449" s="609"/>
      <c r="H449" s="609">
        <v>0.06</v>
      </c>
      <c r="I449" s="609">
        <v>1.07</v>
      </c>
      <c r="J449" s="609"/>
      <c r="K449" s="609"/>
    </row>
    <row r="450" spans="1:11" x14ac:dyDescent="0.2">
      <c r="A450" s="609"/>
      <c r="B450" s="609"/>
      <c r="C450" s="609"/>
      <c r="D450" s="609" t="s">
        <v>592</v>
      </c>
      <c r="E450" s="609" t="s">
        <v>1138</v>
      </c>
      <c r="F450" s="609"/>
      <c r="G450" s="609"/>
      <c r="H450" s="609"/>
      <c r="I450" s="609"/>
      <c r="J450" s="609">
        <v>0.35</v>
      </c>
      <c r="K450" s="609">
        <v>5.85</v>
      </c>
    </row>
    <row r="451" spans="1:11" x14ac:dyDescent="0.2">
      <c r="A451" s="609" t="s">
        <v>1139</v>
      </c>
      <c r="B451" s="609" t="s">
        <v>613</v>
      </c>
      <c r="C451" s="609" t="s">
        <v>573</v>
      </c>
      <c r="D451" s="609"/>
      <c r="E451" s="609"/>
      <c r="F451" s="609"/>
      <c r="G451" s="609"/>
      <c r="H451" s="609">
        <v>0.01</v>
      </c>
      <c r="I451" s="609">
        <v>0.1</v>
      </c>
      <c r="J451" s="609"/>
      <c r="K451" s="609"/>
    </row>
    <row r="452" spans="1:11" x14ac:dyDescent="0.2">
      <c r="A452" s="609"/>
      <c r="B452" s="609"/>
      <c r="C452" s="609"/>
      <c r="D452" s="609" t="s">
        <v>1140</v>
      </c>
      <c r="E452" s="609" t="s">
        <v>677</v>
      </c>
      <c r="F452" s="609"/>
      <c r="G452" s="609"/>
      <c r="H452" s="609"/>
      <c r="I452" s="609"/>
      <c r="J452" s="609">
        <v>6.75</v>
      </c>
      <c r="K452" s="609">
        <v>0.33</v>
      </c>
    </row>
    <row r="453" spans="1:11" x14ac:dyDescent="0.2">
      <c r="A453" s="609" t="s">
        <v>1141</v>
      </c>
      <c r="B453" s="609" t="s">
        <v>1142</v>
      </c>
      <c r="C453" s="609"/>
      <c r="D453" s="609"/>
      <c r="E453" s="609"/>
      <c r="F453" s="609"/>
      <c r="G453" s="609"/>
      <c r="H453" s="609">
        <v>1.34</v>
      </c>
      <c r="I453" s="609"/>
      <c r="J453" s="609"/>
      <c r="K453" s="609"/>
    </row>
    <row r="454" spans="1:11" x14ac:dyDescent="0.2">
      <c r="A454" s="609"/>
      <c r="B454" s="609"/>
      <c r="C454" s="609"/>
      <c r="D454" s="609" t="s">
        <v>683</v>
      </c>
      <c r="E454" s="609" t="s">
        <v>583</v>
      </c>
      <c r="F454" s="609"/>
      <c r="G454" s="609"/>
      <c r="H454" s="609"/>
      <c r="I454" s="609"/>
      <c r="J454" s="609">
        <v>10.5</v>
      </c>
      <c r="K454" s="609">
        <v>0</v>
      </c>
    </row>
    <row r="455" spans="1:11" x14ac:dyDescent="0.2">
      <c r="A455" s="609" t="s">
        <v>1143</v>
      </c>
      <c r="B455" s="609" t="s">
        <v>601</v>
      </c>
      <c r="C455" s="609"/>
      <c r="D455" s="609"/>
      <c r="E455" s="609"/>
      <c r="F455" s="609"/>
      <c r="G455" s="609"/>
      <c r="H455" s="609">
        <v>0.76</v>
      </c>
      <c r="I455" s="609"/>
      <c r="J455" s="609"/>
      <c r="K455" s="609"/>
    </row>
    <row r="456" spans="1:11" x14ac:dyDescent="0.2">
      <c r="A456" s="609"/>
      <c r="B456" s="609"/>
      <c r="C456" s="609"/>
      <c r="D456" s="609" t="s">
        <v>855</v>
      </c>
      <c r="E456" s="609" t="s">
        <v>629</v>
      </c>
      <c r="F456" s="609"/>
      <c r="G456" s="609"/>
      <c r="H456" s="609"/>
      <c r="I456" s="609"/>
      <c r="J456" s="609">
        <v>4.2</v>
      </c>
      <c r="K456" s="609">
        <v>0.73</v>
      </c>
    </row>
    <row r="457" spans="1:11" x14ac:dyDescent="0.2">
      <c r="A457" s="609" t="s">
        <v>1144</v>
      </c>
      <c r="B457" s="609" t="s">
        <v>724</v>
      </c>
      <c r="C457" s="609" t="s">
        <v>970</v>
      </c>
      <c r="D457" s="609"/>
      <c r="E457" s="609"/>
      <c r="F457" s="609"/>
      <c r="G457" s="609"/>
      <c r="H457" s="609">
        <v>0.08</v>
      </c>
      <c r="I457" s="609">
        <v>0.22</v>
      </c>
      <c r="J457" s="609"/>
      <c r="K457" s="609"/>
    </row>
    <row r="458" spans="1:11" x14ac:dyDescent="0.2">
      <c r="A458" s="609"/>
      <c r="B458" s="609"/>
      <c r="C458" s="609"/>
      <c r="D458" s="609" t="s">
        <v>1110</v>
      </c>
      <c r="E458" s="609" t="s">
        <v>1145</v>
      </c>
      <c r="F458" s="609"/>
      <c r="G458" s="609"/>
      <c r="H458" s="609"/>
      <c r="I458" s="609"/>
      <c r="J458" s="609">
        <v>3.1</v>
      </c>
      <c r="K458" s="609">
        <v>2.6</v>
      </c>
    </row>
    <row r="459" spans="1:11" x14ac:dyDescent="0.2">
      <c r="A459" s="609" t="s">
        <v>1146</v>
      </c>
      <c r="B459" s="609" t="s">
        <v>653</v>
      </c>
      <c r="C459" s="609" t="s">
        <v>798</v>
      </c>
      <c r="D459" s="609"/>
      <c r="E459" s="609"/>
      <c r="F459" s="609"/>
      <c r="G459" s="609"/>
      <c r="H459" s="609">
        <v>0.54</v>
      </c>
      <c r="I459" s="609">
        <v>0.3</v>
      </c>
      <c r="J459" s="609"/>
      <c r="K459" s="609"/>
    </row>
    <row r="460" spans="1:11" x14ac:dyDescent="0.2">
      <c r="A460" s="609"/>
      <c r="B460" s="609"/>
      <c r="C460" s="609"/>
      <c r="D460" s="609" t="s">
        <v>993</v>
      </c>
      <c r="E460" s="609" t="s">
        <v>1104</v>
      </c>
      <c r="F460" s="609"/>
      <c r="G460" s="609"/>
      <c r="H460" s="609"/>
      <c r="I460" s="609"/>
      <c r="J460" s="609">
        <v>5.55</v>
      </c>
      <c r="K460" s="609">
        <v>4.8499999999999996</v>
      </c>
    </row>
    <row r="461" spans="1:11" x14ac:dyDescent="0.2">
      <c r="A461" s="609" t="s">
        <v>1147</v>
      </c>
      <c r="B461" s="609" t="s">
        <v>730</v>
      </c>
      <c r="C461" s="609" t="s">
        <v>998</v>
      </c>
      <c r="D461" s="609"/>
      <c r="E461" s="609"/>
      <c r="F461" s="609"/>
      <c r="G461" s="609"/>
      <c r="H461" s="609">
        <v>0.56999999999999995</v>
      </c>
      <c r="I461" s="609">
        <v>0.67</v>
      </c>
      <c r="J461" s="609"/>
      <c r="K461" s="609"/>
    </row>
    <row r="462" spans="1:11" x14ac:dyDescent="0.2">
      <c r="A462" s="609"/>
      <c r="B462" s="609"/>
      <c r="C462" s="609"/>
      <c r="D462" s="609" t="s">
        <v>728</v>
      </c>
      <c r="E462" s="609" t="s">
        <v>1148</v>
      </c>
      <c r="F462" s="609"/>
      <c r="G462" s="609"/>
      <c r="H462" s="609"/>
      <c r="I462" s="609"/>
      <c r="J462" s="609">
        <v>5</v>
      </c>
      <c r="K462" s="609">
        <v>5.25</v>
      </c>
    </row>
    <row r="463" spans="1:11" x14ac:dyDescent="0.2">
      <c r="A463" s="609" t="s">
        <v>1149</v>
      </c>
      <c r="B463" s="609" t="s">
        <v>717</v>
      </c>
      <c r="C463" s="609" t="s">
        <v>745</v>
      </c>
      <c r="D463" s="609"/>
      <c r="E463" s="609"/>
      <c r="F463" s="609"/>
      <c r="G463" s="609"/>
      <c r="H463" s="609">
        <v>0.43</v>
      </c>
      <c r="I463" s="609">
        <v>0.38</v>
      </c>
      <c r="J463" s="609"/>
      <c r="K463" s="609"/>
    </row>
    <row r="464" spans="1:11" x14ac:dyDescent="0.2">
      <c r="A464" s="609"/>
      <c r="B464" s="609"/>
      <c r="C464" s="609"/>
      <c r="D464" s="609" t="s">
        <v>602</v>
      </c>
      <c r="E464" s="609" t="s">
        <v>1150</v>
      </c>
      <c r="F464" s="609"/>
      <c r="G464" s="609"/>
      <c r="H464" s="609"/>
      <c r="I464" s="609"/>
      <c r="J464" s="609">
        <v>7.75</v>
      </c>
      <c r="K464" s="609">
        <v>1.27</v>
      </c>
    </row>
    <row r="465" spans="1:11" x14ac:dyDescent="0.2">
      <c r="A465" s="609" t="s">
        <v>1151</v>
      </c>
      <c r="B465" s="609" t="s">
        <v>1152</v>
      </c>
      <c r="C465" s="609" t="s">
        <v>583</v>
      </c>
      <c r="D465" s="609"/>
      <c r="E465" s="609"/>
      <c r="F465" s="609"/>
      <c r="G465" s="609"/>
      <c r="H465" s="609">
        <v>1.1200000000000001</v>
      </c>
      <c r="I465" s="609">
        <v>0</v>
      </c>
      <c r="J465" s="609"/>
      <c r="K465" s="609"/>
    </row>
    <row r="466" spans="1:11" x14ac:dyDescent="0.2">
      <c r="A466" s="609"/>
      <c r="B466" s="609"/>
      <c r="C466" s="609"/>
      <c r="D466" s="609" t="s">
        <v>1153</v>
      </c>
      <c r="E466" s="609" t="s">
        <v>629</v>
      </c>
      <c r="F466" s="609"/>
      <c r="G466" s="609"/>
      <c r="H466" s="609"/>
      <c r="I466" s="609"/>
      <c r="J466" s="609">
        <v>9.4499999999999993</v>
      </c>
      <c r="K466" s="609">
        <v>0.73</v>
      </c>
    </row>
    <row r="467" spans="1:11" x14ac:dyDescent="0.2">
      <c r="A467" s="609" t="s">
        <v>1154</v>
      </c>
      <c r="B467" s="609" t="s">
        <v>619</v>
      </c>
      <c r="C467" s="609" t="s">
        <v>970</v>
      </c>
      <c r="D467" s="609"/>
      <c r="E467" s="609"/>
      <c r="F467" s="609"/>
      <c r="G467" s="609"/>
      <c r="H467" s="609">
        <v>0.77</v>
      </c>
      <c r="I467" s="609">
        <v>0.22</v>
      </c>
      <c r="J467" s="609"/>
      <c r="K467" s="609"/>
    </row>
    <row r="468" spans="1:11" x14ac:dyDescent="0.2">
      <c r="A468" s="609"/>
      <c r="B468" s="609"/>
      <c r="C468" s="609"/>
      <c r="D468" s="609" t="s">
        <v>940</v>
      </c>
      <c r="E468" s="609" t="s">
        <v>629</v>
      </c>
      <c r="F468" s="609"/>
      <c r="G468" s="609"/>
      <c r="H468" s="609"/>
      <c r="I468" s="609"/>
      <c r="J468" s="609">
        <v>10.15</v>
      </c>
      <c r="K468" s="609">
        <v>0.73</v>
      </c>
    </row>
    <row r="469" spans="1:11" x14ac:dyDescent="0.2">
      <c r="A469" s="609" t="s">
        <v>1155</v>
      </c>
      <c r="B469" s="609" t="s">
        <v>1156</v>
      </c>
      <c r="C469" s="609"/>
      <c r="D469" s="609"/>
      <c r="E469" s="609"/>
      <c r="F469" s="609"/>
      <c r="G469" s="609"/>
      <c r="H469" s="609">
        <v>1.26</v>
      </c>
      <c r="I469" s="609"/>
      <c r="J469" s="609"/>
      <c r="K469" s="609"/>
    </row>
    <row r="470" spans="1:11" x14ac:dyDescent="0.2">
      <c r="A470" s="609"/>
      <c r="B470" s="609"/>
      <c r="C470" s="609"/>
      <c r="D470" s="609" t="s">
        <v>1023</v>
      </c>
      <c r="E470" s="609" t="s">
        <v>959</v>
      </c>
      <c r="F470" s="609"/>
      <c r="G470" s="609"/>
      <c r="H470" s="609"/>
      <c r="I470" s="609"/>
      <c r="J470" s="609">
        <v>11.25</v>
      </c>
      <c r="K470" s="609">
        <v>0.5</v>
      </c>
    </row>
    <row r="471" spans="1:11" x14ac:dyDescent="0.2">
      <c r="A471" s="609" t="s">
        <v>1157</v>
      </c>
      <c r="B471" s="609" t="s">
        <v>720</v>
      </c>
      <c r="C471" s="609" t="s">
        <v>787</v>
      </c>
      <c r="D471" s="609"/>
      <c r="E471" s="609"/>
      <c r="F471" s="609"/>
      <c r="G471" s="609"/>
      <c r="H471" s="609">
        <v>0.99</v>
      </c>
      <c r="I471" s="609">
        <v>0.15</v>
      </c>
      <c r="J471" s="609"/>
      <c r="K471" s="609"/>
    </row>
    <row r="472" spans="1:11" x14ac:dyDescent="0.2">
      <c r="A472" s="609"/>
      <c r="B472" s="609"/>
      <c r="C472" s="609"/>
      <c r="D472" s="609" t="s">
        <v>1158</v>
      </c>
      <c r="E472" s="609" t="s">
        <v>857</v>
      </c>
      <c r="F472" s="609"/>
      <c r="G472" s="609"/>
      <c r="H472" s="609"/>
      <c r="I472" s="609"/>
      <c r="J472" s="609">
        <v>10.199999999999999</v>
      </c>
      <c r="K472" s="609">
        <v>4.8</v>
      </c>
    </row>
    <row r="473" spans="1:11" x14ac:dyDescent="0.2">
      <c r="A473" s="609" t="s">
        <v>1159</v>
      </c>
      <c r="B473" s="609" t="s">
        <v>803</v>
      </c>
      <c r="C473" s="609" t="s">
        <v>634</v>
      </c>
      <c r="D473" s="609"/>
      <c r="E473" s="609"/>
      <c r="F473" s="609"/>
      <c r="G473" s="609"/>
      <c r="H473" s="609">
        <v>1.05</v>
      </c>
      <c r="I473" s="609">
        <v>0.81</v>
      </c>
      <c r="J473" s="609"/>
      <c r="K473" s="609"/>
    </row>
    <row r="474" spans="1:11" x14ac:dyDescent="0.2">
      <c r="A474" s="609"/>
      <c r="B474" s="609"/>
      <c r="C474" s="609"/>
      <c r="D474" s="609" t="s">
        <v>768</v>
      </c>
      <c r="E474" s="609" t="s">
        <v>618</v>
      </c>
      <c r="F474" s="609"/>
      <c r="G474" s="609"/>
      <c r="H474" s="609"/>
      <c r="I474" s="609"/>
      <c r="J474" s="609">
        <v>10.050000000000001</v>
      </c>
      <c r="K474" s="609">
        <v>7.4</v>
      </c>
    </row>
    <row r="475" spans="1:11" x14ac:dyDescent="0.2">
      <c r="A475" s="609" t="s">
        <v>1160</v>
      </c>
      <c r="B475" s="609" t="s">
        <v>1030</v>
      </c>
      <c r="C475" s="609" t="s">
        <v>998</v>
      </c>
      <c r="D475" s="609"/>
      <c r="E475" s="609"/>
      <c r="F475" s="609"/>
      <c r="G475" s="609"/>
      <c r="H475" s="609">
        <v>0.96</v>
      </c>
      <c r="I475" s="609">
        <v>0.67</v>
      </c>
      <c r="J475" s="609"/>
      <c r="K475" s="609"/>
    </row>
    <row r="476" spans="1:11" x14ac:dyDescent="0.2">
      <c r="A476" s="609"/>
      <c r="B476" s="609"/>
      <c r="C476" s="609"/>
      <c r="D476" s="609" t="s">
        <v>736</v>
      </c>
      <c r="E476" s="609" t="s">
        <v>968</v>
      </c>
      <c r="F476" s="609"/>
      <c r="G476" s="609"/>
      <c r="H476" s="609"/>
      <c r="I476" s="609"/>
      <c r="J476" s="609">
        <v>8.1</v>
      </c>
      <c r="K476" s="609">
        <v>4.3</v>
      </c>
    </row>
    <row r="477" spans="1:11" x14ac:dyDescent="0.2">
      <c r="A477" s="609" t="s">
        <v>1161</v>
      </c>
      <c r="B477" s="609" t="s">
        <v>1027</v>
      </c>
      <c r="C477" s="609" t="s">
        <v>633</v>
      </c>
      <c r="D477" s="609"/>
      <c r="E477" s="609"/>
      <c r="F477" s="609"/>
      <c r="G477" s="609"/>
      <c r="H477" s="609">
        <v>0.66</v>
      </c>
      <c r="I477" s="609">
        <v>0.19</v>
      </c>
      <c r="J477" s="609"/>
      <c r="K477" s="609"/>
    </row>
    <row r="478" spans="1:11" x14ac:dyDescent="0.2">
      <c r="A478" s="609"/>
      <c r="B478" s="609"/>
      <c r="C478" s="609"/>
      <c r="D478" s="609" t="s">
        <v>1162</v>
      </c>
      <c r="E478" s="609" t="s">
        <v>700</v>
      </c>
      <c r="F478" s="609"/>
      <c r="G478" s="609"/>
      <c r="H478" s="609"/>
      <c r="I478" s="609"/>
      <c r="J478" s="609">
        <v>4.4000000000000004</v>
      </c>
      <c r="K478" s="609">
        <v>2.85</v>
      </c>
    </row>
    <row r="479" spans="1:11" x14ac:dyDescent="0.2">
      <c r="A479" s="609" t="s">
        <v>1163</v>
      </c>
      <c r="B479" s="609" t="s">
        <v>970</v>
      </c>
      <c r="C479" s="609" t="s">
        <v>745</v>
      </c>
      <c r="D479" s="609"/>
      <c r="E479" s="609"/>
      <c r="F479" s="609"/>
      <c r="G479" s="609"/>
      <c r="H479" s="609">
        <v>0.22</v>
      </c>
      <c r="I479" s="609">
        <v>0.38</v>
      </c>
      <c r="J479" s="609"/>
      <c r="K479" s="609"/>
    </row>
    <row r="480" spans="1:11" x14ac:dyDescent="0.2">
      <c r="A480" s="609"/>
      <c r="B480" s="609"/>
      <c r="C480" s="609"/>
      <c r="D480" s="609" t="s">
        <v>1164</v>
      </c>
      <c r="E480" s="609" t="s">
        <v>1165</v>
      </c>
      <c r="F480" s="609"/>
      <c r="G480" s="609"/>
      <c r="H480" s="609"/>
      <c r="I480" s="609"/>
      <c r="J480" s="609">
        <v>2.2999999999999998</v>
      </c>
      <c r="K480" s="609">
        <v>4</v>
      </c>
    </row>
    <row r="481" spans="1:11" x14ac:dyDescent="0.2">
      <c r="A481" s="609" t="s">
        <v>1166</v>
      </c>
      <c r="B481" s="609" t="s">
        <v>673</v>
      </c>
      <c r="C481" s="609" t="s">
        <v>709</v>
      </c>
      <c r="D481" s="609"/>
      <c r="E481" s="609"/>
      <c r="F481" s="609"/>
      <c r="G481" s="609"/>
      <c r="H481" s="609">
        <v>0.24</v>
      </c>
      <c r="I481" s="609">
        <v>0.42</v>
      </c>
      <c r="J481" s="609"/>
      <c r="K481" s="609"/>
    </row>
    <row r="482" spans="1:11" x14ac:dyDescent="0.2">
      <c r="A482" s="609"/>
      <c r="B482" s="609"/>
      <c r="C482" s="609"/>
      <c r="D482" s="609" t="s">
        <v>862</v>
      </c>
      <c r="E482" s="609" t="s">
        <v>643</v>
      </c>
      <c r="F482" s="609"/>
      <c r="G482" s="609"/>
      <c r="H482" s="609"/>
      <c r="I482" s="609"/>
      <c r="J482" s="609">
        <v>1.25</v>
      </c>
      <c r="K482" s="609">
        <v>5.7</v>
      </c>
    </row>
    <row r="483" spans="1:11" x14ac:dyDescent="0.2">
      <c r="A483" s="609" t="s">
        <v>1167</v>
      </c>
      <c r="B483" s="609" t="s">
        <v>613</v>
      </c>
      <c r="C483" s="609" t="s">
        <v>750</v>
      </c>
      <c r="D483" s="609"/>
      <c r="E483" s="609"/>
      <c r="F483" s="609"/>
      <c r="G483" s="609"/>
      <c r="H483" s="609">
        <v>0.01</v>
      </c>
      <c r="I483" s="609">
        <v>0.72</v>
      </c>
      <c r="J483" s="609"/>
      <c r="K483" s="609"/>
    </row>
    <row r="484" spans="1:11" x14ac:dyDescent="0.2">
      <c r="A484" s="609"/>
      <c r="B484" s="609"/>
      <c r="C484" s="609"/>
      <c r="D484" s="609" t="s">
        <v>594</v>
      </c>
      <c r="E484" s="609" t="s">
        <v>1100</v>
      </c>
      <c r="F484" s="609"/>
      <c r="G484" s="609"/>
      <c r="H484" s="609"/>
      <c r="I484" s="609"/>
      <c r="J484" s="609">
        <v>0.03</v>
      </c>
      <c r="K484" s="609">
        <v>7</v>
      </c>
    </row>
    <row r="485" spans="1:11" x14ac:dyDescent="0.2">
      <c r="A485" s="609" t="s">
        <v>1168</v>
      </c>
      <c r="B485" s="609"/>
      <c r="C485" s="609" t="s">
        <v>642</v>
      </c>
      <c r="D485" s="609"/>
      <c r="E485" s="609"/>
      <c r="F485" s="609"/>
      <c r="G485" s="609"/>
      <c r="H485" s="609"/>
      <c r="I485" s="609">
        <v>0.68</v>
      </c>
      <c r="J485" s="609"/>
      <c r="K485" s="609"/>
    </row>
    <row r="486" spans="1:11" x14ac:dyDescent="0.2">
      <c r="A486" s="609"/>
      <c r="B486" s="609"/>
      <c r="C486" s="609"/>
      <c r="D486" s="609" t="s">
        <v>594</v>
      </c>
      <c r="E486" s="609" t="s">
        <v>1093</v>
      </c>
      <c r="F486" s="609"/>
      <c r="G486" s="609"/>
      <c r="H486" s="609"/>
      <c r="I486" s="609"/>
      <c r="J486" s="609">
        <v>0.03</v>
      </c>
      <c r="K486" s="609">
        <v>8.25</v>
      </c>
    </row>
    <row r="487" spans="1:11" x14ac:dyDescent="0.2">
      <c r="A487" s="609" t="s">
        <v>1169</v>
      </c>
      <c r="B487" s="609" t="s">
        <v>613</v>
      </c>
      <c r="C487" s="609" t="s">
        <v>1170</v>
      </c>
      <c r="D487" s="609"/>
      <c r="E487" s="609"/>
      <c r="F487" s="609"/>
      <c r="G487" s="609"/>
      <c r="H487" s="609">
        <v>0.01</v>
      </c>
      <c r="I487" s="609">
        <v>0.97</v>
      </c>
      <c r="J487" s="609"/>
      <c r="K487" s="609"/>
    </row>
    <row r="488" spans="1:11" x14ac:dyDescent="0.2">
      <c r="A488" s="609"/>
      <c r="B488" s="609"/>
      <c r="C488" s="609"/>
      <c r="D488" s="609" t="s">
        <v>594</v>
      </c>
      <c r="E488" s="609" t="s">
        <v>1171</v>
      </c>
      <c r="F488" s="609"/>
      <c r="G488" s="609"/>
      <c r="H488" s="609"/>
      <c r="I488" s="609"/>
      <c r="J488" s="609">
        <v>0.03</v>
      </c>
      <c r="K488" s="609">
        <v>15.5</v>
      </c>
    </row>
    <row r="489" spans="1:11" x14ac:dyDescent="0.2">
      <c r="A489" s="609" t="s">
        <v>1172</v>
      </c>
      <c r="B489" s="609"/>
      <c r="C489" s="609" t="s">
        <v>1173</v>
      </c>
      <c r="D489" s="609"/>
      <c r="E489" s="609"/>
      <c r="F489" s="609"/>
      <c r="G489" s="609"/>
      <c r="H489" s="609"/>
      <c r="I489" s="609">
        <v>2.13</v>
      </c>
      <c r="J489" s="609"/>
      <c r="K489" s="609"/>
    </row>
    <row r="490" spans="1:11" x14ac:dyDescent="0.2">
      <c r="A490" s="609"/>
      <c r="B490" s="609"/>
      <c r="C490" s="609"/>
      <c r="D490" s="609" t="s">
        <v>594</v>
      </c>
      <c r="E490" s="609" t="s">
        <v>1174</v>
      </c>
      <c r="F490" s="609"/>
      <c r="G490" s="609"/>
      <c r="H490" s="609"/>
      <c r="I490" s="609"/>
      <c r="J490" s="609">
        <v>0.03</v>
      </c>
      <c r="K490" s="609">
        <v>19</v>
      </c>
    </row>
    <row r="491" spans="1:11" x14ac:dyDescent="0.2">
      <c r="A491" s="609" t="s">
        <v>1175</v>
      </c>
      <c r="B491" s="609" t="s">
        <v>613</v>
      </c>
      <c r="C491" s="609" t="s">
        <v>956</v>
      </c>
      <c r="D491" s="609"/>
      <c r="E491" s="609"/>
      <c r="F491" s="609"/>
      <c r="G491" s="609"/>
      <c r="H491" s="609">
        <v>0.01</v>
      </c>
      <c r="I491" s="609">
        <v>1.67</v>
      </c>
      <c r="J491" s="609"/>
      <c r="K491" s="609"/>
    </row>
    <row r="492" spans="1:11" x14ac:dyDescent="0.2">
      <c r="A492" s="609"/>
      <c r="B492" s="609"/>
      <c r="C492" s="609"/>
      <c r="D492" s="609" t="s">
        <v>882</v>
      </c>
      <c r="E492" s="609" t="s">
        <v>1176</v>
      </c>
      <c r="F492" s="609"/>
      <c r="G492" s="609"/>
      <c r="H492" s="609"/>
      <c r="I492" s="609"/>
      <c r="J492" s="609">
        <v>0.95</v>
      </c>
      <c r="K492" s="609">
        <v>13.55</v>
      </c>
    </row>
    <row r="493" spans="1:11" x14ac:dyDescent="0.2">
      <c r="A493" s="609" t="s">
        <v>1177</v>
      </c>
      <c r="B493" s="609" t="s">
        <v>1133</v>
      </c>
      <c r="C493" s="609" t="s">
        <v>612</v>
      </c>
      <c r="D493" s="609"/>
      <c r="E493" s="609"/>
      <c r="F493" s="609"/>
      <c r="G493" s="609"/>
      <c r="H493" s="609">
        <v>0.18</v>
      </c>
      <c r="I493" s="609">
        <v>1.04</v>
      </c>
      <c r="J493" s="609"/>
      <c r="K493" s="609"/>
    </row>
    <row r="494" spans="1:11" x14ac:dyDescent="0.2">
      <c r="A494" s="609"/>
      <c r="B494" s="609"/>
      <c r="C494" s="609"/>
      <c r="D494" s="609" t="s">
        <v>710</v>
      </c>
      <c r="E494" s="609" t="s">
        <v>1178</v>
      </c>
      <c r="F494" s="609"/>
      <c r="G494" s="609"/>
      <c r="H494" s="609"/>
      <c r="I494" s="609"/>
      <c r="J494" s="609">
        <v>2.9</v>
      </c>
      <c r="K494" s="609">
        <v>7.3</v>
      </c>
    </row>
    <row r="495" spans="1:11" x14ac:dyDescent="0.2">
      <c r="A495" s="609" t="s">
        <v>1179</v>
      </c>
      <c r="B495" s="609" t="s">
        <v>666</v>
      </c>
      <c r="C495" s="609" t="s">
        <v>709</v>
      </c>
      <c r="D495" s="609"/>
      <c r="E495" s="609"/>
      <c r="F495" s="609"/>
      <c r="G495" s="609"/>
      <c r="H495" s="609">
        <v>0.4</v>
      </c>
      <c r="I495" s="609">
        <v>0.42</v>
      </c>
      <c r="J495" s="609"/>
      <c r="K495" s="609"/>
    </row>
    <row r="496" spans="1:11" x14ac:dyDescent="0.2">
      <c r="A496" s="609"/>
      <c r="B496" s="609"/>
      <c r="C496" s="609"/>
      <c r="D496" s="609" t="s">
        <v>230</v>
      </c>
      <c r="E496" s="609" t="s">
        <v>572</v>
      </c>
      <c r="F496" s="609"/>
      <c r="G496" s="609"/>
      <c r="H496" s="609"/>
      <c r="I496" s="609"/>
      <c r="J496" s="609">
        <v>6.25</v>
      </c>
      <c r="K496" s="609">
        <v>1.4</v>
      </c>
    </row>
    <row r="497" spans="1:11" x14ac:dyDescent="0.2">
      <c r="A497" s="609" t="s">
        <v>1180</v>
      </c>
      <c r="B497" s="609" t="s">
        <v>835</v>
      </c>
      <c r="C497" s="609"/>
      <c r="D497" s="609"/>
      <c r="E497" s="609"/>
      <c r="F497" s="609"/>
      <c r="G497" s="609"/>
      <c r="H497" s="609">
        <v>0.85</v>
      </c>
      <c r="I497" s="609"/>
      <c r="J497" s="609"/>
      <c r="K497" s="609"/>
    </row>
    <row r="498" spans="1:11" x14ac:dyDescent="0.2">
      <c r="A498" s="609"/>
      <c r="B498" s="609"/>
      <c r="C498" s="609"/>
      <c r="D498" s="609" t="s">
        <v>1181</v>
      </c>
      <c r="E498" s="609" t="s">
        <v>619</v>
      </c>
      <c r="F498" s="609"/>
      <c r="G498" s="609"/>
      <c r="H498" s="609"/>
      <c r="I498" s="609"/>
      <c r="J498" s="609">
        <v>5.9</v>
      </c>
      <c r="K498" s="609">
        <v>0.77</v>
      </c>
    </row>
    <row r="499" spans="1:11" x14ac:dyDescent="0.2">
      <c r="A499" s="609" t="s">
        <v>1182</v>
      </c>
      <c r="B499" s="609" t="s">
        <v>677</v>
      </c>
      <c r="C499" s="609" t="s">
        <v>570</v>
      </c>
      <c r="D499" s="609"/>
      <c r="E499" s="609"/>
      <c r="F499" s="609"/>
      <c r="G499" s="609"/>
      <c r="H499" s="609">
        <v>0.33</v>
      </c>
      <c r="I499" s="609">
        <v>0.23</v>
      </c>
      <c r="J499" s="609"/>
      <c r="K499" s="609"/>
    </row>
    <row r="500" spans="1:11" x14ac:dyDescent="0.2">
      <c r="A500" s="609"/>
      <c r="B500" s="609"/>
      <c r="C500" s="609"/>
      <c r="D500" s="609" t="s">
        <v>746</v>
      </c>
      <c r="E500" s="609" t="s">
        <v>619</v>
      </c>
      <c r="F500" s="609"/>
      <c r="G500" s="609"/>
      <c r="H500" s="609"/>
      <c r="I500" s="609"/>
      <c r="J500" s="609">
        <v>3.55</v>
      </c>
      <c r="K500" s="609">
        <v>0.77</v>
      </c>
    </row>
    <row r="501" spans="1:11" x14ac:dyDescent="0.2">
      <c r="A501" s="609" t="s">
        <v>1183</v>
      </c>
      <c r="B501" s="609" t="s">
        <v>745</v>
      </c>
      <c r="C501" s="609" t="s">
        <v>583</v>
      </c>
      <c r="D501" s="609"/>
      <c r="E501" s="609"/>
      <c r="F501" s="609"/>
      <c r="G501" s="609"/>
      <c r="H501" s="609">
        <v>0.38</v>
      </c>
      <c r="I501" s="609">
        <v>0</v>
      </c>
      <c r="J501" s="609"/>
      <c r="K501" s="609"/>
    </row>
    <row r="502" spans="1:11" x14ac:dyDescent="0.2">
      <c r="A502" s="609"/>
      <c r="B502" s="609"/>
      <c r="C502" s="609"/>
      <c r="D502" s="609" t="s">
        <v>871</v>
      </c>
      <c r="E502" s="609" t="s">
        <v>573</v>
      </c>
      <c r="F502" s="609"/>
      <c r="G502" s="609"/>
      <c r="H502" s="609"/>
      <c r="I502" s="609"/>
      <c r="J502" s="609">
        <v>2.15</v>
      </c>
      <c r="K502" s="609">
        <v>0.1</v>
      </c>
    </row>
    <row r="503" spans="1:11" x14ac:dyDescent="0.2">
      <c r="A503" s="609" t="s">
        <v>1184</v>
      </c>
      <c r="B503" s="609" t="s">
        <v>801</v>
      </c>
      <c r="C503" s="609" t="s">
        <v>594</v>
      </c>
      <c r="D503" s="609"/>
      <c r="E503" s="609"/>
      <c r="F503" s="609"/>
      <c r="G503" s="609"/>
      <c r="H503" s="609">
        <v>0.05</v>
      </c>
      <c r="I503" s="609">
        <v>0.03</v>
      </c>
      <c r="J503" s="609"/>
      <c r="K503" s="609"/>
    </row>
    <row r="504" spans="1:11" x14ac:dyDescent="0.2">
      <c r="A504" s="609"/>
      <c r="B504" s="609"/>
      <c r="C504" s="609"/>
      <c r="D504" s="609" t="s">
        <v>827</v>
      </c>
      <c r="E504" s="609" t="s">
        <v>846</v>
      </c>
      <c r="F504" s="609"/>
      <c r="G504" s="609"/>
      <c r="H504" s="609"/>
      <c r="I504" s="609"/>
      <c r="J504" s="609">
        <v>2.25</v>
      </c>
      <c r="K504" s="609">
        <v>2.5499999999999998</v>
      </c>
    </row>
    <row r="505" spans="1:11" x14ac:dyDescent="0.2">
      <c r="A505" s="609" t="s">
        <v>1185</v>
      </c>
      <c r="B505" s="609" t="s">
        <v>666</v>
      </c>
      <c r="C505" s="609" t="s">
        <v>648</v>
      </c>
      <c r="D505" s="609"/>
      <c r="E505" s="609"/>
      <c r="F505" s="609"/>
      <c r="G505" s="609"/>
      <c r="H505" s="609">
        <v>0.4</v>
      </c>
      <c r="I505" s="609">
        <v>0.48</v>
      </c>
      <c r="J505" s="609"/>
      <c r="K505" s="609"/>
    </row>
    <row r="506" spans="1:11" x14ac:dyDescent="0.2">
      <c r="A506" s="609"/>
      <c r="B506" s="609"/>
      <c r="C506" s="609"/>
      <c r="D506" s="609" t="s">
        <v>830</v>
      </c>
      <c r="E506" s="609" t="s">
        <v>851</v>
      </c>
      <c r="F506" s="609"/>
      <c r="G506" s="609"/>
      <c r="H506" s="609"/>
      <c r="I506" s="609"/>
      <c r="J506" s="609">
        <v>3.4</v>
      </c>
      <c r="K506" s="609">
        <v>6.2</v>
      </c>
    </row>
    <row r="507" spans="1:11" x14ac:dyDescent="0.2">
      <c r="A507" s="609" t="s">
        <v>1186</v>
      </c>
      <c r="B507" s="609" t="s">
        <v>689</v>
      </c>
      <c r="C507" s="609" t="s">
        <v>601</v>
      </c>
      <c r="D507" s="609"/>
      <c r="E507" s="609"/>
      <c r="F507" s="609"/>
      <c r="G507" s="609"/>
      <c r="H507" s="609">
        <v>0.28000000000000003</v>
      </c>
      <c r="I507" s="609">
        <v>0.76</v>
      </c>
      <c r="J507" s="609"/>
      <c r="K507" s="609"/>
    </row>
    <row r="508" spans="1:11" x14ac:dyDescent="0.2">
      <c r="A508" s="609"/>
      <c r="B508" s="609"/>
      <c r="C508" s="609"/>
      <c r="D508" s="609" t="s">
        <v>973</v>
      </c>
      <c r="E508" s="609" t="s">
        <v>695</v>
      </c>
      <c r="F508" s="609"/>
      <c r="G508" s="609"/>
      <c r="H508" s="609"/>
      <c r="I508" s="609"/>
      <c r="J508" s="609">
        <v>0.93</v>
      </c>
      <c r="K508" s="609">
        <v>7.5</v>
      </c>
    </row>
    <row r="509" spans="1:11" x14ac:dyDescent="0.2">
      <c r="A509" s="609" t="s">
        <v>1187</v>
      </c>
      <c r="B509" s="609" t="s">
        <v>583</v>
      </c>
      <c r="C509" s="609" t="s">
        <v>925</v>
      </c>
      <c r="D509" s="609"/>
      <c r="E509" s="609"/>
      <c r="F509" s="609"/>
      <c r="G509" s="609"/>
      <c r="H509" s="609">
        <v>0</v>
      </c>
      <c r="I509" s="609">
        <v>0.74</v>
      </c>
      <c r="J509" s="609"/>
      <c r="K509" s="609"/>
    </row>
    <row r="510" spans="1:11" x14ac:dyDescent="0.2">
      <c r="A510" s="609"/>
      <c r="B510" s="609"/>
      <c r="C510" s="609"/>
      <c r="D510" s="609" t="s">
        <v>589</v>
      </c>
      <c r="E510" s="609" t="s">
        <v>968</v>
      </c>
      <c r="F510" s="609"/>
      <c r="G510" s="609"/>
      <c r="H510" s="609"/>
      <c r="I510" s="609"/>
      <c r="J510" s="609">
        <v>0.2</v>
      </c>
      <c r="K510" s="609">
        <v>4.3</v>
      </c>
    </row>
    <row r="511" spans="1:11" x14ac:dyDescent="0.2">
      <c r="A511" s="609" t="s">
        <v>1188</v>
      </c>
      <c r="B511" s="609" t="s">
        <v>727</v>
      </c>
      <c r="C511" s="609" t="s">
        <v>657</v>
      </c>
      <c r="D511" s="609"/>
      <c r="E511" s="609"/>
      <c r="F511" s="609"/>
      <c r="G511" s="609"/>
      <c r="H511" s="609">
        <v>0.06</v>
      </c>
      <c r="I511" s="609">
        <v>0.12</v>
      </c>
      <c r="J511" s="609"/>
      <c r="K511" s="609"/>
    </row>
    <row r="512" spans="1:11" x14ac:dyDescent="0.2">
      <c r="A512" s="609"/>
      <c r="B512" s="609"/>
      <c r="C512" s="609"/>
      <c r="D512" s="609" t="s">
        <v>589</v>
      </c>
      <c r="E512" s="609" t="s">
        <v>857</v>
      </c>
      <c r="F512" s="609"/>
      <c r="G512" s="609"/>
      <c r="H512" s="609"/>
      <c r="I512" s="609"/>
      <c r="J512" s="609">
        <v>0.2</v>
      </c>
      <c r="K512" s="609">
        <v>4.8</v>
      </c>
    </row>
    <row r="513" spans="1:11" x14ac:dyDescent="0.2">
      <c r="A513" s="609" t="s">
        <v>1189</v>
      </c>
      <c r="B513" s="609"/>
      <c r="C513" s="609" t="s">
        <v>885</v>
      </c>
      <c r="D513" s="609"/>
      <c r="E513" s="609"/>
      <c r="F513" s="609"/>
      <c r="G513" s="609"/>
      <c r="H513" s="609"/>
      <c r="I513" s="609">
        <v>0.84</v>
      </c>
      <c r="J513" s="609"/>
      <c r="K513" s="609"/>
    </row>
    <row r="514" spans="1:11" x14ac:dyDescent="0.2">
      <c r="A514" s="609"/>
      <c r="B514" s="609"/>
      <c r="C514" s="609"/>
      <c r="D514" s="609" t="s">
        <v>585</v>
      </c>
      <c r="E514" s="609" t="s">
        <v>1098</v>
      </c>
      <c r="F514" s="609"/>
      <c r="G514" s="609"/>
      <c r="H514" s="609"/>
      <c r="I514" s="609"/>
      <c r="J514" s="609">
        <v>0.63</v>
      </c>
      <c r="K514" s="609">
        <v>4.75</v>
      </c>
    </row>
    <row r="515" spans="1:11" x14ac:dyDescent="0.2">
      <c r="A515" s="609" t="s">
        <v>1190</v>
      </c>
      <c r="B515" s="609" t="s">
        <v>633</v>
      </c>
      <c r="C515" s="609" t="s">
        <v>1102</v>
      </c>
      <c r="D515" s="609"/>
      <c r="E515" s="609"/>
      <c r="F515" s="609"/>
      <c r="G515" s="609"/>
      <c r="H515" s="609">
        <v>0.19</v>
      </c>
      <c r="I515" s="609">
        <v>0.11</v>
      </c>
      <c r="J515" s="609"/>
      <c r="K515" s="609"/>
    </row>
    <row r="516" spans="1:11" x14ac:dyDescent="0.2">
      <c r="A516" s="609"/>
      <c r="B516" s="609"/>
      <c r="C516" s="609"/>
      <c r="D516" s="609" t="s">
        <v>1191</v>
      </c>
      <c r="E516" s="609" t="s">
        <v>658</v>
      </c>
      <c r="F516" s="609"/>
      <c r="G516" s="609"/>
      <c r="H516" s="609"/>
      <c r="I516" s="609"/>
      <c r="J516" s="609">
        <v>7.45</v>
      </c>
      <c r="K516" s="609">
        <v>0.37</v>
      </c>
    </row>
    <row r="517" spans="1:11" x14ac:dyDescent="0.2">
      <c r="A517" s="609" t="s">
        <v>1192</v>
      </c>
      <c r="B517" s="609" t="s">
        <v>682</v>
      </c>
      <c r="C517" s="609"/>
      <c r="D517" s="609"/>
      <c r="E517" s="609"/>
      <c r="F517" s="609"/>
      <c r="G517" s="609"/>
      <c r="H517" s="609">
        <v>1.3</v>
      </c>
      <c r="I517" s="609"/>
      <c r="J517" s="609"/>
      <c r="K517" s="609"/>
    </row>
    <row r="518" spans="1:11" x14ac:dyDescent="0.2">
      <c r="A518" s="609"/>
      <c r="B518" s="609"/>
      <c r="C518" s="609"/>
      <c r="D518" s="609" t="s">
        <v>1005</v>
      </c>
      <c r="E518" s="609" t="s">
        <v>583</v>
      </c>
      <c r="F518" s="609"/>
      <c r="G518" s="609"/>
      <c r="H518" s="609"/>
      <c r="I518" s="609"/>
      <c r="J518" s="609">
        <v>10.25</v>
      </c>
      <c r="K518" s="609">
        <v>0</v>
      </c>
    </row>
    <row r="519" spans="1:11" x14ac:dyDescent="0.2">
      <c r="A519" s="609" t="s">
        <v>1193</v>
      </c>
      <c r="B519" s="609" t="s">
        <v>824</v>
      </c>
      <c r="C519" s="609"/>
      <c r="D519" s="609"/>
      <c r="E519" s="609"/>
      <c r="F519" s="609"/>
      <c r="G519" s="609"/>
      <c r="H519" s="609">
        <v>0.75</v>
      </c>
      <c r="I519" s="609"/>
      <c r="J519" s="609"/>
      <c r="K519" s="609"/>
    </row>
    <row r="520" spans="1:11" x14ac:dyDescent="0.2">
      <c r="A520" s="609"/>
      <c r="B520" s="609"/>
      <c r="C520" s="609"/>
      <c r="D520" s="609" t="s">
        <v>695</v>
      </c>
      <c r="E520" s="609" t="s">
        <v>677</v>
      </c>
      <c r="F520" s="609"/>
      <c r="G520" s="609"/>
      <c r="H520" s="609"/>
      <c r="I520" s="609"/>
      <c r="J520" s="609">
        <v>7.5</v>
      </c>
      <c r="K520" s="609">
        <v>0.33</v>
      </c>
    </row>
    <row r="521" spans="1:11" x14ac:dyDescent="0.2">
      <c r="A521" s="609" t="s">
        <v>1194</v>
      </c>
      <c r="B521" s="609" t="s">
        <v>824</v>
      </c>
      <c r="C521" s="609" t="s">
        <v>573</v>
      </c>
      <c r="D521" s="609"/>
      <c r="E521" s="609"/>
      <c r="F521" s="609"/>
      <c r="G521" s="609"/>
      <c r="H521" s="609">
        <v>0.75</v>
      </c>
      <c r="I521" s="609">
        <v>0.1</v>
      </c>
      <c r="J521" s="609"/>
      <c r="K521" s="609"/>
    </row>
    <row r="522" spans="1:11" x14ac:dyDescent="0.2">
      <c r="A522" s="609"/>
      <c r="B522" s="609"/>
      <c r="C522" s="609"/>
      <c r="D522" s="609" t="s">
        <v>888</v>
      </c>
      <c r="E522" s="609" t="s">
        <v>700</v>
      </c>
      <c r="F522" s="609"/>
      <c r="G522" s="609"/>
      <c r="H522" s="609"/>
      <c r="I522" s="609"/>
      <c r="J522" s="609">
        <v>5.15</v>
      </c>
      <c r="K522" s="609">
        <v>2.85</v>
      </c>
    </row>
    <row r="523" spans="1:11" x14ac:dyDescent="0.2">
      <c r="A523" s="609" t="s">
        <v>1195</v>
      </c>
      <c r="B523" s="609" t="s">
        <v>689</v>
      </c>
      <c r="C523" s="609" t="s">
        <v>703</v>
      </c>
      <c r="D523" s="609"/>
      <c r="E523" s="609"/>
      <c r="F523" s="609"/>
      <c r="G523" s="609"/>
      <c r="H523" s="609">
        <v>0.28000000000000003</v>
      </c>
      <c r="I523" s="609">
        <v>0.47</v>
      </c>
      <c r="J523" s="609"/>
      <c r="K523" s="609"/>
    </row>
    <row r="524" spans="1:11" x14ac:dyDescent="0.2">
      <c r="A524" s="609"/>
      <c r="B524" s="609"/>
      <c r="C524" s="609"/>
      <c r="D524" s="609" t="s">
        <v>827</v>
      </c>
      <c r="E524" s="609" t="s">
        <v>819</v>
      </c>
      <c r="F524" s="609"/>
      <c r="G524" s="609"/>
      <c r="H524" s="609"/>
      <c r="I524" s="609"/>
      <c r="J524" s="609">
        <v>2.25</v>
      </c>
      <c r="K524" s="609">
        <v>5.45</v>
      </c>
    </row>
    <row r="525" spans="1:11" x14ac:dyDescent="0.2">
      <c r="A525" s="609" t="s">
        <v>1196</v>
      </c>
      <c r="B525" s="609" t="s">
        <v>698</v>
      </c>
      <c r="C525" s="609" t="s">
        <v>697</v>
      </c>
      <c r="D525" s="609"/>
      <c r="E525" s="609"/>
      <c r="F525" s="609"/>
      <c r="G525" s="609"/>
      <c r="H525" s="609">
        <v>0.17</v>
      </c>
      <c r="I525" s="609">
        <v>0.62</v>
      </c>
      <c r="J525" s="609"/>
      <c r="K525" s="609"/>
    </row>
    <row r="526" spans="1:11" x14ac:dyDescent="0.2">
      <c r="A526" s="609"/>
      <c r="B526" s="609"/>
      <c r="C526" s="609"/>
      <c r="D526" s="609" t="s">
        <v>730</v>
      </c>
      <c r="E526" s="609" t="s">
        <v>1005</v>
      </c>
      <c r="F526" s="609"/>
      <c r="G526" s="609"/>
      <c r="H526" s="609"/>
      <c r="I526" s="609"/>
      <c r="J526" s="609">
        <v>0.56999999999999995</v>
      </c>
      <c r="K526" s="609">
        <v>10.25</v>
      </c>
    </row>
    <row r="527" spans="1:11" x14ac:dyDescent="0.2">
      <c r="A527" s="609" t="s">
        <v>1197</v>
      </c>
      <c r="B527" s="609"/>
      <c r="C527" s="609" t="s">
        <v>1198</v>
      </c>
      <c r="D527" s="609"/>
      <c r="E527" s="609"/>
      <c r="F527" s="609"/>
      <c r="G527" s="609"/>
      <c r="H527" s="609"/>
      <c r="I527" s="609">
        <v>1.43</v>
      </c>
      <c r="J527" s="609"/>
      <c r="K527" s="609"/>
    </row>
    <row r="528" spans="1:11" x14ac:dyDescent="0.2">
      <c r="A528" s="609"/>
      <c r="B528" s="609"/>
      <c r="C528" s="609"/>
      <c r="D528" s="609" t="s">
        <v>698</v>
      </c>
      <c r="E528" s="609" t="s">
        <v>1199</v>
      </c>
      <c r="F528" s="609"/>
      <c r="G528" s="609"/>
      <c r="H528" s="609"/>
      <c r="I528" s="609"/>
      <c r="J528" s="609">
        <v>0.17</v>
      </c>
      <c r="K528" s="609">
        <v>14.25</v>
      </c>
    </row>
    <row r="529" spans="1:11" x14ac:dyDescent="0.2">
      <c r="A529" s="609" t="s">
        <v>1200</v>
      </c>
      <c r="B529" s="609" t="s">
        <v>801</v>
      </c>
      <c r="C529" s="609" t="s">
        <v>930</v>
      </c>
      <c r="D529" s="609"/>
      <c r="E529" s="609"/>
      <c r="F529" s="609"/>
      <c r="G529" s="609"/>
      <c r="H529" s="609">
        <v>0.05</v>
      </c>
      <c r="I529" s="609">
        <v>1.42</v>
      </c>
      <c r="J529" s="609"/>
      <c r="K529" s="609"/>
    </row>
    <row r="530" spans="1:11" x14ac:dyDescent="0.2">
      <c r="A530" s="609"/>
      <c r="B530" s="609"/>
      <c r="C530" s="609"/>
      <c r="D530" s="609" t="s">
        <v>824</v>
      </c>
      <c r="E530" s="609" t="s">
        <v>1201</v>
      </c>
      <c r="F530" s="609"/>
      <c r="G530" s="609"/>
      <c r="H530" s="609"/>
      <c r="I530" s="609"/>
      <c r="J530" s="609">
        <v>0.75</v>
      </c>
      <c r="K530" s="609">
        <v>13.9</v>
      </c>
    </row>
    <row r="531" spans="1:11" x14ac:dyDescent="0.2">
      <c r="A531" s="609" t="s">
        <v>1202</v>
      </c>
      <c r="B531" s="609" t="s">
        <v>573</v>
      </c>
      <c r="C531" s="609" t="s">
        <v>946</v>
      </c>
      <c r="D531" s="609"/>
      <c r="E531" s="609"/>
      <c r="F531" s="609"/>
      <c r="G531" s="609"/>
      <c r="H531" s="609">
        <v>0.1</v>
      </c>
      <c r="I531" s="609">
        <v>1.36</v>
      </c>
      <c r="J531" s="609"/>
      <c r="K531" s="609"/>
    </row>
    <row r="532" spans="1:11" x14ac:dyDescent="0.2">
      <c r="A532" s="609"/>
      <c r="B532" s="609"/>
      <c r="C532" s="609"/>
      <c r="D532" s="609" t="s">
        <v>862</v>
      </c>
      <c r="E532" s="609" t="s">
        <v>1203</v>
      </c>
      <c r="F532" s="609"/>
      <c r="G532" s="609"/>
      <c r="H532" s="609"/>
      <c r="I532" s="609"/>
      <c r="J532" s="609">
        <v>1.25</v>
      </c>
      <c r="K532" s="609">
        <v>15.2</v>
      </c>
    </row>
    <row r="533" spans="1:11" x14ac:dyDescent="0.2">
      <c r="A533" s="609" t="s">
        <v>1204</v>
      </c>
      <c r="B533" s="609" t="s">
        <v>787</v>
      </c>
      <c r="C533" s="609" t="s">
        <v>1205</v>
      </c>
      <c r="D533" s="609"/>
      <c r="E533" s="609"/>
      <c r="F533" s="609"/>
      <c r="G533" s="609"/>
      <c r="H533" s="609">
        <v>0.15</v>
      </c>
      <c r="I533" s="609">
        <v>1.68</v>
      </c>
      <c r="J533" s="609"/>
      <c r="K533" s="609"/>
    </row>
    <row r="534" spans="1:11" x14ac:dyDescent="0.2">
      <c r="A534" s="609"/>
      <c r="B534" s="609"/>
      <c r="C534" s="609"/>
      <c r="D534" s="609" t="s">
        <v>825</v>
      </c>
      <c r="E534" s="609" t="s">
        <v>1206</v>
      </c>
      <c r="F534" s="609"/>
      <c r="G534" s="609"/>
      <c r="H534" s="609"/>
      <c r="I534" s="609"/>
      <c r="J534" s="609">
        <v>5.8</v>
      </c>
      <c r="K534" s="609">
        <v>12.5</v>
      </c>
    </row>
    <row r="535" spans="1:11" x14ac:dyDescent="0.2">
      <c r="A535" s="609" t="s">
        <v>1207</v>
      </c>
      <c r="B535" s="609" t="s">
        <v>770</v>
      </c>
      <c r="C535" s="609" t="s">
        <v>1208</v>
      </c>
      <c r="D535" s="609"/>
      <c r="E535" s="609"/>
      <c r="F535" s="609"/>
      <c r="G535" s="609"/>
      <c r="H535" s="609">
        <v>1.01</v>
      </c>
      <c r="I535" s="609">
        <v>0.82</v>
      </c>
      <c r="J535" s="609"/>
      <c r="K535" s="609"/>
    </row>
    <row r="536" spans="1:11" x14ac:dyDescent="0.2">
      <c r="A536" s="609"/>
      <c r="B536" s="609"/>
      <c r="C536" s="609"/>
      <c r="D536" s="609" t="s">
        <v>1209</v>
      </c>
      <c r="E536" s="609" t="s">
        <v>859</v>
      </c>
      <c r="F536" s="609"/>
      <c r="G536" s="609"/>
      <c r="H536" s="609"/>
      <c r="I536" s="609"/>
      <c r="J536" s="609">
        <v>6.5</v>
      </c>
      <c r="K536" s="609">
        <v>4.95</v>
      </c>
    </row>
    <row r="537" spans="1:11" x14ac:dyDescent="0.2">
      <c r="A537" s="609" t="s">
        <v>1210</v>
      </c>
      <c r="B537" s="609" t="s">
        <v>962</v>
      </c>
      <c r="C537" s="609" t="s">
        <v>698</v>
      </c>
      <c r="D537" s="609"/>
      <c r="E537" s="609"/>
      <c r="F537" s="609"/>
      <c r="G537" s="609"/>
      <c r="H537" s="609">
        <v>0.28999999999999998</v>
      </c>
      <c r="I537" s="609">
        <v>0.17</v>
      </c>
      <c r="J537" s="609"/>
      <c r="K537" s="609"/>
    </row>
    <row r="538" spans="1:11" x14ac:dyDescent="0.2">
      <c r="A538" s="609"/>
      <c r="B538" s="609"/>
      <c r="C538" s="609"/>
      <c r="D538" s="609" t="s">
        <v>1042</v>
      </c>
      <c r="E538" s="609" t="s">
        <v>1211</v>
      </c>
      <c r="F538" s="609"/>
      <c r="G538" s="609"/>
      <c r="H538" s="609"/>
      <c r="I538" s="609"/>
      <c r="J538" s="609">
        <v>1.9</v>
      </c>
      <c r="K538" s="609">
        <v>2.75</v>
      </c>
    </row>
    <row r="539" spans="1:11" x14ac:dyDescent="0.2">
      <c r="A539" s="609" t="s">
        <v>1212</v>
      </c>
      <c r="B539" s="609" t="s">
        <v>814</v>
      </c>
      <c r="C539" s="609" t="s">
        <v>745</v>
      </c>
      <c r="D539" s="609"/>
      <c r="E539" s="609"/>
      <c r="F539" s="609"/>
      <c r="G539" s="609"/>
      <c r="H539" s="609">
        <v>0.09</v>
      </c>
      <c r="I539" s="609">
        <v>0.38</v>
      </c>
      <c r="J539" s="609"/>
      <c r="K539" s="609"/>
    </row>
    <row r="540" spans="1:11" x14ac:dyDescent="0.2">
      <c r="A540" s="609"/>
      <c r="B540" s="609"/>
      <c r="C540" s="609"/>
      <c r="D540" s="609" t="s">
        <v>798</v>
      </c>
      <c r="E540" s="609" t="s">
        <v>992</v>
      </c>
      <c r="F540" s="609"/>
      <c r="G540" s="609"/>
      <c r="H540" s="609"/>
      <c r="I540" s="609"/>
      <c r="J540" s="609">
        <v>0.3</v>
      </c>
      <c r="K540" s="609">
        <v>6</v>
      </c>
    </row>
    <row r="541" spans="1:11" x14ac:dyDescent="0.2">
      <c r="A541" s="609" t="s">
        <v>1213</v>
      </c>
      <c r="B541" s="609" t="s">
        <v>583</v>
      </c>
      <c r="C541" s="609" t="s">
        <v>1208</v>
      </c>
      <c r="D541" s="609"/>
      <c r="E541" s="609"/>
      <c r="F541" s="609"/>
      <c r="G541" s="609"/>
      <c r="H541" s="609">
        <v>0</v>
      </c>
      <c r="I541" s="609">
        <v>0.82</v>
      </c>
      <c r="J541" s="609"/>
      <c r="K541" s="609"/>
    </row>
    <row r="542" spans="1:11" x14ac:dyDescent="0.2">
      <c r="A542" s="609"/>
      <c r="B542" s="609"/>
      <c r="C542" s="609"/>
      <c r="D542" s="609" t="s">
        <v>783</v>
      </c>
      <c r="E542" s="609" t="s">
        <v>857</v>
      </c>
      <c r="F542" s="609"/>
      <c r="G542" s="609"/>
      <c r="H542" s="609"/>
      <c r="I542" s="609"/>
      <c r="J542" s="609">
        <v>1.73</v>
      </c>
      <c r="K542" s="609">
        <v>4.8</v>
      </c>
    </row>
    <row r="543" spans="1:11" x14ac:dyDescent="0.2">
      <c r="A543" s="609" t="s">
        <v>1214</v>
      </c>
      <c r="B543" s="609" t="s">
        <v>741</v>
      </c>
      <c r="C543" s="609" t="s">
        <v>887</v>
      </c>
      <c r="D543" s="609"/>
      <c r="E543" s="609"/>
      <c r="F543" s="609"/>
      <c r="G543" s="609"/>
      <c r="H543" s="609">
        <v>0.52</v>
      </c>
      <c r="I543" s="609">
        <v>0.14000000000000001</v>
      </c>
      <c r="J543" s="609"/>
      <c r="K543" s="609"/>
    </row>
    <row r="544" spans="1:11" x14ac:dyDescent="0.2">
      <c r="A544" s="609"/>
      <c r="B544" s="609"/>
      <c r="C544" s="609"/>
      <c r="D544" s="609" t="s">
        <v>894</v>
      </c>
      <c r="E544" s="609" t="s">
        <v>703</v>
      </c>
      <c r="F544" s="609"/>
      <c r="G544" s="609"/>
      <c r="H544" s="609"/>
      <c r="I544" s="609"/>
      <c r="J544" s="609">
        <v>4.5999999999999996</v>
      </c>
      <c r="K544" s="609">
        <v>0.47</v>
      </c>
    </row>
    <row r="545" spans="1:11" x14ac:dyDescent="0.2">
      <c r="A545" s="609" t="s">
        <v>1215</v>
      </c>
      <c r="B545" s="609" t="s">
        <v>666</v>
      </c>
      <c r="C545" s="609"/>
      <c r="D545" s="609"/>
      <c r="E545" s="609"/>
      <c r="F545" s="609"/>
      <c r="G545" s="609"/>
      <c r="H545" s="609">
        <v>0.4</v>
      </c>
      <c r="I545" s="609"/>
      <c r="J545" s="609"/>
      <c r="K545" s="609"/>
    </row>
    <row r="546" spans="1:11" x14ac:dyDescent="0.2">
      <c r="A546" s="609"/>
      <c r="B546" s="609"/>
      <c r="C546" s="609"/>
      <c r="D546" s="609" t="s">
        <v>743</v>
      </c>
      <c r="E546" s="609" t="s">
        <v>721</v>
      </c>
      <c r="F546" s="609"/>
      <c r="G546" s="609"/>
      <c r="H546" s="609"/>
      <c r="I546" s="609"/>
      <c r="J546" s="609">
        <v>4.5</v>
      </c>
      <c r="K546" s="609">
        <v>0.27</v>
      </c>
    </row>
    <row r="547" spans="1:11" x14ac:dyDescent="0.2">
      <c r="A547" s="609" t="s">
        <v>1216</v>
      </c>
      <c r="B547" s="609" t="s">
        <v>959</v>
      </c>
      <c r="C547" s="609" t="s">
        <v>724</v>
      </c>
      <c r="D547" s="609"/>
      <c r="E547" s="609"/>
      <c r="F547" s="609"/>
      <c r="G547" s="609"/>
      <c r="H547" s="609">
        <v>0.5</v>
      </c>
      <c r="I547" s="609">
        <v>0.08</v>
      </c>
      <c r="J547" s="609"/>
      <c r="K547" s="609"/>
    </row>
    <row r="548" spans="1:11" x14ac:dyDescent="0.2">
      <c r="A548" s="609"/>
      <c r="B548" s="609"/>
      <c r="C548" s="609"/>
      <c r="D548" s="609" t="s">
        <v>686</v>
      </c>
      <c r="E548" s="609" t="s">
        <v>1116</v>
      </c>
      <c r="F548" s="609"/>
      <c r="G548" s="609"/>
      <c r="H548" s="609"/>
      <c r="I548" s="609"/>
      <c r="J548" s="609">
        <v>2.8</v>
      </c>
      <c r="K548" s="609">
        <v>1.1499999999999999</v>
      </c>
    </row>
    <row r="549" spans="1:11" x14ac:dyDescent="0.2">
      <c r="A549" s="609" t="s">
        <v>1217</v>
      </c>
      <c r="B549" s="609" t="s">
        <v>727</v>
      </c>
      <c r="C549" s="609" t="s">
        <v>787</v>
      </c>
      <c r="D549" s="609"/>
      <c r="E549" s="609"/>
      <c r="F549" s="609"/>
      <c r="G549" s="609"/>
      <c r="H549" s="609">
        <v>0.06</v>
      </c>
      <c r="I549" s="609">
        <v>0.15</v>
      </c>
      <c r="J549" s="609"/>
      <c r="K549" s="609"/>
    </row>
    <row r="550" spans="1:11" x14ac:dyDescent="0.2">
      <c r="A550" s="609"/>
      <c r="B550" s="609"/>
      <c r="C550" s="609"/>
      <c r="D550" s="609" t="s">
        <v>589</v>
      </c>
      <c r="E550" s="609" t="s">
        <v>822</v>
      </c>
      <c r="F550" s="609"/>
      <c r="G550" s="609"/>
      <c r="H550" s="609"/>
      <c r="I550" s="609"/>
      <c r="J550" s="609">
        <v>0.2</v>
      </c>
      <c r="K550" s="609">
        <v>6.6</v>
      </c>
    </row>
    <row r="551" spans="1:11" x14ac:dyDescent="0.2">
      <c r="A551" s="609" t="s">
        <v>1218</v>
      </c>
      <c r="B551" s="609"/>
      <c r="C551" s="609" t="s">
        <v>221</v>
      </c>
      <c r="D551" s="609"/>
      <c r="E551" s="609"/>
      <c r="F551" s="609"/>
      <c r="G551" s="609"/>
      <c r="H551" s="609"/>
      <c r="I551" s="609">
        <v>1.17</v>
      </c>
      <c r="J551" s="609"/>
      <c r="K551" s="609"/>
    </row>
    <row r="552" spans="1:11" x14ac:dyDescent="0.2">
      <c r="A552" s="609"/>
      <c r="B552" s="609"/>
      <c r="C552" s="609"/>
      <c r="D552" s="609" t="s">
        <v>583</v>
      </c>
      <c r="E552" s="609" t="s">
        <v>1219</v>
      </c>
      <c r="F552" s="609"/>
      <c r="G552" s="609"/>
      <c r="H552" s="609"/>
      <c r="I552" s="609"/>
      <c r="J552" s="609">
        <v>0</v>
      </c>
      <c r="K552" s="609">
        <v>12.95</v>
      </c>
    </row>
    <row r="553" spans="1:11" x14ac:dyDescent="0.2">
      <c r="A553" s="609" t="s">
        <v>1220</v>
      </c>
      <c r="B553" s="609"/>
      <c r="C553" s="609" t="s">
        <v>930</v>
      </c>
      <c r="D553" s="609"/>
      <c r="E553" s="609"/>
      <c r="F553" s="609"/>
      <c r="G553" s="609"/>
      <c r="H553" s="609"/>
      <c r="I553" s="609">
        <v>1.42</v>
      </c>
      <c r="J553" s="609"/>
      <c r="K553" s="609"/>
    </row>
    <row r="554" spans="1:11" x14ac:dyDescent="0.2">
      <c r="A554" s="609"/>
      <c r="B554" s="609"/>
      <c r="C554" s="609"/>
      <c r="D554" s="609" t="s">
        <v>583</v>
      </c>
      <c r="E554" s="609" t="s">
        <v>1221</v>
      </c>
      <c r="F554" s="609"/>
      <c r="G554" s="609"/>
      <c r="H554" s="609"/>
      <c r="I554" s="609"/>
      <c r="J554" s="609">
        <v>0</v>
      </c>
      <c r="K554" s="609">
        <v>14.65</v>
      </c>
    </row>
    <row r="555" spans="1:11" x14ac:dyDescent="0.2">
      <c r="A555" s="609" t="s">
        <v>1222</v>
      </c>
      <c r="B555" s="609"/>
      <c r="C555" s="609" t="s">
        <v>795</v>
      </c>
      <c r="D555" s="609"/>
      <c r="E555" s="609"/>
      <c r="F555" s="609"/>
      <c r="G555" s="609"/>
      <c r="H555" s="609"/>
      <c r="I555" s="609">
        <v>1.51</v>
      </c>
      <c r="J555" s="609"/>
      <c r="K555" s="609"/>
    </row>
    <row r="556" spans="1:11" x14ac:dyDescent="0.2">
      <c r="A556" s="609"/>
      <c r="B556" s="609"/>
      <c r="C556" s="609"/>
      <c r="D556" s="609" t="s">
        <v>583</v>
      </c>
      <c r="E556" s="609" t="s">
        <v>1223</v>
      </c>
      <c r="F556" s="609"/>
      <c r="G556" s="609"/>
      <c r="H556" s="609"/>
      <c r="I556" s="609"/>
      <c r="J556" s="609">
        <v>0</v>
      </c>
      <c r="K556" s="609">
        <v>16.25</v>
      </c>
    </row>
    <row r="557" spans="1:11" x14ac:dyDescent="0.2">
      <c r="A557" s="609" t="s">
        <v>1224</v>
      </c>
      <c r="B557" s="609" t="s">
        <v>583</v>
      </c>
      <c r="C557" s="609" t="s">
        <v>1225</v>
      </c>
      <c r="D557" s="609"/>
      <c r="E557" s="609"/>
      <c r="F557" s="609"/>
      <c r="G557" s="609"/>
      <c r="H557" s="609">
        <v>0</v>
      </c>
      <c r="I557" s="609">
        <v>1.74</v>
      </c>
      <c r="J557" s="609"/>
      <c r="K557" s="609"/>
    </row>
    <row r="558" spans="1:11" x14ac:dyDescent="0.2">
      <c r="A558" s="609"/>
      <c r="B558" s="609"/>
      <c r="C558" s="609"/>
      <c r="D558" s="609" t="s">
        <v>583</v>
      </c>
      <c r="E558" s="609" t="s">
        <v>1226</v>
      </c>
      <c r="F558" s="609"/>
      <c r="G558" s="609"/>
      <c r="H558" s="609"/>
      <c r="I558" s="609"/>
      <c r="J558" s="609">
        <v>0</v>
      </c>
      <c r="K558" s="609">
        <v>17.899999999999999</v>
      </c>
    </row>
    <row r="559" spans="1:11" x14ac:dyDescent="0.2">
      <c r="A559" s="609" t="s">
        <v>1227</v>
      </c>
      <c r="B559" s="609"/>
      <c r="C559" s="609" t="s">
        <v>1228</v>
      </c>
      <c r="D559" s="609"/>
      <c r="E559" s="609"/>
      <c r="F559" s="609"/>
      <c r="G559" s="609"/>
      <c r="H559" s="609"/>
      <c r="I559" s="609">
        <v>1.84</v>
      </c>
      <c r="J559" s="609"/>
      <c r="K559" s="609"/>
    </row>
    <row r="560" spans="1:11" x14ac:dyDescent="0.2">
      <c r="A560" s="609"/>
      <c r="B560" s="609"/>
      <c r="C560" s="609"/>
      <c r="D560" s="609" t="s">
        <v>583</v>
      </c>
      <c r="E560" s="609" t="s">
        <v>1229</v>
      </c>
      <c r="F560" s="609"/>
      <c r="G560" s="609"/>
      <c r="H560" s="609"/>
      <c r="I560" s="609"/>
      <c r="J560" s="609">
        <v>0</v>
      </c>
      <c r="K560" s="609">
        <v>17</v>
      </c>
    </row>
    <row r="561" spans="1:11" x14ac:dyDescent="0.2">
      <c r="A561" s="609" t="s">
        <v>1230</v>
      </c>
      <c r="B561" s="609"/>
      <c r="C561" s="609" t="s">
        <v>806</v>
      </c>
      <c r="D561" s="609"/>
      <c r="E561" s="609"/>
      <c r="F561" s="609"/>
      <c r="G561" s="609"/>
      <c r="H561" s="609"/>
      <c r="I561" s="609">
        <v>1.56</v>
      </c>
      <c r="J561" s="609"/>
      <c r="K561" s="609"/>
    </row>
    <row r="562" spans="1:11" x14ac:dyDescent="0.2">
      <c r="A562" s="609"/>
      <c r="B562" s="609"/>
      <c r="C562" s="609"/>
      <c r="D562" s="609" t="s">
        <v>617</v>
      </c>
      <c r="E562" s="609" t="s">
        <v>1231</v>
      </c>
      <c r="F562" s="609"/>
      <c r="G562" s="609"/>
      <c r="H562" s="609"/>
      <c r="I562" s="609"/>
      <c r="J562" s="609">
        <v>0.7</v>
      </c>
      <c r="K562" s="609">
        <v>11.4</v>
      </c>
    </row>
    <row r="563" spans="1:11" x14ac:dyDescent="0.2">
      <c r="A563" s="609" t="s">
        <v>1232</v>
      </c>
      <c r="B563" s="609" t="s">
        <v>740</v>
      </c>
      <c r="C563" s="609" t="s">
        <v>750</v>
      </c>
      <c r="D563" s="609"/>
      <c r="E563" s="609"/>
      <c r="F563" s="609"/>
      <c r="G563" s="609"/>
      <c r="H563" s="609">
        <v>0.21</v>
      </c>
      <c r="I563" s="609">
        <v>0.72</v>
      </c>
      <c r="J563" s="609"/>
      <c r="K563" s="609"/>
    </row>
    <row r="564" spans="1:11" x14ac:dyDescent="0.2">
      <c r="A564" s="609"/>
      <c r="B564" s="609"/>
      <c r="C564" s="609"/>
      <c r="D564" s="609" t="s">
        <v>888</v>
      </c>
      <c r="E564" s="609" t="s">
        <v>855</v>
      </c>
      <c r="F564" s="609"/>
      <c r="G564" s="609"/>
      <c r="H564" s="609"/>
      <c r="I564" s="609"/>
      <c r="J564" s="609">
        <v>5.15</v>
      </c>
      <c r="K564" s="609">
        <v>4.2</v>
      </c>
    </row>
    <row r="565" spans="1:11" x14ac:dyDescent="0.2">
      <c r="A565" s="609" t="s">
        <v>1233</v>
      </c>
      <c r="B565" s="609" t="s">
        <v>1208</v>
      </c>
      <c r="C565" s="609" t="s">
        <v>657</v>
      </c>
      <c r="D565" s="609"/>
      <c r="E565" s="609"/>
      <c r="F565" s="609"/>
      <c r="G565" s="609"/>
      <c r="H565" s="609">
        <v>0.82</v>
      </c>
      <c r="I565" s="609">
        <v>0.12</v>
      </c>
      <c r="J565" s="609"/>
      <c r="K565" s="609"/>
    </row>
    <row r="566" spans="1:11" x14ac:dyDescent="0.2">
      <c r="A566" s="609"/>
      <c r="B566" s="609"/>
      <c r="C566" s="609"/>
      <c r="D566" s="609" t="s">
        <v>857</v>
      </c>
      <c r="E566" s="609" t="s">
        <v>807</v>
      </c>
      <c r="F566" s="609"/>
      <c r="G566" s="609"/>
      <c r="H566" s="609"/>
      <c r="I566" s="609"/>
      <c r="J566" s="609">
        <v>4.8</v>
      </c>
      <c r="K566" s="609">
        <v>3</v>
      </c>
    </row>
    <row r="567" spans="1:11" x14ac:dyDescent="0.2">
      <c r="A567" s="609" t="s">
        <v>1234</v>
      </c>
      <c r="B567" s="609" t="s">
        <v>887</v>
      </c>
      <c r="C567" s="609" t="s">
        <v>648</v>
      </c>
      <c r="D567" s="609"/>
      <c r="E567" s="609"/>
      <c r="F567" s="609"/>
      <c r="G567" s="609"/>
      <c r="H567" s="609">
        <v>0.14000000000000001</v>
      </c>
      <c r="I567" s="609">
        <v>0.48</v>
      </c>
      <c r="J567" s="609"/>
      <c r="K567" s="609"/>
    </row>
    <row r="568" spans="1:11" x14ac:dyDescent="0.2">
      <c r="A568" s="609"/>
      <c r="B568" s="609"/>
      <c r="C568" s="609"/>
      <c r="D568" s="609" t="s">
        <v>824</v>
      </c>
      <c r="E568" s="609" t="s">
        <v>1235</v>
      </c>
      <c r="F568" s="609"/>
      <c r="G568" s="609"/>
      <c r="H568" s="609"/>
      <c r="I568" s="609"/>
      <c r="J568" s="609">
        <v>0.75</v>
      </c>
      <c r="K568" s="609">
        <v>9.1999999999999993</v>
      </c>
    </row>
    <row r="569" spans="1:11" x14ac:dyDescent="0.2">
      <c r="A569" s="609" t="s">
        <v>1236</v>
      </c>
      <c r="B569" s="609" t="s">
        <v>613</v>
      </c>
      <c r="C569" s="609" t="s">
        <v>946</v>
      </c>
      <c r="D569" s="609"/>
      <c r="E569" s="609"/>
      <c r="F569" s="609"/>
      <c r="G569" s="609"/>
      <c r="H569" s="609">
        <v>0.01</v>
      </c>
      <c r="I569" s="609">
        <v>1.36</v>
      </c>
      <c r="J569" s="609"/>
      <c r="K569" s="609"/>
    </row>
    <row r="570" spans="1:11" x14ac:dyDescent="0.2">
      <c r="A570" s="609"/>
      <c r="B570" s="609"/>
      <c r="C570" s="609"/>
      <c r="D570" s="609" t="s">
        <v>594</v>
      </c>
      <c r="E570" s="609" t="s">
        <v>1237</v>
      </c>
      <c r="F570" s="609"/>
      <c r="G570" s="609"/>
      <c r="H570" s="609"/>
      <c r="I570" s="609"/>
      <c r="J570" s="609">
        <v>0.03</v>
      </c>
      <c r="K570" s="609">
        <v>14.35</v>
      </c>
    </row>
    <row r="571" spans="1:11" x14ac:dyDescent="0.2">
      <c r="A571" s="609" t="s">
        <v>1238</v>
      </c>
      <c r="B571" s="609" t="s">
        <v>583</v>
      </c>
      <c r="C571" s="609" t="s">
        <v>795</v>
      </c>
      <c r="D571" s="609"/>
      <c r="E571" s="609"/>
      <c r="F571" s="609"/>
      <c r="G571" s="609"/>
      <c r="H571" s="609">
        <v>0</v>
      </c>
      <c r="I571" s="609">
        <v>1.51</v>
      </c>
      <c r="J571" s="609"/>
      <c r="K571" s="609"/>
    </row>
    <row r="572" spans="1:11" x14ac:dyDescent="0.2">
      <c r="A572" s="609"/>
      <c r="B572" s="609"/>
      <c r="C572" s="609"/>
      <c r="D572" s="609" t="s">
        <v>583</v>
      </c>
      <c r="E572" s="609" t="s">
        <v>778</v>
      </c>
      <c r="F572" s="609"/>
      <c r="G572" s="609"/>
      <c r="H572" s="609"/>
      <c r="I572" s="609"/>
      <c r="J572" s="609">
        <v>0</v>
      </c>
      <c r="K572" s="609">
        <v>12.65</v>
      </c>
    </row>
    <row r="573" spans="1:11" x14ac:dyDescent="0.2">
      <c r="A573" s="609" t="s">
        <v>1239</v>
      </c>
      <c r="B573" s="609"/>
      <c r="C573" s="609" t="s">
        <v>1240</v>
      </c>
      <c r="D573" s="609"/>
      <c r="E573" s="609"/>
      <c r="F573" s="609"/>
      <c r="G573" s="609"/>
      <c r="H573" s="609"/>
      <c r="I573" s="609">
        <v>1.02</v>
      </c>
      <c r="J573" s="609"/>
      <c r="K573" s="609"/>
    </row>
    <row r="574" spans="1:11" x14ac:dyDescent="0.2">
      <c r="A574" s="609"/>
      <c r="B574" s="609"/>
      <c r="C574" s="609"/>
      <c r="D574" s="609" t="s">
        <v>982</v>
      </c>
      <c r="E574" s="609" t="s">
        <v>1241</v>
      </c>
      <c r="F574" s="609"/>
      <c r="G574" s="609"/>
      <c r="H574" s="609"/>
      <c r="I574" s="609"/>
      <c r="J574" s="609">
        <v>1.77</v>
      </c>
      <c r="K574" s="609">
        <v>8</v>
      </c>
    </row>
    <row r="575" spans="1:11" x14ac:dyDescent="0.2">
      <c r="A575" s="609" t="s">
        <v>1242</v>
      </c>
      <c r="B575" s="609" t="s">
        <v>1243</v>
      </c>
      <c r="C575" s="609" t="s">
        <v>833</v>
      </c>
      <c r="D575" s="609"/>
      <c r="E575" s="609"/>
      <c r="F575" s="609"/>
      <c r="G575" s="609"/>
      <c r="H575" s="609">
        <v>0.53</v>
      </c>
      <c r="I575" s="609">
        <v>0.57999999999999996</v>
      </c>
      <c r="J575" s="609"/>
      <c r="K575" s="609"/>
    </row>
    <row r="576" spans="1:11" x14ac:dyDescent="0.2">
      <c r="A576" s="609"/>
      <c r="B576" s="609"/>
      <c r="C576" s="609"/>
      <c r="D576" s="609" t="s">
        <v>1244</v>
      </c>
      <c r="E576" s="609" t="s">
        <v>863</v>
      </c>
      <c r="F576" s="609"/>
      <c r="G576" s="609"/>
      <c r="H576" s="609"/>
      <c r="I576" s="609"/>
      <c r="J576" s="609">
        <v>2.95</v>
      </c>
      <c r="K576" s="609">
        <v>9.85</v>
      </c>
    </row>
    <row r="577" spans="1:11" x14ac:dyDescent="0.2">
      <c r="A577" s="609" t="s">
        <v>1245</v>
      </c>
      <c r="B577" s="609" t="s">
        <v>727</v>
      </c>
      <c r="C577" s="609" t="s">
        <v>1246</v>
      </c>
      <c r="D577" s="609"/>
      <c r="E577" s="609"/>
      <c r="F577" s="609"/>
      <c r="G577" s="609"/>
      <c r="H577" s="609">
        <v>0.06</v>
      </c>
      <c r="I577" s="609">
        <v>1.39</v>
      </c>
      <c r="J577" s="609"/>
      <c r="K577" s="609"/>
    </row>
    <row r="578" spans="1:11" x14ac:dyDescent="0.2">
      <c r="A578" s="609"/>
      <c r="B578" s="609"/>
      <c r="C578" s="609"/>
      <c r="D578" s="609" t="s">
        <v>1001</v>
      </c>
      <c r="E578" s="609" t="s">
        <v>1229</v>
      </c>
      <c r="F578" s="609"/>
      <c r="G578" s="609"/>
      <c r="H578" s="609"/>
      <c r="I578" s="609"/>
      <c r="J578" s="609">
        <v>1.5</v>
      </c>
      <c r="K578" s="609">
        <v>17</v>
      </c>
    </row>
    <row r="579" spans="1:11" x14ac:dyDescent="0.2">
      <c r="A579" s="609" t="s">
        <v>1247</v>
      </c>
      <c r="B579" s="609" t="s">
        <v>673</v>
      </c>
      <c r="C579" s="609" t="s">
        <v>1248</v>
      </c>
      <c r="D579" s="609"/>
      <c r="E579" s="609"/>
      <c r="F579" s="609"/>
      <c r="G579" s="609"/>
      <c r="H579" s="609">
        <v>0.24</v>
      </c>
      <c r="I579" s="609">
        <v>2.0099999999999998</v>
      </c>
      <c r="J579" s="609"/>
      <c r="K579" s="609"/>
    </row>
    <row r="580" spans="1:11" x14ac:dyDescent="0.2">
      <c r="A580" s="609"/>
      <c r="B580" s="609"/>
      <c r="C580" s="609"/>
      <c r="D580" s="609" t="s">
        <v>848</v>
      </c>
      <c r="E580" s="609" t="s">
        <v>1249</v>
      </c>
      <c r="F580" s="609"/>
      <c r="G580" s="609"/>
      <c r="H580" s="609"/>
      <c r="I580" s="609"/>
      <c r="J580" s="609">
        <v>1.75</v>
      </c>
      <c r="K580" s="609">
        <v>29.75</v>
      </c>
    </row>
    <row r="581" spans="1:11" x14ac:dyDescent="0.2">
      <c r="A581" s="609" t="s">
        <v>1250</v>
      </c>
      <c r="B581" s="609" t="s">
        <v>1102</v>
      </c>
      <c r="C581" s="609" t="s">
        <v>1251</v>
      </c>
      <c r="D581" s="609"/>
      <c r="E581" s="609"/>
      <c r="F581" s="609"/>
      <c r="G581" s="609"/>
      <c r="H581" s="609">
        <v>0.11</v>
      </c>
      <c r="I581" s="609">
        <v>3.94</v>
      </c>
      <c r="J581" s="609"/>
      <c r="K581" s="609"/>
    </row>
    <row r="582" spans="1:11" x14ac:dyDescent="0.2">
      <c r="A582" s="609"/>
      <c r="B582" s="609"/>
      <c r="C582" s="609"/>
      <c r="D582" s="609" t="s">
        <v>659</v>
      </c>
      <c r="E582" s="609" t="s">
        <v>1252</v>
      </c>
      <c r="F582" s="609"/>
      <c r="G582" s="609"/>
      <c r="H582" s="609"/>
      <c r="I582" s="609"/>
      <c r="J582" s="609">
        <v>2</v>
      </c>
      <c r="K582" s="609">
        <v>22.3</v>
      </c>
    </row>
    <row r="583" spans="1:11" x14ac:dyDescent="0.2">
      <c r="A583" s="609" t="s">
        <v>1253</v>
      </c>
      <c r="B583" s="609" t="s">
        <v>962</v>
      </c>
      <c r="C583" s="609" t="s">
        <v>741</v>
      </c>
      <c r="D583" s="609"/>
      <c r="E583" s="609"/>
      <c r="F583" s="609"/>
      <c r="G583" s="609"/>
      <c r="H583" s="609">
        <v>0.28999999999999998</v>
      </c>
      <c r="I583" s="609">
        <v>0.52</v>
      </c>
      <c r="J583" s="609"/>
      <c r="K583" s="609"/>
    </row>
    <row r="584" spans="1:11" x14ac:dyDescent="0.2">
      <c r="A584" s="609"/>
      <c r="B584" s="609"/>
      <c r="C584" s="609"/>
      <c r="D584" s="609" t="s">
        <v>1170</v>
      </c>
      <c r="E584" s="609" t="s">
        <v>1140</v>
      </c>
      <c r="F584" s="609"/>
      <c r="G584" s="609"/>
      <c r="H584" s="609"/>
      <c r="I584" s="609"/>
      <c r="J584" s="609">
        <v>0.97</v>
      </c>
      <c r="K584" s="609">
        <v>6.75</v>
      </c>
    </row>
    <row r="585" spans="1:11" x14ac:dyDescent="0.2">
      <c r="A585" s="609" t="s">
        <v>1254</v>
      </c>
      <c r="B585" s="609"/>
      <c r="C585" s="609" t="s">
        <v>935</v>
      </c>
      <c r="D585" s="609"/>
      <c r="E585" s="609"/>
      <c r="F585" s="609"/>
      <c r="G585" s="609"/>
      <c r="H585" s="609"/>
      <c r="I585" s="609">
        <v>0.83</v>
      </c>
      <c r="J585" s="609"/>
      <c r="K585" s="609"/>
    </row>
    <row r="586" spans="1:11" x14ac:dyDescent="0.2">
      <c r="A586" s="609"/>
      <c r="B586" s="609"/>
      <c r="C586" s="609"/>
      <c r="D586" s="609" t="s">
        <v>619</v>
      </c>
      <c r="E586" s="609" t="s">
        <v>999</v>
      </c>
      <c r="F586" s="609"/>
      <c r="G586" s="609"/>
      <c r="H586" s="609"/>
      <c r="I586" s="609"/>
      <c r="J586" s="609">
        <v>0.77</v>
      </c>
      <c r="K586" s="609">
        <v>10.85</v>
      </c>
    </row>
    <row r="587" spans="1:11" x14ac:dyDescent="0.2">
      <c r="A587" s="609" t="s">
        <v>1255</v>
      </c>
      <c r="B587" s="609" t="s">
        <v>570</v>
      </c>
      <c r="C587" s="609" t="s">
        <v>1142</v>
      </c>
      <c r="D587" s="609"/>
      <c r="E587" s="609"/>
      <c r="F587" s="609"/>
      <c r="G587" s="609"/>
      <c r="H587" s="609">
        <v>0.23</v>
      </c>
      <c r="I587" s="609">
        <v>1.34</v>
      </c>
      <c r="J587" s="609"/>
      <c r="K587" s="609"/>
    </row>
    <row r="588" spans="1:11" x14ac:dyDescent="0.2">
      <c r="A588" s="609"/>
      <c r="B588" s="609"/>
      <c r="C588" s="609"/>
      <c r="D588" s="609" t="s">
        <v>714</v>
      </c>
      <c r="E588" s="609" t="s">
        <v>1256</v>
      </c>
      <c r="F588" s="609"/>
      <c r="G588" s="609"/>
      <c r="H588" s="609"/>
      <c r="I588" s="609"/>
      <c r="J588" s="609">
        <v>1.45</v>
      </c>
      <c r="K588" s="609">
        <v>11</v>
      </c>
    </row>
    <row r="589" spans="1:11" x14ac:dyDescent="0.2">
      <c r="A589" s="609" t="s">
        <v>1257</v>
      </c>
      <c r="B589" s="609" t="s">
        <v>727</v>
      </c>
      <c r="C589" s="609" t="s">
        <v>1107</v>
      </c>
      <c r="D589" s="609"/>
      <c r="E589" s="609"/>
      <c r="F589" s="609"/>
      <c r="G589" s="609"/>
      <c r="H589" s="609">
        <v>0.06</v>
      </c>
      <c r="I589" s="609">
        <v>0.86</v>
      </c>
      <c r="J589" s="609"/>
      <c r="K589" s="609"/>
    </row>
    <row r="590" spans="1:11" x14ac:dyDescent="0.2">
      <c r="A590" s="609"/>
      <c r="B590" s="609"/>
      <c r="C590" s="609"/>
      <c r="D590" s="609" t="s">
        <v>711</v>
      </c>
      <c r="E590" s="609" t="s">
        <v>1258</v>
      </c>
      <c r="F590" s="609"/>
      <c r="G590" s="609"/>
      <c r="H590" s="609"/>
      <c r="I590" s="609"/>
      <c r="J590" s="609">
        <v>1.65</v>
      </c>
      <c r="K590" s="609">
        <v>6.05</v>
      </c>
    </row>
    <row r="591" spans="1:11" x14ac:dyDescent="0.2">
      <c r="A591" s="609" t="s">
        <v>1259</v>
      </c>
      <c r="B591" s="609" t="s">
        <v>721</v>
      </c>
      <c r="C591" s="609" t="s">
        <v>592</v>
      </c>
      <c r="D591" s="609"/>
      <c r="E591" s="609"/>
      <c r="F591" s="609"/>
      <c r="G591" s="609"/>
      <c r="H591" s="609">
        <v>0.27</v>
      </c>
      <c r="I591" s="609">
        <v>0.35</v>
      </c>
      <c r="J591" s="609"/>
      <c r="K591" s="609"/>
    </row>
    <row r="592" spans="1:11" x14ac:dyDescent="0.2">
      <c r="A592" s="609"/>
      <c r="B592" s="609"/>
      <c r="C592" s="609"/>
      <c r="D592" s="609" t="s">
        <v>877</v>
      </c>
      <c r="E592" s="609" t="s">
        <v>669</v>
      </c>
      <c r="F592" s="609"/>
      <c r="G592" s="609"/>
      <c r="H592" s="609"/>
      <c r="I592" s="609"/>
      <c r="J592" s="609">
        <v>9.0500000000000007</v>
      </c>
      <c r="K592" s="609">
        <v>4.6500000000000004</v>
      </c>
    </row>
    <row r="593" spans="1:11" x14ac:dyDescent="0.2">
      <c r="A593" s="609" t="s">
        <v>1260</v>
      </c>
      <c r="B593" s="609" t="s">
        <v>1022</v>
      </c>
      <c r="C593" s="609" t="s">
        <v>833</v>
      </c>
      <c r="D593" s="609"/>
      <c r="E593" s="609"/>
      <c r="F593" s="609"/>
      <c r="G593" s="609"/>
      <c r="H593" s="609">
        <v>1.54</v>
      </c>
      <c r="I593" s="609">
        <v>0.57999999999999996</v>
      </c>
      <c r="J593" s="609"/>
      <c r="K593" s="609"/>
    </row>
    <row r="594" spans="1:11" x14ac:dyDescent="0.2">
      <c r="A594" s="609"/>
      <c r="B594" s="609"/>
      <c r="C594" s="609"/>
      <c r="D594" s="609" t="s">
        <v>1261</v>
      </c>
      <c r="E594" s="609" t="s">
        <v>1077</v>
      </c>
      <c r="F594" s="609"/>
      <c r="G594" s="609"/>
      <c r="H594" s="609"/>
      <c r="I594" s="609"/>
      <c r="J594" s="609">
        <v>9.5500000000000007</v>
      </c>
      <c r="K594" s="609">
        <v>7.05</v>
      </c>
    </row>
    <row r="595" spans="1:11" x14ac:dyDescent="0.2">
      <c r="A595" s="609" t="s">
        <v>1262</v>
      </c>
      <c r="B595" s="609" t="s">
        <v>658</v>
      </c>
      <c r="C595" s="609" t="s">
        <v>935</v>
      </c>
      <c r="D595" s="609"/>
      <c r="E595" s="609"/>
      <c r="F595" s="609"/>
      <c r="G595" s="609"/>
      <c r="H595" s="609">
        <v>0.37</v>
      </c>
      <c r="I595" s="609">
        <v>0.83</v>
      </c>
      <c r="J595" s="609"/>
      <c r="K595" s="609"/>
    </row>
    <row r="596" spans="1:11" x14ac:dyDescent="0.2">
      <c r="A596" s="609"/>
      <c r="B596" s="609"/>
      <c r="C596" s="609"/>
      <c r="D596" s="609" t="s">
        <v>710</v>
      </c>
      <c r="E596" s="609" t="s">
        <v>602</v>
      </c>
      <c r="F596" s="609"/>
      <c r="G596" s="609"/>
      <c r="H596" s="609"/>
      <c r="I596" s="609"/>
      <c r="J596" s="609">
        <v>2.9</v>
      </c>
      <c r="K596" s="609">
        <v>7.75</v>
      </c>
    </row>
    <row r="597" spans="1:11" x14ac:dyDescent="0.2">
      <c r="A597" s="609" t="s">
        <v>1263</v>
      </c>
      <c r="B597" s="609" t="s">
        <v>740</v>
      </c>
      <c r="C597" s="609" t="s">
        <v>750</v>
      </c>
      <c r="D597" s="609"/>
      <c r="E597" s="609"/>
      <c r="F597" s="609"/>
      <c r="G597" s="609"/>
      <c r="H597" s="609">
        <v>0.21</v>
      </c>
      <c r="I597" s="609">
        <v>0.72</v>
      </c>
      <c r="J597" s="609"/>
      <c r="K597" s="609"/>
    </row>
    <row r="598" spans="1:11" x14ac:dyDescent="0.2">
      <c r="A598" s="609"/>
      <c r="B598" s="609"/>
      <c r="C598" s="609"/>
      <c r="D598" s="609" t="s">
        <v>617</v>
      </c>
      <c r="E598" s="609" t="s">
        <v>1140</v>
      </c>
      <c r="F598" s="609"/>
      <c r="G598" s="609"/>
      <c r="H598" s="609"/>
      <c r="I598" s="609"/>
      <c r="J598" s="609">
        <v>0.7</v>
      </c>
      <c r="K598" s="609">
        <v>6.75</v>
      </c>
    </row>
    <row r="599" spans="1:11" x14ac:dyDescent="0.2">
      <c r="A599" s="609" t="s">
        <v>1264</v>
      </c>
      <c r="B599" s="609" t="s">
        <v>583</v>
      </c>
      <c r="C599" s="609" t="s">
        <v>585</v>
      </c>
      <c r="D599" s="609"/>
      <c r="E599" s="609"/>
      <c r="F599" s="609"/>
      <c r="G599" s="609"/>
      <c r="H599" s="609">
        <v>0</v>
      </c>
      <c r="I599" s="609">
        <v>0.63</v>
      </c>
      <c r="J599" s="609"/>
      <c r="K599" s="609"/>
    </row>
    <row r="600" spans="1:11" x14ac:dyDescent="0.2">
      <c r="A600" s="609"/>
      <c r="B600" s="609"/>
      <c r="C600" s="609"/>
      <c r="D600" s="609" t="s">
        <v>1265</v>
      </c>
      <c r="E600" s="609" t="s">
        <v>1266</v>
      </c>
      <c r="F600" s="609"/>
      <c r="G600" s="609"/>
      <c r="H600" s="609"/>
      <c r="I600" s="609"/>
      <c r="J600" s="609">
        <v>2.0299999999999998</v>
      </c>
      <c r="K600" s="609">
        <v>3.3</v>
      </c>
    </row>
    <row r="601" spans="1:11" x14ac:dyDescent="0.2">
      <c r="A601" s="609" t="s">
        <v>1267</v>
      </c>
      <c r="B601" s="609" t="s">
        <v>637</v>
      </c>
      <c r="C601" s="609" t="s">
        <v>594</v>
      </c>
      <c r="D601" s="609"/>
      <c r="E601" s="609"/>
      <c r="F601" s="609"/>
      <c r="G601" s="609"/>
      <c r="H601" s="609">
        <v>0.61</v>
      </c>
      <c r="I601" s="609">
        <v>0.03</v>
      </c>
      <c r="J601" s="609"/>
      <c r="K601" s="609"/>
    </row>
    <row r="602" spans="1:11" x14ac:dyDescent="0.2">
      <c r="A602" s="609"/>
      <c r="B602" s="609"/>
      <c r="C602" s="609"/>
      <c r="D602" s="609" t="s">
        <v>1268</v>
      </c>
      <c r="E602" s="609" t="s">
        <v>573</v>
      </c>
      <c r="F602" s="609"/>
      <c r="G602" s="609"/>
      <c r="H602" s="609"/>
      <c r="I602" s="609"/>
      <c r="J602" s="609">
        <v>7.95</v>
      </c>
      <c r="K602" s="609">
        <v>0.1</v>
      </c>
    </row>
    <row r="603" spans="1:11" x14ac:dyDescent="0.2">
      <c r="A603" s="609" t="s">
        <v>1269</v>
      </c>
      <c r="B603" s="609" t="s">
        <v>738</v>
      </c>
      <c r="C603" s="609"/>
      <c r="D603" s="609"/>
      <c r="E603" s="609"/>
      <c r="F603" s="609"/>
      <c r="G603" s="609"/>
      <c r="H603" s="609">
        <v>0.98</v>
      </c>
      <c r="I603" s="609"/>
      <c r="J603" s="609"/>
      <c r="K603" s="609"/>
    </row>
    <row r="604" spans="1:11" x14ac:dyDescent="0.2">
      <c r="A604" s="609"/>
      <c r="B604" s="609"/>
      <c r="C604" s="609"/>
      <c r="D604" s="609" t="s">
        <v>1209</v>
      </c>
      <c r="E604" s="609" t="s">
        <v>617</v>
      </c>
      <c r="F604" s="609"/>
      <c r="G604" s="609"/>
      <c r="H604" s="609"/>
      <c r="I604" s="609"/>
      <c r="J604" s="609">
        <v>6.5</v>
      </c>
      <c r="K604" s="609">
        <v>0.7</v>
      </c>
    </row>
    <row r="605" spans="1:11" x14ac:dyDescent="0.2">
      <c r="A605" s="609" t="s">
        <v>1270</v>
      </c>
      <c r="B605" s="609" t="s">
        <v>845</v>
      </c>
      <c r="C605" s="609" t="s">
        <v>740</v>
      </c>
      <c r="D605" s="609"/>
      <c r="E605" s="609"/>
      <c r="F605" s="609"/>
      <c r="G605" s="609"/>
      <c r="H605" s="609">
        <v>0.32</v>
      </c>
      <c r="I605" s="609">
        <v>0.21</v>
      </c>
      <c r="J605" s="609"/>
      <c r="K605" s="609"/>
    </row>
    <row r="606" spans="1:11" x14ac:dyDescent="0.2">
      <c r="A606" s="609"/>
      <c r="B606" s="609"/>
      <c r="C606" s="609"/>
      <c r="D606" s="609" t="s">
        <v>1271</v>
      </c>
      <c r="E606" s="609" t="s">
        <v>1272</v>
      </c>
      <c r="F606" s="609"/>
      <c r="G606" s="609"/>
      <c r="H606" s="609"/>
      <c r="I606" s="609"/>
      <c r="J606" s="609">
        <v>1.85</v>
      </c>
      <c r="K606" s="609">
        <v>5.3</v>
      </c>
    </row>
    <row r="607" spans="1:11" x14ac:dyDescent="0.2">
      <c r="A607" s="609" t="s">
        <v>1273</v>
      </c>
      <c r="B607" s="609" t="s">
        <v>801</v>
      </c>
      <c r="C607" s="609" t="s">
        <v>835</v>
      </c>
      <c r="D607" s="609"/>
      <c r="E607" s="609"/>
      <c r="F607" s="609"/>
      <c r="G607" s="609"/>
      <c r="H607" s="609">
        <v>0.05</v>
      </c>
      <c r="I607" s="609">
        <v>0.85</v>
      </c>
      <c r="J607" s="609"/>
      <c r="K607" s="609"/>
    </row>
    <row r="608" spans="1:11" x14ac:dyDescent="0.2">
      <c r="A608" s="609"/>
      <c r="B608" s="609"/>
      <c r="C608" s="609"/>
      <c r="D608" s="609" t="s">
        <v>698</v>
      </c>
      <c r="E608" s="609" t="s">
        <v>971</v>
      </c>
      <c r="F608" s="609"/>
      <c r="G608" s="609"/>
      <c r="H608" s="609"/>
      <c r="I608" s="609"/>
      <c r="J608" s="609">
        <v>0.17</v>
      </c>
      <c r="K608" s="609">
        <v>7.8</v>
      </c>
    </row>
    <row r="609" spans="1:11" x14ac:dyDescent="0.2">
      <c r="A609" s="609" t="s">
        <v>1274</v>
      </c>
      <c r="B609" s="609"/>
      <c r="C609" s="609" t="s">
        <v>988</v>
      </c>
      <c r="D609" s="609"/>
      <c r="E609" s="609"/>
      <c r="F609" s="609"/>
      <c r="G609" s="609"/>
      <c r="H609" s="609"/>
      <c r="I609" s="609">
        <v>0.71</v>
      </c>
      <c r="J609" s="609"/>
      <c r="K609" s="609"/>
    </row>
    <row r="610" spans="1:11" x14ac:dyDescent="0.2">
      <c r="A610" s="609"/>
      <c r="B610" s="609"/>
      <c r="C610" s="609"/>
      <c r="D610" s="609" t="s">
        <v>583</v>
      </c>
      <c r="E610" s="609" t="s">
        <v>1275</v>
      </c>
      <c r="F610" s="609"/>
      <c r="G610" s="609"/>
      <c r="H610" s="609"/>
      <c r="I610" s="609"/>
      <c r="J610" s="609">
        <v>0</v>
      </c>
      <c r="K610" s="609">
        <v>10.45</v>
      </c>
    </row>
    <row r="611" spans="1:11" x14ac:dyDescent="0.2">
      <c r="A611" s="609" t="s">
        <v>1276</v>
      </c>
      <c r="B611" s="609"/>
      <c r="C611" s="609" t="s">
        <v>892</v>
      </c>
      <c r="D611" s="609"/>
      <c r="E611" s="609"/>
      <c r="F611" s="609"/>
      <c r="G611" s="609"/>
      <c r="H611" s="609"/>
      <c r="I611" s="609">
        <v>1.38</v>
      </c>
      <c r="J611" s="609"/>
      <c r="K611" s="609"/>
    </row>
    <row r="612" spans="1:11" x14ac:dyDescent="0.2">
      <c r="A612" s="609"/>
      <c r="B612" s="609"/>
      <c r="C612" s="609"/>
      <c r="D612" s="609" t="s">
        <v>583</v>
      </c>
      <c r="E612" s="609" t="s">
        <v>810</v>
      </c>
      <c r="F612" s="609"/>
      <c r="G612" s="609"/>
      <c r="H612" s="609"/>
      <c r="I612" s="609"/>
      <c r="J612" s="609">
        <v>0</v>
      </c>
      <c r="K612" s="609">
        <v>9.9499999999999993</v>
      </c>
    </row>
    <row r="613" spans="1:11" x14ac:dyDescent="0.2">
      <c r="A613" s="609" t="s">
        <v>1277</v>
      </c>
      <c r="B613" s="609"/>
      <c r="C613" s="609" t="s">
        <v>637</v>
      </c>
      <c r="D613" s="609"/>
      <c r="E613" s="609"/>
      <c r="F613" s="609"/>
      <c r="G613" s="609"/>
      <c r="H613" s="609"/>
      <c r="I613" s="609">
        <v>0.61</v>
      </c>
      <c r="J613" s="609"/>
      <c r="K613" s="609"/>
    </row>
    <row r="614" spans="1:11" x14ac:dyDescent="0.2">
      <c r="A614" s="609"/>
      <c r="B614" s="609"/>
      <c r="C614" s="609"/>
      <c r="D614" s="609" t="s">
        <v>619</v>
      </c>
      <c r="E614" s="609" t="s">
        <v>728</v>
      </c>
      <c r="F614" s="609"/>
      <c r="G614" s="609"/>
      <c r="H614" s="609"/>
      <c r="I614" s="609"/>
      <c r="J614" s="609">
        <v>0.77</v>
      </c>
      <c r="K614" s="609">
        <v>5</v>
      </c>
    </row>
    <row r="615" spans="1:11" x14ac:dyDescent="0.2">
      <c r="A615" s="609" t="s">
        <v>1278</v>
      </c>
      <c r="B615" s="609" t="s">
        <v>570</v>
      </c>
      <c r="C615" s="609" t="s">
        <v>1053</v>
      </c>
      <c r="D615" s="609"/>
      <c r="E615" s="609"/>
      <c r="F615" s="609"/>
      <c r="G615" s="609"/>
      <c r="H615" s="609">
        <v>0.23</v>
      </c>
      <c r="I615" s="609">
        <v>0.39</v>
      </c>
      <c r="J615" s="609"/>
      <c r="K615" s="609"/>
    </row>
    <row r="616" spans="1:11" x14ac:dyDescent="0.2">
      <c r="A616" s="609"/>
      <c r="B616" s="609"/>
      <c r="C616" s="609"/>
      <c r="D616" s="609" t="s">
        <v>615</v>
      </c>
      <c r="E616" s="609" t="s">
        <v>840</v>
      </c>
      <c r="F616" s="609"/>
      <c r="G616" s="609"/>
      <c r="H616" s="609"/>
      <c r="I616" s="609"/>
      <c r="J616" s="609">
        <v>1.2</v>
      </c>
      <c r="K616" s="609">
        <v>3.25</v>
      </c>
    </row>
    <row r="617" spans="1:11" x14ac:dyDescent="0.2">
      <c r="A617" s="609" t="s">
        <v>1279</v>
      </c>
      <c r="B617" s="609" t="s">
        <v>613</v>
      </c>
      <c r="C617" s="609" t="s">
        <v>875</v>
      </c>
      <c r="D617" s="609"/>
      <c r="E617" s="609"/>
      <c r="F617" s="609"/>
      <c r="G617" s="609"/>
      <c r="H617" s="609">
        <v>0.01</v>
      </c>
      <c r="I617" s="609">
        <v>0.26</v>
      </c>
      <c r="J617" s="609"/>
      <c r="K617" s="609"/>
    </row>
    <row r="618" spans="1:11" x14ac:dyDescent="0.2">
      <c r="A618" s="609"/>
      <c r="B618" s="609"/>
      <c r="C618" s="609"/>
      <c r="D618" s="609" t="s">
        <v>787</v>
      </c>
      <c r="E618" s="609" t="s">
        <v>704</v>
      </c>
      <c r="F618" s="609"/>
      <c r="G618" s="609"/>
      <c r="H618" s="609"/>
      <c r="I618" s="609"/>
      <c r="J618" s="609">
        <v>0.15</v>
      </c>
      <c r="K618" s="609">
        <v>7.85</v>
      </c>
    </row>
    <row r="619" spans="1:11" x14ac:dyDescent="0.2">
      <c r="A619" s="609" t="s">
        <v>1280</v>
      </c>
      <c r="B619" s="609" t="s">
        <v>577</v>
      </c>
      <c r="C619" s="609" t="s">
        <v>1281</v>
      </c>
      <c r="D619" s="609"/>
      <c r="E619" s="609"/>
      <c r="F619" s="609"/>
      <c r="G619" s="609"/>
      <c r="H619" s="609">
        <v>0.02</v>
      </c>
      <c r="I619" s="609">
        <v>1.31</v>
      </c>
      <c r="J619" s="609"/>
      <c r="K619" s="609"/>
    </row>
    <row r="620" spans="1:11" x14ac:dyDescent="0.2">
      <c r="A620" s="609"/>
      <c r="B620" s="609"/>
      <c r="C620" s="609"/>
      <c r="D620" s="609" t="s">
        <v>589</v>
      </c>
      <c r="E620" s="609" t="s">
        <v>1282</v>
      </c>
      <c r="F620" s="609"/>
      <c r="G620" s="609"/>
      <c r="H620" s="609"/>
      <c r="I620" s="609"/>
      <c r="J620" s="609">
        <v>0.2</v>
      </c>
      <c r="K620" s="609">
        <v>10.4</v>
      </c>
    </row>
    <row r="621" spans="1:11" x14ac:dyDescent="0.2">
      <c r="A621" s="609" t="s">
        <v>1283</v>
      </c>
      <c r="B621" s="609" t="s">
        <v>577</v>
      </c>
      <c r="C621" s="609" t="s">
        <v>619</v>
      </c>
      <c r="D621" s="609"/>
      <c r="E621" s="609"/>
      <c r="F621" s="609"/>
      <c r="G621" s="609"/>
      <c r="H621" s="609">
        <v>0.02</v>
      </c>
      <c r="I621" s="609">
        <v>0.77</v>
      </c>
      <c r="J621" s="609"/>
      <c r="K621" s="609"/>
    </row>
    <row r="622" spans="1:11" x14ac:dyDescent="0.2">
      <c r="A622" s="609"/>
      <c r="B622" s="609"/>
      <c r="C622" s="609"/>
      <c r="D622" s="609" t="s">
        <v>652</v>
      </c>
      <c r="E622" s="609" t="s">
        <v>625</v>
      </c>
      <c r="F622" s="609"/>
      <c r="G622" s="609"/>
      <c r="H622" s="609"/>
      <c r="I622" s="609"/>
      <c r="J622" s="609">
        <v>0.55000000000000004</v>
      </c>
      <c r="K622" s="609">
        <v>4.3499999999999996</v>
      </c>
    </row>
    <row r="623" spans="1:11" x14ac:dyDescent="0.2">
      <c r="A623" s="609" t="s">
        <v>1284</v>
      </c>
      <c r="B623" s="609" t="s">
        <v>814</v>
      </c>
      <c r="C623" s="609" t="s">
        <v>573</v>
      </c>
      <c r="D623" s="609"/>
      <c r="E623" s="609"/>
      <c r="F623" s="609"/>
      <c r="G623" s="609"/>
      <c r="H623" s="609">
        <v>0.09</v>
      </c>
      <c r="I623" s="609">
        <v>0.1</v>
      </c>
      <c r="J623" s="609"/>
      <c r="K623" s="609"/>
    </row>
    <row r="624" spans="1:11" x14ac:dyDescent="0.2">
      <c r="A624" s="609"/>
      <c r="B624" s="609"/>
      <c r="C624" s="609"/>
      <c r="D624" s="609" t="s">
        <v>630</v>
      </c>
      <c r="E624" s="609" t="s">
        <v>595</v>
      </c>
      <c r="F624" s="609"/>
      <c r="G624" s="609"/>
      <c r="H624" s="609"/>
      <c r="I624" s="609"/>
      <c r="J624" s="609">
        <v>2.5</v>
      </c>
      <c r="K624" s="609">
        <v>2.0499999999999998</v>
      </c>
    </row>
    <row r="625" spans="1:11" x14ac:dyDescent="0.2">
      <c r="A625" s="609" t="s">
        <v>1285</v>
      </c>
      <c r="B625" s="609" t="s">
        <v>756</v>
      </c>
      <c r="C625" s="609" t="s">
        <v>628</v>
      </c>
      <c r="D625" s="609"/>
      <c r="E625" s="609"/>
      <c r="F625" s="609"/>
      <c r="G625" s="609"/>
      <c r="H625" s="609">
        <v>0.41</v>
      </c>
      <c r="I625" s="609">
        <v>0.31</v>
      </c>
      <c r="J625" s="609"/>
      <c r="K625" s="609"/>
    </row>
    <row r="626" spans="1:11" x14ac:dyDescent="0.2">
      <c r="A626" s="609"/>
      <c r="B626" s="609"/>
      <c r="C626" s="609"/>
      <c r="D626" s="609" t="s">
        <v>949</v>
      </c>
      <c r="E626" s="609" t="s">
        <v>731</v>
      </c>
      <c r="F626" s="609"/>
      <c r="G626" s="609"/>
      <c r="H626" s="609"/>
      <c r="I626" s="609"/>
      <c r="J626" s="609">
        <v>1.37</v>
      </c>
      <c r="K626" s="609">
        <v>6.8</v>
      </c>
    </row>
    <row r="627" spans="1:11" x14ac:dyDescent="0.2">
      <c r="A627" s="609" t="s">
        <v>1286</v>
      </c>
      <c r="B627" s="609"/>
      <c r="C627" s="609" t="s">
        <v>803</v>
      </c>
      <c r="D627" s="609"/>
      <c r="E627" s="609"/>
      <c r="F627" s="609"/>
      <c r="G627" s="609"/>
      <c r="H627" s="609"/>
      <c r="I627" s="609">
        <v>1.05</v>
      </c>
      <c r="J627" s="609"/>
      <c r="K627" s="609"/>
    </row>
    <row r="628" spans="1:11" x14ac:dyDescent="0.2">
      <c r="A628" s="609"/>
      <c r="B628" s="609"/>
      <c r="C628" s="609"/>
      <c r="D628" s="609" t="s">
        <v>594</v>
      </c>
      <c r="E628" s="609" t="s">
        <v>1287</v>
      </c>
      <c r="F628" s="609"/>
      <c r="G628" s="609"/>
      <c r="H628" s="609"/>
      <c r="I628" s="609"/>
      <c r="J628" s="609">
        <v>0.03</v>
      </c>
      <c r="K628" s="609">
        <v>11.35</v>
      </c>
    </row>
    <row r="629" spans="1:11" x14ac:dyDescent="0.2">
      <c r="A629" s="609" t="s">
        <v>1288</v>
      </c>
      <c r="B629" s="609" t="s">
        <v>613</v>
      </c>
      <c r="C629" s="609" t="s">
        <v>1289</v>
      </c>
      <c r="D629" s="609"/>
      <c r="E629" s="609"/>
      <c r="F629" s="609"/>
      <c r="G629" s="609"/>
      <c r="H629" s="609">
        <v>0.01</v>
      </c>
      <c r="I629" s="609">
        <v>1.22</v>
      </c>
      <c r="J629" s="609"/>
      <c r="K629" s="609"/>
    </row>
    <row r="630" spans="1:11" x14ac:dyDescent="0.2">
      <c r="A630" s="609"/>
      <c r="B630" s="609"/>
      <c r="C630" s="609"/>
      <c r="D630" s="609" t="s">
        <v>594</v>
      </c>
      <c r="E630" s="609" t="s">
        <v>1221</v>
      </c>
      <c r="F630" s="609"/>
      <c r="G630" s="609"/>
      <c r="H630" s="609"/>
      <c r="I630" s="609"/>
      <c r="J630" s="609">
        <v>0.03</v>
      </c>
      <c r="K630" s="609">
        <v>14.65</v>
      </c>
    </row>
    <row r="631" spans="1:11" x14ac:dyDescent="0.2">
      <c r="A631" s="609" t="s">
        <v>1290</v>
      </c>
      <c r="B631" s="609" t="s">
        <v>583</v>
      </c>
      <c r="C631" s="609" t="s">
        <v>1113</v>
      </c>
      <c r="D631" s="609"/>
      <c r="E631" s="609"/>
      <c r="F631" s="609"/>
      <c r="G631" s="609"/>
      <c r="H631" s="609">
        <v>0</v>
      </c>
      <c r="I631" s="609">
        <v>1.71</v>
      </c>
      <c r="J631" s="609"/>
      <c r="K631" s="609"/>
    </row>
    <row r="632" spans="1:11" x14ac:dyDescent="0.2">
      <c r="A632" s="609"/>
      <c r="B632" s="609"/>
      <c r="C632" s="609"/>
      <c r="D632" s="609" t="s">
        <v>730</v>
      </c>
      <c r="E632" s="609" t="s">
        <v>863</v>
      </c>
      <c r="F632" s="609"/>
      <c r="G632" s="609"/>
      <c r="H632" s="609"/>
      <c r="I632" s="609"/>
      <c r="J632" s="609">
        <v>0.56999999999999995</v>
      </c>
      <c r="K632" s="609">
        <v>9.85</v>
      </c>
    </row>
    <row r="633" spans="1:11" x14ac:dyDescent="0.2">
      <c r="A633" s="609" t="s">
        <v>1291</v>
      </c>
      <c r="B633" s="609" t="s">
        <v>698</v>
      </c>
      <c r="C633" s="609" t="s">
        <v>875</v>
      </c>
      <c r="D633" s="609"/>
      <c r="E633" s="609"/>
      <c r="F633" s="609"/>
      <c r="G633" s="609"/>
      <c r="H633" s="609">
        <v>0.17</v>
      </c>
      <c r="I633" s="609">
        <v>0.26</v>
      </c>
      <c r="J633" s="609"/>
      <c r="K633" s="609"/>
    </row>
    <row r="634" spans="1:11" x14ac:dyDescent="0.2">
      <c r="A634" s="609"/>
      <c r="B634" s="609"/>
      <c r="C634" s="609"/>
      <c r="D634" s="609" t="s">
        <v>882</v>
      </c>
      <c r="E634" s="609" t="s">
        <v>743</v>
      </c>
      <c r="F634" s="609"/>
      <c r="G634" s="609"/>
      <c r="H634" s="609"/>
      <c r="I634" s="609"/>
      <c r="J634" s="609">
        <v>0.95</v>
      </c>
      <c r="K634" s="609">
        <v>4.5</v>
      </c>
    </row>
    <row r="635" spans="1:11" x14ac:dyDescent="0.2">
      <c r="A635" s="609" t="s">
        <v>1292</v>
      </c>
      <c r="B635" s="609" t="s">
        <v>577</v>
      </c>
      <c r="C635" s="609" t="s">
        <v>735</v>
      </c>
      <c r="D635" s="609"/>
      <c r="E635" s="609"/>
      <c r="F635" s="609"/>
      <c r="G635" s="609"/>
      <c r="H635" s="609">
        <v>0.02</v>
      </c>
      <c r="I635" s="609">
        <v>0.64</v>
      </c>
      <c r="J635" s="609"/>
      <c r="K635" s="609"/>
    </row>
    <row r="636" spans="1:11" x14ac:dyDescent="0.2">
      <c r="A636" s="609"/>
      <c r="B636" s="609"/>
      <c r="C636" s="609"/>
      <c r="D636" s="609" t="s">
        <v>652</v>
      </c>
      <c r="E636" s="609" t="s">
        <v>1140</v>
      </c>
      <c r="F636" s="609"/>
      <c r="G636" s="609"/>
      <c r="H636" s="609"/>
      <c r="I636" s="609"/>
      <c r="J636" s="609">
        <v>0.55000000000000004</v>
      </c>
      <c r="K636" s="609">
        <v>6.75</v>
      </c>
    </row>
    <row r="637" spans="1:11" x14ac:dyDescent="0.2">
      <c r="A637" s="609" t="s">
        <v>1293</v>
      </c>
      <c r="B637" s="609" t="s">
        <v>814</v>
      </c>
      <c r="C637" s="609" t="s">
        <v>988</v>
      </c>
      <c r="D637" s="609"/>
      <c r="E637" s="609"/>
      <c r="F637" s="609"/>
      <c r="G637" s="609"/>
      <c r="H637" s="609">
        <v>0.09</v>
      </c>
      <c r="I637" s="609">
        <v>0.71</v>
      </c>
      <c r="J637" s="609"/>
      <c r="K637" s="609"/>
    </row>
    <row r="638" spans="1:11" x14ac:dyDescent="0.2">
      <c r="A638" s="609"/>
      <c r="B638" s="609"/>
      <c r="C638" s="609"/>
      <c r="D638" s="609" t="s">
        <v>798</v>
      </c>
      <c r="E638" s="609" t="s">
        <v>1235</v>
      </c>
      <c r="F638" s="609"/>
      <c r="G638" s="609"/>
      <c r="H638" s="609"/>
      <c r="I638" s="609"/>
      <c r="J638" s="609">
        <v>0.3</v>
      </c>
      <c r="K638" s="609">
        <v>9.1999999999999993</v>
      </c>
    </row>
    <row r="639" spans="1:11" x14ac:dyDescent="0.2">
      <c r="A639" s="609" t="s">
        <v>1294</v>
      </c>
      <c r="B639" s="609"/>
      <c r="C639" s="609" t="s">
        <v>220</v>
      </c>
      <c r="D639" s="609"/>
      <c r="E639" s="609"/>
      <c r="F639" s="609"/>
      <c r="G639" s="609"/>
      <c r="H639" s="609"/>
      <c r="I639" s="609">
        <v>1.1299999999999999</v>
      </c>
      <c r="J639" s="609"/>
      <c r="K639" s="609"/>
    </row>
    <row r="640" spans="1:11" x14ac:dyDescent="0.2">
      <c r="A640" s="609"/>
      <c r="B640" s="609"/>
      <c r="C640" s="609"/>
      <c r="D640" s="609" t="s">
        <v>1295</v>
      </c>
      <c r="E640" s="609" t="s">
        <v>631</v>
      </c>
      <c r="F640" s="609"/>
      <c r="G640" s="609"/>
      <c r="H640" s="609"/>
      <c r="I640" s="609"/>
      <c r="J640" s="609">
        <v>2.87</v>
      </c>
      <c r="K640" s="609">
        <v>7.7</v>
      </c>
    </row>
    <row r="641" spans="1:11" x14ac:dyDescent="0.2">
      <c r="A641" s="609" t="s">
        <v>1296</v>
      </c>
      <c r="B641" s="609" t="s">
        <v>1107</v>
      </c>
      <c r="C641" s="609" t="s">
        <v>756</v>
      </c>
      <c r="D641" s="609"/>
      <c r="E641" s="609"/>
      <c r="F641" s="609"/>
      <c r="G641" s="609"/>
      <c r="H641" s="609">
        <v>0.86</v>
      </c>
      <c r="I641" s="609">
        <v>0.41</v>
      </c>
      <c r="J641" s="609"/>
      <c r="K641" s="609"/>
    </row>
    <row r="642" spans="1:11" x14ac:dyDescent="0.2">
      <c r="A642" s="609"/>
      <c r="B642" s="609"/>
      <c r="C642" s="609"/>
      <c r="D642" s="609" t="s">
        <v>669</v>
      </c>
      <c r="E642" s="609" t="s">
        <v>1297</v>
      </c>
      <c r="F642" s="609"/>
      <c r="G642" s="609"/>
      <c r="H642" s="609"/>
      <c r="I642" s="609"/>
      <c r="J642" s="609">
        <v>4.6500000000000004</v>
      </c>
      <c r="K642" s="609">
        <v>5.2</v>
      </c>
    </row>
    <row r="643" spans="1:11" x14ac:dyDescent="0.2">
      <c r="A643" s="609" t="s">
        <v>1298</v>
      </c>
      <c r="B643" s="609" t="s">
        <v>579</v>
      </c>
      <c r="C643" s="609" t="s">
        <v>585</v>
      </c>
      <c r="D643" s="609"/>
      <c r="E643" s="609"/>
      <c r="F643" s="609"/>
      <c r="G643" s="609"/>
      <c r="H643" s="609">
        <v>7.0000000000000007E-2</v>
      </c>
      <c r="I643" s="609">
        <v>0.63</v>
      </c>
      <c r="J643" s="609"/>
      <c r="K643" s="609"/>
    </row>
    <row r="644" spans="1:11" x14ac:dyDescent="0.2">
      <c r="A644" s="609"/>
      <c r="B644" s="609"/>
      <c r="C644" s="609"/>
      <c r="D644" s="609" t="s">
        <v>1040</v>
      </c>
      <c r="E644" s="609" t="s">
        <v>1093</v>
      </c>
      <c r="F644" s="609"/>
      <c r="G644" s="609"/>
      <c r="H644" s="609"/>
      <c r="I644" s="609"/>
      <c r="J644" s="609">
        <v>1.95</v>
      </c>
      <c r="K644" s="609">
        <v>8.25</v>
      </c>
    </row>
    <row r="645" spans="1:11" x14ac:dyDescent="0.2">
      <c r="A645" s="609" t="s">
        <v>1299</v>
      </c>
      <c r="B645" s="609" t="s">
        <v>845</v>
      </c>
      <c r="C645" s="609" t="s">
        <v>1240</v>
      </c>
      <c r="D645" s="609"/>
      <c r="E645" s="609"/>
      <c r="F645" s="609"/>
      <c r="G645" s="609"/>
      <c r="H645" s="609">
        <v>0.32</v>
      </c>
      <c r="I645" s="609">
        <v>1.02</v>
      </c>
      <c r="J645" s="609"/>
      <c r="K645" s="609"/>
    </row>
    <row r="646" spans="1:11" x14ac:dyDescent="0.2">
      <c r="A646" s="609"/>
      <c r="B646" s="609"/>
      <c r="C646" s="609"/>
      <c r="D646" s="609" t="s">
        <v>1031</v>
      </c>
      <c r="E646" s="609" t="s">
        <v>1300</v>
      </c>
      <c r="F646" s="609"/>
      <c r="G646" s="609"/>
      <c r="H646" s="609"/>
      <c r="I646" s="609"/>
      <c r="J646" s="609">
        <v>1.7</v>
      </c>
      <c r="K646" s="609">
        <v>13.6</v>
      </c>
    </row>
    <row r="647" spans="1:11" x14ac:dyDescent="0.2">
      <c r="A647" s="609" t="s">
        <v>1301</v>
      </c>
      <c r="B647" s="609" t="s">
        <v>577</v>
      </c>
      <c r="C647" s="609" t="s">
        <v>1031</v>
      </c>
      <c r="D647" s="609"/>
      <c r="E647" s="609"/>
      <c r="F647" s="609"/>
      <c r="G647" s="609"/>
      <c r="H647" s="609">
        <v>0.02</v>
      </c>
      <c r="I647" s="609">
        <v>1.7</v>
      </c>
      <c r="J647" s="609"/>
      <c r="K647" s="609"/>
    </row>
    <row r="648" spans="1:11" x14ac:dyDescent="0.2">
      <c r="A648" s="609"/>
      <c r="B648" s="609"/>
      <c r="C648" s="609"/>
      <c r="D648" s="609" t="s">
        <v>659</v>
      </c>
      <c r="E648" s="609" t="s">
        <v>773</v>
      </c>
      <c r="F648" s="609"/>
      <c r="G648" s="609"/>
      <c r="H648" s="609"/>
      <c r="I648" s="609"/>
      <c r="J648" s="609">
        <v>2</v>
      </c>
      <c r="K648" s="609">
        <v>9.35</v>
      </c>
    </row>
    <row r="649" spans="1:11" x14ac:dyDescent="0.2">
      <c r="A649" s="609" t="s">
        <v>1302</v>
      </c>
      <c r="B649" s="609" t="s">
        <v>745</v>
      </c>
      <c r="C649" s="609" t="s">
        <v>698</v>
      </c>
      <c r="D649" s="609"/>
      <c r="E649" s="609"/>
      <c r="F649" s="609"/>
      <c r="G649" s="609"/>
      <c r="H649" s="609">
        <v>0.38</v>
      </c>
      <c r="I649" s="609">
        <v>0.17</v>
      </c>
      <c r="J649" s="609"/>
      <c r="K649" s="609"/>
    </row>
    <row r="650" spans="1:11" x14ac:dyDescent="0.2">
      <c r="A650" s="609"/>
      <c r="B650" s="609"/>
      <c r="C650" s="609"/>
      <c r="D650" s="609" t="s">
        <v>828</v>
      </c>
      <c r="E650" s="609" t="s">
        <v>811</v>
      </c>
      <c r="F650" s="609"/>
      <c r="G650" s="609"/>
      <c r="H650" s="609"/>
      <c r="I650" s="609"/>
      <c r="J650" s="609">
        <v>4.9000000000000004</v>
      </c>
      <c r="K650" s="609">
        <v>3.6</v>
      </c>
    </row>
    <row r="651" spans="1:11" x14ac:dyDescent="0.2">
      <c r="A651" s="609" t="s">
        <v>1303</v>
      </c>
      <c r="B651" s="609" t="s">
        <v>575</v>
      </c>
      <c r="C651" s="609" t="s">
        <v>652</v>
      </c>
      <c r="D651" s="609"/>
      <c r="E651" s="609"/>
      <c r="F651" s="609"/>
      <c r="G651" s="609"/>
      <c r="H651" s="609">
        <v>0.6</v>
      </c>
      <c r="I651" s="609">
        <v>0.55000000000000004</v>
      </c>
      <c r="J651" s="609"/>
      <c r="K651" s="609"/>
    </row>
    <row r="652" spans="1:11" x14ac:dyDescent="0.2">
      <c r="A652" s="609"/>
      <c r="B652" s="609"/>
      <c r="C652" s="609"/>
      <c r="D652" s="609" t="s">
        <v>830</v>
      </c>
      <c r="E652" s="609" t="s">
        <v>1304</v>
      </c>
      <c r="F652" s="609"/>
      <c r="G652" s="609"/>
      <c r="H652" s="609"/>
      <c r="I652" s="609"/>
      <c r="J652" s="609">
        <v>3.4</v>
      </c>
      <c r="K652" s="609">
        <v>6.55</v>
      </c>
    </row>
    <row r="653" spans="1:11" x14ac:dyDescent="0.2">
      <c r="A653" s="609" t="s">
        <v>1305</v>
      </c>
      <c r="B653" s="609" t="s">
        <v>724</v>
      </c>
      <c r="C653" s="609" t="s">
        <v>601</v>
      </c>
      <c r="D653" s="609"/>
      <c r="E653" s="609"/>
      <c r="F653" s="609"/>
      <c r="G653" s="609"/>
      <c r="H653" s="609">
        <v>0.08</v>
      </c>
      <c r="I653" s="609">
        <v>0.76</v>
      </c>
      <c r="J653" s="609"/>
      <c r="K653" s="609"/>
    </row>
    <row r="654" spans="1:11" x14ac:dyDescent="0.2">
      <c r="A654" s="609"/>
      <c r="B654" s="609"/>
      <c r="C654" s="609"/>
      <c r="D654" s="609" t="s">
        <v>686</v>
      </c>
      <c r="E654" s="609" t="s">
        <v>1306</v>
      </c>
      <c r="F654" s="609"/>
      <c r="G654" s="609"/>
      <c r="H654" s="609"/>
      <c r="I654" s="609"/>
      <c r="J654" s="609">
        <v>2.8</v>
      </c>
      <c r="K654" s="609">
        <v>5.35</v>
      </c>
    </row>
    <row r="655" spans="1:11" x14ac:dyDescent="0.2">
      <c r="A655" s="609" t="s">
        <v>1307</v>
      </c>
      <c r="B655" s="609" t="s">
        <v>648</v>
      </c>
      <c r="C655" s="609" t="s">
        <v>628</v>
      </c>
      <c r="D655" s="609"/>
      <c r="E655" s="609"/>
      <c r="F655" s="609"/>
      <c r="G655" s="609"/>
      <c r="H655" s="609">
        <v>0.48</v>
      </c>
      <c r="I655" s="609">
        <v>0.31</v>
      </c>
      <c r="J655" s="609"/>
      <c r="K655" s="609"/>
    </row>
    <row r="656" spans="1:11" x14ac:dyDescent="0.2">
      <c r="A656" s="609"/>
      <c r="B656" s="609"/>
      <c r="C656" s="609"/>
      <c r="D656" s="609" t="s">
        <v>1308</v>
      </c>
      <c r="E656" s="609" t="s">
        <v>993</v>
      </c>
      <c r="F656" s="609"/>
      <c r="G656" s="609"/>
      <c r="H656" s="609"/>
      <c r="I656" s="609"/>
      <c r="J656" s="609">
        <v>1.6</v>
      </c>
      <c r="K656" s="609">
        <v>5.55</v>
      </c>
    </row>
    <row r="657" spans="1:11" x14ac:dyDescent="0.2">
      <c r="A657" s="609" t="s">
        <v>1309</v>
      </c>
      <c r="B657" s="609"/>
      <c r="C657" s="609" t="s">
        <v>685</v>
      </c>
      <c r="D657" s="609"/>
      <c r="E657" s="609"/>
      <c r="F657" s="609"/>
      <c r="G657" s="609"/>
      <c r="H657" s="609"/>
      <c r="I657" s="609">
        <v>0.8</v>
      </c>
      <c r="J657" s="609"/>
      <c r="K657" s="609"/>
    </row>
    <row r="658" spans="1:11" x14ac:dyDescent="0.2">
      <c r="A658" s="609"/>
      <c r="B658" s="609"/>
      <c r="C658" s="609"/>
      <c r="D658" s="609" t="s">
        <v>629</v>
      </c>
      <c r="E658" s="609" t="s">
        <v>1100</v>
      </c>
      <c r="F658" s="609"/>
      <c r="G658" s="609"/>
      <c r="H658" s="609"/>
      <c r="I658" s="609"/>
      <c r="J658" s="609">
        <v>0.73</v>
      </c>
      <c r="K658" s="609">
        <v>7</v>
      </c>
    </row>
    <row r="659" spans="1:11" x14ac:dyDescent="0.2">
      <c r="A659" s="609" t="s">
        <v>1310</v>
      </c>
      <c r="B659" s="609" t="s">
        <v>970</v>
      </c>
      <c r="C659" s="609" t="s">
        <v>575</v>
      </c>
      <c r="D659" s="609"/>
      <c r="E659" s="609"/>
      <c r="F659" s="609"/>
      <c r="G659" s="609"/>
      <c r="H659" s="609">
        <v>0.22</v>
      </c>
      <c r="I659" s="609">
        <v>0.6</v>
      </c>
      <c r="J659" s="609"/>
      <c r="K659" s="609"/>
    </row>
    <row r="660" spans="1:11" x14ac:dyDescent="0.2">
      <c r="A660" s="609"/>
      <c r="B660" s="609"/>
      <c r="C660" s="609"/>
      <c r="D660" s="609" t="s">
        <v>682</v>
      </c>
      <c r="E660" s="609" t="s">
        <v>899</v>
      </c>
      <c r="F660" s="609"/>
      <c r="G660" s="609"/>
      <c r="H660" s="609"/>
      <c r="I660" s="609"/>
      <c r="J660" s="609">
        <v>1.3</v>
      </c>
      <c r="K660" s="609">
        <v>6.85</v>
      </c>
    </row>
    <row r="661" spans="1:11" x14ac:dyDescent="0.2">
      <c r="A661" s="609" t="s">
        <v>1311</v>
      </c>
      <c r="B661" s="609" t="s">
        <v>590</v>
      </c>
      <c r="C661" s="609" t="s">
        <v>619</v>
      </c>
      <c r="D661" s="609"/>
      <c r="E661" s="609"/>
      <c r="F661" s="609"/>
      <c r="G661" s="609"/>
      <c r="H661" s="609">
        <v>0.04</v>
      </c>
      <c r="I661" s="609">
        <v>0.77</v>
      </c>
      <c r="J661" s="609"/>
      <c r="K661" s="609"/>
    </row>
    <row r="662" spans="1:11" x14ac:dyDescent="0.2">
      <c r="A662" s="609"/>
      <c r="B662" s="609"/>
      <c r="C662" s="609"/>
      <c r="D662" s="609" t="s">
        <v>596</v>
      </c>
      <c r="E662" s="609" t="s">
        <v>1312</v>
      </c>
      <c r="F662" s="609"/>
      <c r="G662" s="609"/>
      <c r="H662" s="609"/>
      <c r="I662" s="609"/>
      <c r="J662" s="609">
        <v>0.25</v>
      </c>
      <c r="K662" s="609">
        <v>6.65</v>
      </c>
    </row>
    <row r="663" spans="1:11" x14ac:dyDescent="0.2">
      <c r="A663" s="609" t="s">
        <v>1313</v>
      </c>
      <c r="B663" s="609" t="s">
        <v>613</v>
      </c>
      <c r="C663" s="609" t="s">
        <v>624</v>
      </c>
      <c r="D663" s="609"/>
      <c r="E663" s="609"/>
      <c r="F663" s="609"/>
      <c r="G663" s="609"/>
      <c r="H663" s="609">
        <v>0.01</v>
      </c>
      <c r="I663" s="609">
        <v>0.56000000000000005</v>
      </c>
      <c r="J663" s="609"/>
      <c r="K663" s="609"/>
    </row>
    <row r="664" spans="1:11" x14ac:dyDescent="0.2">
      <c r="A664" s="609"/>
      <c r="B664" s="609"/>
      <c r="C664" s="609"/>
      <c r="D664" s="609" t="s">
        <v>573</v>
      </c>
      <c r="E664" s="609" t="s">
        <v>669</v>
      </c>
      <c r="F664" s="609"/>
      <c r="G664" s="609"/>
      <c r="H664" s="609"/>
      <c r="I664" s="609"/>
      <c r="J664" s="609">
        <v>0.1</v>
      </c>
      <c r="K664" s="609">
        <v>4.6500000000000004</v>
      </c>
    </row>
    <row r="665" spans="1:11" x14ac:dyDescent="0.2">
      <c r="A665" s="609" t="s">
        <v>1314</v>
      </c>
      <c r="B665" s="609" t="s">
        <v>613</v>
      </c>
      <c r="C665" s="609" t="s">
        <v>658</v>
      </c>
      <c r="D665" s="609"/>
      <c r="E665" s="609"/>
      <c r="F665" s="609"/>
      <c r="G665" s="609"/>
      <c r="H665" s="609">
        <v>0.01</v>
      </c>
      <c r="I665" s="609">
        <v>0.37</v>
      </c>
      <c r="J665" s="609"/>
      <c r="K665" s="609"/>
    </row>
    <row r="666" spans="1:11" x14ac:dyDescent="0.2">
      <c r="A666" s="609"/>
      <c r="B666" s="609"/>
      <c r="C666" s="609"/>
      <c r="D666" s="609" t="s">
        <v>669</v>
      </c>
      <c r="E666" s="609" t="s">
        <v>1211</v>
      </c>
      <c r="F666" s="609"/>
      <c r="G666" s="609"/>
      <c r="H666" s="609"/>
      <c r="I666" s="609"/>
      <c r="J666" s="609">
        <v>4.6500000000000004</v>
      </c>
      <c r="K666" s="609">
        <v>2.75</v>
      </c>
    </row>
    <row r="667" spans="1:11" x14ac:dyDescent="0.2">
      <c r="A667" s="609" t="s">
        <v>1315</v>
      </c>
      <c r="B667" s="609" t="s">
        <v>1034</v>
      </c>
      <c r="C667" s="609" t="s">
        <v>1133</v>
      </c>
      <c r="D667" s="609"/>
      <c r="E667" s="609"/>
      <c r="F667" s="609"/>
      <c r="G667" s="609"/>
      <c r="H667" s="609">
        <v>0.92</v>
      </c>
      <c r="I667" s="609">
        <v>0.18</v>
      </c>
      <c r="J667" s="609"/>
      <c r="K667" s="609"/>
    </row>
    <row r="668" spans="1:11" x14ac:dyDescent="0.2">
      <c r="A668" s="609"/>
      <c r="B668" s="609"/>
      <c r="C668" s="609"/>
      <c r="D668" s="609" t="s">
        <v>1316</v>
      </c>
      <c r="E668" s="609" t="s">
        <v>714</v>
      </c>
      <c r="F668" s="609"/>
      <c r="G668" s="609"/>
      <c r="H668" s="609"/>
      <c r="I668" s="609"/>
      <c r="J668" s="609">
        <v>12.75</v>
      </c>
      <c r="K668" s="609">
        <v>1.45</v>
      </c>
    </row>
    <row r="669" spans="1:11" x14ac:dyDescent="0.2">
      <c r="A669" s="609" t="s">
        <v>1317</v>
      </c>
      <c r="B669" s="609" t="s">
        <v>609</v>
      </c>
      <c r="C669" s="609" t="s">
        <v>1102</v>
      </c>
      <c r="D669" s="609"/>
      <c r="E669" s="609"/>
      <c r="F669" s="609"/>
      <c r="G669" s="609"/>
      <c r="H669" s="609">
        <v>1.63</v>
      </c>
      <c r="I669" s="609">
        <v>0.11</v>
      </c>
      <c r="J669" s="609"/>
      <c r="K669" s="609"/>
    </row>
    <row r="670" spans="1:11" x14ac:dyDescent="0.2">
      <c r="A670" s="609"/>
      <c r="B670" s="609"/>
      <c r="C670" s="609"/>
      <c r="D670" s="609" t="s">
        <v>1318</v>
      </c>
      <c r="E670" s="609" t="s">
        <v>993</v>
      </c>
      <c r="F670" s="609"/>
      <c r="G670" s="609"/>
      <c r="H670" s="609"/>
      <c r="I670" s="609"/>
      <c r="J670" s="609">
        <v>8.85</v>
      </c>
      <c r="K670" s="609">
        <v>5.55</v>
      </c>
    </row>
    <row r="671" spans="1:11" x14ac:dyDescent="0.2">
      <c r="A671" s="609" t="s">
        <v>1319</v>
      </c>
      <c r="B671" s="609" t="s">
        <v>887</v>
      </c>
      <c r="C671" s="609" t="s">
        <v>767</v>
      </c>
      <c r="D671" s="609"/>
      <c r="E671" s="609"/>
      <c r="F671" s="609"/>
      <c r="G671" s="609"/>
      <c r="H671" s="609">
        <v>0.14000000000000001</v>
      </c>
      <c r="I671" s="609">
        <v>1</v>
      </c>
      <c r="J671" s="609"/>
      <c r="K671" s="609"/>
    </row>
    <row r="672" spans="1:11" x14ac:dyDescent="0.2">
      <c r="A672" s="609"/>
      <c r="B672" s="609"/>
      <c r="C672" s="609"/>
      <c r="D672" s="609" t="s">
        <v>813</v>
      </c>
      <c r="E672" s="609" t="s">
        <v>1320</v>
      </c>
      <c r="F672" s="609"/>
      <c r="G672" s="609"/>
      <c r="H672" s="609"/>
      <c r="I672" s="609"/>
      <c r="J672" s="609">
        <v>1.55</v>
      </c>
      <c r="K672" s="609">
        <v>11.05</v>
      </c>
    </row>
    <row r="673" spans="1:11" x14ac:dyDescent="0.2">
      <c r="A673" s="609" t="s">
        <v>1321</v>
      </c>
      <c r="B673" s="609" t="s">
        <v>698</v>
      </c>
      <c r="C673" s="609" t="s">
        <v>1076</v>
      </c>
      <c r="D673" s="609"/>
      <c r="E673" s="609"/>
      <c r="F673" s="609"/>
      <c r="G673" s="609"/>
      <c r="H673" s="609">
        <v>0.17</v>
      </c>
      <c r="I673" s="609">
        <v>1.21</v>
      </c>
      <c r="J673" s="609"/>
      <c r="K673" s="609"/>
    </row>
    <row r="674" spans="1:11" x14ac:dyDescent="0.2">
      <c r="A674" s="609"/>
      <c r="B674" s="609"/>
      <c r="C674" s="609"/>
      <c r="D674" s="609" t="s">
        <v>758</v>
      </c>
      <c r="E674" s="609" t="s">
        <v>1322</v>
      </c>
      <c r="F674" s="609"/>
      <c r="G674" s="609"/>
      <c r="H674" s="609"/>
      <c r="I674" s="609"/>
      <c r="J674" s="609">
        <v>2.1</v>
      </c>
      <c r="K674" s="609">
        <v>8.35</v>
      </c>
    </row>
    <row r="675" spans="1:11" x14ac:dyDescent="0.2">
      <c r="A675" s="609" t="s">
        <v>1323</v>
      </c>
      <c r="B675" s="609" t="s">
        <v>596</v>
      </c>
      <c r="C675" s="609" t="s">
        <v>645</v>
      </c>
      <c r="D675" s="609"/>
      <c r="E675" s="609"/>
      <c r="F675" s="609"/>
      <c r="G675" s="609"/>
      <c r="H675" s="609">
        <v>0.25</v>
      </c>
      <c r="I675" s="609">
        <v>0.46</v>
      </c>
      <c r="J675" s="609"/>
      <c r="K675" s="609"/>
    </row>
    <row r="676" spans="1:11" x14ac:dyDescent="0.2">
      <c r="A676" s="609"/>
      <c r="B676" s="609"/>
      <c r="C676" s="609"/>
      <c r="D676" s="609" t="s">
        <v>747</v>
      </c>
      <c r="E676" s="609" t="s">
        <v>669</v>
      </c>
      <c r="F676" s="609"/>
      <c r="G676" s="609"/>
      <c r="H676" s="609"/>
      <c r="I676" s="609"/>
      <c r="J676" s="609">
        <v>2.2000000000000002</v>
      </c>
      <c r="K676" s="609">
        <v>4.6500000000000004</v>
      </c>
    </row>
    <row r="677" spans="1:11" x14ac:dyDescent="0.2">
      <c r="A677" s="609" t="s">
        <v>1324</v>
      </c>
      <c r="B677" s="609" t="s">
        <v>633</v>
      </c>
      <c r="C677" s="609" t="s">
        <v>703</v>
      </c>
      <c r="D677" s="609"/>
      <c r="E677" s="609"/>
      <c r="F677" s="609"/>
      <c r="G677" s="609"/>
      <c r="H677" s="609">
        <v>0.19</v>
      </c>
      <c r="I677" s="609">
        <v>0.47</v>
      </c>
      <c r="J677" s="609"/>
      <c r="K677" s="609"/>
    </row>
    <row r="678" spans="1:11" x14ac:dyDescent="0.2">
      <c r="A678" s="609"/>
      <c r="B678" s="609"/>
      <c r="C678" s="609"/>
      <c r="D678" s="609" t="s">
        <v>850</v>
      </c>
      <c r="E678" s="609" t="s">
        <v>654</v>
      </c>
      <c r="F678" s="609"/>
      <c r="G678" s="609"/>
      <c r="H678" s="609"/>
      <c r="I678" s="609"/>
      <c r="J678" s="609">
        <v>3.75</v>
      </c>
      <c r="K678" s="609">
        <v>3.35</v>
      </c>
    </row>
    <row r="679" spans="1:11" x14ac:dyDescent="0.2">
      <c r="A679" s="609" t="s">
        <v>1325</v>
      </c>
      <c r="B679" s="609" t="s">
        <v>624</v>
      </c>
      <c r="C679" s="609" t="s">
        <v>589</v>
      </c>
      <c r="D679" s="609"/>
      <c r="E679" s="609"/>
      <c r="F679" s="609"/>
      <c r="G679" s="609"/>
      <c r="H679" s="609">
        <v>0.56000000000000005</v>
      </c>
      <c r="I679" s="609">
        <v>0.2</v>
      </c>
      <c r="J679" s="609"/>
      <c r="K679" s="609"/>
    </row>
    <row r="680" spans="1:11" x14ac:dyDescent="0.2">
      <c r="A680" s="609"/>
      <c r="B680" s="609"/>
      <c r="C680" s="609"/>
      <c r="D680" s="609" t="s">
        <v>825</v>
      </c>
      <c r="E680" s="609" t="s">
        <v>1165</v>
      </c>
      <c r="F680" s="609"/>
      <c r="G680" s="609"/>
      <c r="H680" s="609"/>
      <c r="I680" s="609"/>
      <c r="J680" s="609">
        <v>5.8</v>
      </c>
      <c r="K680" s="609">
        <v>4</v>
      </c>
    </row>
    <row r="681" spans="1:11" x14ac:dyDescent="0.2">
      <c r="A681" s="609" t="s">
        <v>1326</v>
      </c>
      <c r="B681" s="609" t="s">
        <v>575</v>
      </c>
      <c r="C681" s="609" t="s">
        <v>575</v>
      </c>
      <c r="D681" s="609"/>
      <c r="E681" s="609"/>
      <c r="F681" s="609"/>
      <c r="G681" s="609"/>
      <c r="H681" s="609">
        <v>0.6</v>
      </c>
      <c r="I681" s="609">
        <v>0.6</v>
      </c>
      <c r="J681" s="609"/>
      <c r="K681" s="609"/>
    </row>
    <row r="682" spans="1:11" x14ac:dyDescent="0.2">
      <c r="A682" s="609"/>
      <c r="B682" s="609"/>
      <c r="C682" s="609"/>
      <c r="D682" s="609" t="s">
        <v>757</v>
      </c>
      <c r="E682" s="609" t="s">
        <v>830</v>
      </c>
      <c r="F682" s="609"/>
      <c r="G682" s="609"/>
      <c r="H682" s="609"/>
      <c r="I682" s="609"/>
      <c r="J682" s="609">
        <v>4.05</v>
      </c>
      <c r="K682" s="609">
        <v>3.4</v>
      </c>
    </row>
    <row r="683" spans="1:11" x14ac:dyDescent="0.2">
      <c r="A683" s="609" t="s">
        <v>1327</v>
      </c>
      <c r="B683" s="609" t="s">
        <v>740</v>
      </c>
      <c r="C683" s="609" t="s">
        <v>724</v>
      </c>
      <c r="D683" s="609"/>
      <c r="E683" s="609"/>
      <c r="F683" s="609"/>
      <c r="G683" s="609"/>
      <c r="H683" s="609">
        <v>0.21</v>
      </c>
      <c r="I683" s="609">
        <v>0.08</v>
      </c>
      <c r="J683" s="609"/>
      <c r="K683" s="609"/>
    </row>
    <row r="684" spans="1:11" x14ac:dyDescent="0.2">
      <c r="A684" s="609"/>
      <c r="B684" s="609"/>
      <c r="C684" s="609"/>
      <c r="D684" s="609" t="s">
        <v>1042</v>
      </c>
      <c r="E684" s="609" t="s">
        <v>1028</v>
      </c>
      <c r="F684" s="609"/>
      <c r="G684" s="609"/>
      <c r="H684" s="609"/>
      <c r="I684" s="609"/>
      <c r="J684" s="609">
        <v>1.9</v>
      </c>
      <c r="K684" s="609">
        <v>2.65</v>
      </c>
    </row>
    <row r="685" spans="1:11" x14ac:dyDescent="0.2">
      <c r="A685" s="609" t="s">
        <v>1328</v>
      </c>
      <c r="B685" s="609" t="s">
        <v>698</v>
      </c>
      <c r="C685" s="609" t="s">
        <v>715</v>
      </c>
      <c r="D685" s="609"/>
      <c r="E685" s="609"/>
      <c r="F685" s="609"/>
      <c r="G685" s="609"/>
      <c r="H685" s="609">
        <v>0.17</v>
      </c>
      <c r="I685" s="609">
        <v>0.45</v>
      </c>
      <c r="J685" s="609"/>
      <c r="K685" s="609"/>
    </row>
    <row r="686" spans="1:11" x14ac:dyDescent="0.2">
      <c r="A686" s="609"/>
      <c r="B686" s="609"/>
      <c r="C686" s="609"/>
      <c r="D686" s="609" t="s">
        <v>1266</v>
      </c>
      <c r="E686" s="609" t="s">
        <v>1266</v>
      </c>
      <c r="F686" s="609"/>
      <c r="G686" s="609"/>
      <c r="H686" s="609"/>
      <c r="I686" s="609"/>
      <c r="J686" s="609">
        <v>3.3</v>
      </c>
      <c r="K686" s="609">
        <v>3.3</v>
      </c>
    </row>
    <row r="687" spans="1:11" x14ac:dyDescent="0.2">
      <c r="A687" s="609" t="s">
        <v>1329</v>
      </c>
      <c r="B687" s="609" t="s">
        <v>672</v>
      </c>
      <c r="C687" s="609" t="s">
        <v>740</v>
      </c>
      <c r="D687" s="609"/>
      <c r="E687" s="609"/>
      <c r="F687" s="609"/>
      <c r="G687" s="609"/>
      <c r="H687" s="609">
        <v>0.49</v>
      </c>
      <c r="I687" s="609">
        <v>0.21</v>
      </c>
      <c r="J687" s="609"/>
      <c r="K687" s="609"/>
    </row>
    <row r="688" spans="1:11" x14ac:dyDescent="0.2">
      <c r="A688" s="609"/>
      <c r="B688" s="609"/>
      <c r="C688" s="609"/>
      <c r="D688" s="609" t="s">
        <v>876</v>
      </c>
      <c r="E688" s="609" t="s">
        <v>859</v>
      </c>
      <c r="F688" s="609"/>
      <c r="G688" s="609"/>
      <c r="H688" s="609"/>
      <c r="I688" s="609"/>
      <c r="J688" s="609">
        <v>2.7</v>
      </c>
      <c r="K688" s="609">
        <v>4.95</v>
      </c>
    </row>
    <row r="689" spans="1:11" x14ac:dyDescent="0.2">
      <c r="A689" s="609" t="s">
        <v>1330</v>
      </c>
      <c r="B689" s="609" t="s">
        <v>801</v>
      </c>
      <c r="C689" s="609" t="s">
        <v>621</v>
      </c>
      <c r="D689" s="609"/>
      <c r="E689" s="609"/>
      <c r="F689" s="609"/>
      <c r="G689" s="609"/>
      <c r="H689" s="609">
        <v>0.05</v>
      </c>
      <c r="I689" s="609">
        <v>0.78</v>
      </c>
      <c r="J689" s="609"/>
      <c r="K689" s="609"/>
    </row>
    <row r="690" spans="1:11" x14ac:dyDescent="0.2">
      <c r="A690" s="609"/>
      <c r="B690" s="609"/>
      <c r="C690" s="609"/>
      <c r="D690" s="609" t="s">
        <v>850</v>
      </c>
      <c r="E690" s="609" t="s">
        <v>1145</v>
      </c>
      <c r="F690" s="609"/>
      <c r="G690" s="609"/>
      <c r="H690" s="609"/>
      <c r="I690" s="609"/>
      <c r="J690" s="609">
        <v>3.75</v>
      </c>
      <c r="K690" s="609">
        <v>2.6</v>
      </c>
    </row>
    <row r="691" spans="1:11" x14ac:dyDescent="0.2">
      <c r="A691" s="609" t="s">
        <v>1331</v>
      </c>
      <c r="B691" s="609" t="s">
        <v>617</v>
      </c>
      <c r="C691" s="609"/>
      <c r="D691" s="609"/>
      <c r="E691" s="609"/>
      <c r="F691" s="609"/>
      <c r="G691" s="609"/>
      <c r="H691" s="609">
        <v>0.7</v>
      </c>
      <c r="I691" s="609"/>
      <c r="J691" s="609"/>
      <c r="K691" s="609"/>
    </row>
    <row r="692" spans="1:11" x14ac:dyDescent="0.2">
      <c r="A692" s="609"/>
      <c r="B692" s="609"/>
      <c r="C692" s="609"/>
      <c r="D692" s="609" t="s">
        <v>725</v>
      </c>
      <c r="E692" s="609" t="s">
        <v>594</v>
      </c>
      <c r="F692" s="609"/>
      <c r="G692" s="609"/>
      <c r="H692" s="609"/>
      <c r="I692" s="609"/>
      <c r="J692" s="609">
        <v>5.95</v>
      </c>
      <c r="K692" s="609">
        <v>0.03</v>
      </c>
    </row>
    <row r="693" spans="1:11" x14ac:dyDescent="0.2">
      <c r="A693" s="609" t="s">
        <v>1332</v>
      </c>
      <c r="B693" s="609" t="s">
        <v>672</v>
      </c>
      <c r="C693" s="609" t="s">
        <v>613</v>
      </c>
      <c r="D693" s="609"/>
      <c r="E693" s="609"/>
      <c r="F693" s="609"/>
      <c r="G693" s="609"/>
      <c r="H693" s="609">
        <v>0.49</v>
      </c>
      <c r="I693" s="609">
        <v>0.01</v>
      </c>
      <c r="J693" s="609"/>
      <c r="K693" s="609"/>
    </row>
    <row r="694" spans="1:11" x14ac:dyDescent="0.2">
      <c r="A694" s="609"/>
      <c r="B694" s="609"/>
      <c r="C694" s="609"/>
      <c r="D694" s="609" t="s">
        <v>679</v>
      </c>
      <c r="E694" s="609" t="s">
        <v>871</v>
      </c>
      <c r="F694" s="609"/>
      <c r="G694" s="609"/>
      <c r="H694" s="609"/>
      <c r="I694" s="609"/>
      <c r="J694" s="609">
        <v>3.2</v>
      </c>
      <c r="K694" s="609">
        <v>2.15</v>
      </c>
    </row>
    <row r="695" spans="1:11" x14ac:dyDescent="0.2">
      <c r="A695" s="609" t="s">
        <v>1333</v>
      </c>
      <c r="B695" s="609" t="s">
        <v>787</v>
      </c>
      <c r="C695" s="609" t="s">
        <v>709</v>
      </c>
      <c r="D695" s="609"/>
      <c r="E695" s="609"/>
      <c r="F695" s="609"/>
      <c r="G695" s="609"/>
      <c r="H695" s="609">
        <v>0.15</v>
      </c>
      <c r="I695" s="609">
        <v>0.42</v>
      </c>
      <c r="J695" s="609"/>
      <c r="K695" s="609"/>
    </row>
    <row r="696" spans="1:11" x14ac:dyDescent="0.2">
      <c r="A696" s="609"/>
      <c r="B696" s="609"/>
      <c r="C696" s="609"/>
      <c r="D696" s="609" t="s">
        <v>959</v>
      </c>
      <c r="E696" s="609" t="s">
        <v>704</v>
      </c>
      <c r="F696" s="609"/>
      <c r="G696" s="609"/>
      <c r="H696" s="609"/>
      <c r="I696" s="609"/>
      <c r="J696" s="609">
        <v>0.5</v>
      </c>
      <c r="K696" s="609">
        <v>7.85</v>
      </c>
    </row>
    <row r="697" spans="1:11" x14ac:dyDescent="0.2">
      <c r="A697" s="609" t="s">
        <v>1334</v>
      </c>
      <c r="B697" s="609"/>
      <c r="C697" s="609" t="s">
        <v>1116</v>
      </c>
      <c r="D697" s="609"/>
      <c r="E697" s="609"/>
      <c r="F697" s="609"/>
      <c r="G697" s="609"/>
      <c r="H697" s="609"/>
      <c r="I697" s="609">
        <v>1.1499999999999999</v>
      </c>
      <c r="J697" s="609"/>
      <c r="K697" s="609"/>
    </row>
    <row r="698" spans="1:11" x14ac:dyDescent="0.2">
      <c r="A698" s="609"/>
      <c r="B698" s="609"/>
      <c r="C698" s="609"/>
      <c r="D698" s="609" t="s">
        <v>583</v>
      </c>
      <c r="E698" s="609" t="s">
        <v>1335</v>
      </c>
      <c r="F698" s="609"/>
      <c r="G698" s="609"/>
      <c r="H698" s="609"/>
      <c r="I698" s="609"/>
      <c r="J698" s="609">
        <v>0</v>
      </c>
      <c r="K698" s="609">
        <v>11.75</v>
      </c>
    </row>
    <row r="699" spans="1:11" x14ac:dyDescent="0.2">
      <c r="A699" s="609" t="s">
        <v>1336</v>
      </c>
      <c r="B699" s="609"/>
      <c r="C699" s="609" t="s">
        <v>615</v>
      </c>
      <c r="D699" s="609"/>
      <c r="E699" s="609"/>
      <c r="F699" s="609"/>
      <c r="G699" s="609"/>
      <c r="H699" s="609"/>
      <c r="I699" s="609">
        <v>1.2</v>
      </c>
      <c r="J699" s="609"/>
      <c r="K699" s="609"/>
    </row>
    <row r="700" spans="1:11" x14ac:dyDescent="0.2">
      <c r="A700" s="609"/>
      <c r="B700" s="609"/>
      <c r="C700" s="609"/>
      <c r="D700" s="609" t="s">
        <v>721</v>
      </c>
      <c r="E700" s="609" t="s">
        <v>1209</v>
      </c>
      <c r="F700" s="609"/>
      <c r="G700" s="609"/>
      <c r="H700" s="609"/>
      <c r="I700" s="609"/>
      <c r="J700" s="609">
        <v>0.27</v>
      </c>
      <c r="K700" s="609">
        <v>6.5</v>
      </c>
    </row>
    <row r="701" spans="1:11" x14ac:dyDescent="0.2">
      <c r="A701" s="609" t="s">
        <v>1337</v>
      </c>
      <c r="B701" s="609" t="s">
        <v>724</v>
      </c>
      <c r="C701" s="609" t="s">
        <v>573</v>
      </c>
      <c r="D701" s="609"/>
      <c r="E701" s="609"/>
      <c r="F701" s="609"/>
      <c r="G701" s="609"/>
      <c r="H701" s="609">
        <v>0.08</v>
      </c>
      <c r="I701" s="609">
        <v>0.1</v>
      </c>
      <c r="J701" s="609"/>
      <c r="K701" s="609"/>
    </row>
    <row r="702" spans="1:11" x14ac:dyDescent="0.2">
      <c r="A702" s="609"/>
      <c r="B702" s="609"/>
      <c r="C702" s="609"/>
      <c r="D702" s="609" t="s">
        <v>803</v>
      </c>
      <c r="E702" s="609" t="s">
        <v>1116</v>
      </c>
      <c r="F702" s="609"/>
      <c r="G702" s="609"/>
      <c r="H702" s="609"/>
      <c r="I702" s="609"/>
      <c r="J702" s="609">
        <v>1.05</v>
      </c>
      <c r="K702" s="609">
        <v>1.1499999999999999</v>
      </c>
    </row>
    <row r="703" spans="1:11" x14ac:dyDescent="0.2">
      <c r="A703" s="609" t="s">
        <v>1338</v>
      </c>
      <c r="B703" s="609" t="s">
        <v>587</v>
      </c>
      <c r="C703" s="609" t="s">
        <v>587</v>
      </c>
      <c r="D703" s="609"/>
      <c r="E703" s="609"/>
      <c r="F703" s="609"/>
      <c r="G703" s="609"/>
      <c r="H703" s="609">
        <v>0.13</v>
      </c>
      <c r="I703" s="609">
        <v>0.13</v>
      </c>
      <c r="J703" s="609"/>
      <c r="K703" s="609"/>
    </row>
    <row r="704" spans="1:11" x14ac:dyDescent="0.2">
      <c r="A704" s="609"/>
      <c r="B704" s="609"/>
      <c r="C704" s="609"/>
      <c r="D704" s="609" t="s">
        <v>938</v>
      </c>
      <c r="E704" s="609" t="s">
        <v>717</v>
      </c>
      <c r="F704" s="609"/>
      <c r="G704" s="609"/>
      <c r="H704" s="609"/>
      <c r="I704" s="609"/>
      <c r="J704" s="609">
        <v>3.65</v>
      </c>
      <c r="K704" s="609">
        <v>0.43</v>
      </c>
    </row>
    <row r="705" spans="1:11" x14ac:dyDescent="0.2">
      <c r="A705" s="609" t="s">
        <v>1339</v>
      </c>
      <c r="B705" s="609" t="s">
        <v>575</v>
      </c>
      <c r="C705" s="609"/>
      <c r="D705" s="609"/>
      <c r="E705" s="609"/>
      <c r="F705" s="609"/>
      <c r="G705" s="609"/>
      <c r="H705" s="609">
        <v>0.6</v>
      </c>
      <c r="I705" s="609"/>
      <c r="J705" s="609"/>
      <c r="K705" s="609"/>
    </row>
    <row r="706" spans="1:11" x14ac:dyDescent="0.2">
      <c r="A706" s="609"/>
      <c r="B706" s="609"/>
      <c r="C706" s="609"/>
      <c r="D706" s="609" t="s">
        <v>968</v>
      </c>
      <c r="E706" s="609" t="s">
        <v>583</v>
      </c>
      <c r="F706" s="609"/>
      <c r="G706" s="609"/>
      <c r="H706" s="609"/>
      <c r="I706" s="609"/>
      <c r="J706" s="609">
        <v>4.3</v>
      </c>
      <c r="K706" s="609">
        <v>0</v>
      </c>
    </row>
    <row r="707" spans="1:11" x14ac:dyDescent="0.2">
      <c r="A707" s="609" t="s">
        <v>1340</v>
      </c>
      <c r="B707" s="609" t="s">
        <v>875</v>
      </c>
      <c r="C707" s="609" t="s">
        <v>583</v>
      </c>
      <c r="D707" s="609"/>
      <c r="E707" s="609"/>
      <c r="F707" s="609"/>
      <c r="G707" s="609"/>
      <c r="H707" s="609">
        <v>0.26</v>
      </c>
      <c r="I707" s="609">
        <v>0</v>
      </c>
      <c r="J707" s="609"/>
      <c r="K707" s="609"/>
    </row>
    <row r="708" spans="1:11" x14ac:dyDescent="0.2">
      <c r="A708" s="609"/>
      <c r="B708" s="609"/>
      <c r="C708" s="609"/>
      <c r="D708" s="609" t="s">
        <v>840</v>
      </c>
      <c r="E708" s="609" t="s">
        <v>1341</v>
      </c>
      <c r="F708" s="609"/>
      <c r="G708" s="609"/>
      <c r="H708" s="609"/>
      <c r="I708" s="609"/>
      <c r="J708" s="609">
        <v>3.25</v>
      </c>
      <c r="K708" s="609">
        <v>3.23</v>
      </c>
    </row>
    <row r="709" spans="1:11" x14ac:dyDescent="0.2">
      <c r="A709" s="609" t="s">
        <v>1342</v>
      </c>
      <c r="B709" s="609" t="s">
        <v>1053</v>
      </c>
      <c r="C709" s="609" t="s">
        <v>1170</v>
      </c>
      <c r="D709" s="609"/>
      <c r="E709" s="609"/>
      <c r="F709" s="609"/>
      <c r="G709" s="609"/>
      <c r="H709" s="609">
        <v>0.39</v>
      </c>
      <c r="I709" s="609">
        <v>0.97</v>
      </c>
      <c r="J709" s="609"/>
      <c r="K709" s="609"/>
    </row>
    <row r="710" spans="1:11" x14ac:dyDescent="0.2">
      <c r="A710" s="609"/>
      <c r="B710" s="609"/>
      <c r="C710" s="609"/>
      <c r="D710" s="609" t="s">
        <v>1343</v>
      </c>
      <c r="E710" s="609" t="s">
        <v>1049</v>
      </c>
      <c r="F710" s="609"/>
      <c r="G710" s="609"/>
      <c r="H710" s="609"/>
      <c r="I710" s="609"/>
      <c r="J710" s="609">
        <v>3.05</v>
      </c>
      <c r="K710" s="609">
        <v>8.8000000000000007</v>
      </c>
    </row>
    <row r="711" spans="1:11" x14ac:dyDescent="0.2">
      <c r="A711" s="609" t="s">
        <v>1344</v>
      </c>
      <c r="B711" s="609" t="s">
        <v>970</v>
      </c>
      <c r="C711" s="609" t="s">
        <v>604</v>
      </c>
      <c r="D711" s="609"/>
      <c r="E711" s="609"/>
      <c r="F711" s="609"/>
      <c r="G711" s="609"/>
      <c r="H711" s="609">
        <v>0.22</v>
      </c>
      <c r="I711" s="609">
        <v>0.79</v>
      </c>
      <c r="J711" s="609"/>
      <c r="K711" s="609"/>
    </row>
    <row r="712" spans="1:11" x14ac:dyDescent="0.2">
      <c r="A712" s="609"/>
      <c r="B712" s="609"/>
      <c r="C712" s="609"/>
      <c r="D712" s="609" t="s">
        <v>1271</v>
      </c>
      <c r="E712" s="609" t="s">
        <v>614</v>
      </c>
      <c r="F712" s="609"/>
      <c r="G712" s="609"/>
      <c r="H712" s="609"/>
      <c r="I712" s="609"/>
      <c r="J712" s="609">
        <v>1.85</v>
      </c>
      <c r="K712" s="609">
        <v>8.6999999999999993</v>
      </c>
    </row>
    <row r="713" spans="1:11" x14ac:dyDescent="0.2">
      <c r="A713" s="609" t="s">
        <v>1345</v>
      </c>
      <c r="B713" s="609" t="s">
        <v>787</v>
      </c>
      <c r="C713" s="609" t="s">
        <v>882</v>
      </c>
      <c r="D713" s="609"/>
      <c r="E713" s="609"/>
      <c r="F713" s="609"/>
      <c r="G713" s="609"/>
      <c r="H713" s="609">
        <v>0.15</v>
      </c>
      <c r="I713" s="609">
        <v>0.95</v>
      </c>
      <c r="J713" s="609"/>
      <c r="K713" s="609"/>
    </row>
    <row r="714" spans="1:11" x14ac:dyDescent="0.2">
      <c r="A714" s="609"/>
      <c r="B714" s="609"/>
      <c r="C714" s="609"/>
      <c r="D714" s="609" t="s">
        <v>714</v>
      </c>
      <c r="E714" s="609" t="s">
        <v>631</v>
      </c>
      <c r="F714" s="609"/>
      <c r="G714" s="609"/>
      <c r="H714" s="609"/>
      <c r="I714" s="609"/>
      <c r="J714" s="609">
        <v>1.45</v>
      </c>
      <c r="K714" s="609">
        <v>7.7</v>
      </c>
    </row>
    <row r="715" spans="1:11" x14ac:dyDescent="0.2">
      <c r="A715" s="609" t="s">
        <v>1346</v>
      </c>
      <c r="B715" s="609" t="s">
        <v>887</v>
      </c>
      <c r="C715" s="609" t="s">
        <v>924</v>
      </c>
      <c r="D715" s="609"/>
      <c r="E715" s="609"/>
      <c r="F715" s="609"/>
      <c r="G715" s="609"/>
      <c r="H715" s="609">
        <v>0.14000000000000001</v>
      </c>
      <c r="I715" s="609">
        <v>0.59</v>
      </c>
      <c r="J715" s="609"/>
      <c r="K715" s="609"/>
    </row>
    <row r="716" spans="1:11" x14ac:dyDescent="0.2">
      <c r="A716" s="609"/>
      <c r="B716" s="609"/>
      <c r="C716" s="609"/>
      <c r="D716" s="609" t="s">
        <v>813</v>
      </c>
      <c r="E716" s="609" t="s">
        <v>971</v>
      </c>
      <c r="F716" s="609"/>
      <c r="G716" s="609"/>
      <c r="H716" s="609"/>
      <c r="I716" s="609"/>
      <c r="J716" s="609">
        <v>1.55</v>
      </c>
      <c r="K716" s="609">
        <v>7.8</v>
      </c>
    </row>
    <row r="717" spans="1:11" x14ac:dyDescent="0.2">
      <c r="A717" s="609" t="s">
        <v>1347</v>
      </c>
      <c r="B717" s="609" t="s">
        <v>698</v>
      </c>
      <c r="C717" s="609" t="s">
        <v>1170</v>
      </c>
      <c r="D717" s="609"/>
      <c r="E717" s="609"/>
      <c r="F717" s="609"/>
      <c r="G717" s="609"/>
      <c r="H717" s="609">
        <v>0.17</v>
      </c>
      <c r="I717" s="609">
        <v>0.97</v>
      </c>
      <c r="J717" s="609"/>
      <c r="K717" s="609"/>
    </row>
    <row r="718" spans="1:11" x14ac:dyDescent="0.2">
      <c r="A718" s="609"/>
      <c r="B718" s="609"/>
      <c r="C718" s="609"/>
      <c r="D718" s="609" t="s">
        <v>862</v>
      </c>
      <c r="E718" s="609" t="s">
        <v>1348</v>
      </c>
      <c r="F718" s="609"/>
      <c r="G718" s="609"/>
      <c r="H718" s="609"/>
      <c r="I718" s="609"/>
      <c r="J718" s="609">
        <v>1.25</v>
      </c>
      <c r="K718" s="609">
        <v>7.9</v>
      </c>
    </row>
    <row r="719" spans="1:11" x14ac:dyDescent="0.2">
      <c r="A719" s="609" t="s">
        <v>1349</v>
      </c>
      <c r="B719" s="609" t="s">
        <v>724</v>
      </c>
      <c r="C719" s="609" t="s">
        <v>637</v>
      </c>
      <c r="D719" s="609"/>
      <c r="E719" s="609"/>
      <c r="F719" s="609"/>
      <c r="G719" s="609"/>
      <c r="H719" s="609">
        <v>0.08</v>
      </c>
      <c r="I719" s="609">
        <v>0.61</v>
      </c>
      <c r="J719" s="609"/>
      <c r="K719" s="609"/>
    </row>
    <row r="720" spans="1:11" x14ac:dyDescent="0.2">
      <c r="A720" s="609"/>
      <c r="B720" s="609"/>
      <c r="C720" s="609"/>
      <c r="D720" s="609" t="s">
        <v>835</v>
      </c>
      <c r="E720" s="609" t="s">
        <v>985</v>
      </c>
      <c r="F720" s="609"/>
      <c r="G720" s="609"/>
      <c r="H720" s="609"/>
      <c r="I720" s="609"/>
      <c r="J720" s="609">
        <v>0.85</v>
      </c>
      <c r="K720" s="609">
        <v>3.5</v>
      </c>
    </row>
    <row r="721" spans="1:11" x14ac:dyDescent="0.2">
      <c r="A721" s="609" t="s">
        <v>1350</v>
      </c>
      <c r="B721" s="609" t="s">
        <v>814</v>
      </c>
      <c r="C721" s="609" t="s">
        <v>814</v>
      </c>
      <c r="D721" s="609"/>
      <c r="E721" s="609"/>
      <c r="F721" s="609"/>
      <c r="G721" s="609"/>
      <c r="H721" s="609">
        <v>0.09</v>
      </c>
      <c r="I721" s="609">
        <v>0.09</v>
      </c>
      <c r="J721" s="609"/>
      <c r="K721" s="609"/>
    </row>
    <row r="722" spans="1:11" x14ac:dyDescent="0.2">
      <c r="A722" s="609"/>
      <c r="B722" s="609"/>
      <c r="C722" s="609"/>
      <c r="D722" s="609" t="s">
        <v>835</v>
      </c>
      <c r="E722" s="609" t="s">
        <v>1308</v>
      </c>
      <c r="F722" s="609"/>
      <c r="G722" s="609"/>
      <c r="H722" s="609"/>
      <c r="I722" s="609"/>
      <c r="J722" s="609">
        <v>0.85</v>
      </c>
      <c r="K722" s="609">
        <v>1.6</v>
      </c>
    </row>
    <row r="723" spans="1:11" x14ac:dyDescent="0.2">
      <c r="A723" s="609" t="s">
        <v>1351</v>
      </c>
      <c r="B723" s="609" t="s">
        <v>724</v>
      </c>
      <c r="C723" s="609" t="s">
        <v>570</v>
      </c>
      <c r="D723" s="609"/>
      <c r="E723" s="609"/>
      <c r="F723" s="609"/>
      <c r="G723" s="609"/>
      <c r="H723" s="609">
        <v>0.08</v>
      </c>
      <c r="I723" s="609">
        <v>0.23</v>
      </c>
      <c r="J723" s="609"/>
      <c r="K723" s="609"/>
    </row>
    <row r="724" spans="1:11" x14ac:dyDescent="0.2">
      <c r="A724" s="609"/>
      <c r="B724" s="609"/>
      <c r="C724" s="609"/>
      <c r="D724" s="609" t="s">
        <v>848</v>
      </c>
      <c r="E724" s="609" t="s">
        <v>842</v>
      </c>
      <c r="F724" s="609"/>
      <c r="G724" s="609"/>
      <c r="H724" s="609"/>
      <c r="I724" s="609"/>
      <c r="J724" s="609">
        <v>1.75</v>
      </c>
      <c r="K724" s="609">
        <v>3.15</v>
      </c>
    </row>
    <row r="725" spans="1:11" x14ac:dyDescent="0.2">
      <c r="A725" s="609" t="s">
        <v>1352</v>
      </c>
      <c r="B725" s="609" t="s">
        <v>721</v>
      </c>
      <c r="C725" s="609" t="s">
        <v>666</v>
      </c>
      <c r="D725" s="609"/>
      <c r="E725" s="609"/>
      <c r="F725" s="609"/>
      <c r="G725" s="609"/>
      <c r="H725" s="609">
        <v>0.27</v>
      </c>
      <c r="I725" s="609">
        <v>0.4</v>
      </c>
      <c r="J725" s="609"/>
      <c r="K725" s="609"/>
    </row>
    <row r="726" spans="1:11" x14ac:dyDescent="0.2">
      <c r="A726" s="609"/>
      <c r="B726" s="609"/>
      <c r="C726" s="609"/>
      <c r="D726" s="609" t="s">
        <v>1040</v>
      </c>
      <c r="E726" s="609" t="s">
        <v>1138</v>
      </c>
      <c r="F726" s="609"/>
      <c r="G726" s="609"/>
      <c r="H726" s="609"/>
      <c r="I726" s="609"/>
      <c r="J726" s="609">
        <v>1.95</v>
      </c>
      <c r="K726" s="609">
        <v>5.85</v>
      </c>
    </row>
    <row r="727" spans="1:11" x14ac:dyDescent="0.2">
      <c r="A727" s="609" t="s">
        <v>1353</v>
      </c>
      <c r="B727" s="609" t="s">
        <v>657</v>
      </c>
      <c r="C727" s="609" t="s">
        <v>619</v>
      </c>
      <c r="D727" s="609"/>
      <c r="E727" s="609"/>
      <c r="F727" s="609"/>
      <c r="G727" s="609"/>
      <c r="H727" s="609">
        <v>0.12</v>
      </c>
      <c r="I727" s="609">
        <v>0.77</v>
      </c>
      <c r="J727" s="609"/>
      <c r="K727" s="609"/>
    </row>
    <row r="728" spans="1:11" x14ac:dyDescent="0.2">
      <c r="A728" s="609"/>
      <c r="B728" s="609"/>
      <c r="C728" s="609"/>
      <c r="D728" s="609" t="s">
        <v>1045</v>
      </c>
      <c r="E728" s="609" t="s">
        <v>996</v>
      </c>
      <c r="F728" s="609"/>
      <c r="G728" s="609"/>
      <c r="H728" s="609"/>
      <c r="I728" s="609"/>
      <c r="J728" s="609">
        <v>3.8</v>
      </c>
      <c r="K728" s="609">
        <v>6.3</v>
      </c>
    </row>
    <row r="729" spans="1:11" x14ac:dyDescent="0.2">
      <c r="A729" s="609" t="s">
        <v>1354</v>
      </c>
      <c r="B729" s="609" t="s">
        <v>735</v>
      </c>
      <c r="C729" s="609" t="s">
        <v>672</v>
      </c>
      <c r="D729" s="609"/>
      <c r="E729" s="609"/>
      <c r="F729" s="609"/>
      <c r="G729" s="609"/>
      <c r="H729" s="609">
        <v>0.64</v>
      </c>
      <c r="I729" s="609">
        <v>0.49</v>
      </c>
      <c r="J729" s="609"/>
      <c r="K729" s="609"/>
    </row>
    <row r="730" spans="1:11" x14ac:dyDescent="0.2">
      <c r="A730" s="609"/>
      <c r="B730" s="609"/>
      <c r="C730" s="609"/>
      <c r="D730" s="609" t="s">
        <v>985</v>
      </c>
      <c r="E730" s="609" t="s">
        <v>1355</v>
      </c>
      <c r="F730" s="609"/>
      <c r="G730" s="609"/>
      <c r="H730" s="609"/>
      <c r="I730" s="609"/>
      <c r="J730" s="609">
        <v>3.5</v>
      </c>
      <c r="K730" s="609">
        <v>10.55</v>
      </c>
    </row>
    <row r="731" spans="1:11" x14ac:dyDescent="0.2">
      <c r="A731" s="609" t="s">
        <v>1356</v>
      </c>
      <c r="B731" s="609" t="s">
        <v>727</v>
      </c>
      <c r="C731" s="609" t="s">
        <v>1357</v>
      </c>
      <c r="D731" s="609"/>
      <c r="E731" s="609"/>
      <c r="F731" s="609"/>
      <c r="G731" s="609"/>
      <c r="H731" s="609">
        <v>0.06</v>
      </c>
      <c r="I731" s="609">
        <v>1.62</v>
      </c>
      <c r="J731" s="609"/>
      <c r="K731" s="609"/>
    </row>
    <row r="732" spans="1:11" x14ac:dyDescent="0.2">
      <c r="A732" s="609"/>
      <c r="B732" s="609"/>
      <c r="C732" s="609"/>
      <c r="D732" s="609" t="s">
        <v>959</v>
      </c>
      <c r="E732" s="609" t="s">
        <v>796</v>
      </c>
      <c r="F732" s="609"/>
      <c r="G732" s="609"/>
      <c r="H732" s="609"/>
      <c r="I732" s="609"/>
      <c r="J732" s="609">
        <v>0.5</v>
      </c>
      <c r="K732" s="609">
        <v>14</v>
      </c>
    </row>
    <row r="733" spans="1:11" x14ac:dyDescent="0.2">
      <c r="A733" s="609" t="s">
        <v>1358</v>
      </c>
      <c r="B733" s="609" t="s">
        <v>590</v>
      </c>
      <c r="C733" s="609" t="s">
        <v>326</v>
      </c>
      <c r="D733" s="609"/>
      <c r="E733" s="609"/>
      <c r="F733" s="609"/>
      <c r="G733" s="609"/>
      <c r="H733" s="609">
        <v>0.04</v>
      </c>
      <c r="I733" s="609">
        <v>1.18</v>
      </c>
      <c r="J733" s="609"/>
      <c r="K733" s="609"/>
    </row>
    <row r="734" spans="1:11" x14ac:dyDescent="0.2">
      <c r="A734" s="609"/>
      <c r="B734" s="609"/>
      <c r="C734" s="609"/>
      <c r="D734" s="609" t="s">
        <v>652</v>
      </c>
      <c r="E734" s="609" t="s">
        <v>1359</v>
      </c>
      <c r="F734" s="609"/>
      <c r="G734" s="609"/>
      <c r="H734" s="609"/>
      <c r="I734" s="609"/>
      <c r="J734" s="609">
        <v>0.55000000000000004</v>
      </c>
      <c r="K734" s="609">
        <v>11.7</v>
      </c>
    </row>
    <row r="735" spans="1:11" x14ac:dyDescent="0.2">
      <c r="A735" s="609" t="s">
        <v>1360</v>
      </c>
      <c r="B735" s="609" t="s">
        <v>579</v>
      </c>
      <c r="C735" s="609" t="s">
        <v>1361</v>
      </c>
      <c r="D735" s="609"/>
      <c r="E735" s="609"/>
      <c r="F735" s="609"/>
      <c r="G735" s="609"/>
      <c r="H735" s="609">
        <v>7.0000000000000007E-2</v>
      </c>
      <c r="I735" s="609">
        <v>1.1599999999999999</v>
      </c>
      <c r="J735" s="609"/>
      <c r="K735" s="609"/>
    </row>
    <row r="736" spans="1:11" x14ac:dyDescent="0.2">
      <c r="A736" s="609"/>
      <c r="B736" s="609"/>
      <c r="C736" s="609"/>
      <c r="D736" s="609" t="s">
        <v>678</v>
      </c>
      <c r="E736" s="609" t="s">
        <v>1362</v>
      </c>
      <c r="F736" s="609"/>
      <c r="G736" s="609"/>
      <c r="H736" s="609"/>
      <c r="I736" s="609"/>
      <c r="J736" s="609">
        <v>0.65</v>
      </c>
      <c r="K736" s="609">
        <v>7.35</v>
      </c>
    </row>
    <row r="737" spans="1:11" x14ac:dyDescent="0.2">
      <c r="A737" s="609" t="s">
        <v>1363</v>
      </c>
      <c r="B737" s="609" t="s">
        <v>727</v>
      </c>
      <c r="C737" s="609" t="s">
        <v>628</v>
      </c>
      <c r="D737" s="609"/>
      <c r="E737" s="609"/>
      <c r="F737" s="609"/>
      <c r="G737" s="609"/>
      <c r="H737" s="609">
        <v>0.06</v>
      </c>
      <c r="I737" s="609">
        <v>0.31</v>
      </c>
      <c r="J737" s="609"/>
      <c r="K737" s="609"/>
    </row>
    <row r="738" spans="1:11" x14ac:dyDescent="0.2">
      <c r="A738" s="609"/>
      <c r="B738" s="609"/>
      <c r="C738" s="609"/>
      <c r="D738" s="609" t="s">
        <v>1028</v>
      </c>
      <c r="E738" s="609" t="s">
        <v>848</v>
      </c>
      <c r="F738" s="609"/>
      <c r="G738" s="609"/>
      <c r="H738" s="609"/>
      <c r="I738" s="609"/>
      <c r="J738" s="609">
        <v>2.65</v>
      </c>
      <c r="K738" s="609">
        <v>1.75</v>
      </c>
    </row>
    <row r="739" spans="1:11" x14ac:dyDescent="0.2">
      <c r="A739" s="609" t="s">
        <v>1364</v>
      </c>
      <c r="B739" s="609" t="s">
        <v>703</v>
      </c>
      <c r="C739" s="609" t="s">
        <v>590</v>
      </c>
      <c r="D739" s="609"/>
      <c r="E739" s="609"/>
      <c r="F739" s="609"/>
      <c r="G739" s="609"/>
      <c r="H739" s="609">
        <v>0.47</v>
      </c>
      <c r="I739" s="609">
        <v>0.04</v>
      </c>
      <c r="J739" s="609"/>
      <c r="K739" s="609"/>
    </row>
    <row r="740" spans="1:11" x14ac:dyDescent="0.2">
      <c r="A740" s="609"/>
      <c r="B740" s="609"/>
      <c r="C740" s="609"/>
      <c r="D740" s="609" t="s">
        <v>1343</v>
      </c>
      <c r="E740" s="609" t="s">
        <v>700</v>
      </c>
      <c r="F740" s="609"/>
      <c r="G740" s="609"/>
      <c r="H740" s="609"/>
      <c r="I740" s="609"/>
      <c r="J740" s="609">
        <v>3.05</v>
      </c>
      <c r="K740" s="609">
        <v>2.85</v>
      </c>
    </row>
    <row r="741" spans="1:11" x14ac:dyDescent="0.2">
      <c r="A741" s="609" t="s">
        <v>1365</v>
      </c>
      <c r="B741" s="609" t="s">
        <v>887</v>
      </c>
      <c r="C741" s="609" t="s">
        <v>1243</v>
      </c>
      <c r="D741" s="609"/>
      <c r="E741" s="609"/>
      <c r="F741" s="609"/>
      <c r="G741" s="609"/>
      <c r="H741" s="609">
        <v>0.14000000000000001</v>
      </c>
      <c r="I741" s="609">
        <v>0.53</v>
      </c>
      <c r="J741" s="609"/>
      <c r="K741" s="609"/>
    </row>
    <row r="742" spans="1:11" x14ac:dyDescent="0.2">
      <c r="A742" s="609"/>
      <c r="B742" s="609"/>
      <c r="C742" s="609"/>
      <c r="D742" s="609" t="s">
        <v>703</v>
      </c>
      <c r="E742" s="609" t="s">
        <v>691</v>
      </c>
      <c r="F742" s="609"/>
      <c r="G742" s="609"/>
      <c r="H742" s="609"/>
      <c r="I742" s="609"/>
      <c r="J742" s="609">
        <v>0.47</v>
      </c>
      <c r="K742" s="609">
        <v>8.0500000000000007</v>
      </c>
    </row>
    <row r="743" spans="1:11" x14ac:dyDescent="0.2">
      <c r="A743" s="609" t="s">
        <v>1366</v>
      </c>
      <c r="B743" s="609"/>
      <c r="C743" s="609" t="s">
        <v>1003</v>
      </c>
      <c r="D743" s="609"/>
      <c r="E743" s="609"/>
      <c r="F743" s="609"/>
      <c r="G743" s="609"/>
      <c r="H743" s="609"/>
      <c r="I743" s="609">
        <v>1.08</v>
      </c>
      <c r="J743" s="609"/>
      <c r="K743" s="609"/>
    </row>
    <row r="744" spans="1:11" x14ac:dyDescent="0.2">
      <c r="A744" s="609"/>
      <c r="B744" s="609"/>
      <c r="C744" s="609"/>
      <c r="D744" s="609" t="s">
        <v>579</v>
      </c>
      <c r="E744" s="609" t="s">
        <v>1018</v>
      </c>
      <c r="F744" s="609"/>
      <c r="G744" s="609"/>
      <c r="H744" s="609"/>
      <c r="I744" s="609"/>
      <c r="J744" s="609">
        <v>7.0000000000000007E-2</v>
      </c>
      <c r="K744" s="609">
        <v>12.15</v>
      </c>
    </row>
    <row r="745" spans="1:11" x14ac:dyDescent="0.2">
      <c r="A745" s="609" t="s">
        <v>1367</v>
      </c>
      <c r="B745" s="609" t="s">
        <v>577</v>
      </c>
      <c r="C745" s="609" t="s">
        <v>591</v>
      </c>
      <c r="D745" s="609"/>
      <c r="E745" s="609"/>
      <c r="F745" s="609"/>
      <c r="G745" s="609"/>
      <c r="H745" s="609">
        <v>0.02</v>
      </c>
      <c r="I745" s="609">
        <v>1.35</v>
      </c>
      <c r="J745" s="609"/>
      <c r="K745" s="609"/>
    </row>
    <row r="746" spans="1:11" x14ac:dyDescent="0.2">
      <c r="A746" s="609"/>
      <c r="B746" s="609"/>
      <c r="C746" s="609"/>
      <c r="D746" s="609" t="s">
        <v>579</v>
      </c>
      <c r="E746" s="609" t="s">
        <v>1368</v>
      </c>
      <c r="F746" s="609"/>
      <c r="G746" s="609"/>
      <c r="H746" s="609"/>
      <c r="I746" s="609"/>
      <c r="J746" s="609">
        <v>7.0000000000000007E-2</v>
      </c>
      <c r="K746" s="609">
        <v>13</v>
      </c>
    </row>
    <row r="747" spans="1:11" x14ac:dyDescent="0.2">
      <c r="A747" s="609" t="s">
        <v>1369</v>
      </c>
      <c r="B747" s="609"/>
      <c r="C747" s="609" t="s">
        <v>862</v>
      </c>
      <c r="D747" s="609"/>
      <c r="E747" s="609"/>
      <c r="F747" s="609"/>
      <c r="G747" s="609"/>
      <c r="H747" s="609"/>
      <c r="I747" s="609">
        <v>1.25</v>
      </c>
      <c r="J747" s="609"/>
      <c r="K747" s="609"/>
    </row>
    <row r="748" spans="1:11" x14ac:dyDescent="0.2">
      <c r="A748" s="609"/>
      <c r="B748" s="609"/>
      <c r="C748" s="609"/>
      <c r="D748" s="609" t="s">
        <v>682</v>
      </c>
      <c r="E748" s="609" t="s">
        <v>1370</v>
      </c>
      <c r="F748" s="609"/>
      <c r="G748" s="609"/>
      <c r="H748" s="609"/>
      <c r="I748" s="609"/>
      <c r="J748" s="609">
        <v>1.3</v>
      </c>
      <c r="K748" s="609">
        <v>11.8</v>
      </c>
    </row>
    <row r="749" spans="1:11" x14ac:dyDescent="0.2">
      <c r="A749" s="609" t="s">
        <v>1371</v>
      </c>
      <c r="B749" s="609" t="s">
        <v>1053</v>
      </c>
      <c r="C749" s="609" t="s">
        <v>1088</v>
      </c>
      <c r="D749" s="609"/>
      <c r="E749" s="609"/>
      <c r="F749" s="609"/>
      <c r="G749" s="609"/>
      <c r="H749" s="609">
        <v>0.39</v>
      </c>
      <c r="I749" s="609">
        <v>1.1100000000000001</v>
      </c>
      <c r="J749" s="609"/>
      <c r="K749" s="609"/>
    </row>
    <row r="750" spans="1:11" x14ac:dyDescent="0.2">
      <c r="A750" s="609"/>
      <c r="B750" s="609"/>
      <c r="C750" s="609"/>
      <c r="D750" s="609" t="s">
        <v>1343</v>
      </c>
      <c r="E750" s="609" t="s">
        <v>877</v>
      </c>
      <c r="F750" s="609"/>
      <c r="G750" s="609"/>
      <c r="H750" s="609"/>
      <c r="I750" s="609"/>
      <c r="J750" s="609">
        <v>3.05</v>
      </c>
      <c r="K750" s="609">
        <v>9.0500000000000007</v>
      </c>
    </row>
    <row r="751" spans="1:11" x14ac:dyDescent="0.2">
      <c r="A751" s="609" t="s">
        <v>1372</v>
      </c>
      <c r="B751" s="609" t="s">
        <v>970</v>
      </c>
      <c r="C751" s="609" t="s">
        <v>617</v>
      </c>
      <c r="D751" s="609"/>
      <c r="E751" s="609"/>
      <c r="F751" s="609"/>
      <c r="G751" s="609"/>
      <c r="H751" s="609">
        <v>0.22</v>
      </c>
      <c r="I751" s="609">
        <v>0.7</v>
      </c>
      <c r="J751" s="609"/>
      <c r="K751" s="609"/>
    </row>
    <row r="752" spans="1:11" x14ac:dyDescent="0.2">
      <c r="A752" s="609"/>
      <c r="B752" s="609"/>
      <c r="C752" s="609"/>
      <c r="D752" s="609" t="s">
        <v>813</v>
      </c>
      <c r="E752" s="609" t="s">
        <v>1373</v>
      </c>
      <c r="F752" s="609"/>
      <c r="G752" s="609"/>
      <c r="H752" s="609"/>
      <c r="I752" s="609"/>
      <c r="J752" s="609">
        <v>1.55</v>
      </c>
      <c r="K752" s="609">
        <v>8.1999999999999993</v>
      </c>
    </row>
    <row r="753" spans="1:11" x14ac:dyDescent="0.2">
      <c r="A753" s="609" t="s">
        <v>1374</v>
      </c>
      <c r="B753" s="609" t="s">
        <v>814</v>
      </c>
      <c r="C753" s="609" t="s">
        <v>879</v>
      </c>
      <c r="D753" s="609"/>
      <c r="E753" s="609"/>
      <c r="F753" s="609"/>
      <c r="G753" s="609"/>
      <c r="H753" s="609">
        <v>0.09</v>
      </c>
      <c r="I753" s="609">
        <v>0.94</v>
      </c>
      <c r="J753" s="609"/>
      <c r="K753" s="609"/>
    </row>
    <row r="754" spans="1:11" x14ac:dyDescent="0.2">
      <c r="A754" s="609"/>
      <c r="B754" s="609"/>
      <c r="C754" s="609"/>
      <c r="D754" s="609" t="s">
        <v>678</v>
      </c>
      <c r="E754" s="609" t="s">
        <v>1375</v>
      </c>
      <c r="F754" s="609"/>
      <c r="G754" s="609"/>
      <c r="H754" s="609"/>
      <c r="I754" s="609"/>
      <c r="J754" s="609">
        <v>0.65</v>
      </c>
      <c r="K754" s="609">
        <v>15.95</v>
      </c>
    </row>
    <row r="755" spans="1:11" x14ac:dyDescent="0.2">
      <c r="A755" s="609" t="s">
        <v>1376</v>
      </c>
      <c r="B755" s="609" t="s">
        <v>590</v>
      </c>
      <c r="C755" s="609" t="s">
        <v>827</v>
      </c>
      <c r="D755" s="609"/>
      <c r="E755" s="609"/>
      <c r="F755" s="609"/>
      <c r="G755" s="609"/>
      <c r="H755" s="609">
        <v>0.04</v>
      </c>
      <c r="I755" s="609">
        <v>2.25</v>
      </c>
      <c r="J755" s="609"/>
      <c r="K755" s="609"/>
    </row>
    <row r="756" spans="1:11" x14ac:dyDescent="0.2">
      <c r="A756" s="609"/>
      <c r="B756" s="609"/>
      <c r="C756" s="609"/>
      <c r="D756" s="609" t="s">
        <v>710</v>
      </c>
      <c r="E756" s="609" t="s">
        <v>781</v>
      </c>
      <c r="F756" s="609"/>
      <c r="G756" s="609"/>
      <c r="H756" s="609"/>
      <c r="I756" s="609"/>
      <c r="J756" s="609">
        <v>2.9</v>
      </c>
      <c r="K756" s="609">
        <v>16</v>
      </c>
    </row>
    <row r="757" spans="1:11" x14ac:dyDescent="0.2">
      <c r="A757" s="609" t="s">
        <v>1377</v>
      </c>
      <c r="B757" s="609" t="s">
        <v>653</v>
      </c>
      <c r="C757" s="609" t="s">
        <v>882</v>
      </c>
      <c r="D757" s="609"/>
      <c r="E757" s="609"/>
      <c r="F757" s="609"/>
      <c r="G757" s="609"/>
      <c r="H757" s="609">
        <v>0.54</v>
      </c>
      <c r="I757" s="609">
        <v>0.95</v>
      </c>
      <c r="J757" s="609"/>
      <c r="K757" s="609"/>
    </row>
    <row r="758" spans="1:11" x14ac:dyDescent="0.2">
      <c r="A758" s="609"/>
      <c r="B758" s="609"/>
      <c r="C758" s="609"/>
      <c r="D758" s="609" t="s">
        <v>731</v>
      </c>
      <c r="E758" s="609" t="s">
        <v>828</v>
      </c>
      <c r="F758" s="609"/>
      <c r="G758" s="609"/>
      <c r="H758" s="609"/>
      <c r="I758" s="609"/>
      <c r="J758" s="609">
        <v>6.8</v>
      </c>
      <c r="K758" s="609">
        <v>4.9000000000000004</v>
      </c>
    </row>
    <row r="759" spans="1:11" x14ac:dyDescent="0.2">
      <c r="A759" s="609" t="s">
        <v>1378</v>
      </c>
      <c r="B759" s="609" t="s">
        <v>1208</v>
      </c>
      <c r="C759" s="609" t="s">
        <v>594</v>
      </c>
      <c r="D759" s="609"/>
      <c r="E759" s="609"/>
      <c r="F759" s="609"/>
      <c r="G759" s="609"/>
      <c r="H759" s="609">
        <v>0.82</v>
      </c>
      <c r="I759" s="609">
        <v>0.03</v>
      </c>
      <c r="J759" s="609"/>
      <c r="K759" s="609"/>
    </row>
    <row r="760" spans="1:11" x14ac:dyDescent="0.2">
      <c r="A760" s="609"/>
      <c r="B760" s="609"/>
      <c r="C760" s="609"/>
      <c r="D760" s="609" t="s">
        <v>489</v>
      </c>
      <c r="E760" s="609" t="s">
        <v>682</v>
      </c>
      <c r="F760" s="609"/>
      <c r="G760" s="609"/>
      <c r="H760" s="609"/>
      <c r="I760" s="609"/>
      <c r="J760" s="609">
        <v>6.35</v>
      </c>
      <c r="K760" s="609">
        <v>1.3</v>
      </c>
    </row>
    <row r="761" spans="1:11" x14ac:dyDescent="0.2">
      <c r="A761" s="609" t="s">
        <v>1379</v>
      </c>
      <c r="B761" s="609" t="s">
        <v>715</v>
      </c>
      <c r="C761" s="609" t="s">
        <v>570</v>
      </c>
      <c r="D761" s="609"/>
      <c r="E761" s="609"/>
      <c r="F761" s="609"/>
      <c r="G761" s="609"/>
      <c r="H761" s="609">
        <v>0.45</v>
      </c>
      <c r="I761" s="609">
        <v>0.23</v>
      </c>
      <c r="J761" s="609"/>
      <c r="K761" s="609"/>
    </row>
    <row r="762" spans="1:11" x14ac:dyDescent="0.2">
      <c r="A762" s="609"/>
      <c r="B762" s="609"/>
      <c r="C762" s="609"/>
      <c r="D762" s="609" t="s">
        <v>1244</v>
      </c>
      <c r="E762" s="609" t="s">
        <v>1271</v>
      </c>
      <c r="F762" s="609"/>
      <c r="G762" s="609"/>
      <c r="H762" s="609"/>
      <c r="I762" s="609"/>
      <c r="J762" s="609">
        <v>2.95</v>
      </c>
      <c r="K762" s="609">
        <v>1.85</v>
      </c>
    </row>
    <row r="763" spans="1:11" x14ac:dyDescent="0.2">
      <c r="A763" s="609" t="s">
        <v>1380</v>
      </c>
      <c r="B763" s="609" t="s">
        <v>887</v>
      </c>
      <c r="C763" s="609" t="s">
        <v>887</v>
      </c>
      <c r="D763" s="609"/>
      <c r="E763" s="609"/>
      <c r="F763" s="609"/>
      <c r="G763" s="609"/>
      <c r="H763" s="609">
        <v>0.14000000000000001</v>
      </c>
      <c r="I763" s="609">
        <v>0.14000000000000001</v>
      </c>
      <c r="J763" s="609"/>
      <c r="K763" s="609"/>
    </row>
    <row r="764" spans="1:11" x14ac:dyDescent="0.2">
      <c r="A764" s="609"/>
      <c r="B764" s="609"/>
      <c r="C764" s="609"/>
      <c r="D764" s="609" t="s">
        <v>827</v>
      </c>
      <c r="E764" s="609" t="s">
        <v>862</v>
      </c>
      <c r="F764" s="609"/>
      <c r="G764" s="609"/>
      <c r="H764" s="609"/>
      <c r="I764" s="609"/>
      <c r="J764" s="609">
        <v>2.25</v>
      </c>
      <c r="K764" s="609">
        <v>1.25</v>
      </c>
    </row>
    <row r="765" spans="1:11" x14ac:dyDescent="0.2">
      <c r="A765" s="609" t="s">
        <v>1381</v>
      </c>
      <c r="B765" s="609" t="s">
        <v>628</v>
      </c>
      <c r="C765" s="609" t="s">
        <v>1102</v>
      </c>
      <c r="D765" s="609"/>
      <c r="E765" s="609"/>
      <c r="F765" s="609"/>
      <c r="G765" s="609"/>
      <c r="H765" s="609">
        <v>0.31</v>
      </c>
      <c r="I765" s="609">
        <v>0.11</v>
      </c>
      <c r="J765" s="609"/>
      <c r="K765" s="609"/>
    </row>
    <row r="766" spans="1:11" x14ac:dyDescent="0.2">
      <c r="A766" s="609"/>
      <c r="B766" s="609"/>
      <c r="C766" s="609"/>
      <c r="D766" s="609" t="s">
        <v>711</v>
      </c>
      <c r="E766" s="609" t="s">
        <v>960</v>
      </c>
      <c r="F766" s="609"/>
      <c r="G766" s="609"/>
      <c r="H766" s="609"/>
      <c r="I766" s="609"/>
      <c r="J766" s="609">
        <v>1.65</v>
      </c>
      <c r="K766" s="609">
        <v>3.95</v>
      </c>
    </row>
    <row r="767" spans="1:11" x14ac:dyDescent="0.2">
      <c r="A767" s="609" t="s">
        <v>1382</v>
      </c>
      <c r="B767" s="609" t="s">
        <v>577</v>
      </c>
      <c r="C767" s="609" t="s">
        <v>642</v>
      </c>
      <c r="D767" s="609"/>
      <c r="E767" s="609"/>
      <c r="F767" s="609"/>
      <c r="G767" s="609"/>
      <c r="H767" s="609">
        <v>0.02</v>
      </c>
      <c r="I767" s="609">
        <v>0.68</v>
      </c>
      <c r="J767" s="609"/>
      <c r="K767" s="609"/>
    </row>
    <row r="768" spans="1:11" x14ac:dyDescent="0.2">
      <c r="A768" s="609"/>
      <c r="B768" s="609"/>
      <c r="C768" s="609"/>
      <c r="D768" s="609" t="s">
        <v>579</v>
      </c>
      <c r="E768" s="609" t="s">
        <v>1383</v>
      </c>
      <c r="F768" s="609"/>
      <c r="G768" s="609"/>
      <c r="H768" s="609"/>
      <c r="I768" s="609"/>
      <c r="J768" s="609">
        <v>7.0000000000000007E-2</v>
      </c>
      <c r="K768" s="609">
        <v>8.65</v>
      </c>
    </row>
    <row r="769" spans="1:11" x14ac:dyDescent="0.2">
      <c r="A769" s="609" t="s">
        <v>1384</v>
      </c>
      <c r="B769" s="609"/>
      <c r="C769" s="609" t="s">
        <v>803</v>
      </c>
      <c r="D769" s="609"/>
      <c r="E769" s="609"/>
      <c r="F769" s="609"/>
      <c r="G769" s="609"/>
      <c r="H769" s="609"/>
      <c r="I769" s="609">
        <v>1.05</v>
      </c>
      <c r="J769" s="609"/>
      <c r="K769" s="609"/>
    </row>
    <row r="770" spans="1:11" x14ac:dyDescent="0.2">
      <c r="A770" s="609"/>
      <c r="B770" s="609"/>
      <c r="C770" s="609"/>
      <c r="D770" s="609" t="s">
        <v>661</v>
      </c>
      <c r="E770" s="609" t="s">
        <v>985</v>
      </c>
      <c r="F770" s="609"/>
      <c r="G770" s="609"/>
      <c r="H770" s="609"/>
      <c r="I770" s="609"/>
      <c r="J770" s="609">
        <v>1.1000000000000001</v>
      </c>
      <c r="K770" s="609">
        <v>3.5</v>
      </c>
    </row>
    <row r="771" spans="1:11" x14ac:dyDescent="0.2">
      <c r="A771" s="609" t="s">
        <v>1385</v>
      </c>
      <c r="B771" s="609" t="s">
        <v>677</v>
      </c>
      <c r="C771" s="609"/>
      <c r="D771" s="609"/>
      <c r="E771" s="609"/>
      <c r="F771" s="609"/>
      <c r="G771" s="609"/>
      <c r="H771" s="609">
        <v>0.33</v>
      </c>
      <c r="I771" s="609"/>
      <c r="J771" s="609"/>
      <c r="K771" s="609"/>
    </row>
    <row r="772" spans="1:11" x14ac:dyDescent="0.2">
      <c r="A772" s="609"/>
      <c r="B772" s="609"/>
      <c r="C772" s="609"/>
      <c r="D772" s="609" t="s">
        <v>670</v>
      </c>
      <c r="E772" s="609" t="s">
        <v>220</v>
      </c>
      <c r="F772" s="609"/>
      <c r="G772" s="609"/>
      <c r="H772" s="609"/>
      <c r="I772" s="609"/>
      <c r="J772" s="609">
        <v>1.8</v>
      </c>
      <c r="K772" s="609">
        <v>1.1299999999999999</v>
      </c>
    </row>
    <row r="773" spans="1:11" x14ac:dyDescent="0.2">
      <c r="A773" s="609" t="s">
        <v>1386</v>
      </c>
      <c r="B773" s="609" t="s">
        <v>594</v>
      </c>
      <c r="C773" s="609" t="s">
        <v>598</v>
      </c>
      <c r="D773" s="609"/>
      <c r="E773" s="609"/>
      <c r="F773" s="609"/>
      <c r="G773" s="609"/>
      <c r="H773" s="609">
        <v>0.03</v>
      </c>
      <c r="I773" s="609">
        <v>0.34</v>
      </c>
      <c r="J773" s="609"/>
      <c r="K773" s="609"/>
    </row>
    <row r="774" spans="1:11" x14ac:dyDescent="0.2">
      <c r="A774" s="609"/>
      <c r="B774" s="609"/>
      <c r="C774" s="609"/>
      <c r="D774" s="609" t="s">
        <v>757</v>
      </c>
      <c r="E774" s="609" t="s">
        <v>220</v>
      </c>
      <c r="F774" s="609"/>
      <c r="G774" s="609"/>
      <c r="H774" s="609"/>
      <c r="I774" s="609"/>
      <c r="J774" s="609">
        <v>4.05</v>
      </c>
      <c r="K774" s="609">
        <v>1.1299999999999999</v>
      </c>
    </row>
    <row r="775" spans="1:11" x14ac:dyDescent="0.2">
      <c r="A775" s="609" t="s">
        <v>1387</v>
      </c>
      <c r="B775" s="609" t="s">
        <v>621</v>
      </c>
      <c r="C775" s="609"/>
      <c r="D775" s="609"/>
      <c r="E775" s="609"/>
      <c r="F775" s="609"/>
      <c r="G775" s="609"/>
      <c r="H775" s="609">
        <v>0.78</v>
      </c>
      <c r="I775" s="609"/>
      <c r="J775" s="609"/>
      <c r="K775" s="609"/>
    </row>
    <row r="776" spans="1:11" x14ac:dyDescent="0.2">
      <c r="A776" s="609"/>
      <c r="B776" s="609"/>
      <c r="C776" s="609"/>
      <c r="D776" s="609" t="s">
        <v>625</v>
      </c>
      <c r="E776" s="609" t="s">
        <v>690</v>
      </c>
      <c r="F776" s="609"/>
      <c r="G776" s="609"/>
      <c r="H776" s="609"/>
      <c r="I776" s="609"/>
      <c r="J776" s="609">
        <v>4.3499999999999996</v>
      </c>
      <c r="K776" s="609">
        <v>1.53</v>
      </c>
    </row>
    <row r="777" spans="1:11" x14ac:dyDescent="0.2">
      <c r="A777" s="609" t="s">
        <v>1388</v>
      </c>
      <c r="B777" s="609" t="s">
        <v>814</v>
      </c>
      <c r="C777" s="609" t="s">
        <v>645</v>
      </c>
      <c r="D777" s="609"/>
      <c r="E777" s="609"/>
      <c r="F777" s="609"/>
      <c r="G777" s="609"/>
      <c r="H777" s="609">
        <v>0.09</v>
      </c>
      <c r="I777" s="609">
        <v>0.46</v>
      </c>
      <c r="J777" s="609"/>
      <c r="K777" s="609"/>
    </row>
    <row r="778" spans="1:11" x14ac:dyDescent="0.2">
      <c r="A778" s="609"/>
      <c r="B778" s="609"/>
      <c r="C778" s="609"/>
      <c r="D778" s="609" t="s">
        <v>798</v>
      </c>
      <c r="E778" s="609" t="s">
        <v>950</v>
      </c>
      <c r="F778" s="609"/>
      <c r="G778" s="609"/>
      <c r="H778" s="609"/>
      <c r="I778" s="609"/>
      <c r="J778" s="609">
        <v>0.3</v>
      </c>
      <c r="K778" s="609">
        <v>6.9</v>
      </c>
    </row>
    <row r="779" spans="1:11" x14ac:dyDescent="0.2">
      <c r="A779" s="609" t="s">
        <v>1389</v>
      </c>
      <c r="B779" s="609"/>
      <c r="C779" s="609" t="s">
        <v>1034</v>
      </c>
      <c r="D779" s="609"/>
      <c r="E779" s="609"/>
      <c r="F779" s="609"/>
      <c r="G779" s="609"/>
      <c r="H779" s="609"/>
      <c r="I779" s="609">
        <v>0.92</v>
      </c>
      <c r="J779" s="609"/>
      <c r="K779" s="609"/>
    </row>
    <row r="780" spans="1:11" x14ac:dyDescent="0.2">
      <c r="A780" s="609"/>
      <c r="B780" s="609"/>
      <c r="C780" s="609"/>
      <c r="D780" s="609" t="s">
        <v>583</v>
      </c>
      <c r="E780" s="609" t="s">
        <v>1390</v>
      </c>
      <c r="F780" s="609"/>
      <c r="G780" s="609"/>
      <c r="H780" s="609"/>
      <c r="I780" s="609"/>
      <c r="J780" s="609">
        <v>0</v>
      </c>
      <c r="K780" s="609">
        <v>11.95</v>
      </c>
    </row>
    <row r="781" spans="1:11" x14ac:dyDescent="0.2">
      <c r="A781" s="609" t="s">
        <v>1391</v>
      </c>
      <c r="B781" s="609"/>
      <c r="C781" s="609" t="s">
        <v>780</v>
      </c>
      <c r="D781" s="609"/>
      <c r="E781" s="609"/>
      <c r="F781" s="609"/>
      <c r="G781" s="609"/>
      <c r="H781" s="609"/>
      <c r="I781" s="609">
        <v>1.47</v>
      </c>
      <c r="J781" s="609"/>
      <c r="K781" s="609"/>
    </row>
    <row r="782" spans="1:11" x14ac:dyDescent="0.2">
      <c r="A782" s="609"/>
      <c r="B782" s="609"/>
      <c r="C782" s="609"/>
      <c r="D782" s="609" t="s">
        <v>583</v>
      </c>
      <c r="E782" s="609" t="s">
        <v>1206</v>
      </c>
      <c r="F782" s="609"/>
      <c r="G782" s="609"/>
      <c r="H782" s="609"/>
      <c r="I782" s="609"/>
      <c r="J782" s="609">
        <v>0</v>
      </c>
      <c r="K782" s="609">
        <v>12.5</v>
      </c>
    </row>
    <row r="783" spans="1:11" x14ac:dyDescent="0.2">
      <c r="A783" s="609" t="s">
        <v>1392</v>
      </c>
      <c r="B783" s="609"/>
      <c r="C783" s="609" t="s">
        <v>958</v>
      </c>
      <c r="D783" s="609"/>
      <c r="E783" s="609"/>
      <c r="F783" s="609"/>
      <c r="G783" s="609"/>
      <c r="H783" s="609"/>
      <c r="I783" s="609">
        <v>1.03</v>
      </c>
      <c r="J783" s="609"/>
      <c r="K783" s="609"/>
    </row>
    <row r="784" spans="1:11" x14ac:dyDescent="0.2">
      <c r="A784" s="609"/>
      <c r="B784" s="609"/>
      <c r="C784" s="609"/>
      <c r="D784" s="609" t="s">
        <v>587</v>
      </c>
      <c r="E784" s="609" t="s">
        <v>996</v>
      </c>
      <c r="F784" s="609"/>
      <c r="G784" s="609"/>
      <c r="H784" s="609"/>
      <c r="I784" s="609"/>
      <c r="J784" s="609">
        <v>0.13</v>
      </c>
      <c r="K784" s="609">
        <v>6.3</v>
      </c>
    </row>
    <row r="785" spans="1:11" x14ac:dyDescent="0.2">
      <c r="A785" s="609" t="s">
        <v>1393</v>
      </c>
      <c r="B785" s="609" t="s">
        <v>590</v>
      </c>
      <c r="C785" s="609" t="s">
        <v>570</v>
      </c>
      <c r="D785" s="609"/>
      <c r="E785" s="609"/>
      <c r="F785" s="609"/>
      <c r="G785" s="609"/>
      <c r="H785" s="609">
        <v>0.04</v>
      </c>
      <c r="I785" s="609">
        <v>0.23</v>
      </c>
      <c r="J785" s="609"/>
      <c r="K785" s="609"/>
    </row>
    <row r="786" spans="1:11" x14ac:dyDescent="0.2">
      <c r="A786" s="609"/>
      <c r="B786" s="609"/>
      <c r="C786" s="609"/>
      <c r="D786" s="609" t="s">
        <v>596</v>
      </c>
      <c r="E786" s="609" t="s">
        <v>599</v>
      </c>
      <c r="F786" s="609"/>
      <c r="G786" s="609"/>
      <c r="H786" s="609"/>
      <c r="I786" s="609"/>
      <c r="J786" s="609">
        <v>0.25</v>
      </c>
      <c r="K786" s="609">
        <v>5.5</v>
      </c>
    </row>
    <row r="787" spans="1:11" x14ac:dyDescent="0.2">
      <c r="A787" s="609" t="s">
        <v>1394</v>
      </c>
      <c r="B787" s="609" t="s">
        <v>613</v>
      </c>
      <c r="C787" s="609" t="s">
        <v>872</v>
      </c>
      <c r="D787" s="609"/>
      <c r="E787" s="609"/>
      <c r="F787" s="609"/>
      <c r="G787" s="609"/>
      <c r="H787" s="609">
        <v>0.01</v>
      </c>
      <c r="I787" s="609">
        <v>0.87</v>
      </c>
      <c r="J787" s="609"/>
      <c r="K787" s="609"/>
    </row>
    <row r="788" spans="1:11" x14ac:dyDescent="0.2">
      <c r="A788" s="609"/>
      <c r="B788" s="609"/>
      <c r="C788" s="609"/>
      <c r="D788" s="609" t="s">
        <v>594</v>
      </c>
      <c r="E788" s="609" t="s">
        <v>1348</v>
      </c>
      <c r="F788" s="609"/>
      <c r="G788" s="609"/>
      <c r="H788" s="609"/>
      <c r="I788" s="609"/>
      <c r="J788" s="609">
        <v>0.03</v>
      </c>
      <c r="K788" s="609">
        <v>7.9</v>
      </c>
    </row>
    <row r="789" spans="1:11" x14ac:dyDescent="0.2">
      <c r="A789" s="609" t="s">
        <v>1395</v>
      </c>
      <c r="B789" s="609" t="s">
        <v>583</v>
      </c>
      <c r="C789" s="609" t="s">
        <v>988</v>
      </c>
      <c r="D789" s="609"/>
      <c r="E789" s="609"/>
      <c r="F789" s="609"/>
      <c r="G789" s="609"/>
      <c r="H789" s="609">
        <v>0</v>
      </c>
      <c r="I789" s="609">
        <v>0.71</v>
      </c>
      <c r="J789" s="609"/>
      <c r="K789" s="609"/>
    </row>
    <row r="790" spans="1:11" x14ac:dyDescent="0.2">
      <c r="A790" s="609"/>
      <c r="B790" s="609"/>
      <c r="C790" s="609"/>
      <c r="D790" s="609" t="s">
        <v>579</v>
      </c>
      <c r="E790" s="609" t="s">
        <v>1049</v>
      </c>
      <c r="F790" s="609"/>
      <c r="G790" s="609"/>
      <c r="H790" s="609"/>
      <c r="I790" s="609"/>
      <c r="J790" s="609">
        <v>7.0000000000000007E-2</v>
      </c>
      <c r="K790" s="609">
        <v>8.8000000000000007</v>
      </c>
    </row>
    <row r="791" spans="1:11" x14ac:dyDescent="0.2">
      <c r="A791" s="609" t="s">
        <v>1396</v>
      </c>
      <c r="B791" s="609" t="s">
        <v>577</v>
      </c>
      <c r="C791" s="609" t="s">
        <v>803</v>
      </c>
      <c r="D791" s="609"/>
      <c r="E791" s="609"/>
      <c r="F791" s="609"/>
      <c r="G791" s="609"/>
      <c r="H791" s="609">
        <v>0.02</v>
      </c>
      <c r="I791" s="609">
        <v>1.05</v>
      </c>
      <c r="J791" s="609"/>
      <c r="K791" s="609"/>
    </row>
    <row r="792" spans="1:11" x14ac:dyDescent="0.2">
      <c r="A792" s="609"/>
      <c r="B792" s="609"/>
      <c r="C792" s="609"/>
      <c r="D792" s="609" t="s">
        <v>596</v>
      </c>
      <c r="E792" s="609" t="s">
        <v>975</v>
      </c>
      <c r="F792" s="609"/>
      <c r="G792" s="609"/>
      <c r="H792" s="609"/>
      <c r="I792" s="609"/>
      <c r="J792" s="609">
        <v>0.25</v>
      </c>
      <c r="K792" s="609">
        <v>9.3000000000000007</v>
      </c>
    </row>
    <row r="793" spans="1:11" x14ac:dyDescent="0.2">
      <c r="A793" s="609" t="s">
        <v>1397</v>
      </c>
      <c r="B793" s="609" t="s">
        <v>594</v>
      </c>
      <c r="C793" s="609" t="s">
        <v>634</v>
      </c>
      <c r="D793" s="609"/>
      <c r="E793" s="609"/>
      <c r="F793" s="609"/>
      <c r="G793" s="609"/>
      <c r="H793" s="609">
        <v>0.03</v>
      </c>
      <c r="I793" s="609">
        <v>0.81</v>
      </c>
      <c r="J793" s="609"/>
      <c r="K793" s="609"/>
    </row>
    <row r="794" spans="1:11" x14ac:dyDescent="0.2">
      <c r="A794" s="609"/>
      <c r="B794" s="609"/>
      <c r="C794" s="609"/>
      <c r="D794" s="609" t="s">
        <v>573</v>
      </c>
      <c r="E794" s="609" t="s">
        <v>1078</v>
      </c>
      <c r="F794" s="609"/>
      <c r="G794" s="609"/>
      <c r="H794" s="609"/>
      <c r="I794" s="609"/>
      <c r="J794" s="609">
        <v>0.1</v>
      </c>
      <c r="K794" s="609">
        <v>13.65</v>
      </c>
    </row>
    <row r="795" spans="1:11" x14ac:dyDescent="0.2">
      <c r="A795" s="609" t="s">
        <v>1398</v>
      </c>
      <c r="B795" s="609"/>
      <c r="C795" s="609" t="s">
        <v>1399</v>
      </c>
      <c r="D795" s="609"/>
      <c r="E795" s="609"/>
      <c r="F795" s="609"/>
      <c r="G795" s="609"/>
      <c r="H795" s="609"/>
      <c r="I795" s="609">
        <v>1.92</v>
      </c>
      <c r="J795" s="609"/>
      <c r="K795" s="609"/>
    </row>
    <row r="796" spans="1:11" x14ac:dyDescent="0.2">
      <c r="A796" s="609"/>
      <c r="B796" s="609"/>
      <c r="C796" s="609"/>
      <c r="D796" s="609" t="s">
        <v>583</v>
      </c>
      <c r="E796" s="609" t="s">
        <v>1400</v>
      </c>
      <c r="F796" s="609"/>
      <c r="G796" s="609"/>
      <c r="H796" s="609"/>
      <c r="I796" s="609"/>
      <c r="J796" s="609">
        <v>0</v>
      </c>
      <c r="K796" s="609">
        <v>16.899999999999999</v>
      </c>
    </row>
    <row r="797" spans="1:11" x14ac:dyDescent="0.2">
      <c r="A797" s="609" t="s">
        <v>1401</v>
      </c>
      <c r="B797" s="609"/>
      <c r="C797" s="609" t="s">
        <v>865</v>
      </c>
      <c r="D797" s="609"/>
      <c r="E797" s="609"/>
      <c r="F797" s="609"/>
      <c r="G797" s="609"/>
      <c r="H797" s="609"/>
      <c r="I797" s="609">
        <v>1.46</v>
      </c>
      <c r="J797" s="609"/>
      <c r="K797" s="609"/>
    </row>
    <row r="798" spans="1:11" x14ac:dyDescent="0.2">
      <c r="A798" s="609"/>
      <c r="B798" s="609"/>
      <c r="C798" s="609"/>
      <c r="D798" s="609" t="s">
        <v>677</v>
      </c>
      <c r="E798" s="609" t="s">
        <v>631</v>
      </c>
      <c r="F798" s="609"/>
      <c r="G798" s="609"/>
      <c r="H798" s="609"/>
      <c r="I798" s="609"/>
      <c r="J798" s="609">
        <v>0.33</v>
      </c>
      <c r="K798" s="609">
        <v>7.7</v>
      </c>
    </row>
    <row r="799" spans="1:11" x14ac:dyDescent="0.2">
      <c r="A799" s="609" t="s">
        <v>1402</v>
      </c>
      <c r="B799" s="609" t="s">
        <v>573</v>
      </c>
      <c r="C799" s="609" t="s">
        <v>724</v>
      </c>
      <c r="D799" s="609"/>
      <c r="E799" s="609"/>
      <c r="F799" s="609"/>
      <c r="G799" s="609"/>
      <c r="H799" s="609">
        <v>0.1</v>
      </c>
      <c r="I799" s="609">
        <v>0.08</v>
      </c>
      <c r="J799" s="609"/>
      <c r="K799" s="609"/>
    </row>
    <row r="800" spans="1:11" x14ac:dyDescent="0.2">
      <c r="A800" s="609"/>
      <c r="B800" s="609"/>
      <c r="C800" s="609"/>
      <c r="D800" s="609" t="s">
        <v>902</v>
      </c>
      <c r="E800" s="609" t="s">
        <v>682</v>
      </c>
      <c r="F800" s="609"/>
      <c r="G800" s="609"/>
      <c r="H800" s="609"/>
      <c r="I800" s="609"/>
      <c r="J800" s="609">
        <v>0.9</v>
      </c>
      <c r="K800" s="609">
        <v>1.3</v>
      </c>
    </row>
    <row r="801" spans="1:11" x14ac:dyDescent="0.2">
      <c r="A801" s="609" t="s">
        <v>1403</v>
      </c>
      <c r="B801" s="609" t="s">
        <v>724</v>
      </c>
      <c r="C801" s="609" t="s">
        <v>1133</v>
      </c>
      <c r="D801" s="609"/>
      <c r="E801" s="609"/>
      <c r="F801" s="609"/>
      <c r="G801" s="609"/>
      <c r="H801" s="609">
        <v>0.08</v>
      </c>
      <c r="I801" s="609">
        <v>0.18</v>
      </c>
      <c r="J801" s="609"/>
      <c r="K801" s="609"/>
    </row>
    <row r="802" spans="1:11" x14ac:dyDescent="0.2">
      <c r="A802" s="609"/>
      <c r="B802" s="609"/>
      <c r="C802" s="609"/>
      <c r="D802" s="609" t="s">
        <v>572</v>
      </c>
      <c r="E802" s="609" t="s">
        <v>830</v>
      </c>
      <c r="F802" s="609"/>
      <c r="G802" s="609"/>
      <c r="H802" s="609"/>
      <c r="I802" s="609"/>
      <c r="J802" s="609">
        <v>1.4</v>
      </c>
      <c r="K802" s="609">
        <v>3.4</v>
      </c>
    </row>
    <row r="803" spans="1:11" x14ac:dyDescent="0.2">
      <c r="A803" s="609" t="s">
        <v>1404</v>
      </c>
      <c r="B803" s="609" t="s">
        <v>589</v>
      </c>
      <c r="C803" s="609" t="s">
        <v>959</v>
      </c>
      <c r="D803" s="609"/>
      <c r="E803" s="609"/>
      <c r="F803" s="609"/>
      <c r="G803" s="609"/>
      <c r="H803" s="609">
        <v>0.2</v>
      </c>
      <c r="I803" s="609">
        <v>0.5</v>
      </c>
      <c r="J803" s="609"/>
      <c r="K803" s="609"/>
    </row>
    <row r="804" spans="1:11" x14ac:dyDescent="0.2">
      <c r="A804" s="609"/>
      <c r="B804" s="609"/>
      <c r="C804" s="609"/>
      <c r="D804" s="609" t="s">
        <v>595</v>
      </c>
      <c r="E804" s="609" t="s">
        <v>625</v>
      </c>
      <c r="F804" s="609"/>
      <c r="G804" s="609"/>
      <c r="H804" s="609"/>
      <c r="I804" s="609"/>
      <c r="J804" s="609">
        <v>2.0499999999999998</v>
      </c>
      <c r="K804" s="609">
        <v>4.3499999999999996</v>
      </c>
    </row>
    <row r="805" spans="1:11" x14ac:dyDescent="0.2">
      <c r="A805" s="609" t="s">
        <v>1405</v>
      </c>
      <c r="B805" s="609" t="s">
        <v>740</v>
      </c>
      <c r="C805" s="609" t="s">
        <v>658</v>
      </c>
      <c r="D805" s="609"/>
      <c r="E805" s="609"/>
      <c r="F805" s="609"/>
      <c r="G805" s="609"/>
      <c r="H805" s="609">
        <v>0.21</v>
      </c>
      <c r="I805" s="609">
        <v>0.37</v>
      </c>
      <c r="J805" s="609"/>
      <c r="K805" s="609"/>
    </row>
    <row r="806" spans="1:11" x14ac:dyDescent="0.2">
      <c r="A806" s="609"/>
      <c r="B806" s="609"/>
      <c r="C806" s="609"/>
      <c r="D806" s="609" t="s">
        <v>843</v>
      </c>
      <c r="E806" s="609" t="s">
        <v>1266</v>
      </c>
      <c r="F806" s="609"/>
      <c r="G806" s="609"/>
      <c r="H806" s="609"/>
      <c r="I806" s="609"/>
      <c r="J806" s="609">
        <v>2.35</v>
      </c>
      <c r="K806" s="609">
        <v>3.3</v>
      </c>
    </row>
    <row r="807" spans="1:11" x14ac:dyDescent="0.2">
      <c r="A807" s="609" t="s">
        <v>1406</v>
      </c>
      <c r="B807" s="609" t="s">
        <v>875</v>
      </c>
      <c r="C807" s="609" t="s">
        <v>962</v>
      </c>
      <c r="D807" s="609"/>
      <c r="E807" s="609"/>
      <c r="F807" s="609"/>
      <c r="G807" s="609"/>
      <c r="H807" s="609">
        <v>0.26</v>
      </c>
      <c r="I807" s="609">
        <v>0.28999999999999998</v>
      </c>
      <c r="J807" s="609"/>
      <c r="K807" s="609"/>
    </row>
    <row r="808" spans="1:11" x14ac:dyDescent="0.2">
      <c r="A808" s="609"/>
      <c r="B808" s="609"/>
      <c r="C808" s="609"/>
      <c r="D808" s="609" t="s">
        <v>872</v>
      </c>
      <c r="E808" s="609" t="s">
        <v>1104</v>
      </c>
      <c r="F808" s="609"/>
      <c r="G808" s="609"/>
      <c r="H808" s="609"/>
      <c r="I808" s="609"/>
      <c r="J808" s="609">
        <v>0.87</v>
      </c>
      <c r="K808" s="609">
        <v>4.8499999999999996</v>
      </c>
    </row>
    <row r="809" spans="1:11" x14ac:dyDescent="0.2">
      <c r="A809" s="609" t="s">
        <v>1407</v>
      </c>
      <c r="B809" s="609"/>
      <c r="C809" s="609" t="s">
        <v>642</v>
      </c>
      <c r="D809" s="609"/>
      <c r="E809" s="609"/>
      <c r="F809" s="609"/>
      <c r="G809" s="609"/>
      <c r="H809" s="609"/>
      <c r="I809" s="609">
        <v>0.68</v>
      </c>
      <c r="J809" s="609"/>
      <c r="K809" s="609"/>
    </row>
    <row r="810" spans="1:11" x14ac:dyDescent="0.2">
      <c r="A810" s="609"/>
      <c r="B810" s="609"/>
      <c r="C810" s="609"/>
      <c r="D810" s="609" t="s">
        <v>721</v>
      </c>
      <c r="E810" s="609" t="s">
        <v>489</v>
      </c>
      <c r="F810" s="609"/>
      <c r="G810" s="609"/>
      <c r="H810" s="609"/>
      <c r="I810" s="609"/>
      <c r="J810" s="609">
        <v>0.27</v>
      </c>
      <c r="K810" s="609">
        <v>6.35</v>
      </c>
    </row>
    <row r="811" spans="1:11" x14ac:dyDescent="0.2">
      <c r="A811" s="609" t="s">
        <v>1408</v>
      </c>
      <c r="B811" s="609" t="s">
        <v>724</v>
      </c>
      <c r="C811" s="609" t="s">
        <v>924</v>
      </c>
      <c r="D811" s="609"/>
      <c r="E811" s="609"/>
      <c r="F811" s="609"/>
      <c r="G811" s="609"/>
      <c r="H811" s="609">
        <v>0.08</v>
      </c>
      <c r="I811" s="609">
        <v>0.59</v>
      </c>
      <c r="J811" s="609"/>
      <c r="K811" s="609"/>
    </row>
    <row r="812" spans="1:11" x14ac:dyDescent="0.2">
      <c r="A812" s="609"/>
      <c r="B812" s="609"/>
      <c r="C812" s="609"/>
      <c r="D812" s="609" t="s">
        <v>813</v>
      </c>
      <c r="E812" s="609" t="s">
        <v>489</v>
      </c>
      <c r="F812" s="609"/>
      <c r="G812" s="609"/>
      <c r="H812" s="609"/>
      <c r="I812" s="609"/>
      <c r="J812" s="609">
        <v>1.55</v>
      </c>
      <c r="K812" s="609">
        <v>6.35</v>
      </c>
    </row>
    <row r="813" spans="1:11" x14ac:dyDescent="0.2">
      <c r="A813" s="609" t="s">
        <v>1409</v>
      </c>
      <c r="B813" s="609" t="s">
        <v>570</v>
      </c>
      <c r="C813" s="609" t="s">
        <v>642</v>
      </c>
      <c r="D813" s="609"/>
      <c r="E813" s="609"/>
      <c r="F813" s="609"/>
      <c r="G813" s="609"/>
      <c r="H813" s="609">
        <v>0.23</v>
      </c>
      <c r="I813" s="609">
        <v>0.68</v>
      </c>
      <c r="J813" s="609"/>
      <c r="K813" s="609"/>
    </row>
    <row r="814" spans="1:11" x14ac:dyDescent="0.2">
      <c r="A814" s="609"/>
      <c r="B814" s="609"/>
      <c r="C814" s="609"/>
      <c r="D814" s="609" t="s">
        <v>711</v>
      </c>
      <c r="E814" s="609" t="s">
        <v>757</v>
      </c>
      <c r="F814" s="609"/>
      <c r="G814" s="609"/>
      <c r="H814" s="609"/>
      <c r="I814" s="609"/>
      <c r="J814" s="609">
        <v>1.65</v>
      </c>
      <c r="K814" s="609">
        <v>4.05</v>
      </c>
    </row>
    <row r="815" spans="1:11" x14ac:dyDescent="0.2">
      <c r="A815" s="609" t="s">
        <v>1410</v>
      </c>
      <c r="B815" s="609" t="s">
        <v>573</v>
      </c>
      <c r="C815" s="609" t="s">
        <v>587</v>
      </c>
      <c r="D815" s="609"/>
      <c r="E815" s="609"/>
      <c r="F815" s="609"/>
      <c r="G815" s="609"/>
      <c r="H815" s="609">
        <v>0.1</v>
      </c>
      <c r="I815" s="609">
        <v>0.13</v>
      </c>
      <c r="J815" s="609"/>
      <c r="K815" s="609"/>
    </row>
    <row r="816" spans="1:11" x14ac:dyDescent="0.2">
      <c r="A816" s="609"/>
      <c r="B816" s="609"/>
      <c r="C816" s="609"/>
      <c r="D816" s="609" t="s">
        <v>803</v>
      </c>
      <c r="E816" s="609" t="s">
        <v>1098</v>
      </c>
      <c r="F816" s="609"/>
      <c r="G816" s="609"/>
      <c r="H816" s="609"/>
      <c r="I816" s="609"/>
      <c r="J816" s="609">
        <v>1.05</v>
      </c>
      <c r="K816" s="609">
        <v>4.75</v>
      </c>
    </row>
    <row r="817" spans="1:11" x14ac:dyDescent="0.2">
      <c r="A817" s="609" t="s">
        <v>1411</v>
      </c>
      <c r="B817" s="609" t="s">
        <v>1102</v>
      </c>
      <c r="C817" s="609" t="s">
        <v>1208</v>
      </c>
      <c r="D817" s="609"/>
      <c r="E817" s="609"/>
      <c r="F817" s="609"/>
      <c r="G817" s="609"/>
      <c r="H817" s="609">
        <v>0.11</v>
      </c>
      <c r="I817" s="609">
        <v>0.82</v>
      </c>
      <c r="J817" s="609"/>
      <c r="K817" s="609"/>
    </row>
    <row r="818" spans="1:11" x14ac:dyDescent="0.2">
      <c r="A818" s="609"/>
      <c r="B818" s="609"/>
      <c r="C818" s="609"/>
      <c r="D818" s="609" t="s">
        <v>1271</v>
      </c>
      <c r="E818" s="609" t="s">
        <v>1412</v>
      </c>
      <c r="F818" s="609"/>
      <c r="G818" s="609"/>
      <c r="H818" s="609"/>
      <c r="I818" s="609"/>
      <c r="J818" s="609">
        <v>1.85</v>
      </c>
      <c r="K818" s="609">
        <v>5.75</v>
      </c>
    </row>
    <row r="819" spans="1:11" x14ac:dyDescent="0.2">
      <c r="A819" s="609" t="s">
        <v>1413</v>
      </c>
      <c r="B819" s="609" t="s">
        <v>875</v>
      </c>
      <c r="C819" s="609" t="s">
        <v>677</v>
      </c>
      <c r="D819" s="609"/>
      <c r="E819" s="609"/>
      <c r="F819" s="609"/>
      <c r="G819" s="609"/>
      <c r="H819" s="609">
        <v>0.26</v>
      </c>
      <c r="I819" s="609">
        <v>0.33</v>
      </c>
      <c r="J819" s="609"/>
      <c r="K819" s="609"/>
    </row>
    <row r="820" spans="1:11" x14ac:dyDescent="0.2">
      <c r="A820" s="609"/>
      <c r="B820" s="609"/>
      <c r="C820" s="609"/>
      <c r="D820" s="609" t="s">
        <v>985</v>
      </c>
      <c r="E820" s="609" t="s">
        <v>960</v>
      </c>
      <c r="F820" s="609"/>
      <c r="G820" s="609"/>
      <c r="H820" s="609"/>
      <c r="I820" s="609"/>
      <c r="J820" s="609">
        <v>3.5</v>
      </c>
      <c r="K820" s="609">
        <v>3.95</v>
      </c>
    </row>
    <row r="821" spans="1:11" x14ac:dyDescent="0.2">
      <c r="A821" s="609" t="s">
        <v>1414</v>
      </c>
      <c r="B821" s="609" t="s">
        <v>668</v>
      </c>
      <c r="C821" s="609" t="s">
        <v>645</v>
      </c>
      <c r="D821" s="609"/>
      <c r="E821" s="609"/>
      <c r="F821" s="609"/>
      <c r="G821" s="609"/>
      <c r="H821" s="609">
        <v>0.44</v>
      </c>
      <c r="I821" s="609">
        <v>0.46</v>
      </c>
      <c r="J821" s="609"/>
      <c r="K821" s="609"/>
    </row>
    <row r="822" spans="1:11" x14ac:dyDescent="0.2">
      <c r="A822" s="609"/>
      <c r="B822" s="609"/>
      <c r="C822" s="609"/>
      <c r="D822" s="609" t="s">
        <v>1165</v>
      </c>
      <c r="E822" s="609" t="s">
        <v>843</v>
      </c>
      <c r="F822" s="609"/>
      <c r="G822" s="609"/>
      <c r="H822" s="609"/>
      <c r="I822" s="609"/>
      <c r="J822" s="609">
        <v>4</v>
      </c>
      <c r="K822" s="609">
        <v>2.35</v>
      </c>
    </row>
    <row r="823" spans="1:11" x14ac:dyDescent="0.2">
      <c r="A823" s="609" t="s">
        <v>1415</v>
      </c>
      <c r="B823" s="609" t="s">
        <v>755</v>
      </c>
      <c r="C823" s="609" t="s">
        <v>613</v>
      </c>
      <c r="D823" s="609"/>
      <c r="E823" s="609"/>
      <c r="F823" s="609"/>
      <c r="G823" s="609"/>
      <c r="H823" s="609">
        <v>0.36</v>
      </c>
      <c r="I823" s="609">
        <v>0.01</v>
      </c>
      <c r="J823" s="609"/>
      <c r="K823" s="609"/>
    </row>
    <row r="824" spans="1:11" x14ac:dyDescent="0.2">
      <c r="A824" s="609"/>
      <c r="B824" s="609"/>
      <c r="C824" s="609"/>
      <c r="D824" s="609" t="s">
        <v>615</v>
      </c>
      <c r="E824" s="609" t="s">
        <v>842</v>
      </c>
      <c r="F824" s="609"/>
      <c r="G824" s="609"/>
      <c r="H824" s="609"/>
      <c r="I824" s="609"/>
      <c r="J824" s="609">
        <v>1.2</v>
      </c>
      <c r="K824" s="609">
        <v>3.15</v>
      </c>
    </row>
    <row r="825" spans="1:11" x14ac:dyDescent="0.2">
      <c r="A825" s="609" t="s">
        <v>1416</v>
      </c>
      <c r="B825" s="609"/>
      <c r="C825" s="609" t="s">
        <v>697</v>
      </c>
      <c r="D825" s="609"/>
      <c r="E825" s="609"/>
      <c r="F825" s="609"/>
      <c r="G825" s="609"/>
      <c r="H825" s="609"/>
      <c r="I825" s="609">
        <v>0.62</v>
      </c>
      <c r="J825" s="609"/>
      <c r="K825" s="609"/>
    </row>
    <row r="826" spans="1:11" x14ac:dyDescent="0.2">
      <c r="A826" s="609"/>
      <c r="B826" s="609"/>
      <c r="C826" s="609"/>
      <c r="D826" s="609" t="s">
        <v>1417</v>
      </c>
      <c r="E826" s="609" t="s">
        <v>842</v>
      </c>
      <c r="F826" s="609"/>
      <c r="G826" s="609"/>
      <c r="H826" s="609"/>
      <c r="I826" s="609"/>
      <c r="J826" s="609">
        <v>3.07</v>
      </c>
      <c r="K826" s="609">
        <v>3.15</v>
      </c>
    </row>
    <row r="827" spans="1:11" x14ac:dyDescent="0.2">
      <c r="A827" s="609" t="s">
        <v>1418</v>
      </c>
      <c r="B827" s="609" t="s">
        <v>1034</v>
      </c>
      <c r="C827" s="609" t="s">
        <v>613</v>
      </c>
      <c r="D827" s="609"/>
      <c r="E827" s="609"/>
      <c r="F827" s="609"/>
      <c r="G827" s="609"/>
      <c r="H827" s="609">
        <v>0.92</v>
      </c>
      <c r="I827" s="609">
        <v>0.01</v>
      </c>
      <c r="J827" s="609"/>
      <c r="K827" s="609"/>
    </row>
    <row r="828" spans="1:11" x14ac:dyDescent="0.2">
      <c r="A828" s="609"/>
      <c r="B828" s="609"/>
      <c r="C828" s="609"/>
      <c r="D828" s="609" t="s">
        <v>605</v>
      </c>
      <c r="E828" s="609" t="s">
        <v>798</v>
      </c>
      <c r="F828" s="609"/>
      <c r="G828" s="609"/>
      <c r="H828" s="609"/>
      <c r="I828" s="609"/>
      <c r="J828" s="609">
        <v>9.25</v>
      </c>
      <c r="K828" s="609">
        <v>0.3</v>
      </c>
    </row>
    <row r="829" spans="1:11" x14ac:dyDescent="0.2">
      <c r="A829" s="609" t="s">
        <v>1419</v>
      </c>
      <c r="B829" s="609" t="s">
        <v>973</v>
      </c>
      <c r="C829" s="609" t="s">
        <v>801</v>
      </c>
      <c r="D829" s="609"/>
      <c r="E829" s="609"/>
      <c r="F829" s="609"/>
      <c r="G829" s="609"/>
      <c r="H829" s="609">
        <v>0.93</v>
      </c>
      <c r="I829" s="609">
        <v>0.05</v>
      </c>
      <c r="J829" s="609"/>
      <c r="K829" s="609"/>
    </row>
    <row r="830" spans="1:11" x14ac:dyDescent="0.2">
      <c r="A830" s="609"/>
      <c r="B830" s="609"/>
      <c r="C830" s="609"/>
      <c r="D830" s="609" t="s">
        <v>1153</v>
      </c>
      <c r="E830" s="609" t="s">
        <v>698</v>
      </c>
      <c r="F830" s="609"/>
      <c r="G830" s="609"/>
      <c r="H830" s="609"/>
      <c r="I830" s="609"/>
      <c r="J830" s="609">
        <v>9.4499999999999993</v>
      </c>
      <c r="K830" s="609">
        <v>0.17</v>
      </c>
    </row>
    <row r="831" spans="1:11" x14ac:dyDescent="0.2">
      <c r="A831" s="609" t="s">
        <v>1420</v>
      </c>
      <c r="B831" s="609" t="s">
        <v>1030</v>
      </c>
      <c r="C831" s="609"/>
      <c r="D831" s="609"/>
      <c r="E831" s="609"/>
      <c r="F831" s="609"/>
      <c r="G831" s="609"/>
      <c r="H831" s="609">
        <v>0.96</v>
      </c>
      <c r="I831" s="609"/>
      <c r="J831" s="609"/>
      <c r="K831" s="609"/>
    </row>
    <row r="832" spans="1:11" x14ac:dyDescent="0.2">
      <c r="A832" s="609"/>
      <c r="B832" s="609"/>
      <c r="C832" s="609"/>
      <c r="D832" s="609" t="s">
        <v>1258</v>
      </c>
      <c r="E832" s="609" t="s">
        <v>1421</v>
      </c>
      <c r="F832" s="609"/>
      <c r="G832" s="609"/>
      <c r="H832" s="609"/>
      <c r="I832" s="609"/>
      <c r="J832" s="609">
        <v>6.05</v>
      </c>
      <c r="K832" s="609">
        <v>2.17</v>
      </c>
    </row>
    <row r="833" spans="1:11" x14ac:dyDescent="0.2">
      <c r="A833" s="609" t="s">
        <v>1422</v>
      </c>
      <c r="B833" s="609" t="s">
        <v>596</v>
      </c>
      <c r="C833" s="609" t="s">
        <v>678</v>
      </c>
      <c r="D833" s="609"/>
      <c r="E833" s="609"/>
      <c r="F833" s="609"/>
      <c r="G833" s="609"/>
      <c r="H833" s="609">
        <v>0.25</v>
      </c>
      <c r="I833" s="609">
        <v>0.65</v>
      </c>
      <c r="J833" s="609"/>
      <c r="K833" s="609"/>
    </row>
    <row r="834" spans="1:11" x14ac:dyDescent="0.2">
      <c r="A834" s="609"/>
      <c r="B834" s="609"/>
      <c r="C834" s="609"/>
      <c r="D834" s="609" t="s">
        <v>935</v>
      </c>
      <c r="E834" s="609" t="s">
        <v>1178</v>
      </c>
      <c r="F834" s="609"/>
      <c r="G834" s="609"/>
      <c r="H834" s="609"/>
      <c r="I834" s="609"/>
      <c r="J834" s="609">
        <v>0.83</v>
      </c>
      <c r="K834" s="609">
        <v>7.3</v>
      </c>
    </row>
    <row r="835" spans="1:11" x14ac:dyDescent="0.2">
      <c r="A835" s="609" t="s">
        <v>1423</v>
      </c>
      <c r="B835" s="609"/>
      <c r="C835" s="609" t="s">
        <v>634</v>
      </c>
      <c r="D835" s="609"/>
      <c r="E835" s="609"/>
      <c r="F835" s="609"/>
      <c r="G835" s="609"/>
      <c r="H835" s="609"/>
      <c r="I835" s="609">
        <v>0.81</v>
      </c>
      <c r="J835" s="609"/>
      <c r="K835" s="609"/>
    </row>
    <row r="836" spans="1:11" x14ac:dyDescent="0.2">
      <c r="A836" s="609"/>
      <c r="B836" s="609"/>
      <c r="C836" s="609"/>
      <c r="D836" s="609" t="s">
        <v>583</v>
      </c>
      <c r="E836" s="609" t="s">
        <v>1191</v>
      </c>
      <c r="F836" s="609"/>
      <c r="G836" s="609"/>
      <c r="H836" s="609"/>
      <c r="I836" s="609"/>
      <c r="J836" s="609">
        <v>0</v>
      </c>
      <c r="K836" s="609">
        <v>7.45</v>
      </c>
    </row>
    <row r="837" spans="1:11" x14ac:dyDescent="0.2">
      <c r="A837" s="609" t="s">
        <v>1424</v>
      </c>
      <c r="B837" s="609"/>
      <c r="C837" s="609" t="s">
        <v>642</v>
      </c>
      <c r="D837" s="609"/>
      <c r="E837" s="609"/>
      <c r="F837" s="609"/>
      <c r="G837" s="609"/>
      <c r="H837" s="609"/>
      <c r="I837" s="609">
        <v>0.68</v>
      </c>
      <c r="J837" s="609"/>
      <c r="K837" s="609"/>
    </row>
    <row r="838" spans="1:11" x14ac:dyDescent="0.2">
      <c r="A838" s="609"/>
      <c r="B838" s="609"/>
      <c r="C838" s="609"/>
      <c r="D838" s="609" t="s">
        <v>587</v>
      </c>
      <c r="E838" s="609" t="s">
        <v>1373</v>
      </c>
      <c r="F838" s="609"/>
      <c r="G838" s="609"/>
      <c r="H838" s="609"/>
      <c r="I838" s="609"/>
      <c r="J838" s="609">
        <v>0.13</v>
      </c>
      <c r="K838" s="609">
        <v>8.1999999999999993</v>
      </c>
    </row>
    <row r="839" spans="1:11" x14ac:dyDescent="0.2">
      <c r="A839" s="609" t="s">
        <v>1425</v>
      </c>
      <c r="B839" s="609" t="s">
        <v>590</v>
      </c>
      <c r="C839" s="609" t="s">
        <v>1030</v>
      </c>
      <c r="D839" s="609"/>
      <c r="E839" s="609"/>
      <c r="F839" s="609"/>
      <c r="G839" s="609"/>
      <c r="H839" s="609">
        <v>0.04</v>
      </c>
      <c r="I839" s="609">
        <v>0.96</v>
      </c>
      <c r="J839" s="609"/>
      <c r="K839" s="609"/>
    </row>
    <row r="840" spans="1:11" x14ac:dyDescent="0.2">
      <c r="A840" s="609"/>
      <c r="B840" s="609"/>
      <c r="C840" s="609"/>
      <c r="D840" s="609" t="s">
        <v>1001</v>
      </c>
      <c r="E840" s="609" t="s">
        <v>230</v>
      </c>
      <c r="F840" s="609"/>
      <c r="G840" s="609"/>
      <c r="H840" s="609"/>
      <c r="I840" s="609"/>
      <c r="J840" s="609">
        <v>1.5</v>
      </c>
      <c r="K840" s="609">
        <v>6.25</v>
      </c>
    </row>
    <row r="841" spans="1:11" x14ac:dyDescent="0.2">
      <c r="A841" s="609" t="s">
        <v>1426</v>
      </c>
      <c r="B841" s="609" t="s">
        <v>875</v>
      </c>
      <c r="C841" s="609" t="s">
        <v>962</v>
      </c>
      <c r="D841" s="609"/>
      <c r="E841" s="609"/>
      <c r="F841" s="609"/>
      <c r="G841" s="609"/>
      <c r="H841" s="609">
        <v>0.26</v>
      </c>
      <c r="I841" s="609">
        <v>0.28999999999999998</v>
      </c>
      <c r="J841" s="609"/>
      <c r="K841" s="609"/>
    </row>
    <row r="842" spans="1:11" x14ac:dyDescent="0.2">
      <c r="A842" s="609"/>
      <c r="B842" s="609"/>
      <c r="C842" s="609"/>
      <c r="D842" s="609" t="s">
        <v>489</v>
      </c>
      <c r="E842" s="609" t="s">
        <v>1170</v>
      </c>
      <c r="F842" s="609"/>
      <c r="G842" s="609"/>
      <c r="H842" s="609"/>
      <c r="I842" s="609"/>
      <c r="J842" s="609">
        <v>6.35</v>
      </c>
      <c r="K842" s="609">
        <v>0.97</v>
      </c>
    </row>
    <row r="843" spans="1:11" x14ac:dyDescent="0.2">
      <c r="A843" s="609" t="s">
        <v>1427</v>
      </c>
      <c r="B843" s="609" t="s">
        <v>770</v>
      </c>
      <c r="C843" s="609"/>
      <c r="D843" s="609"/>
      <c r="E843" s="609"/>
      <c r="F843" s="609"/>
      <c r="G843" s="609"/>
      <c r="H843" s="609">
        <v>1.01</v>
      </c>
      <c r="I843" s="609"/>
      <c r="J843" s="609"/>
      <c r="K843" s="609"/>
    </row>
    <row r="844" spans="1:11" x14ac:dyDescent="0.2">
      <c r="A844" s="609"/>
      <c r="B844" s="609"/>
      <c r="C844" s="609"/>
      <c r="D844" s="609" t="s">
        <v>1297</v>
      </c>
      <c r="E844" s="609" t="s">
        <v>585</v>
      </c>
      <c r="F844" s="609"/>
      <c r="G844" s="609"/>
      <c r="H844" s="609"/>
      <c r="I844" s="609"/>
      <c r="J844" s="609">
        <v>5.2</v>
      </c>
      <c r="K844" s="609">
        <v>0.63</v>
      </c>
    </row>
    <row r="845" spans="1:11" x14ac:dyDescent="0.2">
      <c r="A845" s="609" t="s">
        <v>1428</v>
      </c>
      <c r="B845" s="609" t="s">
        <v>594</v>
      </c>
      <c r="C845" s="609" t="s">
        <v>633</v>
      </c>
      <c r="D845" s="609"/>
      <c r="E845" s="609"/>
      <c r="F845" s="609"/>
      <c r="G845" s="609"/>
      <c r="H845" s="609">
        <v>0.03</v>
      </c>
      <c r="I845" s="609">
        <v>0.19</v>
      </c>
      <c r="J845" s="609"/>
      <c r="K845" s="609"/>
    </row>
    <row r="846" spans="1:11" x14ac:dyDescent="0.2">
      <c r="A846" s="609"/>
      <c r="B846" s="609"/>
      <c r="C846" s="609"/>
      <c r="D846" s="609" t="s">
        <v>1031</v>
      </c>
      <c r="E846" s="609" t="s">
        <v>585</v>
      </c>
      <c r="F846" s="609"/>
      <c r="G846" s="609"/>
      <c r="H846" s="609"/>
      <c r="I846" s="609"/>
      <c r="J846" s="609">
        <v>1.7</v>
      </c>
      <c r="K846" s="609">
        <v>0.63</v>
      </c>
    </row>
    <row r="847" spans="1:11" x14ac:dyDescent="0.2">
      <c r="A847" s="609" t="s">
        <v>1429</v>
      </c>
      <c r="B847" s="609" t="s">
        <v>628</v>
      </c>
      <c r="C847" s="609" t="s">
        <v>583</v>
      </c>
      <c r="D847" s="609"/>
      <c r="E847" s="609"/>
      <c r="F847" s="609"/>
      <c r="G847" s="609"/>
      <c r="H847" s="609">
        <v>0.31</v>
      </c>
      <c r="I847" s="609">
        <v>0</v>
      </c>
      <c r="J847" s="609"/>
      <c r="K847" s="609"/>
    </row>
    <row r="848" spans="1:11" x14ac:dyDescent="0.2">
      <c r="A848" s="609"/>
      <c r="B848" s="609"/>
      <c r="C848" s="609"/>
      <c r="D848" s="609" t="s">
        <v>725</v>
      </c>
      <c r="E848" s="609" t="s">
        <v>583</v>
      </c>
      <c r="F848" s="609"/>
      <c r="G848" s="609"/>
      <c r="H848" s="609"/>
      <c r="I848" s="609"/>
      <c r="J848" s="609">
        <v>5.95</v>
      </c>
      <c r="K848" s="609">
        <v>0</v>
      </c>
    </row>
    <row r="849" spans="1:11" x14ac:dyDescent="0.2">
      <c r="A849" s="609" t="s">
        <v>1430</v>
      </c>
      <c r="B849" s="609" t="s">
        <v>897</v>
      </c>
      <c r="C849" s="609"/>
      <c r="D849" s="609"/>
      <c r="E849" s="609"/>
      <c r="F849" s="609"/>
      <c r="G849" s="609"/>
      <c r="H849" s="609">
        <v>0.88</v>
      </c>
      <c r="I849" s="609"/>
      <c r="J849" s="609"/>
      <c r="K849" s="609"/>
    </row>
    <row r="850" spans="1:11" x14ac:dyDescent="0.2">
      <c r="A850" s="609"/>
      <c r="B850" s="609"/>
      <c r="C850" s="609"/>
      <c r="D850" s="609" t="s">
        <v>1431</v>
      </c>
      <c r="E850" s="609" t="s">
        <v>583</v>
      </c>
      <c r="F850" s="609"/>
      <c r="G850" s="609"/>
      <c r="H850" s="609"/>
      <c r="I850" s="609"/>
      <c r="J850" s="609">
        <v>6.4</v>
      </c>
      <c r="K850" s="609">
        <v>0</v>
      </c>
    </row>
    <row r="851" spans="1:11" x14ac:dyDescent="0.2">
      <c r="A851" s="609" t="s">
        <v>1432</v>
      </c>
      <c r="B851" s="609" t="s">
        <v>666</v>
      </c>
      <c r="C851" s="609"/>
      <c r="D851" s="609"/>
      <c r="E851" s="609"/>
      <c r="F851" s="609"/>
      <c r="G851" s="609"/>
      <c r="H851" s="609">
        <v>0.4</v>
      </c>
      <c r="I851" s="609"/>
      <c r="J851" s="609"/>
      <c r="K851" s="609"/>
    </row>
    <row r="852" spans="1:11" x14ac:dyDescent="0.2">
      <c r="A852" s="609"/>
      <c r="B852" s="609"/>
      <c r="C852" s="609"/>
      <c r="D852" s="609" t="s">
        <v>843</v>
      </c>
      <c r="E852" s="609" t="s">
        <v>629</v>
      </c>
      <c r="F852" s="609"/>
      <c r="G852" s="609"/>
      <c r="H852" s="609"/>
      <c r="I852" s="609"/>
      <c r="J852" s="609">
        <v>2.35</v>
      </c>
      <c r="K852" s="609">
        <v>0.73</v>
      </c>
    </row>
    <row r="853" spans="1:11" x14ac:dyDescent="0.2">
      <c r="A853" s="609" t="s">
        <v>1433</v>
      </c>
      <c r="B853" s="609" t="s">
        <v>579</v>
      </c>
      <c r="C853" s="609" t="s">
        <v>970</v>
      </c>
      <c r="D853" s="609"/>
      <c r="E853" s="609"/>
      <c r="F853" s="609"/>
      <c r="G853" s="609"/>
      <c r="H853" s="609">
        <v>7.0000000000000007E-2</v>
      </c>
      <c r="I853" s="609">
        <v>0.22</v>
      </c>
      <c r="J853" s="609"/>
      <c r="K853" s="609"/>
    </row>
    <row r="854" spans="1:11" x14ac:dyDescent="0.2">
      <c r="A854" s="609"/>
      <c r="B854" s="609"/>
      <c r="C854" s="609"/>
      <c r="D854" s="609" t="s">
        <v>570</v>
      </c>
      <c r="E854" s="609" t="s">
        <v>646</v>
      </c>
      <c r="F854" s="609"/>
      <c r="G854" s="609"/>
      <c r="H854" s="609"/>
      <c r="I854" s="609"/>
      <c r="J854" s="609">
        <v>0.23</v>
      </c>
      <c r="K854" s="609">
        <v>4.7</v>
      </c>
    </row>
    <row r="855" spans="1:11" x14ac:dyDescent="0.2">
      <c r="A855" s="609" t="s">
        <v>1434</v>
      </c>
      <c r="B855" s="609"/>
      <c r="C855" s="609" t="s">
        <v>750</v>
      </c>
      <c r="D855" s="609"/>
      <c r="E855" s="609"/>
      <c r="F855" s="609"/>
      <c r="G855" s="609"/>
      <c r="H855" s="609"/>
      <c r="I855" s="609">
        <v>0.72</v>
      </c>
      <c r="J855" s="609"/>
      <c r="K855" s="609"/>
    </row>
    <row r="856" spans="1:11" x14ac:dyDescent="0.2">
      <c r="A856" s="609"/>
      <c r="B856" s="609"/>
      <c r="C856" s="609"/>
      <c r="D856" s="609" t="s">
        <v>583</v>
      </c>
      <c r="E856" s="609" t="s">
        <v>890</v>
      </c>
      <c r="F856" s="609"/>
      <c r="G856" s="609"/>
      <c r="H856" s="609"/>
      <c r="I856" s="609"/>
      <c r="J856" s="609">
        <v>0</v>
      </c>
      <c r="K856" s="609">
        <v>9.8000000000000007</v>
      </c>
    </row>
    <row r="857" spans="1:11" x14ac:dyDescent="0.2">
      <c r="A857" s="609" t="s">
        <v>1435</v>
      </c>
      <c r="B857" s="609"/>
      <c r="C857" s="609" t="s">
        <v>1121</v>
      </c>
      <c r="D857" s="609"/>
      <c r="E857" s="609"/>
      <c r="F857" s="609"/>
      <c r="G857" s="609"/>
      <c r="H857" s="609"/>
      <c r="I857" s="609">
        <v>1.24</v>
      </c>
      <c r="J857" s="609"/>
      <c r="K857" s="609"/>
    </row>
    <row r="858" spans="1:11" x14ac:dyDescent="0.2">
      <c r="A858" s="609"/>
      <c r="B858" s="609"/>
      <c r="C858" s="609"/>
      <c r="D858" s="609" t="s">
        <v>579</v>
      </c>
      <c r="E858" s="609" t="s">
        <v>1231</v>
      </c>
      <c r="F858" s="609"/>
      <c r="G858" s="609"/>
      <c r="H858" s="609"/>
      <c r="I858" s="609"/>
      <c r="J858" s="609">
        <v>7.0000000000000007E-2</v>
      </c>
      <c r="K858" s="609">
        <v>11.4</v>
      </c>
    </row>
    <row r="859" spans="1:11" x14ac:dyDescent="0.2">
      <c r="A859" s="609" t="s">
        <v>1436</v>
      </c>
      <c r="B859" s="609" t="s">
        <v>577</v>
      </c>
      <c r="C859" s="609" t="s">
        <v>612</v>
      </c>
      <c r="D859" s="609"/>
      <c r="E859" s="609"/>
      <c r="F859" s="609"/>
      <c r="G859" s="609"/>
      <c r="H859" s="609">
        <v>0.02</v>
      </c>
      <c r="I859" s="609">
        <v>1.04</v>
      </c>
      <c r="J859" s="609"/>
      <c r="K859" s="609"/>
    </row>
    <row r="860" spans="1:11" x14ac:dyDescent="0.2">
      <c r="A860" s="609"/>
      <c r="B860" s="609"/>
      <c r="C860" s="609"/>
      <c r="D860" s="609" t="s">
        <v>811</v>
      </c>
      <c r="E860" s="609" t="s">
        <v>1148</v>
      </c>
      <c r="F860" s="609"/>
      <c r="G860" s="609"/>
      <c r="H860" s="609"/>
      <c r="I860" s="609"/>
      <c r="J860" s="609">
        <v>3.6</v>
      </c>
      <c r="K860" s="609">
        <v>5.25</v>
      </c>
    </row>
    <row r="861" spans="1:11" x14ac:dyDescent="0.2">
      <c r="A861" s="609" t="s">
        <v>1437</v>
      </c>
      <c r="B861" s="609" t="s">
        <v>617</v>
      </c>
      <c r="C861" s="609" t="s">
        <v>613</v>
      </c>
      <c r="D861" s="609"/>
      <c r="E861" s="609"/>
      <c r="F861" s="609"/>
      <c r="G861" s="609"/>
      <c r="H861" s="609">
        <v>0.7</v>
      </c>
      <c r="I861" s="609">
        <v>0.01</v>
      </c>
      <c r="J861" s="609"/>
      <c r="K861" s="609"/>
    </row>
    <row r="862" spans="1:11" x14ac:dyDescent="0.2">
      <c r="A862" s="609"/>
      <c r="B862" s="609"/>
      <c r="C862" s="609"/>
      <c r="D862" s="609" t="s">
        <v>1148</v>
      </c>
      <c r="E862" s="609" t="s">
        <v>959</v>
      </c>
      <c r="F862" s="609"/>
      <c r="G862" s="609"/>
      <c r="H862" s="609"/>
      <c r="I862" s="609"/>
      <c r="J862" s="609">
        <v>5.25</v>
      </c>
      <c r="K862" s="609">
        <v>0.5</v>
      </c>
    </row>
    <row r="863" spans="1:11" x14ac:dyDescent="0.2">
      <c r="A863" s="609" t="s">
        <v>1438</v>
      </c>
      <c r="B863" s="609" t="s">
        <v>592</v>
      </c>
      <c r="C863" s="609" t="s">
        <v>814</v>
      </c>
      <c r="D863" s="609"/>
      <c r="E863" s="609"/>
      <c r="F863" s="609"/>
      <c r="G863" s="609"/>
      <c r="H863" s="609">
        <v>0.35</v>
      </c>
      <c r="I863" s="609">
        <v>0.09</v>
      </c>
      <c r="J863" s="609"/>
      <c r="K863" s="609"/>
    </row>
    <row r="864" spans="1:11" x14ac:dyDescent="0.2">
      <c r="A864" s="609"/>
      <c r="B864" s="609"/>
      <c r="C864" s="609"/>
      <c r="D864" s="609" t="s">
        <v>221</v>
      </c>
      <c r="E864" s="609" t="s">
        <v>489</v>
      </c>
      <c r="F864" s="609"/>
      <c r="G864" s="609"/>
      <c r="H864" s="609"/>
      <c r="I864" s="609"/>
      <c r="J864" s="609">
        <v>1.17</v>
      </c>
      <c r="K864" s="609">
        <v>6.35</v>
      </c>
    </row>
    <row r="865" spans="1:11" x14ac:dyDescent="0.2">
      <c r="A865" s="609" t="s">
        <v>1439</v>
      </c>
      <c r="B865" s="609"/>
      <c r="C865" s="609" t="s">
        <v>326</v>
      </c>
      <c r="D865" s="609"/>
      <c r="E865" s="609"/>
      <c r="F865" s="609"/>
      <c r="G865" s="609"/>
      <c r="H865" s="609"/>
      <c r="I865" s="609">
        <v>1.18</v>
      </c>
      <c r="J865" s="609"/>
      <c r="K865" s="609"/>
    </row>
    <row r="866" spans="1:11" x14ac:dyDescent="0.2">
      <c r="A866" s="609"/>
      <c r="B866" s="609"/>
      <c r="C866" s="609"/>
      <c r="D866" s="609" t="s">
        <v>583</v>
      </c>
      <c r="E866" s="609" t="s">
        <v>1237</v>
      </c>
      <c r="F866" s="609"/>
      <c r="G866" s="609"/>
      <c r="H866" s="609"/>
      <c r="I866" s="609"/>
      <c r="J866" s="609">
        <v>0</v>
      </c>
      <c r="K866" s="609">
        <v>14.35</v>
      </c>
    </row>
    <row r="867" spans="1:11" x14ac:dyDescent="0.2">
      <c r="A867" s="609" t="s">
        <v>1440</v>
      </c>
      <c r="B867" s="609"/>
      <c r="C867" s="609" t="s">
        <v>977</v>
      </c>
      <c r="D867" s="609"/>
      <c r="E867" s="609"/>
      <c r="F867" s="609"/>
      <c r="G867" s="609"/>
      <c r="H867" s="609"/>
      <c r="I867" s="609">
        <v>1.69</v>
      </c>
      <c r="J867" s="609"/>
      <c r="K867" s="609"/>
    </row>
    <row r="868" spans="1:11" x14ac:dyDescent="0.2">
      <c r="A868" s="609"/>
      <c r="B868" s="609"/>
      <c r="C868" s="609"/>
      <c r="D868" s="609" t="s">
        <v>583</v>
      </c>
      <c r="E868" s="609" t="s">
        <v>1441</v>
      </c>
      <c r="F868" s="609"/>
      <c r="G868" s="609"/>
      <c r="H868" s="609"/>
      <c r="I868" s="609"/>
      <c r="J868" s="609">
        <v>0</v>
      </c>
      <c r="K868" s="609">
        <v>20.65</v>
      </c>
    </row>
    <row r="869" spans="1:11" x14ac:dyDescent="0.2">
      <c r="A869" s="609" t="s">
        <v>1442</v>
      </c>
      <c r="B869" s="609"/>
      <c r="C869" s="609" t="s">
        <v>1443</v>
      </c>
      <c r="D869" s="609"/>
      <c r="E869" s="609"/>
      <c r="F869" s="609"/>
      <c r="G869" s="609"/>
      <c r="H869" s="609"/>
      <c r="I869" s="609">
        <v>2.44</v>
      </c>
      <c r="J869" s="609"/>
      <c r="K869" s="609"/>
    </row>
    <row r="870" spans="1:11" x14ac:dyDescent="0.2">
      <c r="A870" s="609"/>
      <c r="B870" s="609"/>
      <c r="C870" s="609"/>
      <c r="D870" s="609" t="s">
        <v>583</v>
      </c>
      <c r="E870" s="609" t="s">
        <v>1444</v>
      </c>
      <c r="F870" s="609"/>
      <c r="G870" s="609"/>
      <c r="H870" s="609"/>
      <c r="I870" s="609"/>
      <c r="J870" s="609">
        <v>0</v>
      </c>
      <c r="K870" s="609">
        <v>22.6</v>
      </c>
    </row>
    <row r="871" spans="1:11" x14ac:dyDescent="0.2">
      <c r="A871" s="609" t="s">
        <v>1445</v>
      </c>
      <c r="B871" s="609"/>
      <c r="C871" s="609" t="s">
        <v>1446</v>
      </c>
      <c r="D871" s="609"/>
      <c r="E871" s="609"/>
      <c r="F871" s="609"/>
      <c r="G871" s="609"/>
      <c r="H871" s="609"/>
      <c r="I871" s="609">
        <v>2.08</v>
      </c>
      <c r="J871" s="609"/>
      <c r="K871" s="609"/>
    </row>
    <row r="872" spans="1:11" x14ac:dyDescent="0.2">
      <c r="A872" s="609"/>
      <c r="B872" s="609"/>
      <c r="C872" s="609"/>
      <c r="D872" s="609" t="s">
        <v>583</v>
      </c>
      <c r="E872" s="609" t="s">
        <v>1447</v>
      </c>
      <c r="F872" s="609"/>
      <c r="G872" s="609"/>
      <c r="H872" s="609"/>
      <c r="I872" s="609"/>
      <c r="J872" s="609">
        <v>0</v>
      </c>
      <c r="K872" s="609">
        <v>17.45</v>
      </c>
    </row>
    <row r="873" spans="1:11" x14ac:dyDescent="0.2">
      <c r="A873" s="609" t="s">
        <v>1448</v>
      </c>
      <c r="B873" s="609"/>
      <c r="C873" s="609" t="s">
        <v>933</v>
      </c>
      <c r="D873" s="609"/>
      <c r="E873" s="609"/>
      <c r="F873" s="609"/>
      <c r="G873" s="609"/>
      <c r="H873" s="609"/>
      <c r="I873" s="609">
        <v>1.41</v>
      </c>
      <c r="J873" s="609"/>
      <c r="K873" s="609"/>
    </row>
    <row r="874" spans="1:11" x14ac:dyDescent="0.2">
      <c r="A874" s="609"/>
      <c r="B874" s="609"/>
      <c r="C874" s="609"/>
      <c r="D874" s="609" t="s">
        <v>589</v>
      </c>
      <c r="E874" s="609" t="s">
        <v>1449</v>
      </c>
      <c r="F874" s="609"/>
      <c r="G874" s="609"/>
      <c r="H874" s="609"/>
      <c r="I874" s="609"/>
      <c r="J874" s="609">
        <v>0.2</v>
      </c>
      <c r="K874" s="609">
        <v>8.9</v>
      </c>
    </row>
    <row r="875" spans="1:11" x14ac:dyDescent="0.2">
      <c r="A875" s="609" t="s">
        <v>1450</v>
      </c>
      <c r="B875" s="609" t="s">
        <v>727</v>
      </c>
      <c r="C875" s="609" t="s">
        <v>658</v>
      </c>
      <c r="D875" s="609"/>
      <c r="E875" s="609"/>
      <c r="F875" s="609"/>
      <c r="G875" s="609"/>
      <c r="H875" s="609">
        <v>0.06</v>
      </c>
      <c r="I875" s="609">
        <v>0.37</v>
      </c>
      <c r="J875" s="609"/>
      <c r="K875" s="609"/>
    </row>
    <row r="876" spans="1:11" x14ac:dyDescent="0.2">
      <c r="A876" s="609"/>
      <c r="B876" s="609"/>
      <c r="C876" s="609"/>
      <c r="D876" s="609" t="s">
        <v>1040</v>
      </c>
      <c r="E876" s="609" t="s">
        <v>830</v>
      </c>
      <c r="F876" s="609"/>
      <c r="G876" s="609"/>
      <c r="H876" s="609"/>
      <c r="I876" s="609"/>
      <c r="J876" s="609">
        <v>1.95</v>
      </c>
      <c r="K876" s="609">
        <v>3.4</v>
      </c>
    </row>
    <row r="877" spans="1:11" x14ac:dyDescent="0.2">
      <c r="A877" s="609" t="s">
        <v>1451</v>
      </c>
      <c r="B877" s="609" t="s">
        <v>677</v>
      </c>
      <c r="C877" s="609" t="s">
        <v>628</v>
      </c>
      <c r="D877" s="609"/>
      <c r="E877" s="609"/>
      <c r="F877" s="609"/>
      <c r="G877" s="609"/>
      <c r="H877" s="609">
        <v>0.33</v>
      </c>
      <c r="I877" s="609">
        <v>0.31</v>
      </c>
      <c r="J877" s="609"/>
      <c r="K877" s="609"/>
    </row>
    <row r="878" spans="1:11" x14ac:dyDescent="0.2">
      <c r="A878" s="609"/>
      <c r="B878" s="609"/>
      <c r="C878" s="609"/>
      <c r="D878" s="609" t="s">
        <v>1031</v>
      </c>
      <c r="E878" s="609" t="s">
        <v>618</v>
      </c>
      <c r="F878" s="609"/>
      <c r="G878" s="609"/>
      <c r="H878" s="609"/>
      <c r="I878" s="609"/>
      <c r="J878" s="609">
        <v>1.7</v>
      </c>
      <c r="K878" s="609">
        <v>7.4</v>
      </c>
    </row>
    <row r="879" spans="1:11" x14ac:dyDescent="0.2">
      <c r="A879" s="609" t="s">
        <v>1452</v>
      </c>
      <c r="B879" s="609" t="s">
        <v>613</v>
      </c>
      <c r="C879" s="609" t="s">
        <v>221</v>
      </c>
      <c r="D879" s="609"/>
      <c r="E879" s="609"/>
      <c r="F879" s="609"/>
      <c r="G879" s="609"/>
      <c r="H879" s="609">
        <v>0.01</v>
      </c>
      <c r="I879" s="609">
        <v>1.17</v>
      </c>
      <c r="J879" s="609"/>
      <c r="K879" s="609"/>
    </row>
    <row r="880" spans="1:11" x14ac:dyDescent="0.2">
      <c r="A880" s="609"/>
      <c r="B880" s="609"/>
      <c r="C880" s="609"/>
      <c r="D880" s="609" t="s">
        <v>594</v>
      </c>
      <c r="E880" s="609" t="s">
        <v>1111</v>
      </c>
      <c r="F880" s="609"/>
      <c r="G880" s="609"/>
      <c r="H880" s="609"/>
      <c r="I880" s="609"/>
      <c r="J880" s="609">
        <v>0.03</v>
      </c>
      <c r="K880" s="609">
        <v>13.25</v>
      </c>
    </row>
    <row r="881" spans="1:11" x14ac:dyDescent="0.2">
      <c r="A881" s="609" t="s">
        <v>1453</v>
      </c>
      <c r="B881" s="609"/>
      <c r="C881" s="609" t="s">
        <v>1454</v>
      </c>
      <c r="D881" s="609"/>
      <c r="E881" s="609"/>
      <c r="F881" s="609"/>
      <c r="G881" s="609"/>
      <c r="H881" s="609"/>
      <c r="I881" s="609">
        <v>1.48</v>
      </c>
      <c r="J881" s="609"/>
      <c r="K881" s="609"/>
    </row>
    <row r="882" spans="1:11" x14ac:dyDescent="0.2">
      <c r="A882" s="609"/>
      <c r="B882" s="609"/>
      <c r="C882" s="609"/>
      <c r="D882" s="609" t="s">
        <v>1341</v>
      </c>
      <c r="E882" s="609" t="s">
        <v>1455</v>
      </c>
      <c r="F882" s="609"/>
      <c r="G882" s="609"/>
      <c r="H882" s="609"/>
      <c r="I882" s="609"/>
      <c r="J882" s="609">
        <v>3.23</v>
      </c>
      <c r="K882" s="609">
        <v>10.75</v>
      </c>
    </row>
    <row r="883" spans="1:11" x14ac:dyDescent="0.2">
      <c r="A883" s="609" t="s">
        <v>1456</v>
      </c>
      <c r="B883" s="609" t="s">
        <v>1170</v>
      </c>
      <c r="C883" s="609" t="s">
        <v>998</v>
      </c>
      <c r="D883" s="609"/>
      <c r="E883" s="609"/>
      <c r="F883" s="609"/>
      <c r="G883" s="609"/>
      <c r="H883" s="609">
        <v>0.97</v>
      </c>
      <c r="I883" s="609">
        <v>0.67</v>
      </c>
      <c r="J883" s="609"/>
      <c r="K883" s="609"/>
    </row>
    <row r="884" spans="1:11" x14ac:dyDescent="0.2">
      <c r="A884" s="609"/>
      <c r="B884" s="609"/>
      <c r="C884" s="609"/>
      <c r="D884" s="609" t="s">
        <v>1457</v>
      </c>
      <c r="E884" s="609" t="s">
        <v>1458</v>
      </c>
      <c r="F884" s="609"/>
      <c r="G884" s="609"/>
      <c r="H884" s="609"/>
      <c r="I884" s="609"/>
      <c r="J884" s="609">
        <v>12.85</v>
      </c>
      <c r="K884" s="609">
        <v>2.23</v>
      </c>
    </row>
    <row r="885" spans="1:11" x14ac:dyDescent="0.2">
      <c r="A885" s="609" t="s">
        <v>1459</v>
      </c>
      <c r="B885" s="609" t="s">
        <v>1308</v>
      </c>
      <c r="C885" s="609"/>
      <c r="D885" s="609"/>
      <c r="E885" s="609"/>
      <c r="F885" s="609"/>
      <c r="G885" s="609"/>
      <c r="H885" s="609">
        <v>1.6</v>
      </c>
      <c r="I885" s="609"/>
      <c r="J885" s="609"/>
      <c r="K885" s="609"/>
    </row>
    <row r="886" spans="1:11" x14ac:dyDescent="0.2">
      <c r="A886" s="609"/>
      <c r="B886" s="609"/>
      <c r="C886" s="609"/>
      <c r="D886" s="609" t="s">
        <v>683</v>
      </c>
      <c r="E886" s="609" t="s">
        <v>583</v>
      </c>
      <c r="F886" s="609"/>
      <c r="G886" s="609"/>
      <c r="H886" s="609"/>
      <c r="I886" s="609"/>
      <c r="J886" s="609">
        <v>10.5</v>
      </c>
      <c r="K886" s="609">
        <v>0</v>
      </c>
    </row>
    <row r="887" spans="1:11" x14ac:dyDescent="0.2">
      <c r="A887" s="609" t="s">
        <v>1460</v>
      </c>
      <c r="B887" s="609" t="s">
        <v>959</v>
      </c>
      <c r="C887" s="609"/>
      <c r="D887" s="609"/>
      <c r="E887" s="609"/>
      <c r="F887" s="609"/>
      <c r="G887" s="609"/>
      <c r="H887" s="609">
        <v>0.5</v>
      </c>
      <c r="I887" s="609"/>
      <c r="J887" s="609"/>
      <c r="K887" s="609"/>
    </row>
    <row r="888" spans="1:11" x14ac:dyDescent="0.2">
      <c r="A888" s="609"/>
      <c r="B888" s="609"/>
      <c r="C888" s="609"/>
      <c r="D888" s="609" t="s">
        <v>850</v>
      </c>
      <c r="E888" s="609" t="s">
        <v>772</v>
      </c>
      <c r="F888" s="609"/>
      <c r="G888" s="609"/>
      <c r="H888" s="609"/>
      <c r="I888" s="609"/>
      <c r="J888" s="609">
        <v>3.75</v>
      </c>
      <c r="K888" s="609">
        <v>1.23</v>
      </c>
    </row>
    <row r="889" spans="1:11" x14ac:dyDescent="0.2">
      <c r="A889" s="609" t="s">
        <v>1461</v>
      </c>
      <c r="B889" s="609" t="s">
        <v>596</v>
      </c>
      <c r="C889" s="609" t="s">
        <v>658</v>
      </c>
      <c r="D889" s="609"/>
      <c r="E889" s="609"/>
      <c r="F889" s="609"/>
      <c r="G889" s="609"/>
      <c r="H889" s="609">
        <v>0.25</v>
      </c>
      <c r="I889" s="609">
        <v>0.37</v>
      </c>
      <c r="J889" s="609"/>
      <c r="K889" s="609"/>
    </row>
    <row r="890" spans="1:11" x14ac:dyDescent="0.2">
      <c r="A890" s="609"/>
      <c r="B890" s="609"/>
      <c r="C890" s="609"/>
      <c r="D890" s="609" t="s">
        <v>682</v>
      </c>
      <c r="E890" s="609" t="s">
        <v>811</v>
      </c>
      <c r="F890" s="609"/>
      <c r="G890" s="609"/>
      <c r="H890" s="609"/>
      <c r="I890" s="609"/>
      <c r="J890" s="609">
        <v>1.3</v>
      </c>
      <c r="K890" s="609">
        <v>3.6</v>
      </c>
    </row>
    <row r="891" spans="1:11" x14ac:dyDescent="0.2">
      <c r="A891" s="609" t="s">
        <v>1462</v>
      </c>
      <c r="B891" s="609" t="s">
        <v>613</v>
      </c>
      <c r="C891" s="609" t="s">
        <v>592</v>
      </c>
      <c r="D891" s="609"/>
      <c r="E891" s="609"/>
      <c r="F891" s="609"/>
      <c r="G891" s="609"/>
      <c r="H891" s="609">
        <v>0.01</v>
      </c>
      <c r="I891" s="609">
        <v>0.35</v>
      </c>
      <c r="J891" s="609"/>
      <c r="K891" s="609"/>
    </row>
    <row r="892" spans="1:11" x14ac:dyDescent="0.2">
      <c r="A892" s="609"/>
      <c r="B892" s="609"/>
      <c r="C892" s="609"/>
      <c r="D892" s="609" t="s">
        <v>575</v>
      </c>
      <c r="E892" s="609" t="s">
        <v>1104</v>
      </c>
      <c r="F892" s="609"/>
      <c r="G892" s="609"/>
      <c r="H892" s="609"/>
      <c r="I892" s="609"/>
      <c r="J892" s="609">
        <v>0.6</v>
      </c>
      <c r="K892" s="609">
        <v>4.8499999999999996</v>
      </c>
    </row>
    <row r="893" spans="1:11" x14ac:dyDescent="0.2">
      <c r="A893" s="609" t="s">
        <v>1463</v>
      </c>
      <c r="B893" s="609" t="s">
        <v>1102</v>
      </c>
      <c r="C893" s="609" t="s">
        <v>697</v>
      </c>
      <c r="D893" s="609"/>
      <c r="E893" s="609"/>
      <c r="F893" s="609"/>
      <c r="G893" s="609"/>
      <c r="H893" s="609">
        <v>0.11</v>
      </c>
      <c r="I893" s="609">
        <v>0.62</v>
      </c>
      <c r="J893" s="609"/>
      <c r="K893" s="609"/>
    </row>
    <row r="894" spans="1:11" x14ac:dyDescent="0.2">
      <c r="A894" s="609"/>
      <c r="B894" s="609"/>
      <c r="C894" s="609"/>
      <c r="D894" s="609" t="s">
        <v>638</v>
      </c>
      <c r="E894" s="609" t="s">
        <v>1304</v>
      </c>
      <c r="F894" s="609"/>
      <c r="G894" s="609"/>
      <c r="H894" s="609"/>
      <c r="I894" s="609"/>
      <c r="J894" s="609">
        <v>6.1</v>
      </c>
      <c r="K894" s="609">
        <v>6.55</v>
      </c>
    </row>
    <row r="895" spans="1:11" x14ac:dyDescent="0.2">
      <c r="A895" s="609" t="s">
        <v>1464</v>
      </c>
      <c r="B895" s="609" t="s">
        <v>1088</v>
      </c>
      <c r="C895" s="609" t="s">
        <v>839</v>
      </c>
      <c r="D895" s="609"/>
      <c r="E895" s="609"/>
      <c r="F895" s="609"/>
      <c r="G895" s="609"/>
      <c r="H895" s="609">
        <v>1.1100000000000001</v>
      </c>
      <c r="I895" s="609">
        <v>0.69</v>
      </c>
      <c r="J895" s="609"/>
      <c r="K895" s="609"/>
    </row>
    <row r="896" spans="1:11" x14ac:dyDescent="0.2">
      <c r="A896" s="609"/>
      <c r="B896" s="609"/>
      <c r="C896" s="609"/>
      <c r="D896" s="609" t="s">
        <v>1322</v>
      </c>
      <c r="E896" s="609" t="s">
        <v>742</v>
      </c>
      <c r="F896" s="609"/>
      <c r="G896" s="609"/>
      <c r="H896" s="609"/>
      <c r="I896" s="609"/>
      <c r="J896" s="609">
        <v>8.35</v>
      </c>
      <c r="K896" s="609">
        <v>4.25</v>
      </c>
    </row>
    <row r="897" spans="1:11" x14ac:dyDescent="0.2">
      <c r="A897" s="609" t="s">
        <v>1465</v>
      </c>
      <c r="B897" s="609" t="s">
        <v>624</v>
      </c>
      <c r="C897" s="609" t="s">
        <v>713</v>
      </c>
      <c r="D897" s="609"/>
      <c r="E897" s="609"/>
      <c r="F897" s="609"/>
      <c r="G897" s="609"/>
      <c r="H897" s="609">
        <v>0.56000000000000005</v>
      </c>
      <c r="I897" s="609">
        <v>0.16</v>
      </c>
      <c r="J897" s="609"/>
      <c r="K897" s="609"/>
    </row>
    <row r="898" spans="1:11" x14ac:dyDescent="0.2">
      <c r="A898" s="609"/>
      <c r="B898" s="609"/>
      <c r="C898" s="609"/>
      <c r="D898" s="609" t="s">
        <v>1306</v>
      </c>
      <c r="E898" s="609" t="s">
        <v>803</v>
      </c>
      <c r="F898" s="609"/>
      <c r="G898" s="609"/>
      <c r="H898" s="609"/>
      <c r="I898" s="609"/>
      <c r="J898" s="609">
        <v>5.35</v>
      </c>
      <c r="K898" s="609">
        <v>1.05</v>
      </c>
    </row>
    <row r="899" spans="1:11" x14ac:dyDescent="0.2">
      <c r="A899" s="609" t="s">
        <v>1466</v>
      </c>
      <c r="B899" s="609" t="s">
        <v>861</v>
      </c>
      <c r="C899" s="609" t="s">
        <v>801</v>
      </c>
      <c r="D899" s="609"/>
      <c r="E899" s="609"/>
      <c r="F899" s="609"/>
      <c r="G899" s="609"/>
      <c r="H899" s="609">
        <v>0.51</v>
      </c>
      <c r="I899" s="609">
        <v>0.05</v>
      </c>
      <c r="J899" s="609"/>
      <c r="K899" s="609"/>
    </row>
    <row r="900" spans="1:11" x14ac:dyDescent="0.2">
      <c r="A900" s="609"/>
      <c r="B900" s="609"/>
      <c r="C900" s="609"/>
      <c r="D900" s="609" t="s">
        <v>850</v>
      </c>
      <c r="E900" s="609" t="s">
        <v>698</v>
      </c>
      <c r="F900" s="609"/>
      <c r="G900" s="609"/>
      <c r="H900" s="609"/>
      <c r="I900" s="609"/>
      <c r="J900" s="609">
        <v>3.75</v>
      </c>
      <c r="K900" s="609">
        <v>0.17</v>
      </c>
    </row>
    <row r="901" spans="1:11" x14ac:dyDescent="0.2">
      <c r="A901" s="609" t="s">
        <v>1467</v>
      </c>
      <c r="B901" s="609" t="s">
        <v>673</v>
      </c>
      <c r="C901" s="609" t="s">
        <v>583</v>
      </c>
      <c r="D901" s="609"/>
      <c r="E901" s="609"/>
      <c r="F901" s="609"/>
      <c r="G901" s="609"/>
      <c r="H901" s="609">
        <v>0.24</v>
      </c>
      <c r="I901" s="609">
        <v>0</v>
      </c>
      <c r="J901" s="609"/>
      <c r="K901" s="609"/>
    </row>
    <row r="902" spans="1:11" x14ac:dyDescent="0.2">
      <c r="A902" s="609"/>
      <c r="B902" s="609"/>
      <c r="C902" s="609"/>
      <c r="D902" s="609" t="s">
        <v>685</v>
      </c>
      <c r="E902" s="609" t="s">
        <v>710</v>
      </c>
      <c r="F902" s="609"/>
      <c r="G902" s="609"/>
      <c r="H902" s="609"/>
      <c r="I902" s="609"/>
      <c r="J902" s="609">
        <v>0.8</v>
      </c>
      <c r="K902" s="609">
        <v>2.9</v>
      </c>
    </row>
    <row r="903" spans="1:11" x14ac:dyDescent="0.2">
      <c r="A903" s="609" t="s">
        <v>1468</v>
      </c>
      <c r="B903" s="609" t="s">
        <v>583</v>
      </c>
      <c r="C903" s="609" t="s">
        <v>872</v>
      </c>
      <c r="D903" s="609"/>
      <c r="E903" s="609"/>
      <c r="F903" s="609"/>
      <c r="G903" s="609"/>
      <c r="H903" s="609">
        <v>0</v>
      </c>
      <c r="I903" s="609">
        <v>0.87</v>
      </c>
      <c r="J903" s="609"/>
      <c r="K903" s="609"/>
    </row>
    <row r="904" spans="1:11" x14ac:dyDescent="0.2">
      <c r="A904" s="609"/>
      <c r="B904" s="609"/>
      <c r="C904" s="609"/>
      <c r="D904" s="609" t="s">
        <v>1164</v>
      </c>
      <c r="E904" s="609" t="s">
        <v>1098</v>
      </c>
      <c r="F904" s="609"/>
      <c r="G904" s="609"/>
      <c r="H904" s="609"/>
      <c r="I904" s="609"/>
      <c r="J904" s="609">
        <v>2.2999999999999998</v>
      </c>
      <c r="K904" s="609">
        <v>4.75</v>
      </c>
    </row>
    <row r="905" spans="1:11" x14ac:dyDescent="0.2">
      <c r="A905" s="609" t="s">
        <v>1469</v>
      </c>
      <c r="B905" s="609" t="s">
        <v>839</v>
      </c>
      <c r="C905" s="609" t="s">
        <v>724</v>
      </c>
      <c r="D905" s="609"/>
      <c r="E905" s="609"/>
      <c r="F905" s="609"/>
      <c r="G905" s="609"/>
      <c r="H905" s="609">
        <v>0.69</v>
      </c>
      <c r="I905" s="609">
        <v>0.08</v>
      </c>
      <c r="J905" s="609"/>
      <c r="K905" s="609"/>
    </row>
    <row r="906" spans="1:11" x14ac:dyDescent="0.2">
      <c r="A906" s="609"/>
      <c r="B906" s="609"/>
      <c r="C906" s="609"/>
      <c r="D906" s="609" t="s">
        <v>960</v>
      </c>
      <c r="E906" s="609" t="s">
        <v>985</v>
      </c>
      <c r="F906" s="609"/>
      <c r="G906" s="609"/>
      <c r="H906" s="609"/>
      <c r="I906" s="609"/>
      <c r="J906" s="609">
        <v>3.95</v>
      </c>
      <c r="K906" s="609">
        <v>3.5</v>
      </c>
    </row>
    <row r="907" spans="1:11" x14ac:dyDescent="0.2">
      <c r="A907" s="609" t="s">
        <v>1470</v>
      </c>
      <c r="B907" s="609" t="s">
        <v>573</v>
      </c>
      <c r="C907" s="609" t="s">
        <v>697</v>
      </c>
      <c r="D907" s="609"/>
      <c r="E907" s="609"/>
      <c r="F907" s="609"/>
      <c r="G907" s="609"/>
      <c r="H907" s="609">
        <v>0.1</v>
      </c>
      <c r="I907" s="609">
        <v>0.62</v>
      </c>
      <c r="J907" s="609"/>
      <c r="K907" s="609"/>
    </row>
    <row r="908" spans="1:11" x14ac:dyDescent="0.2">
      <c r="A908" s="609"/>
      <c r="B908" s="609"/>
      <c r="C908" s="609"/>
      <c r="D908" s="609" t="s">
        <v>677</v>
      </c>
      <c r="E908" s="609" t="s">
        <v>333</v>
      </c>
      <c r="F908" s="609"/>
      <c r="G908" s="609"/>
      <c r="H908" s="609"/>
      <c r="I908" s="609"/>
      <c r="J908" s="609">
        <v>0.33</v>
      </c>
      <c r="K908" s="609">
        <v>8.15</v>
      </c>
    </row>
    <row r="909" spans="1:11" x14ac:dyDescent="0.2">
      <c r="A909" s="609" t="s">
        <v>1471</v>
      </c>
      <c r="B909" s="609"/>
      <c r="C909" s="609" t="s">
        <v>770</v>
      </c>
      <c r="D909" s="609"/>
      <c r="E909" s="609"/>
      <c r="F909" s="609"/>
      <c r="G909" s="609"/>
      <c r="H909" s="609"/>
      <c r="I909" s="609">
        <v>1.01</v>
      </c>
      <c r="J909" s="609"/>
      <c r="K909" s="609"/>
    </row>
    <row r="910" spans="1:11" x14ac:dyDescent="0.2">
      <c r="A910" s="609"/>
      <c r="B910" s="609"/>
      <c r="C910" s="609"/>
      <c r="D910" s="609" t="s">
        <v>583</v>
      </c>
      <c r="E910" s="609" t="s">
        <v>1472</v>
      </c>
      <c r="F910" s="609"/>
      <c r="G910" s="609"/>
      <c r="H910" s="609"/>
      <c r="I910" s="609"/>
      <c r="J910" s="609">
        <v>0</v>
      </c>
      <c r="K910" s="609">
        <v>15.4</v>
      </c>
    </row>
    <row r="911" spans="1:11" x14ac:dyDescent="0.2">
      <c r="A911" s="609" t="s">
        <v>1473</v>
      </c>
      <c r="B911" s="609"/>
      <c r="C911" s="609" t="s">
        <v>694</v>
      </c>
      <c r="D911" s="609"/>
      <c r="E911" s="609"/>
      <c r="F911" s="609"/>
      <c r="G911" s="609"/>
      <c r="H911" s="609"/>
      <c r="I911" s="609">
        <v>2.0699999999999998</v>
      </c>
      <c r="J911" s="609"/>
      <c r="K911" s="609"/>
    </row>
    <row r="912" spans="1:11" x14ac:dyDescent="0.2">
      <c r="A912" s="609"/>
      <c r="B912" s="609"/>
      <c r="C912" s="609"/>
      <c r="D912" s="609" t="s">
        <v>583</v>
      </c>
      <c r="E912" s="609" t="s">
        <v>1474</v>
      </c>
      <c r="F912" s="609"/>
      <c r="G912" s="609"/>
      <c r="H912" s="609"/>
      <c r="I912" s="609"/>
      <c r="J912" s="609">
        <v>0</v>
      </c>
      <c r="K912" s="609">
        <v>23.85</v>
      </c>
    </row>
    <row r="913" spans="1:11" x14ac:dyDescent="0.2">
      <c r="A913" s="609" t="s">
        <v>1475</v>
      </c>
      <c r="B913" s="609"/>
      <c r="C913" s="609" t="s">
        <v>876</v>
      </c>
      <c r="D913" s="609"/>
      <c r="E913" s="609"/>
      <c r="F913" s="609"/>
      <c r="G913" s="609"/>
      <c r="H913" s="609"/>
      <c r="I913" s="609">
        <v>2.7</v>
      </c>
      <c r="J913" s="609"/>
      <c r="K913" s="609"/>
    </row>
    <row r="914" spans="1:11" x14ac:dyDescent="0.2">
      <c r="A914" s="609"/>
      <c r="B914" s="609"/>
      <c r="C914" s="609"/>
      <c r="D914" s="609" t="s">
        <v>583</v>
      </c>
      <c r="E914" s="609" t="s">
        <v>1476</v>
      </c>
      <c r="F914" s="609"/>
      <c r="G914" s="609"/>
      <c r="H914" s="609"/>
      <c r="I914" s="609"/>
      <c r="J914" s="609">
        <v>0</v>
      </c>
      <c r="K914" s="609">
        <v>21.95</v>
      </c>
    </row>
    <row r="915" spans="1:11" x14ac:dyDescent="0.2">
      <c r="A915" s="609" t="s">
        <v>1477</v>
      </c>
      <c r="B915" s="609"/>
      <c r="C915" s="609" t="s">
        <v>977</v>
      </c>
      <c r="D915" s="609"/>
      <c r="E915" s="609"/>
      <c r="F915" s="609"/>
      <c r="G915" s="609"/>
      <c r="H915" s="609"/>
      <c r="I915" s="609">
        <v>1.69</v>
      </c>
      <c r="J915" s="609"/>
      <c r="K915" s="609"/>
    </row>
    <row r="916" spans="1:11" x14ac:dyDescent="0.2">
      <c r="A916" s="609"/>
      <c r="B916" s="609"/>
      <c r="C916" s="609"/>
      <c r="D916" s="609" t="s">
        <v>583</v>
      </c>
      <c r="E916" s="609" t="s">
        <v>1478</v>
      </c>
      <c r="F916" s="609"/>
      <c r="G916" s="609"/>
      <c r="H916" s="609"/>
      <c r="I916" s="609"/>
      <c r="J916" s="609">
        <v>0</v>
      </c>
      <c r="K916" s="609">
        <v>13.95</v>
      </c>
    </row>
    <row r="917" spans="1:11" x14ac:dyDescent="0.2">
      <c r="A917" s="609" t="s">
        <v>1479</v>
      </c>
      <c r="B917" s="609"/>
      <c r="C917" s="609" t="s">
        <v>661</v>
      </c>
      <c r="D917" s="609"/>
      <c r="E917" s="609"/>
      <c r="F917" s="609"/>
      <c r="G917" s="609"/>
      <c r="H917" s="609"/>
      <c r="I917" s="609">
        <v>1.1000000000000001</v>
      </c>
      <c r="J917" s="609"/>
      <c r="K917" s="609"/>
    </row>
    <row r="918" spans="1:11" x14ac:dyDescent="0.2">
      <c r="A918" s="609"/>
      <c r="B918" s="609"/>
      <c r="C918" s="609"/>
      <c r="D918" s="609" t="s">
        <v>690</v>
      </c>
      <c r="E918" s="609" t="s">
        <v>1480</v>
      </c>
      <c r="F918" s="609"/>
      <c r="G918" s="609"/>
      <c r="H918" s="609"/>
      <c r="I918" s="609"/>
      <c r="J918" s="609">
        <v>1.53</v>
      </c>
      <c r="K918" s="609">
        <v>3.67</v>
      </c>
    </row>
    <row r="919" spans="1:11" x14ac:dyDescent="0.2">
      <c r="A919" s="609" t="s">
        <v>1481</v>
      </c>
      <c r="B919" s="609" t="s">
        <v>645</v>
      </c>
      <c r="C919" s="609"/>
      <c r="D919" s="609"/>
      <c r="E919" s="609"/>
      <c r="F919" s="609"/>
      <c r="G919" s="609"/>
      <c r="H919" s="609">
        <v>0.46</v>
      </c>
      <c r="I919" s="609"/>
      <c r="J919" s="609"/>
      <c r="K919" s="609"/>
    </row>
    <row r="920" spans="1:11" x14ac:dyDescent="0.2">
      <c r="A920" s="609"/>
      <c r="B920" s="609"/>
      <c r="C920" s="609"/>
      <c r="D920" s="609" t="s">
        <v>842</v>
      </c>
      <c r="E920" s="609" t="s">
        <v>573</v>
      </c>
      <c r="F920" s="609"/>
      <c r="G920" s="609"/>
      <c r="H920" s="609"/>
      <c r="I920" s="609"/>
      <c r="J920" s="609">
        <v>3.15</v>
      </c>
      <c r="K920" s="609">
        <v>0.1</v>
      </c>
    </row>
    <row r="921" spans="1:11" x14ac:dyDescent="0.2">
      <c r="A921" s="609" t="s">
        <v>1482</v>
      </c>
      <c r="B921" s="609" t="s">
        <v>698</v>
      </c>
      <c r="C921" s="609" t="s">
        <v>594</v>
      </c>
      <c r="D921" s="609"/>
      <c r="E921" s="609"/>
      <c r="F921" s="609"/>
      <c r="G921" s="609"/>
      <c r="H921" s="609">
        <v>0.17</v>
      </c>
      <c r="I921" s="609">
        <v>0.03</v>
      </c>
      <c r="J921" s="609"/>
      <c r="K921" s="609"/>
    </row>
    <row r="922" spans="1:11" x14ac:dyDescent="0.2">
      <c r="A922" s="609"/>
      <c r="B922" s="609"/>
      <c r="C922" s="609"/>
      <c r="D922" s="609" t="s">
        <v>902</v>
      </c>
      <c r="E922" s="609" t="s">
        <v>680</v>
      </c>
      <c r="F922" s="609"/>
      <c r="G922" s="609"/>
      <c r="H922" s="609"/>
      <c r="I922" s="609"/>
      <c r="J922" s="609">
        <v>0.9</v>
      </c>
      <c r="K922" s="609">
        <v>9.75</v>
      </c>
    </row>
    <row r="923" spans="1:11" x14ac:dyDescent="0.2">
      <c r="A923" s="609" t="s">
        <v>1483</v>
      </c>
      <c r="B923" s="609" t="s">
        <v>613</v>
      </c>
      <c r="C923" s="609" t="s">
        <v>1399</v>
      </c>
      <c r="D923" s="609"/>
      <c r="E923" s="609"/>
      <c r="F923" s="609"/>
      <c r="G923" s="609"/>
      <c r="H923" s="609">
        <v>0.01</v>
      </c>
      <c r="I923" s="609">
        <v>1.92</v>
      </c>
      <c r="J923" s="609"/>
      <c r="K923" s="609"/>
    </row>
    <row r="924" spans="1:11" x14ac:dyDescent="0.2">
      <c r="A924" s="609"/>
      <c r="B924" s="609"/>
      <c r="C924" s="609"/>
      <c r="D924" s="609" t="s">
        <v>573</v>
      </c>
      <c r="E924" s="609" t="s">
        <v>1484</v>
      </c>
      <c r="F924" s="609"/>
      <c r="G924" s="609"/>
      <c r="H924" s="609"/>
      <c r="I924" s="609"/>
      <c r="J924" s="609">
        <v>0.1</v>
      </c>
      <c r="K924" s="609">
        <v>17.600000000000001</v>
      </c>
    </row>
    <row r="925" spans="1:11" x14ac:dyDescent="0.2">
      <c r="A925" s="609" t="s">
        <v>1485</v>
      </c>
      <c r="B925" s="609" t="s">
        <v>613</v>
      </c>
      <c r="C925" s="609" t="s">
        <v>1308</v>
      </c>
      <c r="D925" s="609"/>
      <c r="E925" s="609"/>
      <c r="F925" s="609"/>
      <c r="G925" s="609"/>
      <c r="H925" s="609">
        <v>0.01</v>
      </c>
      <c r="I925" s="609">
        <v>1.6</v>
      </c>
      <c r="J925" s="609"/>
      <c r="K925" s="609"/>
    </row>
    <row r="926" spans="1:11" x14ac:dyDescent="0.2">
      <c r="A926" s="609"/>
      <c r="B926" s="609"/>
      <c r="C926" s="609"/>
      <c r="D926" s="609" t="s">
        <v>594</v>
      </c>
      <c r="E926" s="609" t="s">
        <v>1472</v>
      </c>
      <c r="F926" s="609"/>
      <c r="G926" s="609"/>
      <c r="H926" s="609"/>
      <c r="I926" s="609"/>
      <c r="J926" s="609">
        <v>0.03</v>
      </c>
      <c r="K926" s="609">
        <v>15.4</v>
      </c>
    </row>
    <row r="927" spans="1:11" x14ac:dyDescent="0.2">
      <c r="A927" s="609" t="s">
        <v>1486</v>
      </c>
      <c r="B927" s="609"/>
      <c r="C927" s="609" t="s">
        <v>1454</v>
      </c>
      <c r="D927" s="609"/>
      <c r="E927" s="609"/>
      <c r="F927" s="609"/>
      <c r="G927" s="609"/>
      <c r="H927" s="609"/>
      <c r="I927" s="609">
        <v>1.48</v>
      </c>
      <c r="J927" s="609"/>
      <c r="K927" s="609"/>
    </row>
    <row r="928" spans="1:11" x14ac:dyDescent="0.2">
      <c r="A928" s="609"/>
      <c r="B928" s="609"/>
      <c r="C928" s="609"/>
      <c r="D928" s="609" t="s">
        <v>721</v>
      </c>
      <c r="E928" s="609" t="s">
        <v>665</v>
      </c>
      <c r="F928" s="609"/>
      <c r="G928" s="609"/>
      <c r="H928" s="609"/>
      <c r="I928" s="609"/>
      <c r="J928" s="609">
        <v>0.27</v>
      </c>
      <c r="K928" s="609">
        <v>8.6</v>
      </c>
    </row>
    <row r="929" spans="1:11" x14ac:dyDescent="0.2">
      <c r="A929" s="609" t="s">
        <v>1487</v>
      </c>
      <c r="B929" s="609" t="s">
        <v>724</v>
      </c>
      <c r="C929" s="609" t="s">
        <v>673</v>
      </c>
      <c r="D929" s="609"/>
      <c r="E929" s="609"/>
      <c r="F929" s="609"/>
      <c r="G929" s="609"/>
      <c r="H929" s="609">
        <v>0.08</v>
      </c>
      <c r="I929" s="609">
        <v>0.24</v>
      </c>
      <c r="J929" s="609"/>
      <c r="K929" s="609"/>
    </row>
    <row r="930" spans="1:11" x14ac:dyDescent="0.2">
      <c r="A930" s="609"/>
      <c r="B930" s="609"/>
      <c r="C930" s="609"/>
      <c r="D930" s="609" t="s">
        <v>721</v>
      </c>
      <c r="E930" s="609" t="s">
        <v>1148</v>
      </c>
      <c r="F930" s="609"/>
      <c r="G930" s="609"/>
      <c r="H930" s="609"/>
      <c r="I930" s="609"/>
      <c r="J930" s="609">
        <v>0.27</v>
      </c>
      <c r="K930" s="609">
        <v>5.25</v>
      </c>
    </row>
    <row r="931" spans="1:11" x14ac:dyDescent="0.2">
      <c r="A931" s="609" t="s">
        <v>1488</v>
      </c>
      <c r="B931" s="609"/>
      <c r="C931" s="609" t="s">
        <v>634</v>
      </c>
      <c r="D931" s="609"/>
      <c r="E931" s="609"/>
      <c r="F931" s="609"/>
      <c r="G931" s="609"/>
      <c r="H931" s="609"/>
      <c r="I931" s="609">
        <v>0.81</v>
      </c>
      <c r="J931" s="609"/>
      <c r="K931" s="609"/>
    </row>
    <row r="932" spans="1:11" x14ac:dyDescent="0.2">
      <c r="A932" s="609"/>
      <c r="B932" s="609"/>
      <c r="C932" s="609"/>
      <c r="D932" s="609" t="s">
        <v>583</v>
      </c>
      <c r="E932" s="609" t="s">
        <v>1489</v>
      </c>
      <c r="F932" s="609"/>
      <c r="G932" s="609"/>
      <c r="H932" s="609"/>
      <c r="I932" s="609"/>
      <c r="J932" s="609">
        <v>0</v>
      </c>
      <c r="K932" s="609">
        <v>10</v>
      </c>
    </row>
    <row r="933" spans="1:11" x14ac:dyDescent="0.2">
      <c r="A933" s="609" t="s">
        <v>1490</v>
      </c>
      <c r="B933" s="609"/>
      <c r="C933" s="609" t="s">
        <v>964</v>
      </c>
      <c r="D933" s="609"/>
      <c r="E933" s="609"/>
      <c r="F933" s="609"/>
      <c r="G933" s="609"/>
      <c r="H933" s="609"/>
      <c r="I933" s="609">
        <v>1.19</v>
      </c>
      <c r="J933" s="609"/>
      <c r="K933" s="609"/>
    </row>
    <row r="934" spans="1:11" x14ac:dyDescent="0.2">
      <c r="A934" s="609"/>
      <c r="B934" s="609"/>
      <c r="C934" s="609"/>
      <c r="D934" s="609" t="s">
        <v>583</v>
      </c>
      <c r="E934" s="609" t="s">
        <v>1114</v>
      </c>
      <c r="F934" s="609"/>
      <c r="G934" s="609"/>
      <c r="H934" s="609"/>
      <c r="I934" s="609"/>
      <c r="J934" s="609">
        <v>0</v>
      </c>
      <c r="K934" s="609">
        <v>12.3</v>
      </c>
    </row>
    <row r="935" spans="1:11" x14ac:dyDescent="0.2">
      <c r="A935" s="609" t="s">
        <v>1491</v>
      </c>
      <c r="B935" s="609" t="s">
        <v>583</v>
      </c>
      <c r="C935" s="609" t="s">
        <v>1150</v>
      </c>
      <c r="D935" s="609"/>
      <c r="E935" s="609"/>
      <c r="F935" s="609"/>
      <c r="G935" s="609"/>
      <c r="H935" s="609">
        <v>0</v>
      </c>
      <c r="I935" s="609">
        <v>1.27</v>
      </c>
      <c r="J935" s="609"/>
      <c r="K935" s="609"/>
    </row>
    <row r="936" spans="1:11" x14ac:dyDescent="0.2">
      <c r="A936" s="609"/>
      <c r="B936" s="609"/>
      <c r="C936" s="609"/>
      <c r="D936" s="609" t="s">
        <v>570</v>
      </c>
      <c r="E936" s="609" t="s">
        <v>1492</v>
      </c>
      <c r="F936" s="609"/>
      <c r="G936" s="609"/>
      <c r="H936" s="609"/>
      <c r="I936" s="609"/>
      <c r="J936" s="609">
        <v>0.23</v>
      </c>
      <c r="K936" s="609">
        <v>9.1</v>
      </c>
    </row>
    <row r="937" spans="1:11" x14ac:dyDescent="0.2">
      <c r="A937" s="609" t="s">
        <v>1493</v>
      </c>
      <c r="B937" s="609" t="s">
        <v>579</v>
      </c>
      <c r="C937" s="609" t="s">
        <v>652</v>
      </c>
      <c r="D937" s="609"/>
      <c r="E937" s="609"/>
      <c r="F937" s="609"/>
      <c r="G937" s="609"/>
      <c r="H937" s="609">
        <v>7.0000000000000007E-2</v>
      </c>
      <c r="I937" s="609">
        <v>0.55000000000000004</v>
      </c>
      <c r="J937" s="609"/>
      <c r="K937" s="609"/>
    </row>
    <row r="938" spans="1:11" x14ac:dyDescent="0.2">
      <c r="A938" s="609"/>
      <c r="B938" s="609"/>
      <c r="C938" s="609"/>
      <c r="D938" s="609" t="s">
        <v>640</v>
      </c>
      <c r="E938" s="609" t="s">
        <v>649</v>
      </c>
      <c r="F938" s="609"/>
      <c r="G938" s="609"/>
      <c r="H938" s="609"/>
      <c r="I938" s="609"/>
      <c r="J938" s="609">
        <v>6.45</v>
      </c>
      <c r="K938" s="609">
        <v>1.83</v>
      </c>
    </row>
    <row r="939" spans="1:11" x14ac:dyDescent="0.2">
      <c r="A939" s="609" t="s">
        <v>1494</v>
      </c>
      <c r="B939" s="609" t="s">
        <v>1289</v>
      </c>
      <c r="C939" s="609" t="s">
        <v>583</v>
      </c>
      <c r="D939" s="609"/>
      <c r="E939" s="609"/>
      <c r="F939" s="609"/>
      <c r="G939" s="609"/>
      <c r="H939" s="609">
        <v>1.22</v>
      </c>
      <c r="I939" s="609">
        <v>0</v>
      </c>
      <c r="J939" s="609"/>
      <c r="K939" s="609"/>
    </row>
    <row r="940" spans="1:11" x14ac:dyDescent="0.2">
      <c r="A940" s="609"/>
      <c r="B940" s="609"/>
      <c r="C940" s="609"/>
      <c r="D940" s="609" t="s">
        <v>1221</v>
      </c>
      <c r="E940" s="609" t="s">
        <v>583</v>
      </c>
      <c r="F940" s="609"/>
      <c r="G940" s="609"/>
      <c r="H940" s="609"/>
      <c r="I940" s="609"/>
      <c r="J940" s="609">
        <v>14.65</v>
      </c>
      <c r="K940" s="609">
        <v>0</v>
      </c>
    </row>
    <row r="941" spans="1:11" x14ac:dyDescent="0.2">
      <c r="A941" s="609" t="s">
        <v>1495</v>
      </c>
      <c r="B941" s="609" t="s">
        <v>1113</v>
      </c>
      <c r="C941" s="609"/>
      <c r="D941" s="609"/>
      <c r="E941" s="609"/>
      <c r="F941" s="609"/>
      <c r="G941" s="609"/>
      <c r="H941" s="609">
        <v>1.71</v>
      </c>
      <c r="I941" s="609"/>
      <c r="J941" s="609"/>
      <c r="K941" s="609"/>
    </row>
    <row r="942" spans="1:11" x14ac:dyDescent="0.2">
      <c r="A942" s="609"/>
      <c r="B942" s="609"/>
      <c r="C942" s="609"/>
      <c r="D942" s="609" t="s">
        <v>1496</v>
      </c>
      <c r="E942" s="609" t="s">
        <v>583</v>
      </c>
      <c r="F942" s="609"/>
      <c r="G942" s="609"/>
      <c r="H942" s="609"/>
      <c r="I942" s="609"/>
      <c r="J942" s="609">
        <v>19.7</v>
      </c>
      <c r="K942" s="609">
        <v>0</v>
      </c>
    </row>
    <row r="943" spans="1:11" x14ac:dyDescent="0.2">
      <c r="A943" s="609" t="s">
        <v>1497</v>
      </c>
      <c r="B943" s="609" t="s">
        <v>1458</v>
      </c>
      <c r="C943" s="609"/>
      <c r="D943" s="609"/>
      <c r="E943" s="609"/>
      <c r="F943" s="609"/>
      <c r="G943" s="609"/>
      <c r="H943" s="609">
        <v>2.23</v>
      </c>
      <c r="I943" s="609"/>
      <c r="J943" s="609"/>
      <c r="K943" s="609"/>
    </row>
    <row r="944" spans="1:11" x14ac:dyDescent="0.2">
      <c r="A944" s="609"/>
      <c r="B944" s="609"/>
      <c r="C944" s="609"/>
      <c r="D944" s="609" t="s">
        <v>1498</v>
      </c>
      <c r="E944" s="609" t="s">
        <v>583</v>
      </c>
      <c r="F944" s="609"/>
      <c r="G944" s="609"/>
      <c r="H944" s="609"/>
      <c r="I944" s="609"/>
      <c r="J944" s="609">
        <v>15.55</v>
      </c>
      <c r="K944" s="609">
        <v>0</v>
      </c>
    </row>
    <row r="945" spans="1:11" x14ac:dyDescent="0.2">
      <c r="A945" s="609" t="s">
        <v>1499</v>
      </c>
      <c r="B945" s="609" t="s">
        <v>897</v>
      </c>
      <c r="C945" s="609"/>
      <c r="D945" s="609"/>
      <c r="E945" s="609"/>
      <c r="F945" s="609"/>
      <c r="G945" s="609"/>
      <c r="H945" s="609">
        <v>0.88</v>
      </c>
      <c r="I945" s="609"/>
      <c r="J945" s="609"/>
      <c r="K945" s="609"/>
    </row>
    <row r="946" spans="1:11" x14ac:dyDescent="0.2">
      <c r="A946" s="609"/>
      <c r="B946" s="609"/>
      <c r="C946" s="609"/>
      <c r="D946" s="609" t="s">
        <v>743</v>
      </c>
      <c r="E946" s="609" t="s">
        <v>690</v>
      </c>
      <c r="F946" s="609"/>
      <c r="G946" s="609"/>
      <c r="H946" s="609"/>
      <c r="I946" s="609"/>
      <c r="J946" s="609">
        <v>4.5</v>
      </c>
      <c r="K946" s="609">
        <v>1.53</v>
      </c>
    </row>
    <row r="947" spans="1:11" x14ac:dyDescent="0.2">
      <c r="A947" s="609" t="s">
        <v>1500</v>
      </c>
      <c r="B947" s="609" t="s">
        <v>577</v>
      </c>
      <c r="C947" s="609" t="s">
        <v>645</v>
      </c>
      <c r="D947" s="609"/>
      <c r="E947" s="609"/>
      <c r="F947" s="609"/>
      <c r="G947" s="609"/>
      <c r="H947" s="609">
        <v>0.02</v>
      </c>
      <c r="I947" s="609">
        <v>0.46</v>
      </c>
      <c r="J947" s="609"/>
      <c r="K947" s="609"/>
    </row>
    <row r="948" spans="1:11" x14ac:dyDescent="0.2">
      <c r="A948" s="609"/>
      <c r="B948" s="609"/>
      <c r="C948" s="609"/>
      <c r="D948" s="609" t="s">
        <v>682</v>
      </c>
      <c r="E948" s="609" t="s">
        <v>840</v>
      </c>
      <c r="F948" s="609"/>
      <c r="G948" s="609"/>
      <c r="H948" s="609"/>
      <c r="I948" s="609"/>
      <c r="J948" s="609">
        <v>1.3</v>
      </c>
      <c r="K948" s="609">
        <v>3.25</v>
      </c>
    </row>
    <row r="949" spans="1:11" x14ac:dyDescent="0.2">
      <c r="A949" s="609" t="s">
        <v>1501</v>
      </c>
      <c r="B949" s="609" t="s">
        <v>673</v>
      </c>
      <c r="C949" s="609" t="s">
        <v>633</v>
      </c>
      <c r="D949" s="609"/>
      <c r="E949" s="609"/>
      <c r="F949" s="609"/>
      <c r="G949" s="609"/>
      <c r="H949" s="609">
        <v>0.24</v>
      </c>
      <c r="I949" s="609">
        <v>0.19</v>
      </c>
      <c r="J949" s="609"/>
      <c r="K949" s="609"/>
    </row>
    <row r="950" spans="1:11" x14ac:dyDescent="0.2">
      <c r="A950" s="609"/>
      <c r="B950" s="609"/>
      <c r="C950" s="609"/>
      <c r="D950" s="609" t="s">
        <v>572</v>
      </c>
      <c r="E950" s="609" t="s">
        <v>819</v>
      </c>
      <c r="F950" s="609"/>
      <c r="G950" s="609"/>
      <c r="H950" s="609"/>
      <c r="I950" s="609"/>
      <c r="J950" s="609">
        <v>1.4</v>
      </c>
      <c r="K950" s="609">
        <v>5.45</v>
      </c>
    </row>
    <row r="951" spans="1:11" x14ac:dyDescent="0.2">
      <c r="A951" s="609" t="s">
        <v>1502</v>
      </c>
      <c r="B951" s="609" t="s">
        <v>590</v>
      </c>
      <c r="C951" s="609" t="s">
        <v>902</v>
      </c>
      <c r="D951" s="609"/>
      <c r="E951" s="609"/>
      <c r="F951" s="609"/>
      <c r="G951" s="609"/>
      <c r="H951" s="609">
        <v>0.04</v>
      </c>
      <c r="I951" s="609">
        <v>0.9</v>
      </c>
      <c r="J951" s="609"/>
      <c r="K951" s="609"/>
    </row>
    <row r="952" spans="1:11" x14ac:dyDescent="0.2">
      <c r="A952" s="609"/>
      <c r="B952" s="609"/>
      <c r="C952" s="609"/>
      <c r="D952" s="609" t="s">
        <v>587</v>
      </c>
      <c r="E952" s="609" t="s">
        <v>1503</v>
      </c>
      <c r="F952" s="609"/>
      <c r="G952" s="609"/>
      <c r="H952" s="609"/>
      <c r="I952" s="609"/>
      <c r="J952" s="609">
        <v>0.13</v>
      </c>
      <c r="K952" s="609">
        <v>12.25</v>
      </c>
    </row>
    <row r="953" spans="1:11" x14ac:dyDescent="0.2">
      <c r="A953" s="609" t="s">
        <v>1504</v>
      </c>
      <c r="B953" s="609"/>
      <c r="C953" s="609" t="s">
        <v>813</v>
      </c>
      <c r="D953" s="609"/>
      <c r="E953" s="609"/>
      <c r="F953" s="609"/>
      <c r="G953" s="609"/>
      <c r="H953" s="609"/>
      <c r="I953" s="609">
        <v>1.55</v>
      </c>
      <c r="J953" s="609"/>
      <c r="K953" s="609"/>
    </row>
    <row r="954" spans="1:11" x14ac:dyDescent="0.2">
      <c r="A954" s="609"/>
      <c r="B954" s="609"/>
      <c r="C954" s="609"/>
      <c r="D954" s="609" t="s">
        <v>583</v>
      </c>
      <c r="E954" s="609" t="s">
        <v>1505</v>
      </c>
      <c r="F954" s="609"/>
      <c r="G954" s="609"/>
      <c r="H954" s="609"/>
      <c r="I954" s="609"/>
      <c r="J954" s="609">
        <v>0</v>
      </c>
      <c r="K954" s="609">
        <v>13.4</v>
      </c>
    </row>
    <row r="955" spans="1:11" x14ac:dyDescent="0.2">
      <c r="A955" s="609" t="s">
        <v>1506</v>
      </c>
      <c r="B955" s="609"/>
      <c r="C955" s="609" t="s">
        <v>220</v>
      </c>
      <c r="D955" s="609"/>
      <c r="E955" s="609"/>
      <c r="F955" s="609"/>
      <c r="G955" s="609"/>
      <c r="H955" s="609"/>
      <c r="I955" s="609">
        <v>1.1299999999999999</v>
      </c>
      <c r="J955" s="609"/>
      <c r="K955" s="609"/>
    </row>
    <row r="956" spans="1:11" x14ac:dyDescent="0.2">
      <c r="A956" s="609"/>
      <c r="B956" s="609"/>
      <c r="C956" s="609"/>
      <c r="D956" s="609" t="s">
        <v>594</v>
      </c>
      <c r="E956" s="609" t="s">
        <v>1507</v>
      </c>
      <c r="F956" s="609"/>
      <c r="G956" s="609"/>
      <c r="H956" s="609"/>
      <c r="I956" s="609"/>
      <c r="J956" s="609">
        <v>0.03</v>
      </c>
      <c r="K956" s="609">
        <v>15.8</v>
      </c>
    </row>
    <row r="957" spans="1:11" x14ac:dyDescent="0.2">
      <c r="A957" s="609" t="s">
        <v>1508</v>
      </c>
      <c r="B957" s="609" t="s">
        <v>613</v>
      </c>
      <c r="C957" s="609" t="s">
        <v>1265</v>
      </c>
      <c r="D957" s="609"/>
      <c r="E957" s="609"/>
      <c r="F957" s="609"/>
      <c r="G957" s="609"/>
      <c r="H957" s="609">
        <v>0.01</v>
      </c>
      <c r="I957" s="609">
        <v>2.0299999999999998</v>
      </c>
      <c r="J957" s="609"/>
      <c r="K957" s="609"/>
    </row>
    <row r="958" spans="1:11" x14ac:dyDescent="0.2">
      <c r="A958" s="609"/>
      <c r="B958" s="609"/>
      <c r="C958" s="609"/>
      <c r="D958" s="609" t="s">
        <v>589</v>
      </c>
      <c r="E958" s="609" t="s">
        <v>1509</v>
      </c>
      <c r="F958" s="609"/>
      <c r="G958" s="609"/>
      <c r="H958" s="609"/>
      <c r="I958" s="609"/>
      <c r="J958" s="609">
        <v>0.2</v>
      </c>
      <c r="K958" s="609">
        <v>18.399999999999999</v>
      </c>
    </row>
    <row r="959" spans="1:11" x14ac:dyDescent="0.2">
      <c r="A959" s="609" t="s">
        <v>1510</v>
      </c>
      <c r="B959" s="609" t="s">
        <v>594</v>
      </c>
      <c r="C959" s="609" t="s">
        <v>711</v>
      </c>
      <c r="D959" s="609"/>
      <c r="E959" s="609"/>
      <c r="F959" s="609"/>
      <c r="G959" s="609"/>
      <c r="H959" s="609">
        <v>0.03</v>
      </c>
      <c r="I959" s="609">
        <v>1.65</v>
      </c>
      <c r="J959" s="609"/>
      <c r="K959" s="609"/>
    </row>
    <row r="960" spans="1:11" x14ac:dyDescent="0.2">
      <c r="A960" s="609"/>
      <c r="B960" s="609"/>
      <c r="C960" s="609"/>
      <c r="D960" s="609" t="s">
        <v>573</v>
      </c>
      <c r="E960" s="609" t="s">
        <v>1171</v>
      </c>
      <c r="F960" s="609"/>
      <c r="G960" s="609"/>
      <c r="H960" s="609"/>
      <c r="I960" s="609"/>
      <c r="J960" s="609">
        <v>0.1</v>
      </c>
      <c r="K960" s="609">
        <v>15.5</v>
      </c>
    </row>
    <row r="961" spans="1:11" x14ac:dyDescent="0.2">
      <c r="A961" s="609" t="s">
        <v>1511</v>
      </c>
      <c r="B961" s="609"/>
      <c r="C961" s="609" t="s">
        <v>714</v>
      </c>
      <c r="D961" s="609"/>
      <c r="E961" s="609"/>
      <c r="F961" s="609"/>
      <c r="G961" s="609"/>
      <c r="H961" s="609"/>
      <c r="I961" s="609">
        <v>1.45</v>
      </c>
      <c r="J961" s="609"/>
      <c r="K961" s="609"/>
    </row>
    <row r="962" spans="1:11" x14ac:dyDescent="0.2">
      <c r="A962" s="609"/>
      <c r="B962" s="609"/>
      <c r="C962" s="609"/>
      <c r="D962" s="609" t="s">
        <v>583</v>
      </c>
      <c r="E962" s="609" t="s">
        <v>1261</v>
      </c>
      <c r="F962" s="609"/>
      <c r="G962" s="609"/>
      <c r="H962" s="609"/>
      <c r="I962" s="609"/>
      <c r="J962" s="609">
        <v>0</v>
      </c>
      <c r="K962" s="609">
        <v>9.5500000000000007</v>
      </c>
    </row>
    <row r="963" spans="1:11" x14ac:dyDescent="0.2">
      <c r="A963" s="609" t="s">
        <v>1512</v>
      </c>
      <c r="B963" s="609"/>
      <c r="C963" s="609" t="s">
        <v>645</v>
      </c>
      <c r="D963" s="609"/>
      <c r="E963" s="609"/>
      <c r="F963" s="609"/>
      <c r="G963" s="609"/>
      <c r="H963" s="609"/>
      <c r="I963" s="609">
        <v>0.46</v>
      </c>
      <c r="J963" s="609"/>
      <c r="K963" s="609"/>
    </row>
    <row r="964" spans="1:11" x14ac:dyDescent="0.2">
      <c r="A964" s="609"/>
      <c r="B964" s="609"/>
      <c r="C964" s="609"/>
      <c r="D964" s="609" t="s">
        <v>583</v>
      </c>
      <c r="E964" s="609" t="s">
        <v>1148</v>
      </c>
      <c r="F964" s="609"/>
      <c r="G964" s="609"/>
      <c r="H964" s="609"/>
      <c r="I964" s="609"/>
      <c r="J964" s="609">
        <v>0</v>
      </c>
      <c r="K964" s="609">
        <v>5.25</v>
      </c>
    </row>
    <row r="965" spans="1:11" x14ac:dyDescent="0.2">
      <c r="A965" s="609" t="s">
        <v>1513</v>
      </c>
      <c r="B965" s="609"/>
      <c r="C965" s="609" t="s">
        <v>924</v>
      </c>
      <c r="D965" s="609"/>
      <c r="E965" s="609"/>
      <c r="F965" s="609"/>
      <c r="G965" s="609"/>
      <c r="H965" s="609"/>
      <c r="I965" s="609">
        <v>0.59</v>
      </c>
      <c r="J965" s="609"/>
      <c r="K965" s="609"/>
    </row>
    <row r="966" spans="1:11" x14ac:dyDescent="0.2">
      <c r="A966" s="609"/>
      <c r="B966" s="609"/>
      <c r="C966" s="609"/>
      <c r="D966" s="609" t="s">
        <v>583</v>
      </c>
      <c r="E966" s="609" t="s">
        <v>731</v>
      </c>
      <c r="F966" s="609"/>
      <c r="G966" s="609"/>
      <c r="H966" s="609"/>
      <c r="I966" s="609"/>
      <c r="J966" s="609">
        <v>0</v>
      </c>
      <c r="K966" s="609">
        <v>6.8</v>
      </c>
    </row>
    <row r="967" spans="1:11" x14ac:dyDescent="0.2">
      <c r="A967" s="609" t="s">
        <v>1514</v>
      </c>
      <c r="B967" s="609"/>
      <c r="C967" s="609" t="s">
        <v>619</v>
      </c>
      <c r="D967" s="609"/>
      <c r="E967" s="609"/>
      <c r="F967" s="609"/>
      <c r="G967" s="609"/>
      <c r="H967" s="609"/>
      <c r="I967" s="609">
        <v>0.77</v>
      </c>
      <c r="J967" s="609"/>
      <c r="K967" s="609"/>
    </row>
    <row r="968" spans="1:11" x14ac:dyDescent="0.2">
      <c r="A968" s="609"/>
      <c r="B968" s="609"/>
      <c r="C968" s="609"/>
      <c r="D968" s="609" t="s">
        <v>583</v>
      </c>
      <c r="E968" s="609" t="s">
        <v>822</v>
      </c>
      <c r="F968" s="609"/>
      <c r="G968" s="609"/>
      <c r="H968" s="609"/>
      <c r="I968" s="609"/>
      <c r="J968" s="609">
        <v>0</v>
      </c>
      <c r="K968" s="609">
        <v>6.6</v>
      </c>
    </row>
    <row r="969" spans="1:11" x14ac:dyDescent="0.2">
      <c r="A969" s="609" t="s">
        <v>1515</v>
      </c>
      <c r="B969" s="609"/>
      <c r="C969" s="609" t="s">
        <v>652</v>
      </c>
      <c r="D969" s="609"/>
      <c r="E969" s="609"/>
      <c r="F969" s="609"/>
      <c r="G969" s="609"/>
      <c r="H969" s="609"/>
      <c r="I969" s="609">
        <v>0.55000000000000004</v>
      </c>
      <c r="J969" s="609"/>
      <c r="K969" s="609"/>
    </row>
    <row r="970" spans="1:11" x14ac:dyDescent="0.2">
      <c r="A970" s="609"/>
      <c r="B970" s="609"/>
      <c r="C970" s="609"/>
      <c r="D970" s="609" t="s">
        <v>1045</v>
      </c>
      <c r="E970" s="609" t="s">
        <v>649</v>
      </c>
      <c r="F970" s="609"/>
      <c r="G970" s="609"/>
      <c r="H970" s="609"/>
      <c r="I970" s="609"/>
      <c r="J970" s="609">
        <v>3.8</v>
      </c>
      <c r="K970" s="609">
        <v>1.83</v>
      </c>
    </row>
    <row r="971" spans="1:11" x14ac:dyDescent="0.2">
      <c r="A971" s="609" t="s">
        <v>1516</v>
      </c>
      <c r="B971" s="609" t="s">
        <v>550</v>
      </c>
      <c r="C971" s="609"/>
      <c r="D971" s="609"/>
      <c r="E971" s="609"/>
      <c r="F971" s="609"/>
      <c r="G971" s="609"/>
      <c r="H971" s="609">
        <v>1.1399999999999999</v>
      </c>
      <c r="I971" s="609"/>
      <c r="J971" s="609"/>
      <c r="K971" s="609"/>
    </row>
    <row r="972" spans="1:11" x14ac:dyDescent="0.2">
      <c r="A972" s="609"/>
      <c r="B972" s="609"/>
      <c r="C972" s="609"/>
      <c r="D972" s="609" t="s">
        <v>725</v>
      </c>
      <c r="E972" s="609" t="s">
        <v>721</v>
      </c>
      <c r="F972" s="609"/>
      <c r="G972" s="609"/>
      <c r="H972" s="609"/>
      <c r="I972" s="609"/>
      <c r="J972" s="609">
        <v>5.95</v>
      </c>
      <c r="K972" s="609">
        <v>0.27</v>
      </c>
    </row>
    <row r="973" spans="1:11" x14ac:dyDescent="0.2">
      <c r="A973" s="609" t="s">
        <v>1517</v>
      </c>
      <c r="B973" s="609" t="s">
        <v>801</v>
      </c>
      <c r="C973" s="609" t="s">
        <v>724</v>
      </c>
      <c r="D973" s="609"/>
      <c r="E973" s="609"/>
      <c r="F973" s="609"/>
      <c r="G973" s="609"/>
      <c r="H973" s="609">
        <v>0.05</v>
      </c>
      <c r="I973" s="609">
        <v>0.08</v>
      </c>
      <c r="J973" s="609"/>
      <c r="K973" s="609"/>
    </row>
    <row r="974" spans="1:11" x14ac:dyDescent="0.2">
      <c r="A974" s="609"/>
      <c r="B974" s="609"/>
      <c r="C974" s="609"/>
      <c r="D974" s="609" t="s">
        <v>1040</v>
      </c>
      <c r="E974" s="609" t="s">
        <v>753</v>
      </c>
      <c r="F974" s="609"/>
      <c r="G974" s="609"/>
      <c r="H974" s="609"/>
      <c r="I974" s="609"/>
      <c r="J974" s="609">
        <v>1.95</v>
      </c>
      <c r="K974" s="609">
        <v>3.45</v>
      </c>
    </row>
    <row r="975" spans="1:11" x14ac:dyDescent="0.2">
      <c r="A975" s="609" t="s">
        <v>1518</v>
      </c>
      <c r="B975" s="609" t="s">
        <v>598</v>
      </c>
      <c r="C975" s="609" t="s">
        <v>637</v>
      </c>
      <c r="D975" s="609"/>
      <c r="E975" s="609"/>
      <c r="F975" s="609"/>
      <c r="G975" s="609"/>
      <c r="H975" s="609">
        <v>0.34</v>
      </c>
      <c r="I975" s="609">
        <v>0.61</v>
      </c>
      <c r="J975" s="609"/>
      <c r="K975" s="609"/>
    </row>
    <row r="976" spans="1:11" x14ac:dyDescent="0.2">
      <c r="A976" s="609"/>
      <c r="B976" s="609"/>
      <c r="C976" s="609"/>
      <c r="D976" s="609" t="s">
        <v>871</v>
      </c>
      <c r="E976" s="609" t="s">
        <v>822</v>
      </c>
      <c r="F976" s="609"/>
      <c r="G976" s="609"/>
      <c r="H976" s="609"/>
      <c r="I976" s="609"/>
      <c r="J976" s="609">
        <v>2.15</v>
      </c>
      <c r="K976" s="609">
        <v>6.6</v>
      </c>
    </row>
    <row r="977" spans="1:11" x14ac:dyDescent="0.2">
      <c r="A977" s="609" t="s">
        <v>1519</v>
      </c>
      <c r="B977" s="609" t="s">
        <v>814</v>
      </c>
      <c r="C977" s="609" t="s">
        <v>988</v>
      </c>
      <c r="D977" s="609"/>
      <c r="E977" s="609"/>
      <c r="F977" s="609"/>
      <c r="G977" s="609"/>
      <c r="H977" s="609">
        <v>0.09</v>
      </c>
      <c r="I977" s="609">
        <v>0.71</v>
      </c>
      <c r="J977" s="609"/>
      <c r="K977" s="609"/>
    </row>
    <row r="978" spans="1:11" x14ac:dyDescent="0.2">
      <c r="A978" s="609"/>
      <c r="B978" s="609"/>
      <c r="C978" s="609"/>
      <c r="D978" s="609" t="s">
        <v>798</v>
      </c>
      <c r="E978" s="609" t="s">
        <v>1282</v>
      </c>
      <c r="F978" s="609"/>
      <c r="G978" s="609"/>
      <c r="H978" s="609"/>
      <c r="I978" s="609"/>
      <c r="J978" s="609">
        <v>0.3</v>
      </c>
      <c r="K978" s="609">
        <v>10.4</v>
      </c>
    </row>
    <row r="979" spans="1:11" x14ac:dyDescent="0.2">
      <c r="A979" s="609" t="s">
        <v>1520</v>
      </c>
      <c r="B979" s="609"/>
      <c r="C979" s="609" t="s">
        <v>949</v>
      </c>
      <c r="D979" s="609"/>
      <c r="E979" s="609"/>
      <c r="F979" s="609"/>
      <c r="G979" s="609"/>
      <c r="H979" s="609"/>
      <c r="I979" s="609">
        <v>1.37</v>
      </c>
      <c r="J979" s="609"/>
      <c r="K979" s="609"/>
    </row>
    <row r="980" spans="1:11" x14ac:dyDescent="0.2">
      <c r="A980" s="609"/>
      <c r="B980" s="609"/>
      <c r="C980" s="609"/>
      <c r="D980" s="609" t="s">
        <v>730</v>
      </c>
      <c r="E980" s="609" t="s">
        <v>983</v>
      </c>
      <c r="F980" s="609"/>
      <c r="G980" s="609"/>
      <c r="H980" s="609"/>
      <c r="I980" s="609"/>
      <c r="J980" s="609">
        <v>0.56999999999999995</v>
      </c>
      <c r="K980" s="609">
        <v>12</v>
      </c>
    </row>
    <row r="981" spans="1:11" x14ac:dyDescent="0.2">
      <c r="A981" s="609" t="s">
        <v>1521</v>
      </c>
      <c r="B981" s="609" t="s">
        <v>698</v>
      </c>
      <c r="C981" s="609" t="s">
        <v>958</v>
      </c>
      <c r="D981" s="609"/>
      <c r="E981" s="609"/>
      <c r="F981" s="609"/>
      <c r="G981" s="609"/>
      <c r="H981" s="609">
        <v>0.17</v>
      </c>
      <c r="I981" s="609">
        <v>1.03</v>
      </c>
      <c r="J981" s="609"/>
      <c r="K981" s="609"/>
    </row>
    <row r="982" spans="1:11" x14ac:dyDescent="0.2">
      <c r="A982" s="609"/>
      <c r="B982" s="609"/>
      <c r="C982" s="609"/>
      <c r="D982" s="609" t="s">
        <v>730</v>
      </c>
      <c r="E982" s="609" t="s">
        <v>1522</v>
      </c>
      <c r="F982" s="609"/>
      <c r="G982" s="609"/>
      <c r="H982" s="609"/>
      <c r="I982" s="609"/>
      <c r="J982" s="609">
        <v>0.56999999999999995</v>
      </c>
      <c r="K982" s="609">
        <v>11.5</v>
      </c>
    </row>
    <row r="983" spans="1:11" x14ac:dyDescent="0.2">
      <c r="A983" s="609" t="s">
        <v>1523</v>
      </c>
      <c r="B983" s="609"/>
      <c r="C983" s="609" t="s">
        <v>1150</v>
      </c>
      <c r="D983" s="609"/>
      <c r="E983" s="609"/>
      <c r="F983" s="609"/>
      <c r="G983" s="609"/>
      <c r="H983" s="609"/>
      <c r="I983" s="609">
        <v>1.27</v>
      </c>
      <c r="J983" s="609"/>
      <c r="K983" s="609"/>
    </row>
    <row r="984" spans="1:11" x14ac:dyDescent="0.2">
      <c r="A984" s="609"/>
      <c r="B984" s="609"/>
      <c r="C984" s="609"/>
      <c r="D984" s="609" t="s">
        <v>1524</v>
      </c>
      <c r="E984" s="609" t="s">
        <v>1431</v>
      </c>
      <c r="F984" s="609"/>
      <c r="G984" s="609"/>
      <c r="H984" s="609"/>
      <c r="I984" s="609"/>
      <c r="J984" s="609">
        <v>3.43</v>
      </c>
      <c r="K984" s="609">
        <v>6.4</v>
      </c>
    </row>
    <row r="985" spans="1:11" x14ac:dyDescent="0.2">
      <c r="A985" s="609" t="s">
        <v>1525</v>
      </c>
      <c r="B985" s="609" t="s">
        <v>958</v>
      </c>
      <c r="C985" s="609" t="s">
        <v>613</v>
      </c>
      <c r="D985" s="609"/>
      <c r="E985" s="609"/>
      <c r="F985" s="609"/>
      <c r="G985" s="609"/>
      <c r="H985" s="609">
        <v>1.03</v>
      </c>
      <c r="I985" s="609">
        <v>0.01</v>
      </c>
      <c r="J985" s="609"/>
      <c r="K985" s="609"/>
    </row>
    <row r="986" spans="1:11" x14ac:dyDescent="0.2">
      <c r="A986" s="609"/>
      <c r="B986" s="609"/>
      <c r="C986" s="609"/>
      <c r="D986" s="609" t="s">
        <v>599</v>
      </c>
      <c r="E986" s="609" t="s">
        <v>855</v>
      </c>
      <c r="F986" s="609"/>
      <c r="G986" s="609"/>
      <c r="H986" s="609"/>
      <c r="I986" s="609"/>
      <c r="J986" s="609">
        <v>5.5</v>
      </c>
      <c r="K986" s="609">
        <v>4.2</v>
      </c>
    </row>
    <row r="987" spans="1:11" x14ac:dyDescent="0.2">
      <c r="A987" s="609" t="s">
        <v>1526</v>
      </c>
      <c r="B987" s="609" t="s">
        <v>579</v>
      </c>
      <c r="C987" s="609" t="s">
        <v>935</v>
      </c>
      <c r="D987" s="609"/>
      <c r="E987" s="609"/>
      <c r="F987" s="609"/>
      <c r="G987" s="609"/>
      <c r="H987" s="609">
        <v>7.0000000000000007E-2</v>
      </c>
      <c r="I987" s="609">
        <v>0.83</v>
      </c>
      <c r="J987" s="609"/>
      <c r="K987" s="609"/>
    </row>
    <row r="988" spans="1:11" x14ac:dyDescent="0.2">
      <c r="A988" s="609"/>
      <c r="B988" s="609"/>
      <c r="C988" s="609"/>
      <c r="D988" s="609" t="s">
        <v>1001</v>
      </c>
      <c r="E988" s="609" t="s">
        <v>1297</v>
      </c>
      <c r="F988" s="609"/>
      <c r="G988" s="609"/>
      <c r="H988" s="609"/>
      <c r="I988" s="609"/>
      <c r="J988" s="609">
        <v>1.5</v>
      </c>
      <c r="K988" s="609">
        <v>5.2</v>
      </c>
    </row>
    <row r="989" spans="1:11" x14ac:dyDescent="0.2">
      <c r="A989" s="609" t="s">
        <v>1527</v>
      </c>
      <c r="B989" s="609" t="s">
        <v>570</v>
      </c>
      <c r="C989" s="609" t="s">
        <v>740</v>
      </c>
      <c r="D989" s="609"/>
      <c r="E989" s="609"/>
      <c r="F989" s="609"/>
      <c r="G989" s="609"/>
      <c r="H989" s="609">
        <v>0.23</v>
      </c>
      <c r="I989" s="609">
        <v>0.21</v>
      </c>
      <c r="J989" s="609"/>
      <c r="K989" s="609"/>
    </row>
    <row r="990" spans="1:11" x14ac:dyDescent="0.2">
      <c r="A990" s="609"/>
      <c r="B990" s="609"/>
      <c r="C990" s="609"/>
      <c r="D990" s="609" t="s">
        <v>894</v>
      </c>
      <c r="E990" s="609" t="s">
        <v>615</v>
      </c>
      <c r="F990" s="609"/>
      <c r="G990" s="609"/>
      <c r="H990" s="609"/>
      <c r="I990" s="609"/>
      <c r="J990" s="609">
        <v>4.5999999999999996</v>
      </c>
      <c r="K990" s="609">
        <v>1.2</v>
      </c>
    </row>
    <row r="991" spans="1:11" x14ac:dyDescent="0.2">
      <c r="A991" s="609" t="s">
        <v>1528</v>
      </c>
      <c r="B991" s="609" t="s">
        <v>839</v>
      </c>
      <c r="C991" s="609" t="s">
        <v>594</v>
      </c>
      <c r="D991" s="609"/>
      <c r="E991" s="609"/>
      <c r="F991" s="609"/>
      <c r="G991" s="609"/>
      <c r="H991" s="609">
        <v>0.69</v>
      </c>
      <c r="I991" s="609">
        <v>0.03</v>
      </c>
      <c r="J991" s="609"/>
      <c r="K991" s="609"/>
    </row>
    <row r="992" spans="1:11" x14ac:dyDescent="0.2">
      <c r="A992" s="609"/>
      <c r="B992" s="609"/>
      <c r="C992" s="609"/>
      <c r="D992" s="609" t="s">
        <v>1348</v>
      </c>
      <c r="E992" s="609" t="s">
        <v>1001</v>
      </c>
      <c r="F992" s="609"/>
      <c r="G992" s="609"/>
      <c r="H992" s="609"/>
      <c r="I992" s="609"/>
      <c r="J992" s="609">
        <v>7.9</v>
      </c>
      <c r="K992" s="609">
        <v>1.5</v>
      </c>
    </row>
    <row r="993" spans="1:11" x14ac:dyDescent="0.2">
      <c r="A993" s="609" t="s">
        <v>1529</v>
      </c>
      <c r="B993" s="609" t="s">
        <v>979</v>
      </c>
      <c r="C993" s="609" t="s">
        <v>721</v>
      </c>
      <c r="D993" s="609"/>
      <c r="E993" s="609"/>
      <c r="F993" s="609"/>
      <c r="G993" s="609"/>
      <c r="H993" s="609">
        <v>0.89</v>
      </c>
      <c r="I993" s="609">
        <v>0.27</v>
      </c>
      <c r="J993" s="609"/>
      <c r="K993" s="609"/>
    </row>
    <row r="994" spans="1:11" x14ac:dyDescent="0.2">
      <c r="A994" s="609"/>
      <c r="B994" s="609"/>
      <c r="C994" s="609"/>
      <c r="D994" s="609" t="s">
        <v>1148</v>
      </c>
      <c r="E994" s="609" t="s">
        <v>1322</v>
      </c>
      <c r="F994" s="609"/>
      <c r="G994" s="609"/>
      <c r="H994" s="609"/>
      <c r="I994" s="609"/>
      <c r="J994" s="609">
        <v>5.25</v>
      </c>
      <c r="K994" s="609">
        <v>8.35</v>
      </c>
    </row>
    <row r="995" spans="1:11" x14ac:dyDescent="0.2">
      <c r="A995" s="609" t="s">
        <v>1530</v>
      </c>
      <c r="B995" s="609" t="s">
        <v>713</v>
      </c>
      <c r="C995" s="609" t="s">
        <v>572</v>
      </c>
      <c r="D995" s="609"/>
      <c r="E995" s="609"/>
      <c r="F995" s="609"/>
      <c r="G995" s="609"/>
      <c r="H995" s="609">
        <v>0.16</v>
      </c>
      <c r="I995" s="609">
        <v>1.4</v>
      </c>
      <c r="J995" s="609"/>
      <c r="K995" s="609"/>
    </row>
    <row r="996" spans="1:11" x14ac:dyDescent="0.2">
      <c r="A996" s="609"/>
      <c r="B996" s="609"/>
      <c r="C996" s="609"/>
      <c r="D996" s="609" t="s">
        <v>1243</v>
      </c>
      <c r="E996" s="609" t="s">
        <v>1531</v>
      </c>
      <c r="F996" s="609"/>
      <c r="G996" s="609"/>
      <c r="H996" s="609"/>
      <c r="I996" s="609"/>
      <c r="J996" s="609">
        <v>0.53</v>
      </c>
      <c r="K996" s="609">
        <v>20.95</v>
      </c>
    </row>
    <row r="997" spans="1:11" x14ac:dyDescent="0.2">
      <c r="A997" s="609" t="s">
        <v>1532</v>
      </c>
      <c r="B997" s="609"/>
      <c r="C997" s="609" t="s">
        <v>1533</v>
      </c>
      <c r="D997" s="609"/>
      <c r="E997" s="609"/>
      <c r="F997" s="609"/>
      <c r="G997" s="609"/>
      <c r="H997" s="609"/>
      <c r="I997" s="609">
        <v>2.79</v>
      </c>
      <c r="J997" s="609"/>
      <c r="K997" s="609"/>
    </row>
    <row r="998" spans="1:11" x14ac:dyDescent="0.2">
      <c r="A998" s="609"/>
      <c r="B998" s="609"/>
      <c r="C998" s="609"/>
      <c r="D998" s="609" t="s">
        <v>775</v>
      </c>
      <c r="E998" s="609" t="s">
        <v>975</v>
      </c>
      <c r="F998" s="609"/>
      <c r="G998" s="609"/>
      <c r="H998" s="609"/>
      <c r="I998" s="609"/>
      <c r="J998" s="609">
        <v>8.4</v>
      </c>
      <c r="K998" s="609">
        <v>9.3000000000000007</v>
      </c>
    </row>
    <row r="999" spans="1:11" x14ac:dyDescent="0.2">
      <c r="A999" s="609" t="s">
        <v>1534</v>
      </c>
      <c r="B999" s="609" t="s">
        <v>1535</v>
      </c>
      <c r="C999" s="609"/>
      <c r="D999" s="609"/>
      <c r="E999" s="609"/>
      <c r="F999" s="609"/>
      <c r="G999" s="609"/>
      <c r="H999" s="609">
        <v>2.52</v>
      </c>
      <c r="I999" s="609"/>
      <c r="J999" s="609"/>
      <c r="K999" s="609"/>
    </row>
    <row r="1000" spans="1:11" x14ac:dyDescent="0.2">
      <c r="A1000" s="609"/>
      <c r="B1000" s="609"/>
      <c r="C1000" s="609"/>
      <c r="D1000" s="609" t="s">
        <v>1536</v>
      </c>
      <c r="E1000" s="609" t="s">
        <v>583</v>
      </c>
      <c r="F1000" s="609"/>
      <c r="G1000" s="609"/>
      <c r="H1000" s="609"/>
      <c r="I1000" s="609"/>
      <c r="J1000" s="609">
        <v>33.549999999999997</v>
      </c>
      <c r="K1000" s="609">
        <v>0</v>
      </c>
    </row>
    <row r="1001" spans="1:11" x14ac:dyDescent="0.2">
      <c r="A1001" s="609" t="s">
        <v>1537</v>
      </c>
      <c r="B1001" s="609" t="s">
        <v>1538</v>
      </c>
      <c r="C1001" s="609"/>
      <c r="D1001" s="609"/>
      <c r="E1001" s="609"/>
      <c r="F1001" s="609"/>
      <c r="G1001" s="609"/>
      <c r="H1001" s="609">
        <v>4.1900000000000004</v>
      </c>
      <c r="I1001" s="609"/>
      <c r="J1001" s="609"/>
      <c r="K1001" s="609"/>
    </row>
    <row r="1002" spans="1:11" x14ac:dyDescent="0.2">
      <c r="A1002" s="609"/>
      <c r="B1002" s="609"/>
      <c r="C1002" s="609"/>
      <c r="D1002" s="609" t="s">
        <v>1539</v>
      </c>
      <c r="E1002" s="609" t="s">
        <v>767</v>
      </c>
      <c r="F1002" s="609"/>
      <c r="G1002" s="609"/>
      <c r="H1002" s="609"/>
      <c r="I1002" s="609"/>
      <c r="J1002" s="609">
        <v>23.75</v>
      </c>
      <c r="K1002" s="609">
        <v>1</v>
      </c>
    </row>
    <row r="1003" spans="1:11" x14ac:dyDescent="0.2">
      <c r="A1003" s="609" t="s">
        <v>1540</v>
      </c>
      <c r="B1003" s="609" t="s">
        <v>624</v>
      </c>
      <c r="C1003" s="609" t="s">
        <v>798</v>
      </c>
      <c r="D1003" s="609"/>
      <c r="E1003" s="609"/>
      <c r="F1003" s="609"/>
      <c r="G1003" s="609"/>
      <c r="H1003" s="609">
        <v>0.56000000000000005</v>
      </c>
      <c r="I1003" s="609">
        <v>0.3</v>
      </c>
      <c r="J1003" s="609"/>
      <c r="K1003" s="609"/>
    </row>
    <row r="1004" spans="1:11" x14ac:dyDescent="0.2">
      <c r="A1004" s="609"/>
      <c r="B1004" s="609"/>
      <c r="C1004" s="609"/>
      <c r="D1004" s="609" t="s">
        <v>1541</v>
      </c>
      <c r="E1004" s="609" t="s">
        <v>1098</v>
      </c>
      <c r="F1004" s="609"/>
      <c r="G1004" s="609"/>
      <c r="H1004" s="609"/>
      <c r="I1004" s="609"/>
      <c r="J1004" s="609">
        <v>16.55</v>
      </c>
      <c r="K1004" s="609">
        <v>4.75</v>
      </c>
    </row>
    <row r="1005" spans="1:11" x14ac:dyDescent="0.2">
      <c r="A1005" s="609" t="s">
        <v>1542</v>
      </c>
      <c r="B1005" s="609" t="s">
        <v>1211</v>
      </c>
      <c r="C1005" s="609" t="s">
        <v>678</v>
      </c>
      <c r="D1005" s="609"/>
      <c r="E1005" s="609"/>
      <c r="F1005" s="609"/>
      <c r="G1005" s="609"/>
      <c r="H1005" s="609">
        <v>2.75</v>
      </c>
      <c r="I1005" s="609">
        <v>0.65</v>
      </c>
      <c r="J1005" s="609"/>
      <c r="K1005" s="609"/>
    </row>
    <row r="1006" spans="1:11" x14ac:dyDescent="0.2">
      <c r="A1006" s="609"/>
      <c r="B1006" s="609"/>
      <c r="C1006" s="609"/>
      <c r="D1006" s="609" t="s">
        <v>1221</v>
      </c>
      <c r="E1006" s="609" t="s">
        <v>992</v>
      </c>
      <c r="F1006" s="609"/>
      <c r="G1006" s="609"/>
      <c r="H1006" s="609"/>
      <c r="I1006" s="609"/>
      <c r="J1006" s="609">
        <v>14.65</v>
      </c>
      <c r="K1006" s="609">
        <v>6</v>
      </c>
    </row>
    <row r="1007" spans="1:11" x14ac:dyDescent="0.2">
      <c r="A1007" s="609" t="s">
        <v>1543</v>
      </c>
      <c r="B1007" s="609" t="s">
        <v>1133</v>
      </c>
      <c r="C1007" s="609" t="s">
        <v>652</v>
      </c>
      <c r="D1007" s="609"/>
      <c r="E1007" s="609"/>
      <c r="F1007" s="609"/>
      <c r="G1007" s="609"/>
      <c r="H1007" s="609">
        <v>0.18</v>
      </c>
      <c r="I1007" s="609">
        <v>0.55000000000000004</v>
      </c>
      <c r="J1007" s="609"/>
      <c r="K1007" s="609"/>
    </row>
    <row r="1008" spans="1:11" x14ac:dyDescent="0.2">
      <c r="A1008" s="609"/>
      <c r="B1008" s="609"/>
      <c r="C1008" s="609"/>
      <c r="D1008" s="609" t="s">
        <v>1136</v>
      </c>
      <c r="E1008" s="609" t="s">
        <v>649</v>
      </c>
      <c r="F1008" s="609"/>
      <c r="G1008" s="609"/>
      <c r="H1008" s="609"/>
      <c r="I1008" s="609"/>
      <c r="J1008" s="609">
        <v>13.5</v>
      </c>
      <c r="K1008" s="609">
        <v>1.83</v>
      </c>
    </row>
    <row r="1009" spans="1:11" x14ac:dyDescent="0.2">
      <c r="A1009" s="609" t="s">
        <v>1544</v>
      </c>
      <c r="B1009" s="609" t="s">
        <v>1535</v>
      </c>
      <c r="C1009" s="609"/>
      <c r="D1009" s="609"/>
      <c r="E1009" s="609"/>
      <c r="F1009" s="609"/>
      <c r="G1009" s="609"/>
      <c r="H1009" s="609">
        <v>2.52</v>
      </c>
      <c r="I1009" s="609"/>
      <c r="J1009" s="609"/>
      <c r="K1009" s="609"/>
    </row>
    <row r="1010" spans="1:11" x14ac:dyDescent="0.2">
      <c r="A1010" s="610"/>
      <c r="B1010" s="610"/>
      <c r="C1010" s="610"/>
      <c r="D1010" s="610" t="s">
        <v>1441</v>
      </c>
      <c r="E1010" s="610" t="s">
        <v>583</v>
      </c>
      <c r="F1010" s="610"/>
      <c r="G1010" s="610"/>
      <c r="H1010" s="610"/>
      <c r="I1010" s="610"/>
      <c r="J1010" s="610">
        <v>20.65</v>
      </c>
      <c r="K1010" s="610">
        <v>0</v>
      </c>
    </row>
    <row r="1011" spans="1:11" hidden="1" x14ac:dyDescent="0.2">
      <c r="A1011" s="609" t="s">
        <v>1545</v>
      </c>
      <c r="B1011" s="609" t="s">
        <v>1546</v>
      </c>
      <c r="C1011" s="609"/>
      <c r="D1011" s="609"/>
      <c r="E1011" s="609"/>
      <c r="F1011" s="609"/>
      <c r="G1011" s="609"/>
      <c r="H1011" s="609">
        <v>1.61</v>
      </c>
      <c r="I1011" s="609"/>
      <c r="J1011" s="609"/>
      <c r="K1011" s="609"/>
    </row>
    <row r="1012" spans="1:11" hidden="1" x14ac:dyDescent="0.2">
      <c r="A1012" s="609"/>
      <c r="B1012" s="609"/>
      <c r="C1012" s="609"/>
      <c r="D1012" s="609" t="s">
        <v>1547</v>
      </c>
      <c r="E1012" s="609" t="s">
        <v>594</v>
      </c>
      <c r="F1012" s="609"/>
      <c r="G1012" s="609"/>
      <c r="H1012" s="609"/>
      <c r="I1012" s="609"/>
      <c r="J1012" s="609">
        <v>15.75</v>
      </c>
      <c r="K1012" s="609">
        <v>0.03</v>
      </c>
    </row>
    <row r="1013" spans="1:11" hidden="1" x14ac:dyDescent="0.2">
      <c r="A1013" s="609" t="s">
        <v>1548</v>
      </c>
      <c r="B1013" s="609" t="s">
        <v>1022</v>
      </c>
      <c r="C1013" s="609" t="s">
        <v>613</v>
      </c>
      <c r="D1013" s="609"/>
      <c r="E1013" s="609"/>
      <c r="F1013" s="609"/>
      <c r="G1013" s="609"/>
      <c r="H1013" s="609">
        <v>1.54</v>
      </c>
      <c r="I1013" s="609">
        <v>0.01</v>
      </c>
      <c r="J1013" s="609"/>
      <c r="K1013" s="609"/>
    </row>
    <row r="1014" spans="1:11" hidden="1" x14ac:dyDescent="0.2">
      <c r="A1014" s="609"/>
      <c r="B1014" s="609"/>
      <c r="C1014" s="609"/>
      <c r="D1014" s="609" t="s">
        <v>1549</v>
      </c>
      <c r="E1014" s="609" t="s">
        <v>1449</v>
      </c>
      <c r="F1014" s="609"/>
      <c r="G1014" s="609"/>
      <c r="H1014" s="609"/>
      <c r="I1014" s="609"/>
      <c r="J1014" s="609">
        <v>5.13</v>
      </c>
      <c r="K1014" s="609">
        <v>8.9</v>
      </c>
    </row>
    <row r="1015" spans="1:11" hidden="1" x14ac:dyDescent="0.2">
      <c r="A1015" s="609" t="s">
        <v>1550</v>
      </c>
      <c r="B1015" s="609"/>
      <c r="C1015" s="609" t="s">
        <v>982</v>
      </c>
      <c r="D1015" s="609"/>
      <c r="E1015" s="609"/>
      <c r="F1015" s="609"/>
      <c r="G1015" s="609"/>
      <c r="H1015" s="609"/>
      <c r="I1015" s="609">
        <v>1.77</v>
      </c>
      <c r="J1015" s="609"/>
      <c r="K1015" s="609"/>
    </row>
    <row r="1016" spans="1:11" hidden="1" x14ac:dyDescent="0.2">
      <c r="A1016" s="609"/>
      <c r="B1016" s="609"/>
      <c r="C1016" s="609"/>
      <c r="D1016" s="609" t="s">
        <v>583</v>
      </c>
      <c r="E1016" s="609" t="s">
        <v>1551</v>
      </c>
      <c r="F1016" s="609"/>
      <c r="G1016" s="609"/>
      <c r="H1016" s="609"/>
      <c r="I1016" s="609"/>
      <c r="J1016" s="609">
        <v>0</v>
      </c>
      <c r="K1016" s="609">
        <v>17.75</v>
      </c>
    </row>
    <row r="1017" spans="1:11" hidden="1" x14ac:dyDescent="0.2">
      <c r="A1017" s="609" t="s">
        <v>1552</v>
      </c>
      <c r="B1017" s="609"/>
      <c r="C1017" s="609" t="s">
        <v>1553</v>
      </c>
      <c r="D1017" s="609"/>
      <c r="E1017" s="609"/>
      <c r="F1017" s="609"/>
      <c r="G1017" s="609"/>
      <c r="H1017" s="609"/>
      <c r="I1017" s="609">
        <v>1.78</v>
      </c>
      <c r="J1017" s="609"/>
      <c r="K1017" s="609"/>
    </row>
    <row r="1018" spans="1:11" hidden="1" x14ac:dyDescent="0.2">
      <c r="A1018" s="609"/>
      <c r="B1018" s="609"/>
      <c r="C1018" s="609"/>
      <c r="D1018" s="609" t="s">
        <v>703</v>
      </c>
      <c r="E1018" s="609" t="s">
        <v>1554</v>
      </c>
      <c r="F1018" s="609"/>
      <c r="G1018" s="609"/>
      <c r="H1018" s="609"/>
      <c r="I1018" s="609"/>
      <c r="J1018" s="609">
        <v>0.47</v>
      </c>
      <c r="K1018" s="609">
        <v>14.45</v>
      </c>
    </row>
    <row r="1019" spans="1:11" hidden="1" x14ac:dyDescent="0.2">
      <c r="A1019" s="609" t="s">
        <v>1555</v>
      </c>
      <c r="B1019" s="609" t="s">
        <v>887</v>
      </c>
      <c r="C1019" s="609" t="s">
        <v>1088</v>
      </c>
      <c r="D1019" s="609"/>
      <c r="E1019" s="609"/>
      <c r="F1019" s="609"/>
      <c r="G1019" s="609"/>
      <c r="H1019" s="609">
        <v>0.14000000000000001</v>
      </c>
      <c r="I1019" s="609">
        <v>1.1100000000000001</v>
      </c>
      <c r="J1019" s="609"/>
      <c r="K1019" s="609"/>
    </row>
    <row r="1020" spans="1:11" hidden="1" x14ac:dyDescent="0.2">
      <c r="A1020" s="609"/>
      <c r="B1020" s="609"/>
      <c r="C1020" s="609"/>
      <c r="D1020" s="609" t="s">
        <v>846</v>
      </c>
      <c r="E1020" s="609" t="s">
        <v>631</v>
      </c>
      <c r="F1020" s="609"/>
      <c r="G1020" s="609"/>
      <c r="H1020" s="609"/>
      <c r="I1020" s="609"/>
      <c r="J1020" s="609">
        <v>2.5499999999999998</v>
      </c>
      <c r="K1020" s="609">
        <v>7.7</v>
      </c>
    </row>
    <row r="1021" spans="1:11" hidden="1" x14ac:dyDescent="0.2">
      <c r="A1021" s="609" t="s">
        <v>1556</v>
      </c>
      <c r="B1021" s="609" t="s">
        <v>658</v>
      </c>
      <c r="C1021" s="609" t="s">
        <v>717</v>
      </c>
      <c r="D1021" s="609"/>
      <c r="E1021" s="609"/>
      <c r="F1021" s="609"/>
      <c r="G1021" s="609"/>
      <c r="H1021" s="609">
        <v>0.37</v>
      </c>
      <c r="I1021" s="609">
        <v>0.43</v>
      </c>
      <c r="J1021" s="609"/>
      <c r="K1021" s="609"/>
    </row>
    <row r="1022" spans="1:11" hidden="1" x14ac:dyDescent="0.2">
      <c r="A1022" s="609"/>
      <c r="B1022" s="609"/>
      <c r="C1022" s="609"/>
      <c r="D1022" s="609" t="s">
        <v>772</v>
      </c>
      <c r="E1022" s="609" t="s">
        <v>1158</v>
      </c>
      <c r="F1022" s="609"/>
      <c r="G1022" s="609"/>
      <c r="H1022" s="609"/>
      <c r="I1022" s="609"/>
      <c r="J1022" s="609">
        <v>1.23</v>
      </c>
      <c r="K1022" s="609">
        <v>10.199999999999999</v>
      </c>
    </row>
    <row r="1023" spans="1:11" hidden="1" x14ac:dyDescent="0.2">
      <c r="A1023" s="609" t="s">
        <v>1557</v>
      </c>
      <c r="B1023" s="609"/>
      <c r="C1023" s="609" t="s">
        <v>1546</v>
      </c>
      <c r="D1023" s="609"/>
      <c r="E1023" s="609"/>
      <c r="F1023" s="609"/>
      <c r="G1023" s="609"/>
      <c r="H1023" s="609"/>
      <c r="I1023" s="609">
        <v>1.61</v>
      </c>
      <c r="J1023" s="609"/>
      <c r="K1023" s="609"/>
    </row>
    <row r="1024" spans="1:11" hidden="1" x14ac:dyDescent="0.2">
      <c r="A1024" s="609"/>
      <c r="B1024" s="609"/>
      <c r="C1024" s="609"/>
      <c r="D1024" s="609" t="s">
        <v>1558</v>
      </c>
      <c r="E1024" s="609" t="s">
        <v>1559</v>
      </c>
      <c r="F1024" s="609"/>
      <c r="G1024" s="609"/>
      <c r="H1024" s="609"/>
      <c r="I1024" s="609"/>
      <c r="J1024" s="609">
        <v>4.2699999999999996</v>
      </c>
      <c r="K1024" s="609">
        <v>5.37</v>
      </c>
    </row>
    <row r="1025" spans="1:11" hidden="1" x14ac:dyDescent="0.2">
      <c r="A1025" s="609" t="s">
        <v>1560</v>
      </c>
      <c r="B1025" s="609" t="s">
        <v>664</v>
      </c>
      <c r="C1025" s="609"/>
      <c r="D1025" s="609"/>
      <c r="E1025" s="609"/>
      <c r="F1025" s="609"/>
      <c r="G1025" s="609"/>
      <c r="H1025" s="609">
        <v>1.28</v>
      </c>
      <c r="I1025" s="609"/>
      <c r="J1025" s="609"/>
      <c r="K1025" s="609"/>
    </row>
    <row r="1026" spans="1:11" hidden="1" x14ac:dyDescent="0.2">
      <c r="A1026" s="609"/>
      <c r="B1026" s="609"/>
      <c r="C1026" s="609"/>
      <c r="D1026" s="609" t="s">
        <v>1020</v>
      </c>
      <c r="E1026" s="609" t="s">
        <v>583</v>
      </c>
      <c r="F1026" s="609"/>
      <c r="G1026" s="609"/>
      <c r="H1026" s="609"/>
      <c r="I1026" s="609"/>
      <c r="J1026" s="609">
        <v>14.95</v>
      </c>
      <c r="K1026" s="609">
        <v>0</v>
      </c>
    </row>
    <row r="1027" spans="1:11" hidden="1" x14ac:dyDescent="0.2">
      <c r="A1027" s="609" t="s">
        <v>1561</v>
      </c>
      <c r="B1027" s="609" t="s">
        <v>1113</v>
      </c>
      <c r="C1027" s="609"/>
      <c r="D1027" s="609"/>
      <c r="E1027" s="609"/>
      <c r="F1027" s="609"/>
      <c r="G1027" s="609"/>
      <c r="H1027" s="609">
        <v>1.71</v>
      </c>
      <c r="I1027" s="609"/>
      <c r="J1027" s="609"/>
      <c r="K1027" s="609"/>
    </row>
    <row r="1028" spans="1:11" hidden="1" x14ac:dyDescent="0.2">
      <c r="A1028" s="609"/>
      <c r="B1028" s="609"/>
      <c r="C1028" s="609"/>
      <c r="D1028" s="609" t="s">
        <v>796</v>
      </c>
      <c r="E1028" s="609" t="s">
        <v>583</v>
      </c>
      <c r="F1028" s="609"/>
      <c r="G1028" s="609"/>
      <c r="H1028" s="609"/>
      <c r="I1028" s="609"/>
      <c r="J1028" s="609">
        <v>14</v>
      </c>
      <c r="K1028" s="609">
        <v>0</v>
      </c>
    </row>
    <row r="1029" spans="1:11" hidden="1" x14ac:dyDescent="0.2">
      <c r="A1029" s="609" t="s">
        <v>1562</v>
      </c>
      <c r="B1029" s="609" t="s">
        <v>954</v>
      </c>
      <c r="C1029" s="609"/>
      <c r="D1029" s="609"/>
      <c r="E1029" s="609"/>
      <c r="F1029" s="609"/>
      <c r="G1029" s="609"/>
      <c r="H1029" s="609">
        <v>1.0900000000000001</v>
      </c>
      <c r="I1029" s="609"/>
      <c r="J1029" s="609"/>
      <c r="K1029" s="609"/>
    </row>
    <row r="1030" spans="1:11" hidden="1" x14ac:dyDescent="0.2">
      <c r="A1030" s="609"/>
      <c r="B1030" s="609"/>
      <c r="C1030" s="609"/>
      <c r="D1030" s="609" t="s">
        <v>643</v>
      </c>
      <c r="E1030" s="609" t="s">
        <v>1563</v>
      </c>
      <c r="F1030" s="609"/>
      <c r="G1030" s="609"/>
      <c r="H1030" s="609"/>
      <c r="I1030" s="609"/>
      <c r="J1030" s="609">
        <v>5.7</v>
      </c>
      <c r="K1030" s="609">
        <v>4.83</v>
      </c>
    </row>
    <row r="1031" spans="1:11" hidden="1" x14ac:dyDescent="0.2">
      <c r="A1031" s="609" t="s">
        <v>1564</v>
      </c>
      <c r="B1031" s="609" t="s">
        <v>801</v>
      </c>
      <c r="C1031" s="609" t="s">
        <v>714</v>
      </c>
      <c r="D1031" s="609"/>
      <c r="E1031" s="609"/>
      <c r="F1031" s="609"/>
      <c r="G1031" s="609"/>
      <c r="H1031" s="609">
        <v>0.05</v>
      </c>
      <c r="I1031" s="609">
        <v>1.45</v>
      </c>
      <c r="J1031" s="609"/>
      <c r="K1031" s="609"/>
    </row>
    <row r="1032" spans="1:11" hidden="1" x14ac:dyDescent="0.2">
      <c r="A1032" s="609"/>
      <c r="B1032" s="609"/>
      <c r="C1032" s="609"/>
      <c r="D1032" s="609" t="s">
        <v>654</v>
      </c>
      <c r="E1032" s="609" t="s">
        <v>975</v>
      </c>
      <c r="F1032" s="609"/>
      <c r="G1032" s="609"/>
      <c r="H1032" s="609"/>
      <c r="I1032" s="609"/>
      <c r="J1032" s="609">
        <v>3.35</v>
      </c>
      <c r="K1032" s="609">
        <v>9.3000000000000007</v>
      </c>
    </row>
    <row r="1033" spans="1:11" hidden="1" x14ac:dyDescent="0.2">
      <c r="A1033" s="609" t="s">
        <v>1565</v>
      </c>
      <c r="B1033" s="609" t="s">
        <v>697</v>
      </c>
      <c r="C1033" s="609" t="s">
        <v>756</v>
      </c>
      <c r="D1033" s="609"/>
      <c r="E1033" s="609"/>
      <c r="F1033" s="609"/>
      <c r="G1033" s="609"/>
      <c r="H1033" s="609">
        <v>0.62</v>
      </c>
      <c r="I1033" s="609">
        <v>0.41</v>
      </c>
      <c r="J1033" s="609"/>
      <c r="K1033" s="609"/>
    </row>
    <row r="1034" spans="1:11" hidden="1" x14ac:dyDescent="0.2">
      <c r="A1034" s="609"/>
      <c r="B1034" s="609"/>
      <c r="C1034" s="609"/>
      <c r="D1034" s="609" t="s">
        <v>830</v>
      </c>
      <c r="E1034" s="609" t="s">
        <v>1566</v>
      </c>
      <c r="F1034" s="609"/>
      <c r="G1034" s="609"/>
      <c r="H1034" s="609"/>
      <c r="I1034" s="609"/>
      <c r="J1034" s="609">
        <v>3.4</v>
      </c>
      <c r="K1034" s="609">
        <v>15.45</v>
      </c>
    </row>
    <row r="1035" spans="1:11" hidden="1" x14ac:dyDescent="0.2">
      <c r="A1035" s="609" t="s">
        <v>1567</v>
      </c>
      <c r="B1035" s="609" t="s">
        <v>727</v>
      </c>
      <c r="C1035" s="609" t="s">
        <v>1568</v>
      </c>
      <c r="D1035" s="609"/>
      <c r="E1035" s="609"/>
      <c r="F1035" s="609"/>
      <c r="G1035" s="609"/>
      <c r="H1035" s="609">
        <v>0.06</v>
      </c>
      <c r="I1035" s="609">
        <v>2.68</v>
      </c>
      <c r="J1035" s="609"/>
      <c r="K1035" s="609"/>
    </row>
    <row r="1036" spans="1:11" hidden="1" x14ac:dyDescent="0.2">
      <c r="A1036" s="609"/>
      <c r="B1036" s="609"/>
      <c r="C1036" s="609"/>
      <c r="D1036" s="609" t="s">
        <v>589</v>
      </c>
      <c r="E1036" s="609" t="s">
        <v>1531</v>
      </c>
      <c r="F1036" s="609"/>
      <c r="G1036" s="609"/>
      <c r="H1036" s="609"/>
      <c r="I1036" s="609"/>
      <c r="J1036" s="609">
        <v>0.2</v>
      </c>
      <c r="K1036" s="609">
        <v>20.95</v>
      </c>
    </row>
    <row r="1037" spans="1:11" hidden="1" x14ac:dyDescent="0.2">
      <c r="A1037" s="609" t="s">
        <v>1569</v>
      </c>
      <c r="B1037" s="609"/>
      <c r="C1037" s="609" t="s">
        <v>795</v>
      </c>
      <c r="D1037" s="609"/>
      <c r="E1037" s="609"/>
      <c r="F1037" s="609"/>
      <c r="G1037" s="609"/>
      <c r="H1037" s="609"/>
      <c r="I1037" s="609">
        <v>1.51</v>
      </c>
      <c r="J1037" s="609"/>
      <c r="K1037" s="609"/>
    </row>
    <row r="1038" spans="1:11" hidden="1" x14ac:dyDescent="0.2">
      <c r="A1038" s="609"/>
      <c r="B1038" s="609"/>
      <c r="C1038" s="609"/>
      <c r="D1038" s="609" t="s">
        <v>1570</v>
      </c>
      <c r="E1038" s="609" t="s">
        <v>1571</v>
      </c>
      <c r="F1038" s="609"/>
      <c r="G1038" s="609"/>
      <c r="H1038" s="609"/>
      <c r="I1038" s="609"/>
      <c r="J1038" s="609">
        <v>5.83</v>
      </c>
      <c r="K1038" s="609">
        <v>5.03</v>
      </c>
    </row>
    <row r="1039" spans="1:11" hidden="1" x14ac:dyDescent="0.2">
      <c r="A1039" s="609" t="s">
        <v>1572</v>
      </c>
      <c r="B1039" s="609" t="s">
        <v>848</v>
      </c>
      <c r="C1039" s="609"/>
      <c r="D1039" s="609"/>
      <c r="E1039" s="609"/>
      <c r="F1039" s="609"/>
      <c r="G1039" s="609"/>
      <c r="H1039" s="609">
        <v>1.75</v>
      </c>
      <c r="I1039" s="609"/>
      <c r="J1039" s="609"/>
      <c r="K1039" s="609"/>
    </row>
    <row r="1040" spans="1:11" hidden="1" x14ac:dyDescent="0.2">
      <c r="A1040" s="609"/>
      <c r="B1040" s="609"/>
      <c r="C1040" s="609"/>
      <c r="D1040" s="609" t="s">
        <v>1573</v>
      </c>
      <c r="E1040" s="609" t="s">
        <v>583</v>
      </c>
      <c r="F1040" s="609"/>
      <c r="G1040" s="609"/>
      <c r="H1040" s="609"/>
      <c r="I1040" s="609"/>
      <c r="J1040" s="609">
        <v>20.7</v>
      </c>
      <c r="K1040" s="609">
        <v>0</v>
      </c>
    </row>
    <row r="1041" spans="1:18" hidden="1" x14ac:dyDescent="0.2">
      <c r="A1041" s="609" t="s">
        <v>1574</v>
      </c>
      <c r="B1041" s="609" t="s">
        <v>1575</v>
      </c>
      <c r="C1041" s="609"/>
      <c r="D1041" s="609"/>
      <c r="E1041" s="609"/>
      <c r="F1041" s="609"/>
      <c r="G1041" s="609"/>
      <c r="H1041" s="609">
        <v>2.39</v>
      </c>
      <c r="I1041" s="609"/>
      <c r="J1041" s="609"/>
      <c r="K1041" s="609"/>
    </row>
    <row r="1042" spans="1:18" hidden="1" x14ac:dyDescent="0.2">
      <c r="A1042" s="609"/>
      <c r="B1042" s="609"/>
      <c r="C1042" s="609"/>
      <c r="D1042" s="609" t="s">
        <v>1576</v>
      </c>
      <c r="E1042" s="609" t="s">
        <v>583</v>
      </c>
      <c r="F1042" s="609"/>
      <c r="G1042" s="609"/>
      <c r="H1042" s="609"/>
      <c r="I1042" s="609"/>
      <c r="J1042" s="609">
        <v>46.65</v>
      </c>
      <c r="K1042" s="609">
        <v>0</v>
      </c>
    </row>
    <row r="1043" spans="1:18" hidden="1" x14ac:dyDescent="0.2">
      <c r="A1043" s="609" t="s">
        <v>1577</v>
      </c>
      <c r="B1043" s="609" t="s">
        <v>1578</v>
      </c>
      <c r="C1043" s="609"/>
      <c r="D1043" s="609"/>
      <c r="E1043" s="609"/>
      <c r="F1043" s="609"/>
      <c r="G1043" s="609"/>
      <c r="H1043" s="609">
        <v>6.94</v>
      </c>
      <c r="I1043" s="609"/>
      <c r="J1043" s="609"/>
      <c r="K1043" s="609"/>
    </row>
    <row r="1044" spans="1:18" hidden="1" x14ac:dyDescent="0.2">
      <c r="A1044" s="609"/>
      <c r="B1044" s="609"/>
      <c r="C1044" s="609"/>
      <c r="D1044" s="609" t="s">
        <v>1579</v>
      </c>
      <c r="E1044" s="609" t="s">
        <v>783</v>
      </c>
      <c r="F1044" s="609"/>
      <c r="G1044" s="609"/>
      <c r="H1044" s="609"/>
      <c r="I1044" s="609"/>
      <c r="J1044" s="609">
        <v>59.65</v>
      </c>
      <c r="K1044" s="609">
        <v>1.73</v>
      </c>
    </row>
    <row r="1045" spans="1:18" hidden="1" x14ac:dyDescent="0.2">
      <c r="A1045" s="609" t="s">
        <v>1580</v>
      </c>
      <c r="B1045" s="609" t="s">
        <v>1581</v>
      </c>
      <c r="C1045" s="609" t="s">
        <v>741</v>
      </c>
      <c r="D1045" s="609"/>
      <c r="E1045" s="609"/>
      <c r="F1045" s="609"/>
      <c r="G1045" s="609"/>
      <c r="H1045" s="609">
        <v>4.99</v>
      </c>
      <c r="I1045" s="609">
        <v>0.52</v>
      </c>
      <c r="J1045" s="609"/>
      <c r="K1045" s="609"/>
    </row>
    <row r="1046" spans="1:18" hidden="1" x14ac:dyDescent="0.2">
      <c r="A1046" s="609"/>
      <c r="B1046" s="609"/>
      <c r="C1046" s="609"/>
      <c r="D1046" s="609" t="s">
        <v>1582</v>
      </c>
      <c r="E1046" s="609" t="s">
        <v>888</v>
      </c>
      <c r="F1046" s="609"/>
      <c r="G1046" s="609"/>
      <c r="H1046" s="609"/>
      <c r="I1046" s="609"/>
      <c r="J1046" s="609">
        <v>61.8</v>
      </c>
      <c r="K1046" s="609">
        <v>5.15</v>
      </c>
      <c r="R1046">
        <v>771016</v>
      </c>
    </row>
    <row r="1047" spans="1:18" hidden="1" x14ac:dyDescent="0.2">
      <c r="A1047" s="609" t="s">
        <v>1583</v>
      </c>
      <c r="B1047" s="609" t="s">
        <v>1584</v>
      </c>
      <c r="C1047" s="609" t="s">
        <v>861</v>
      </c>
      <c r="D1047" s="609"/>
      <c r="E1047" s="609"/>
      <c r="F1047" s="609"/>
      <c r="G1047" s="609"/>
      <c r="H1047" s="609">
        <v>7.37</v>
      </c>
      <c r="I1047" s="609">
        <v>0.51</v>
      </c>
      <c r="J1047" s="609"/>
      <c r="K1047" s="609"/>
      <c r="R1047">
        <v>801015</v>
      </c>
    </row>
    <row r="1048" spans="1:18" hidden="1" x14ac:dyDescent="0.2">
      <c r="A1048" s="609"/>
      <c r="B1048" s="609"/>
      <c r="C1048" s="609"/>
      <c r="D1048" s="609" t="s">
        <v>1585</v>
      </c>
      <c r="E1048" s="609" t="s">
        <v>1586</v>
      </c>
      <c r="F1048" s="609"/>
      <c r="G1048" s="609"/>
      <c r="H1048" s="609"/>
      <c r="I1048" s="609"/>
      <c r="J1048" s="609">
        <v>24.57</v>
      </c>
      <c r="K1048" s="609">
        <v>16.5</v>
      </c>
    </row>
    <row r="1049" spans="1:18" hidden="1" x14ac:dyDescent="0.2">
      <c r="A1049" s="609" t="s">
        <v>1587</v>
      </c>
      <c r="B1049" s="609"/>
      <c r="C1049" s="609" t="s">
        <v>1533</v>
      </c>
      <c r="D1049" s="609"/>
      <c r="E1049" s="609"/>
      <c r="F1049" s="609"/>
      <c r="G1049" s="609"/>
      <c r="H1049" s="609"/>
      <c r="I1049" s="609">
        <v>2.79</v>
      </c>
      <c r="J1049" s="609"/>
      <c r="K1049" s="609"/>
    </row>
    <row r="1050" spans="1:18" hidden="1" x14ac:dyDescent="0.2">
      <c r="A1050" s="609"/>
      <c r="B1050" s="609"/>
      <c r="C1050" s="609"/>
      <c r="D1050" s="609" t="s">
        <v>1588</v>
      </c>
      <c r="E1050" s="609" t="s">
        <v>1589</v>
      </c>
      <c r="F1050" s="609"/>
      <c r="G1050" s="609"/>
      <c r="H1050" s="609"/>
      <c r="I1050" s="609"/>
      <c r="J1050" s="609">
        <v>2.83</v>
      </c>
      <c r="K1050" s="609">
        <v>24.45</v>
      </c>
    </row>
    <row r="1051" spans="1:18" hidden="1" x14ac:dyDescent="0.2">
      <c r="A1051" s="609" t="s">
        <v>1590</v>
      </c>
      <c r="B1051" s="609" t="s">
        <v>835</v>
      </c>
      <c r="C1051" s="609" t="s">
        <v>758</v>
      </c>
      <c r="D1051" s="609"/>
      <c r="E1051" s="609"/>
      <c r="F1051" s="609"/>
      <c r="G1051" s="609"/>
      <c r="H1051" s="609">
        <v>0.85</v>
      </c>
      <c r="I1051" s="609">
        <v>2.1</v>
      </c>
      <c r="J1051" s="609"/>
      <c r="K1051" s="609"/>
    </row>
    <row r="1052" spans="1:18" hidden="1" x14ac:dyDescent="0.2">
      <c r="A1052" s="609"/>
      <c r="B1052" s="609"/>
      <c r="C1052" s="609"/>
      <c r="D1052" s="609" t="s">
        <v>1449</v>
      </c>
      <c r="E1052" s="609" t="s">
        <v>907</v>
      </c>
      <c r="F1052" s="609"/>
      <c r="G1052" s="609"/>
      <c r="H1052" s="609"/>
      <c r="I1052" s="609"/>
      <c r="J1052" s="609">
        <v>8.9</v>
      </c>
      <c r="K1052" s="609">
        <v>22.75</v>
      </c>
    </row>
    <row r="1053" spans="1:18" hidden="1" x14ac:dyDescent="0.2">
      <c r="A1053" s="609" t="s">
        <v>1591</v>
      </c>
      <c r="B1053" s="609" t="s">
        <v>973</v>
      </c>
      <c r="C1053" s="609" t="s">
        <v>817</v>
      </c>
      <c r="D1053" s="609"/>
      <c r="E1053" s="609"/>
      <c r="F1053" s="609"/>
      <c r="G1053" s="609"/>
      <c r="H1053" s="609">
        <v>0.93</v>
      </c>
      <c r="I1053" s="609">
        <v>2.4500000000000002</v>
      </c>
      <c r="J1053" s="609"/>
      <c r="K1053" s="609"/>
    </row>
    <row r="1054" spans="1:18" hidden="1" x14ac:dyDescent="0.2">
      <c r="A1054" s="609"/>
      <c r="B1054" s="609"/>
      <c r="C1054" s="609"/>
      <c r="D1054" s="609" t="s">
        <v>646</v>
      </c>
      <c r="E1054" s="609" t="s">
        <v>1592</v>
      </c>
      <c r="F1054" s="609"/>
      <c r="G1054" s="609"/>
      <c r="H1054" s="609"/>
      <c r="I1054" s="609"/>
      <c r="J1054" s="609">
        <v>4.7</v>
      </c>
      <c r="K1054" s="609">
        <v>18.7</v>
      </c>
    </row>
    <row r="1055" spans="1:18" hidden="1" x14ac:dyDescent="0.2">
      <c r="A1055" s="609" t="s">
        <v>1593</v>
      </c>
      <c r="B1055" s="609" t="s">
        <v>613</v>
      </c>
      <c r="C1055" s="609" t="s">
        <v>364</v>
      </c>
      <c r="D1055" s="609"/>
      <c r="E1055" s="609"/>
      <c r="F1055" s="609"/>
      <c r="G1055" s="609"/>
      <c r="H1055" s="609">
        <v>0.01</v>
      </c>
      <c r="I1055" s="609">
        <v>1.29</v>
      </c>
      <c r="J1055" s="609"/>
      <c r="K1055" s="609"/>
    </row>
    <row r="1056" spans="1:18" hidden="1" x14ac:dyDescent="0.2">
      <c r="A1056" s="609"/>
      <c r="B1056" s="609"/>
      <c r="C1056" s="609"/>
      <c r="D1056" s="609" t="s">
        <v>1594</v>
      </c>
      <c r="E1056" s="609" t="s">
        <v>968</v>
      </c>
      <c r="F1056" s="609"/>
      <c r="G1056" s="609"/>
      <c r="H1056" s="609"/>
      <c r="I1056" s="609"/>
      <c r="J1056" s="609">
        <v>17.55</v>
      </c>
      <c r="K1056" s="609">
        <v>4.3</v>
      </c>
    </row>
    <row r="1057" spans="1:11" hidden="1" x14ac:dyDescent="0.2">
      <c r="A1057" s="609" t="s">
        <v>1595</v>
      </c>
      <c r="B1057" s="609" t="s">
        <v>985</v>
      </c>
      <c r="C1057" s="609"/>
      <c r="D1057" s="609"/>
      <c r="E1057" s="609"/>
      <c r="F1057" s="609"/>
      <c r="G1057" s="609"/>
      <c r="H1057" s="609">
        <v>3.5</v>
      </c>
      <c r="I1057" s="609"/>
      <c r="J1057" s="609"/>
      <c r="K1057" s="609"/>
    </row>
    <row r="1058" spans="1:11" hidden="1" x14ac:dyDescent="0.2">
      <c r="A1058" s="609"/>
      <c r="B1058" s="609"/>
      <c r="C1058" s="609"/>
      <c r="D1058" s="609" t="s">
        <v>1596</v>
      </c>
      <c r="E1058" s="609" t="s">
        <v>798</v>
      </c>
      <c r="F1058" s="609"/>
      <c r="G1058" s="609"/>
      <c r="H1058" s="609"/>
      <c r="I1058" s="609"/>
      <c r="J1058" s="609">
        <v>29.7</v>
      </c>
      <c r="K1058" s="609">
        <v>0.3</v>
      </c>
    </row>
    <row r="1059" spans="1:11" hidden="1" x14ac:dyDescent="0.2">
      <c r="A1059" s="609" t="s">
        <v>1597</v>
      </c>
      <c r="B1059" s="609" t="s">
        <v>1443</v>
      </c>
      <c r="C1059" s="609" t="s">
        <v>814</v>
      </c>
      <c r="D1059" s="609"/>
      <c r="E1059" s="609"/>
      <c r="F1059" s="609"/>
      <c r="G1059" s="609"/>
      <c r="H1059" s="609">
        <v>2.44</v>
      </c>
      <c r="I1059" s="609">
        <v>0.09</v>
      </c>
      <c r="J1059" s="609"/>
      <c r="K1059" s="609"/>
    </row>
    <row r="1060" spans="1:11" hidden="1" x14ac:dyDescent="0.2">
      <c r="A1060" s="609"/>
      <c r="B1060" s="609"/>
      <c r="C1060" s="609"/>
      <c r="D1060" s="609" t="s">
        <v>1598</v>
      </c>
      <c r="E1060" s="609" t="s">
        <v>767</v>
      </c>
      <c r="F1060" s="609"/>
      <c r="G1060" s="609"/>
      <c r="H1060" s="609"/>
      <c r="I1060" s="609"/>
      <c r="J1060" s="609">
        <v>18.25</v>
      </c>
      <c r="K1060" s="609">
        <v>1</v>
      </c>
    </row>
    <row r="1061" spans="1:11" hidden="1" x14ac:dyDescent="0.2">
      <c r="A1061" s="609" t="s">
        <v>1599</v>
      </c>
      <c r="B1061" s="609" t="s">
        <v>1076</v>
      </c>
      <c r="C1061" s="609" t="s">
        <v>1102</v>
      </c>
      <c r="D1061" s="609"/>
      <c r="E1061" s="609"/>
      <c r="F1061" s="609"/>
      <c r="G1061" s="609"/>
      <c r="H1061" s="609">
        <v>1.21</v>
      </c>
      <c r="I1061" s="609">
        <v>0.11</v>
      </c>
      <c r="J1061" s="609"/>
      <c r="K1061" s="609"/>
    </row>
    <row r="1062" spans="1:11" hidden="1" x14ac:dyDescent="0.2">
      <c r="A1062" s="609"/>
      <c r="B1062" s="609"/>
      <c r="C1062" s="609"/>
      <c r="D1062" s="609" t="s">
        <v>1020</v>
      </c>
      <c r="E1062" s="609" t="s">
        <v>658</v>
      </c>
      <c r="F1062" s="609"/>
      <c r="G1062" s="609"/>
      <c r="H1062" s="609"/>
      <c r="I1062" s="609"/>
      <c r="J1062" s="609">
        <v>14.95</v>
      </c>
      <c r="K1062" s="609">
        <v>0.37</v>
      </c>
    </row>
    <row r="1063" spans="1:11" hidden="1" x14ac:dyDescent="0.2">
      <c r="A1063" s="609" t="s">
        <v>1600</v>
      </c>
      <c r="B1063" s="609" t="s">
        <v>1553</v>
      </c>
      <c r="C1063" s="609"/>
      <c r="D1063" s="609"/>
      <c r="E1063" s="609"/>
      <c r="F1063" s="609"/>
      <c r="G1063" s="609"/>
      <c r="H1063" s="609">
        <v>1.78</v>
      </c>
      <c r="I1063" s="609"/>
      <c r="J1063" s="609"/>
      <c r="K1063" s="609"/>
    </row>
    <row r="1064" spans="1:11" hidden="1" x14ac:dyDescent="0.2">
      <c r="A1064" s="609"/>
      <c r="B1064" s="609"/>
      <c r="C1064" s="609"/>
      <c r="D1064" s="609" t="s">
        <v>799</v>
      </c>
      <c r="E1064" s="609" t="s">
        <v>677</v>
      </c>
      <c r="F1064" s="609"/>
      <c r="G1064" s="609"/>
      <c r="H1064" s="609"/>
      <c r="I1064" s="609"/>
      <c r="J1064" s="609">
        <v>13.05</v>
      </c>
      <c r="K1064" s="609">
        <v>0.33</v>
      </c>
    </row>
    <row r="1065" spans="1:11" hidden="1" x14ac:dyDescent="0.2">
      <c r="A1065" s="609" t="s">
        <v>1601</v>
      </c>
      <c r="B1065" s="609" t="s">
        <v>935</v>
      </c>
      <c r="C1065" s="609" t="s">
        <v>573</v>
      </c>
      <c r="D1065" s="609"/>
      <c r="E1065" s="609"/>
      <c r="F1065" s="609"/>
      <c r="G1065" s="609"/>
      <c r="H1065" s="609">
        <v>0.83</v>
      </c>
      <c r="I1065" s="609">
        <v>0.1</v>
      </c>
      <c r="J1065" s="609"/>
      <c r="K1065" s="609"/>
    </row>
    <row r="1066" spans="1:11" hidden="1" x14ac:dyDescent="0.2">
      <c r="A1066" s="609"/>
      <c r="B1066" s="609"/>
      <c r="C1066" s="609"/>
      <c r="D1066" s="609" t="s">
        <v>1602</v>
      </c>
      <c r="E1066" s="609" t="s">
        <v>767</v>
      </c>
      <c r="F1066" s="609"/>
      <c r="G1066" s="609"/>
      <c r="H1066" s="609"/>
      <c r="I1066" s="609"/>
      <c r="J1066" s="609">
        <v>24.55</v>
      </c>
      <c r="K1066" s="609">
        <v>1</v>
      </c>
    </row>
    <row r="1067" spans="1:11" hidden="1" x14ac:dyDescent="0.2">
      <c r="A1067" s="609" t="s">
        <v>1603</v>
      </c>
      <c r="B1067" s="609" t="s">
        <v>1604</v>
      </c>
      <c r="C1067" s="609" t="s">
        <v>573</v>
      </c>
      <c r="D1067" s="609"/>
      <c r="E1067" s="609"/>
      <c r="F1067" s="609"/>
      <c r="G1067" s="609"/>
      <c r="H1067" s="609">
        <v>4.08</v>
      </c>
      <c r="I1067" s="609">
        <v>0.1</v>
      </c>
      <c r="J1067" s="609"/>
      <c r="K1067" s="609"/>
    </row>
    <row r="1068" spans="1:11" hidden="1" x14ac:dyDescent="0.2">
      <c r="A1068" s="609"/>
      <c r="B1068" s="609"/>
      <c r="C1068" s="609"/>
      <c r="D1068" s="609" t="s">
        <v>762</v>
      </c>
      <c r="E1068" s="609" t="s">
        <v>1605</v>
      </c>
      <c r="F1068" s="609"/>
      <c r="G1068" s="609"/>
      <c r="H1068" s="609"/>
      <c r="I1068" s="609"/>
      <c r="J1068" s="609">
        <v>15.15</v>
      </c>
      <c r="K1068" s="609">
        <v>1.89</v>
      </c>
    </row>
    <row r="1069" spans="1:11" hidden="1" x14ac:dyDescent="0.2">
      <c r="A1069" s="609" t="s">
        <v>1606</v>
      </c>
      <c r="B1069" s="609" t="s">
        <v>573</v>
      </c>
      <c r="C1069" s="609" t="s">
        <v>709</v>
      </c>
      <c r="D1069" s="609"/>
      <c r="E1069" s="609"/>
      <c r="F1069" s="609"/>
      <c r="G1069" s="609"/>
      <c r="H1069" s="609">
        <v>0.1</v>
      </c>
      <c r="I1069" s="609">
        <v>0.42</v>
      </c>
      <c r="J1069" s="609"/>
      <c r="K1069" s="609"/>
    </row>
    <row r="1070" spans="1:11" hidden="1" x14ac:dyDescent="0.2">
      <c r="I1070" s="609" t="s">
        <v>1607</v>
      </c>
      <c r="J1070" s="609">
        <f>SUM(J6:J1069)</f>
        <v>2237.6000000000004</v>
      </c>
      <c r="K1070" s="609">
        <f>SUM(K6:K1069)</f>
        <v>3802.340000000002</v>
      </c>
    </row>
    <row r="1071" spans="1:11" hidden="1" x14ac:dyDescent="0.2"/>
    <row r="1072" spans="1:11" x14ac:dyDescent="0.2">
      <c r="I1072" s="610" t="s">
        <v>33</v>
      </c>
      <c r="J1072" s="610">
        <f>SUM(J6:J1010)</f>
        <v>1797.7699999999995</v>
      </c>
      <c r="K1072" s="610">
        <f>SUM(K6:K1010)</f>
        <v>3583.9100000000026</v>
      </c>
    </row>
  </sheetData>
  <mergeCells count="1">
    <mergeCell ref="A1:K1"/>
  </mergeCells>
  <pageMargins left="0.70866141732283472" right="0.70866141732283472" top="0.74803149606299213" bottom="0.74803149606299213" header="0.31496062992125984" footer="0.31496062992125984"/>
  <pageSetup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2:IV166"/>
  <sheetViews>
    <sheetView workbookViewId="0"/>
  </sheetViews>
  <sheetFormatPr baseColWidth="10" defaultColWidth="11.42578125" defaultRowHeight="12.75" x14ac:dyDescent="0.2"/>
  <cols>
    <col min="1" max="1" width="2" style="6" customWidth="1"/>
    <col min="2" max="2" width="12.7109375" style="7" customWidth="1"/>
    <col min="3" max="3" width="49.42578125" style="6" customWidth="1"/>
    <col min="4" max="4" width="11.7109375" style="1" customWidth="1"/>
    <col min="5" max="5" width="16" style="1" customWidth="1"/>
    <col min="6" max="6" width="13" style="1" customWidth="1"/>
    <col min="7" max="7" width="12.7109375" style="1" customWidth="1"/>
    <col min="8" max="8" width="22" style="4" bestFit="1" customWidth="1"/>
    <col min="9" max="9" width="26.7109375" style="1" customWidth="1"/>
    <col min="10" max="10" width="12.7109375" style="1" customWidth="1"/>
    <col min="11" max="11" width="26.140625" style="1" bestFit="1" customWidth="1"/>
    <col min="12" max="12" width="32.7109375" style="1" customWidth="1"/>
    <col min="13" max="13" width="25.42578125" style="1" customWidth="1"/>
    <col min="14" max="223" width="11.42578125" style="1"/>
    <col min="224" max="224" width="4.42578125" style="1" bestFit="1" customWidth="1"/>
    <col min="225" max="225" width="42" style="1" customWidth="1"/>
    <col min="226" max="226" width="6.7109375" style="1" bestFit="1" customWidth="1"/>
    <col min="227" max="227" width="11.42578125" style="1"/>
    <col min="228" max="228" width="10.7109375" style="1" bestFit="1" customWidth="1"/>
    <col min="229" max="229" width="11.42578125" style="1" bestFit="1" customWidth="1"/>
    <col min="230" max="230" width="14.140625" style="1" bestFit="1" customWidth="1"/>
    <col min="231" max="231" width="14.7109375" style="1" bestFit="1" customWidth="1"/>
    <col min="232" max="232" width="22.7109375" style="1" customWidth="1"/>
    <col min="233" max="233" width="12.7109375" style="1" bestFit="1" customWidth="1"/>
    <col min="234" max="234" width="42.140625" style="1" customWidth="1"/>
    <col min="235" max="16384" width="11.42578125" style="1"/>
  </cols>
  <sheetData>
    <row r="2" spans="1:256" ht="87" customHeight="1" thickBot="1" x14ac:dyDescent="0.25">
      <c r="A2" s="1"/>
      <c r="B2" s="1042"/>
      <c r="C2" s="1042"/>
      <c r="D2" s="1042"/>
      <c r="E2" s="1042"/>
      <c r="F2" s="1042"/>
      <c r="G2" s="1042"/>
      <c r="H2" s="1042"/>
      <c r="I2" s="1042"/>
    </row>
    <row r="3" spans="1:256" ht="18" customHeight="1" x14ac:dyDescent="0.2">
      <c r="A3" s="1"/>
      <c r="B3" s="1043" t="s">
        <v>45</v>
      </c>
      <c r="C3" s="1044"/>
      <c r="D3" s="1044"/>
      <c r="E3" s="1044"/>
      <c r="F3" s="1044"/>
      <c r="G3" s="1044"/>
      <c r="H3" s="1044"/>
      <c r="I3" s="1045"/>
    </row>
    <row r="4" spans="1:256" ht="18" customHeight="1" x14ac:dyDescent="0.2">
      <c r="A4" s="1"/>
      <c r="B4" s="1046" t="s">
        <v>146</v>
      </c>
      <c r="C4" s="1047"/>
      <c r="D4" s="1047"/>
      <c r="E4" s="1047"/>
      <c r="F4" s="1047"/>
      <c r="G4" s="1047"/>
      <c r="H4" s="1047"/>
      <c r="I4" s="1048"/>
    </row>
    <row r="5" spans="1:256" ht="45" customHeight="1" x14ac:dyDescent="0.2">
      <c r="A5" s="1"/>
      <c r="B5" s="1049" t="e">
        <f>+#REF!</f>
        <v>#REF!</v>
      </c>
      <c r="C5" s="1050"/>
      <c r="D5" s="1050"/>
      <c r="E5" s="1050"/>
      <c r="F5" s="1050"/>
      <c r="G5" s="1050"/>
      <c r="H5" s="1050"/>
      <c r="I5" s="1051"/>
      <c r="K5" s="165"/>
    </row>
    <row r="6" spans="1:256" ht="24.75" customHeight="1" x14ac:dyDescent="0.2">
      <c r="A6" s="1"/>
      <c r="B6" s="1052" t="s">
        <v>1609</v>
      </c>
      <c r="C6" s="1053"/>
      <c r="D6" s="1053"/>
      <c r="E6" s="1053"/>
      <c r="F6" s="1053"/>
      <c r="G6" s="1053"/>
      <c r="H6" s="1053"/>
      <c r="I6" s="1054"/>
      <c r="K6" s="166"/>
    </row>
    <row r="7" spans="1:256" ht="46.5" customHeight="1" x14ac:dyDescent="0.2">
      <c r="A7" s="1"/>
      <c r="B7" s="56" t="s">
        <v>0</v>
      </c>
      <c r="C7" s="57" t="s">
        <v>1</v>
      </c>
      <c r="D7" s="58" t="s">
        <v>2</v>
      </c>
      <c r="E7" s="59" t="s">
        <v>3</v>
      </c>
      <c r="F7" s="57" t="s">
        <v>166</v>
      </c>
      <c r="G7" s="57" t="s">
        <v>4</v>
      </c>
      <c r="H7" s="57" t="s">
        <v>5</v>
      </c>
      <c r="I7" s="60" t="s">
        <v>6</v>
      </c>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row>
    <row r="8" spans="1:256" ht="15.75" x14ac:dyDescent="0.2">
      <c r="A8" s="1"/>
      <c r="B8" s="61">
        <v>1</v>
      </c>
      <c r="C8" s="87" t="s">
        <v>7</v>
      </c>
      <c r="D8" s="88"/>
      <c r="E8" s="88"/>
      <c r="F8" s="88"/>
      <c r="G8" s="88"/>
      <c r="H8" s="88"/>
      <c r="I8" s="412">
        <f>SUM(I9:I17)</f>
        <v>166137939</v>
      </c>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row>
    <row r="9" spans="1:256" ht="15" x14ac:dyDescent="0.2">
      <c r="A9" s="1"/>
      <c r="B9" s="62">
        <v>1.1000000000000001</v>
      </c>
      <c r="C9" s="63" t="s">
        <v>8</v>
      </c>
      <c r="D9" s="64">
        <v>1</v>
      </c>
      <c r="E9" s="180">
        <v>5532552</v>
      </c>
      <c r="F9" s="65">
        <v>1.65</v>
      </c>
      <c r="G9" s="555">
        <v>0.5</v>
      </c>
      <c r="H9" s="67">
        <v>6</v>
      </c>
      <c r="I9" s="183">
        <f t="shared" ref="I9:I17" si="0">+D9*E9*F9*G9*H9</f>
        <v>27386132.399999999</v>
      </c>
      <c r="J9" s="449"/>
      <c r="K9" s="281"/>
      <c r="L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row>
    <row r="10" spans="1:256" ht="30" x14ac:dyDescent="0.2">
      <c r="A10" s="1"/>
      <c r="B10" s="62"/>
      <c r="C10" s="63" t="s">
        <v>543</v>
      </c>
      <c r="D10" s="64">
        <v>1</v>
      </c>
      <c r="E10" s="180">
        <f>E9</f>
        <v>5532552</v>
      </c>
      <c r="F10" s="65">
        <v>1.65</v>
      </c>
      <c r="G10" s="555">
        <v>0.1</v>
      </c>
      <c r="H10" s="67">
        <v>3</v>
      </c>
      <c r="I10" s="183">
        <f t="shared" si="0"/>
        <v>2738613.2399999998</v>
      </c>
      <c r="J10" s="449"/>
      <c r="K10" s="281"/>
      <c r="L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row>
    <row r="11" spans="1:256" ht="15" x14ac:dyDescent="0.2">
      <c r="A11" s="1"/>
      <c r="B11" s="62">
        <f>B9+0.1</f>
        <v>1.2000000000000002</v>
      </c>
      <c r="C11" s="63" t="s">
        <v>349</v>
      </c>
      <c r="D11" s="64">
        <v>1</v>
      </c>
      <c r="E11" s="180">
        <v>5532552</v>
      </c>
      <c r="F11" s="65">
        <v>1.65</v>
      </c>
      <c r="G11" s="66">
        <v>0.1</v>
      </c>
      <c r="H11" s="67">
        <f>H9</f>
        <v>6</v>
      </c>
      <c r="I11" s="183">
        <f t="shared" si="0"/>
        <v>5477226.4799999995</v>
      </c>
      <c r="J11" s="2"/>
      <c r="K11" s="281"/>
      <c r="L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row>
    <row r="12" spans="1:256" ht="15" x14ac:dyDescent="0.2">
      <c r="A12" s="1"/>
      <c r="B12" s="62">
        <f>B11+0.1</f>
        <v>1.3000000000000003</v>
      </c>
      <c r="C12" s="63" t="s">
        <v>126</v>
      </c>
      <c r="D12" s="64">
        <v>1</v>
      </c>
      <c r="E12" s="180">
        <v>4565568</v>
      </c>
      <c r="F12" s="65">
        <v>1.65</v>
      </c>
      <c r="G12" s="69">
        <v>1</v>
      </c>
      <c r="H12" s="67">
        <f>+H9</f>
        <v>6</v>
      </c>
      <c r="I12" s="183">
        <f t="shared" si="0"/>
        <v>45199123.199999996</v>
      </c>
      <c r="K12" s="169"/>
    </row>
    <row r="13" spans="1:256" ht="15" x14ac:dyDescent="0.2">
      <c r="A13" s="1"/>
      <c r="B13" s="62">
        <f>B12+0.1</f>
        <v>1.4000000000000004</v>
      </c>
      <c r="C13" s="558" t="s">
        <v>530</v>
      </c>
      <c r="D13" s="64">
        <v>1</v>
      </c>
      <c r="E13" s="180">
        <v>3829752</v>
      </c>
      <c r="F13" s="65">
        <v>1.65</v>
      </c>
      <c r="G13" s="556">
        <v>1</v>
      </c>
      <c r="H13" s="67">
        <v>6</v>
      </c>
      <c r="I13" s="183">
        <f t="shared" si="0"/>
        <v>37914544.799999997</v>
      </c>
      <c r="K13" s="169"/>
    </row>
    <row r="14" spans="1:256" ht="30" x14ac:dyDescent="0.2">
      <c r="A14" s="1"/>
      <c r="B14" s="62"/>
      <c r="C14" s="558" t="s">
        <v>542</v>
      </c>
      <c r="D14" s="64">
        <v>1</v>
      </c>
      <c r="E14" s="180">
        <f>E13</f>
        <v>3829752</v>
      </c>
      <c r="F14" s="65">
        <v>1.65</v>
      </c>
      <c r="G14" s="556">
        <v>0.2</v>
      </c>
      <c r="H14" s="67">
        <v>3</v>
      </c>
      <c r="I14" s="183">
        <f t="shared" si="0"/>
        <v>3791454.4800000004</v>
      </c>
      <c r="K14" s="169"/>
    </row>
    <row r="15" spans="1:256" ht="15" x14ac:dyDescent="0.2">
      <c r="A15" s="1"/>
      <c r="B15" s="62">
        <f>B13+0.1</f>
        <v>1.5000000000000004</v>
      </c>
      <c r="C15" s="63" t="s">
        <v>9</v>
      </c>
      <c r="D15" s="64">
        <v>1</v>
      </c>
      <c r="E15" s="180">
        <v>3829752</v>
      </c>
      <c r="F15" s="65">
        <v>1.65</v>
      </c>
      <c r="G15" s="69">
        <v>0.5</v>
      </c>
      <c r="H15" s="67">
        <f>+H13</f>
        <v>6</v>
      </c>
      <c r="I15" s="183">
        <f t="shared" si="0"/>
        <v>18957272.399999999</v>
      </c>
      <c r="J15" s="2"/>
      <c r="K15" s="169"/>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row>
    <row r="16" spans="1:256" ht="15" x14ac:dyDescent="0.2">
      <c r="A16" s="1"/>
      <c r="B16" s="62">
        <f>B15+0.1</f>
        <v>1.6000000000000005</v>
      </c>
      <c r="C16" s="63" t="s">
        <v>127</v>
      </c>
      <c r="D16" s="64">
        <v>1</v>
      </c>
      <c r="E16" s="180">
        <v>2492280</v>
      </c>
      <c r="F16" s="65">
        <v>1.65</v>
      </c>
      <c r="G16" s="556">
        <v>1</v>
      </c>
      <c r="H16" s="67">
        <f>+H15</f>
        <v>6</v>
      </c>
      <c r="I16" s="183">
        <f t="shared" si="0"/>
        <v>24673572</v>
      </c>
      <c r="K16" s="169"/>
    </row>
    <row r="17" spans="1:256" ht="15" hidden="1" x14ac:dyDescent="0.2">
      <c r="A17" s="1"/>
      <c r="B17" s="62">
        <f>B16+0.1</f>
        <v>1.7000000000000006</v>
      </c>
      <c r="C17" s="63" t="s">
        <v>128</v>
      </c>
      <c r="D17" s="64">
        <v>1</v>
      </c>
      <c r="E17" s="180">
        <v>2492280</v>
      </c>
      <c r="F17" s="65">
        <v>1.65</v>
      </c>
      <c r="G17" s="556">
        <v>0</v>
      </c>
      <c r="H17" s="67">
        <f>+H16</f>
        <v>6</v>
      </c>
      <c r="I17" s="183">
        <f t="shared" si="0"/>
        <v>0</v>
      </c>
      <c r="K17" s="169"/>
    </row>
    <row r="18" spans="1:256" ht="15.75" x14ac:dyDescent="0.2">
      <c r="A18" s="1"/>
      <c r="B18" s="61">
        <v>2</v>
      </c>
      <c r="C18" s="76" t="s">
        <v>10</v>
      </c>
      <c r="D18" s="88"/>
      <c r="E18" s="181"/>
      <c r="F18" s="88"/>
      <c r="G18" s="88"/>
      <c r="H18" s="88"/>
      <c r="I18" s="413">
        <f>SUM(I19:I22)</f>
        <v>50252672.399999999</v>
      </c>
      <c r="J18" s="2"/>
      <c r="K18" s="169"/>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row>
    <row r="19" spans="1:256" ht="15" x14ac:dyDescent="0.2">
      <c r="A19" s="1"/>
      <c r="B19" s="62">
        <v>2.1</v>
      </c>
      <c r="C19" s="63" t="s">
        <v>11</v>
      </c>
      <c r="D19" s="64">
        <v>1</v>
      </c>
      <c r="E19" s="180">
        <v>1482984</v>
      </c>
      <c r="F19" s="65">
        <v>1.75</v>
      </c>
      <c r="G19" s="69">
        <v>1</v>
      </c>
      <c r="H19" s="67">
        <f>+H17</f>
        <v>6</v>
      </c>
      <c r="I19" s="183">
        <f t="shared" ref="I19:I30" si="1">+D19*E19*F19*G19*H19</f>
        <v>15571332</v>
      </c>
      <c r="J19" s="2"/>
      <c r="K19" s="169"/>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row>
    <row r="20" spans="1:256" ht="15" hidden="1" x14ac:dyDescent="0.2">
      <c r="A20" s="1"/>
      <c r="B20" s="62" t="s">
        <v>351</v>
      </c>
      <c r="C20" s="63" t="s">
        <v>352</v>
      </c>
      <c r="D20" s="64">
        <v>1</v>
      </c>
      <c r="E20" s="192">
        <v>925148</v>
      </c>
      <c r="F20" s="392">
        <v>1.75</v>
      </c>
      <c r="G20" s="393">
        <v>0</v>
      </c>
      <c r="H20" s="394">
        <f>H9</f>
        <v>6</v>
      </c>
      <c r="I20" s="193">
        <f>+D20*E20*F20*G20*H20</f>
        <v>0</v>
      </c>
      <c r="J20" s="2"/>
      <c r="K20" s="169"/>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row>
    <row r="21" spans="1:256" ht="15" x14ac:dyDescent="0.2">
      <c r="A21" s="1"/>
      <c r="B21" s="62" t="s">
        <v>261</v>
      </c>
      <c r="C21" s="63" t="s">
        <v>470</v>
      </c>
      <c r="D21" s="64">
        <v>2</v>
      </c>
      <c r="E21" s="192">
        <v>828116</v>
      </c>
      <c r="F21" s="392">
        <v>1.75</v>
      </c>
      <c r="G21" s="393">
        <v>1</v>
      </c>
      <c r="H21" s="394">
        <f>H9</f>
        <v>6</v>
      </c>
      <c r="I21" s="193">
        <f>+D21*E21*F21*G21*H21</f>
        <v>17390436</v>
      </c>
      <c r="J21" s="2"/>
      <c r="K21" s="169"/>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row>
    <row r="22" spans="1:256" ht="15" x14ac:dyDescent="0.2">
      <c r="A22" s="1"/>
      <c r="B22" s="62" t="s">
        <v>261</v>
      </c>
      <c r="C22" s="238" t="s">
        <v>262</v>
      </c>
      <c r="D22" s="64"/>
      <c r="E22" s="180"/>
      <c r="F22" s="65"/>
      <c r="G22" s="69"/>
      <c r="H22" s="67"/>
      <c r="I22" s="183">
        <f>SUM(I23:I30)</f>
        <v>17290904.399999999</v>
      </c>
      <c r="J22" s="2"/>
      <c r="K22" s="169"/>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row>
    <row r="23" spans="1:256" ht="15" x14ac:dyDescent="0.2">
      <c r="A23" s="1"/>
      <c r="B23" s="415">
        <v>2.2000000000000002</v>
      </c>
      <c r="C23" s="416" t="s">
        <v>129</v>
      </c>
      <c r="D23" s="417">
        <v>1</v>
      </c>
      <c r="E23" s="450">
        <v>686147</v>
      </c>
      <c r="F23" s="419">
        <v>1</v>
      </c>
      <c r="G23" s="420">
        <f>G9</f>
        <v>0.5</v>
      </c>
      <c r="H23" s="421">
        <f>H9</f>
        <v>6</v>
      </c>
      <c r="I23" s="431">
        <f t="shared" si="1"/>
        <v>2058441</v>
      </c>
      <c r="J23" s="2"/>
      <c r="K23" s="169"/>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row>
    <row r="24" spans="1:256" ht="15" x14ac:dyDescent="0.2">
      <c r="A24" s="1"/>
      <c r="B24" s="415">
        <f>B23+0.1</f>
        <v>2.3000000000000003</v>
      </c>
      <c r="C24" s="416" t="s">
        <v>350</v>
      </c>
      <c r="D24" s="417">
        <f>D11</f>
        <v>1</v>
      </c>
      <c r="E24" s="450">
        <f>E23</f>
        <v>686147</v>
      </c>
      <c r="F24" s="419">
        <v>1</v>
      </c>
      <c r="G24" s="420">
        <f t="shared" ref="G24:G30" si="2">G11</f>
        <v>0.1</v>
      </c>
      <c r="H24" s="421">
        <f>H9</f>
        <v>6</v>
      </c>
      <c r="I24" s="431">
        <f t="shared" si="1"/>
        <v>411688.19999999995</v>
      </c>
      <c r="J24" s="2"/>
      <c r="K24" s="169"/>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row>
    <row r="25" spans="1:256" ht="15" x14ac:dyDescent="0.2">
      <c r="A25" s="1"/>
      <c r="B25" s="415">
        <f t="shared" ref="B25:B30" si="3">B24+0.1</f>
        <v>2.4000000000000004</v>
      </c>
      <c r="C25" s="416" t="s">
        <v>130</v>
      </c>
      <c r="D25" s="417">
        <v>1</v>
      </c>
      <c r="E25" s="450">
        <v>686147</v>
      </c>
      <c r="F25" s="419">
        <v>1</v>
      </c>
      <c r="G25" s="420">
        <f t="shared" si="2"/>
        <v>1</v>
      </c>
      <c r="H25" s="421">
        <f>+H23</f>
        <v>6</v>
      </c>
      <c r="I25" s="431">
        <f t="shared" si="1"/>
        <v>4116882</v>
      </c>
      <c r="K25" s="169"/>
    </row>
    <row r="26" spans="1:256" ht="15" x14ac:dyDescent="0.2">
      <c r="A26" s="1"/>
      <c r="B26" s="415">
        <f t="shared" si="3"/>
        <v>2.5000000000000004</v>
      </c>
      <c r="C26" s="416" t="s">
        <v>541</v>
      </c>
      <c r="D26" s="417">
        <v>1</v>
      </c>
      <c r="E26" s="450">
        <v>686147</v>
      </c>
      <c r="F26" s="419">
        <v>1</v>
      </c>
      <c r="G26" s="420">
        <f t="shared" si="2"/>
        <v>1</v>
      </c>
      <c r="H26" s="421">
        <f>H13</f>
        <v>6</v>
      </c>
      <c r="I26" s="431">
        <f t="shared" si="1"/>
        <v>4116882</v>
      </c>
      <c r="K26" s="169"/>
    </row>
    <row r="27" spans="1:256" ht="30" x14ac:dyDescent="0.2">
      <c r="A27" s="1"/>
      <c r="B27" s="415"/>
      <c r="C27" s="416" t="s">
        <v>555</v>
      </c>
      <c r="D27" s="417">
        <v>1</v>
      </c>
      <c r="E27" s="450">
        <v>686147</v>
      </c>
      <c r="F27" s="419">
        <v>1</v>
      </c>
      <c r="G27" s="420">
        <f t="shared" si="2"/>
        <v>0.2</v>
      </c>
      <c r="H27" s="421">
        <f>H14</f>
        <v>3</v>
      </c>
      <c r="I27" s="431">
        <f t="shared" si="1"/>
        <v>411688.19999999995</v>
      </c>
      <c r="K27" s="169"/>
    </row>
    <row r="28" spans="1:256" ht="15" x14ac:dyDescent="0.2">
      <c r="A28" s="1"/>
      <c r="B28" s="415">
        <f>B26+0.1</f>
        <v>2.6000000000000005</v>
      </c>
      <c r="C28" s="416" t="s">
        <v>131</v>
      </c>
      <c r="D28" s="417">
        <v>1</v>
      </c>
      <c r="E28" s="450">
        <v>686147</v>
      </c>
      <c r="F28" s="419">
        <v>1</v>
      </c>
      <c r="G28" s="420">
        <f t="shared" si="2"/>
        <v>0.5</v>
      </c>
      <c r="H28" s="421">
        <f>H9</f>
        <v>6</v>
      </c>
      <c r="I28" s="431">
        <f t="shared" si="1"/>
        <v>2058441</v>
      </c>
      <c r="K28" s="169"/>
    </row>
    <row r="29" spans="1:256" ht="15" x14ac:dyDescent="0.2">
      <c r="A29" s="1"/>
      <c r="B29" s="415">
        <f t="shared" si="3"/>
        <v>2.7000000000000006</v>
      </c>
      <c r="C29" s="416" t="s">
        <v>132</v>
      </c>
      <c r="D29" s="417">
        <v>1</v>
      </c>
      <c r="E29" s="450">
        <v>686147</v>
      </c>
      <c r="F29" s="419">
        <v>1</v>
      </c>
      <c r="G29" s="420">
        <f t="shared" si="2"/>
        <v>1</v>
      </c>
      <c r="H29" s="421">
        <f>+H28</f>
        <v>6</v>
      </c>
      <c r="I29" s="431">
        <f t="shared" si="1"/>
        <v>4116882</v>
      </c>
      <c r="K29" s="169"/>
    </row>
    <row r="30" spans="1:256" ht="15" hidden="1" x14ac:dyDescent="0.2">
      <c r="A30" s="1"/>
      <c r="B30" s="415">
        <f t="shared" si="3"/>
        <v>2.8000000000000007</v>
      </c>
      <c r="C30" s="416" t="s">
        <v>133</v>
      </c>
      <c r="D30" s="417">
        <v>1</v>
      </c>
      <c r="E30" s="450">
        <v>686147</v>
      </c>
      <c r="F30" s="419">
        <v>1</v>
      </c>
      <c r="G30" s="420">
        <f t="shared" si="2"/>
        <v>0</v>
      </c>
      <c r="H30" s="421">
        <f>+H29</f>
        <v>6</v>
      </c>
      <c r="I30" s="431">
        <f t="shared" si="1"/>
        <v>0</v>
      </c>
      <c r="J30" s="171"/>
      <c r="K30" s="169"/>
    </row>
    <row r="31" spans="1:256" ht="15.75" x14ac:dyDescent="0.2">
      <c r="A31" s="1"/>
      <c r="B31" s="61">
        <v>3</v>
      </c>
      <c r="C31" s="76" t="s">
        <v>12</v>
      </c>
      <c r="D31" s="88"/>
      <c r="E31" s="181"/>
      <c r="F31" s="88"/>
      <c r="G31" s="88"/>
      <c r="H31" s="88"/>
      <c r="I31" s="413">
        <f>SUM(I32:I34)+I36</f>
        <v>36567780.600000001</v>
      </c>
      <c r="J31" s="171"/>
      <c r="K31" s="169"/>
    </row>
    <row r="32" spans="1:256" ht="15" x14ac:dyDescent="0.2">
      <c r="A32" s="1"/>
      <c r="B32" s="62">
        <v>3.1</v>
      </c>
      <c r="C32" s="71" t="s">
        <v>13</v>
      </c>
      <c r="D32" s="72">
        <v>1</v>
      </c>
      <c r="E32" s="180">
        <v>1107336</v>
      </c>
      <c r="F32" s="72">
        <v>1.75</v>
      </c>
      <c r="G32" s="69">
        <v>0.05</v>
      </c>
      <c r="H32" s="67">
        <f>+H30</f>
        <v>6</v>
      </c>
      <c r="I32" s="183">
        <f>+D32*E32*F32*G32*H32</f>
        <v>581351.4</v>
      </c>
      <c r="J32" s="171"/>
      <c r="K32" s="169"/>
    </row>
    <row r="33" spans="1:256" ht="15" x14ac:dyDescent="0.2">
      <c r="A33" s="1"/>
      <c r="B33" s="62">
        <v>3.2</v>
      </c>
      <c r="C33" s="71" t="s">
        <v>14</v>
      </c>
      <c r="D33" s="72">
        <v>1</v>
      </c>
      <c r="E33" s="180">
        <v>1107336</v>
      </c>
      <c r="F33" s="72">
        <v>1.75</v>
      </c>
      <c r="G33" s="69">
        <v>0.05</v>
      </c>
      <c r="H33" s="67">
        <f>+H32</f>
        <v>6</v>
      </c>
      <c r="I33" s="183">
        <f>+D33*E33*F33*G33*H33</f>
        <v>581351.4</v>
      </c>
      <c r="J33" s="5"/>
      <c r="K33" s="169"/>
    </row>
    <row r="34" spans="1:256" ht="15" x14ac:dyDescent="0.2">
      <c r="A34" s="1"/>
      <c r="B34" s="62">
        <v>3.5</v>
      </c>
      <c r="C34" s="73" t="s">
        <v>560</v>
      </c>
      <c r="D34" s="72">
        <v>1</v>
      </c>
      <c r="E34" s="182">
        <v>3436926</v>
      </c>
      <c r="F34" s="72">
        <v>1</v>
      </c>
      <c r="G34" s="69">
        <v>0.05</v>
      </c>
      <c r="H34" s="67">
        <f>+H33</f>
        <v>6</v>
      </c>
      <c r="I34" s="183">
        <f>+D34*E34*F34*G34*H34</f>
        <v>1031077.8</v>
      </c>
      <c r="K34" s="169"/>
    </row>
    <row r="35" spans="1:256" ht="30" x14ac:dyDescent="0.2">
      <c r="A35" s="1"/>
      <c r="B35" s="62"/>
      <c r="C35" s="73"/>
      <c r="D35" s="72"/>
      <c r="E35" s="544" t="s">
        <v>473</v>
      </c>
      <c r="F35" s="72" t="s">
        <v>474</v>
      </c>
      <c r="G35" s="69"/>
      <c r="H35" s="67" t="s">
        <v>475</v>
      </c>
      <c r="I35" s="183"/>
      <c r="K35" s="169"/>
    </row>
    <row r="36" spans="1:256" ht="150" x14ac:dyDescent="0.2">
      <c r="A36" s="1"/>
      <c r="B36" s="62">
        <v>3.6</v>
      </c>
      <c r="C36" s="73" t="s">
        <v>267</v>
      </c>
      <c r="D36" s="188" t="s">
        <v>268</v>
      </c>
      <c r="E36" s="188">
        <v>8</v>
      </c>
      <c r="F36" s="180">
        <v>716125</v>
      </c>
      <c r="G36" s="231">
        <v>1</v>
      </c>
      <c r="H36" s="67">
        <f>H30</f>
        <v>6</v>
      </c>
      <c r="I36" s="183">
        <f>E36*F36*G36*H36</f>
        <v>34374000</v>
      </c>
      <c r="K36" s="169"/>
    </row>
    <row r="37" spans="1:256" ht="15.75" x14ac:dyDescent="0.2">
      <c r="A37" s="1"/>
      <c r="B37" s="61">
        <v>4</v>
      </c>
      <c r="C37" s="76" t="s">
        <v>15</v>
      </c>
      <c r="D37" s="88"/>
      <c r="E37" s="181"/>
      <c r="F37" s="88"/>
      <c r="G37" s="88"/>
      <c r="H37" s="88"/>
      <c r="I37" s="413">
        <f>I38</f>
        <v>5479920</v>
      </c>
      <c r="K37" s="169"/>
    </row>
    <row r="38" spans="1:256" ht="30" x14ac:dyDescent="0.2">
      <c r="A38" s="1"/>
      <c r="B38" s="62">
        <v>4.0999999999999996</v>
      </c>
      <c r="C38" s="63" t="s">
        <v>556</v>
      </c>
      <c r="D38" s="72">
        <v>1</v>
      </c>
      <c r="E38" s="180">
        <v>913320</v>
      </c>
      <c r="F38" s="70">
        <v>1</v>
      </c>
      <c r="G38" s="69">
        <v>1</v>
      </c>
      <c r="H38" s="67">
        <f>+H34</f>
        <v>6</v>
      </c>
      <c r="I38" s="183">
        <f>+D38*E38*F38*G38*H38</f>
        <v>5479920</v>
      </c>
      <c r="K38" s="169"/>
    </row>
    <row r="39" spans="1:256" ht="15.75" x14ac:dyDescent="0.2">
      <c r="A39" s="1"/>
      <c r="B39" s="61">
        <v>5</v>
      </c>
      <c r="C39" s="76" t="s">
        <v>16</v>
      </c>
      <c r="D39" s="88"/>
      <c r="E39" s="181"/>
      <c r="F39" s="88"/>
      <c r="G39" s="88"/>
      <c r="H39" s="88"/>
      <c r="I39" s="413">
        <f>SUM(I40:I43)</f>
        <v>9373320</v>
      </c>
      <c r="K39" s="169"/>
    </row>
    <row r="40" spans="1:256" ht="15" x14ac:dyDescent="0.2">
      <c r="A40" s="1"/>
      <c r="B40" s="62">
        <v>5.0999999999999996</v>
      </c>
      <c r="C40" s="63" t="s">
        <v>557</v>
      </c>
      <c r="D40" s="64">
        <f>+SUM(D9:D17)-1-1-1</f>
        <v>6</v>
      </c>
      <c r="E40" s="180">
        <v>123850</v>
      </c>
      <c r="F40" s="70">
        <v>1</v>
      </c>
      <c r="G40" s="69">
        <v>1</v>
      </c>
      <c r="H40" s="67">
        <f>+H38</f>
        <v>6</v>
      </c>
      <c r="I40" s="183">
        <f>+D40*E40*F40*G40*H40</f>
        <v>4458600</v>
      </c>
      <c r="K40" s="169"/>
    </row>
    <row r="41" spans="1:256" ht="15" x14ac:dyDescent="0.2">
      <c r="A41" s="1"/>
      <c r="B41" s="62">
        <v>5.2</v>
      </c>
      <c r="C41" s="63" t="s">
        <v>558</v>
      </c>
      <c r="D41" s="64">
        <v>1</v>
      </c>
      <c r="E41" s="180">
        <v>38000</v>
      </c>
      <c r="F41" s="70">
        <v>1</v>
      </c>
      <c r="G41" s="69">
        <v>1</v>
      </c>
      <c r="H41" s="67">
        <f>H40</f>
        <v>6</v>
      </c>
      <c r="I41" s="183">
        <f>E41*F41*G41*H41</f>
        <v>228000</v>
      </c>
      <c r="K41" s="169"/>
    </row>
    <row r="42" spans="1:256" ht="30" x14ac:dyDescent="0.2">
      <c r="A42" s="1"/>
      <c r="B42" s="62">
        <v>5.3</v>
      </c>
      <c r="C42" s="63" t="s">
        <v>559</v>
      </c>
      <c r="D42" s="64">
        <f>D40</f>
        <v>6</v>
      </c>
      <c r="E42" s="180">
        <v>113520</v>
      </c>
      <c r="F42" s="70">
        <v>1</v>
      </c>
      <c r="G42" s="69">
        <v>1</v>
      </c>
      <c r="H42" s="67">
        <f>+H40</f>
        <v>6</v>
      </c>
      <c r="I42" s="183">
        <f>+D42*E42*F42*G42*H42</f>
        <v>4086720</v>
      </c>
      <c r="J42" s="3"/>
      <c r="K42" s="170"/>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row>
    <row r="43" spans="1:256" ht="15" x14ac:dyDescent="0.2">
      <c r="A43" s="1"/>
      <c r="B43" s="62" t="s">
        <v>471</v>
      </c>
      <c r="C43" s="238" t="s">
        <v>472</v>
      </c>
      <c r="D43" s="64">
        <v>2</v>
      </c>
      <c r="E43" s="180">
        <v>50000</v>
      </c>
      <c r="F43" s="70"/>
      <c r="G43" s="69"/>
      <c r="H43" s="67">
        <f>H9</f>
        <v>6</v>
      </c>
      <c r="I43" s="183">
        <f>D43*E43*H43</f>
        <v>600000</v>
      </c>
      <c r="J43" s="3"/>
      <c r="K43" s="170"/>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row>
    <row r="44" spans="1:256" ht="15.75" x14ac:dyDescent="0.2">
      <c r="A44" s="1"/>
      <c r="B44" s="61">
        <v>6</v>
      </c>
      <c r="C44" s="76" t="s">
        <v>17</v>
      </c>
      <c r="D44" s="88"/>
      <c r="E44" s="181"/>
      <c r="F44" s="88"/>
      <c r="G44" s="88"/>
      <c r="H44" s="88"/>
      <c r="I44" s="413">
        <f>SUM(I45:I46)</f>
        <v>33762480</v>
      </c>
      <c r="K44" s="169"/>
    </row>
    <row r="45" spans="1:256" ht="94.9" customHeight="1" x14ac:dyDescent="0.2">
      <c r="A45" s="1"/>
      <c r="B45" s="62">
        <v>6.1</v>
      </c>
      <c r="C45" s="63" t="s">
        <v>18</v>
      </c>
      <c r="D45" s="64">
        <v>1</v>
      </c>
      <c r="E45" s="180">
        <v>5227080</v>
      </c>
      <c r="F45" s="70">
        <v>1</v>
      </c>
      <c r="G45" s="69">
        <v>1</v>
      </c>
      <c r="H45" s="67">
        <f>+H42</f>
        <v>6</v>
      </c>
      <c r="I45" s="183">
        <f>D45*E45*F45*G45*H45</f>
        <v>31362480</v>
      </c>
      <c r="J45" s="7"/>
      <c r="K45" s="169"/>
      <c r="L45" s="8"/>
    </row>
    <row r="46" spans="1:256" ht="30" x14ac:dyDescent="0.2">
      <c r="A46" s="1"/>
      <c r="B46" s="62">
        <v>6.2</v>
      </c>
      <c r="C46" s="63" t="s">
        <v>134</v>
      </c>
      <c r="D46" s="557">
        <v>1</v>
      </c>
      <c r="E46" s="180">
        <v>400000</v>
      </c>
      <c r="F46" s="70">
        <v>1</v>
      </c>
      <c r="G46" s="69">
        <v>1</v>
      </c>
      <c r="H46" s="67">
        <f>+H45</f>
        <v>6</v>
      </c>
      <c r="I46" s="183">
        <f>D46*E46*F46*G46*H46</f>
        <v>2400000</v>
      </c>
      <c r="J46" s="7"/>
      <c r="K46" s="169"/>
      <c r="L46" s="8"/>
    </row>
    <row r="47" spans="1:256" ht="15.75" x14ac:dyDescent="0.2">
      <c r="A47" s="1"/>
      <c r="B47" s="404">
        <v>7</v>
      </c>
      <c r="C47" s="405" t="s">
        <v>353</v>
      </c>
      <c r="D47" s="406"/>
      <c r="E47" s="407"/>
      <c r="F47" s="408"/>
      <c r="G47" s="409"/>
      <c r="H47" s="410"/>
      <c r="I47" s="411">
        <f>SUM(I48:I56)</f>
        <v>10095902</v>
      </c>
      <c r="J47" s="7"/>
      <c r="K47" s="169"/>
      <c r="L47" s="8"/>
    </row>
    <row r="48" spans="1:256" ht="30" x14ac:dyDescent="0.2">
      <c r="A48" s="1"/>
      <c r="B48" s="395"/>
      <c r="C48" s="396" t="s">
        <v>270</v>
      </c>
      <c r="D48" s="397" t="s">
        <v>266</v>
      </c>
      <c r="E48" s="398">
        <f>ROUND(CANTIDADES!C8/500,0)</f>
        <v>10</v>
      </c>
      <c r="F48" s="399">
        <v>61047</v>
      </c>
      <c r="G48" s="400"/>
      <c r="H48" s="400"/>
      <c r="I48" s="401">
        <f>E48*F48</f>
        <v>610470</v>
      </c>
      <c r="J48" s="7"/>
      <c r="K48" s="169"/>
      <c r="L48" s="8"/>
    </row>
    <row r="49" spans="1:12" ht="30" x14ac:dyDescent="0.2">
      <c r="A49" s="1"/>
      <c r="B49" s="395"/>
      <c r="C49" s="396" t="s">
        <v>271</v>
      </c>
      <c r="D49" s="397" t="s">
        <v>266</v>
      </c>
      <c r="E49" s="398">
        <f>E48</f>
        <v>10</v>
      </c>
      <c r="F49" s="399">
        <v>123046</v>
      </c>
      <c r="G49" s="400"/>
      <c r="H49" s="400"/>
      <c r="I49" s="401">
        <f t="shared" ref="I49:I56" si="4">E49*F49</f>
        <v>1230460</v>
      </c>
      <c r="J49" s="7"/>
      <c r="K49" s="169"/>
      <c r="L49" s="8"/>
    </row>
    <row r="50" spans="1:12" ht="15" x14ac:dyDescent="0.2">
      <c r="A50" s="1"/>
      <c r="B50" s="395"/>
      <c r="C50" s="396" t="s">
        <v>354</v>
      </c>
      <c r="D50" s="397" t="s">
        <v>266</v>
      </c>
      <c r="E50" s="398">
        <f>E49</f>
        <v>10</v>
      </c>
      <c r="F50" s="399">
        <v>51051</v>
      </c>
      <c r="G50" s="400"/>
      <c r="H50" s="400"/>
      <c r="I50" s="401">
        <f t="shared" si="4"/>
        <v>510510</v>
      </c>
      <c r="J50" s="7"/>
      <c r="K50" s="169"/>
      <c r="L50" s="8"/>
    </row>
    <row r="51" spans="1:12" ht="15" x14ac:dyDescent="0.2">
      <c r="A51" s="1"/>
      <c r="B51" s="395"/>
      <c r="C51" s="396" t="s">
        <v>355</v>
      </c>
      <c r="D51" s="397" t="s">
        <v>266</v>
      </c>
      <c r="E51" s="397">
        <f>E50</f>
        <v>10</v>
      </c>
      <c r="F51" s="399">
        <v>113704</v>
      </c>
      <c r="G51" s="400"/>
      <c r="H51" s="400"/>
      <c r="I51" s="401">
        <f t="shared" si="4"/>
        <v>1137040</v>
      </c>
      <c r="J51" s="7"/>
      <c r="K51" s="169"/>
      <c r="L51" s="8"/>
    </row>
    <row r="52" spans="1:12" ht="30" x14ac:dyDescent="0.2">
      <c r="A52" s="1"/>
      <c r="B52" s="395"/>
      <c r="C52" s="396" t="s">
        <v>272</v>
      </c>
      <c r="D52" s="398" t="s">
        <v>266</v>
      </c>
      <c r="E52" s="398">
        <f>E51</f>
        <v>10</v>
      </c>
      <c r="F52" s="402">
        <v>354977</v>
      </c>
      <c r="G52" s="403"/>
      <c r="H52" s="403"/>
      <c r="I52" s="401">
        <f t="shared" si="4"/>
        <v>3549770</v>
      </c>
      <c r="J52" s="7"/>
      <c r="K52" s="169"/>
      <c r="L52" s="8"/>
    </row>
    <row r="53" spans="1:12" ht="30" x14ac:dyDescent="0.2">
      <c r="A53" s="1"/>
      <c r="B53" s="395"/>
      <c r="C53" s="396" t="s">
        <v>273</v>
      </c>
      <c r="D53" s="398" t="s">
        <v>266</v>
      </c>
      <c r="E53" s="398">
        <v>2</v>
      </c>
      <c r="F53" s="402">
        <v>658963</v>
      </c>
      <c r="G53" s="403"/>
      <c r="H53" s="403"/>
      <c r="I53" s="401">
        <f t="shared" si="4"/>
        <v>1317926</v>
      </c>
      <c r="J53" s="7"/>
      <c r="K53" s="169"/>
      <c r="L53" s="8"/>
    </row>
    <row r="54" spans="1:12" ht="30" x14ac:dyDescent="0.2">
      <c r="A54" s="1"/>
      <c r="B54" s="395"/>
      <c r="C54" s="396" t="s">
        <v>274</v>
      </c>
      <c r="D54" s="397" t="s">
        <v>266</v>
      </c>
      <c r="E54" s="397">
        <v>44</v>
      </c>
      <c r="F54" s="399">
        <v>8449</v>
      </c>
      <c r="G54" s="400"/>
      <c r="H54" s="400"/>
      <c r="I54" s="401">
        <f t="shared" si="4"/>
        <v>371756</v>
      </c>
      <c r="J54" s="7"/>
      <c r="K54" s="169"/>
      <c r="L54" s="8"/>
    </row>
    <row r="55" spans="1:12" ht="15" x14ac:dyDescent="0.2">
      <c r="A55" s="1"/>
      <c r="B55" s="395"/>
      <c r="C55" s="396" t="s">
        <v>356</v>
      </c>
      <c r="D55" s="398" t="s">
        <v>266</v>
      </c>
      <c r="E55" s="398">
        <f>E48</f>
        <v>10</v>
      </c>
      <c r="F55" s="402">
        <v>69800</v>
      </c>
      <c r="G55" s="403"/>
      <c r="H55" s="403"/>
      <c r="I55" s="401">
        <f>E55*F55</f>
        <v>698000</v>
      </c>
      <c r="J55" s="7"/>
      <c r="K55" s="169"/>
      <c r="L55" s="8"/>
    </row>
    <row r="56" spans="1:12" ht="30" x14ac:dyDescent="0.2">
      <c r="A56" s="1"/>
      <c r="B56" s="395"/>
      <c r="C56" s="396" t="s">
        <v>275</v>
      </c>
      <c r="D56" s="398" t="s">
        <v>266</v>
      </c>
      <c r="E56" s="398">
        <f>E48</f>
        <v>10</v>
      </c>
      <c r="F56" s="402">
        <v>66997</v>
      </c>
      <c r="G56" s="403"/>
      <c r="H56" s="403"/>
      <c r="I56" s="401">
        <f t="shared" si="4"/>
        <v>669970</v>
      </c>
      <c r="J56" s="7"/>
      <c r="K56" s="169"/>
      <c r="L56" s="8"/>
    </row>
    <row r="57" spans="1:12" ht="15.75" x14ac:dyDescent="0.2">
      <c r="A57" s="1"/>
      <c r="B57" s="61">
        <v>8</v>
      </c>
      <c r="C57" s="87" t="s">
        <v>1641</v>
      </c>
      <c r="D57" s="88"/>
      <c r="E57" s="181"/>
      <c r="F57" s="88"/>
      <c r="G57" s="88"/>
      <c r="H57" s="88"/>
      <c r="I57" s="413">
        <f>SUM(I58:I68)</f>
        <v>7491688</v>
      </c>
      <c r="J57" s="7"/>
      <c r="K57" s="169"/>
      <c r="L57" s="8"/>
    </row>
    <row r="58" spans="1:12" ht="31.5" x14ac:dyDescent="0.2">
      <c r="A58" s="1"/>
      <c r="B58" s="720" t="s">
        <v>0</v>
      </c>
      <c r="C58" s="721" t="s">
        <v>1</v>
      </c>
      <c r="D58" s="722" t="s">
        <v>1644</v>
      </c>
      <c r="E58" s="722" t="s">
        <v>2</v>
      </c>
      <c r="F58" s="723" t="s">
        <v>48</v>
      </c>
      <c r="G58" s="721" t="s">
        <v>4</v>
      </c>
      <c r="H58" s="721" t="s">
        <v>5</v>
      </c>
      <c r="I58" s="724" t="s">
        <v>6</v>
      </c>
      <c r="J58" s="7"/>
      <c r="K58" s="169"/>
      <c r="L58" s="8"/>
    </row>
    <row r="59" spans="1:12" ht="15.75" x14ac:dyDescent="0.2">
      <c r="A59" s="1"/>
      <c r="B59" s="720">
        <v>8.1</v>
      </c>
      <c r="C59" s="725" t="s">
        <v>1643</v>
      </c>
      <c r="D59" s="722"/>
      <c r="E59" s="723"/>
      <c r="F59" s="726"/>
      <c r="G59" s="726"/>
      <c r="H59" s="726"/>
      <c r="I59" s="724"/>
      <c r="J59" s="7"/>
      <c r="K59" s="169"/>
      <c r="L59" s="8"/>
    </row>
    <row r="60" spans="1:12" ht="25.5" x14ac:dyDescent="0.2">
      <c r="A60" s="1"/>
      <c r="B60" s="727" t="s">
        <v>1642</v>
      </c>
      <c r="C60" s="728" t="s">
        <v>331</v>
      </c>
      <c r="D60" s="729" t="s">
        <v>266</v>
      </c>
      <c r="E60" s="730">
        <v>14</v>
      </c>
      <c r="F60" s="730">
        <v>258430</v>
      </c>
      <c r="G60" s="731"/>
      <c r="H60" s="731"/>
      <c r="I60" s="732">
        <f>+F60*E60</f>
        <v>3618020</v>
      </c>
      <c r="J60" s="7"/>
      <c r="K60" s="169"/>
      <c r="L60" s="8"/>
    </row>
    <row r="61" spans="1:12" ht="15.75" x14ac:dyDescent="0.2">
      <c r="A61" s="1"/>
      <c r="B61" s="720">
        <v>8.1999999999999993</v>
      </c>
      <c r="C61" s="725" t="s">
        <v>1645</v>
      </c>
      <c r="D61" s="722"/>
      <c r="E61" s="723"/>
      <c r="F61" s="726"/>
      <c r="G61" s="726"/>
      <c r="H61" s="726"/>
      <c r="I61" s="724"/>
      <c r="J61" s="7"/>
      <c r="K61" s="169"/>
      <c r="L61" s="8"/>
    </row>
    <row r="62" spans="1:12" ht="15" x14ac:dyDescent="0.2">
      <c r="A62" s="1"/>
      <c r="B62" s="727" t="s">
        <v>1646</v>
      </c>
      <c r="C62" s="728" t="s">
        <v>178</v>
      </c>
      <c r="D62" s="729" t="s">
        <v>266</v>
      </c>
      <c r="E62" s="729">
        <v>4</v>
      </c>
      <c r="F62" s="733">
        <v>226086</v>
      </c>
      <c r="G62" s="731"/>
      <c r="H62" s="731"/>
      <c r="I62" s="732">
        <f>+F62*E62</f>
        <v>904344</v>
      </c>
      <c r="J62" s="7"/>
      <c r="K62" s="169"/>
      <c r="L62" s="8"/>
    </row>
    <row r="63" spans="1:12" ht="15" x14ac:dyDescent="0.2">
      <c r="A63" s="1"/>
      <c r="B63" s="727" t="s">
        <v>1647</v>
      </c>
      <c r="C63" s="728" t="s">
        <v>179</v>
      </c>
      <c r="D63" s="729" t="s">
        <v>266</v>
      </c>
      <c r="E63" s="729">
        <v>6</v>
      </c>
      <c r="F63" s="733">
        <v>203732</v>
      </c>
      <c r="G63" s="731"/>
      <c r="H63" s="731"/>
      <c r="I63" s="732">
        <f>+F63*E63</f>
        <v>1222392</v>
      </c>
      <c r="J63" s="7"/>
      <c r="K63" s="169"/>
      <c r="L63" s="8"/>
    </row>
    <row r="64" spans="1:12" ht="15" x14ac:dyDescent="0.2">
      <c r="A64" s="1"/>
      <c r="B64" s="727" t="s">
        <v>1648</v>
      </c>
      <c r="C64" s="728" t="s">
        <v>180</v>
      </c>
      <c r="D64" s="729" t="s">
        <v>266</v>
      </c>
      <c r="E64" s="729">
        <v>16</v>
      </c>
      <c r="F64" s="733">
        <v>43429</v>
      </c>
      <c r="G64" s="731"/>
      <c r="H64" s="731"/>
      <c r="I64" s="732">
        <f>+F64*E64</f>
        <v>694864</v>
      </c>
      <c r="J64" s="7"/>
      <c r="K64" s="169"/>
      <c r="L64" s="8"/>
    </row>
    <row r="65" spans="1:12" ht="15" x14ac:dyDescent="0.2">
      <c r="A65" s="1"/>
      <c r="B65" s="727" t="s">
        <v>1649</v>
      </c>
      <c r="C65" s="728" t="s">
        <v>181</v>
      </c>
      <c r="D65" s="729" t="s">
        <v>266</v>
      </c>
      <c r="E65" s="729">
        <v>4</v>
      </c>
      <c r="F65" s="733">
        <v>102900</v>
      </c>
      <c r="G65" s="731"/>
      <c r="H65" s="731"/>
      <c r="I65" s="732">
        <f>+F65*E65</f>
        <v>411600</v>
      </c>
      <c r="J65" s="7"/>
      <c r="K65" s="169"/>
      <c r="L65" s="8"/>
    </row>
    <row r="66" spans="1:12" ht="15" x14ac:dyDescent="0.2">
      <c r="A66" s="1"/>
      <c r="B66" s="727" t="s">
        <v>1650</v>
      </c>
      <c r="C66" s="728" t="s">
        <v>182</v>
      </c>
      <c r="D66" s="729" t="s">
        <v>266</v>
      </c>
      <c r="E66" s="729">
        <v>4</v>
      </c>
      <c r="F66" s="733">
        <v>102900</v>
      </c>
      <c r="G66" s="731"/>
      <c r="H66" s="731"/>
      <c r="I66" s="732">
        <f>+F66*E66</f>
        <v>411600</v>
      </c>
      <c r="J66" s="7"/>
      <c r="K66" s="169"/>
      <c r="L66" s="8"/>
    </row>
    <row r="67" spans="1:12" ht="15.75" x14ac:dyDescent="0.2">
      <c r="A67" s="1"/>
      <c r="B67" s="720">
        <v>8.3000000000000007</v>
      </c>
      <c r="C67" s="725" t="s">
        <v>1651</v>
      </c>
      <c r="D67" s="722"/>
      <c r="E67" s="723"/>
      <c r="F67" s="726"/>
      <c r="G67" s="726"/>
      <c r="H67" s="726"/>
      <c r="I67" s="724"/>
      <c r="J67" s="7"/>
      <c r="K67" s="169"/>
      <c r="L67" s="8"/>
    </row>
    <row r="68" spans="1:12" ht="15" x14ac:dyDescent="0.2">
      <c r="A68" s="1"/>
      <c r="B68" s="727">
        <v>8.31</v>
      </c>
      <c r="C68" s="728" t="s">
        <v>183</v>
      </c>
      <c r="D68" s="729" t="s">
        <v>266</v>
      </c>
      <c r="E68" s="730">
        <v>4</v>
      </c>
      <c r="F68" s="733">
        <v>57217</v>
      </c>
      <c r="G68" s="731"/>
      <c r="H68" s="731"/>
      <c r="I68" s="732">
        <f>+F68*E68</f>
        <v>228868</v>
      </c>
      <c r="J68" s="7"/>
      <c r="K68" s="169"/>
      <c r="L68" s="8"/>
    </row>
    <row r="69" spans="1:12" ht="15.75" x14ac:dyDescent="0.2">
      <c r="A69" s="1"/>
      <c r="B69" s="61">
        <v>9</v>
      </c>
      <c r="C69" s="1036" t="s">
        <v>185</v>
      </c>
      <c r="D69" s="1037"/>
      <c r="E69" s="1037"/>
      <c r="F69" s="1037"/>
      <c r="G69" s="1037"/>
      <c r="H69" s="1038"/>
      <c r="I69" s="413">
        <f>SUM(I70:I122)</f>
        <v>39968328</v>
      </c>
      <c r="J69" s="7"/>
      <c r="K69" s="169"/>
      <c r="L69" s="8"/>
    </row>
    <row r="70" spans="1:12" s="736" customFormat="1" ht="31.5" x14ac:dyDescent="0.2">
      <c r="B70" s="727">
        <v>9.1</v>
      </c>
      <c r="C70" s="737" t="s">
        <v>1654</v>
      </c>
      <c r="D70" s="729"/>
      <c r="E70" s="729"/>
      <c r="F70" s="734"/>
      <c r="G70" s="731"/>
      <c r="H70" s="731"/>
      <c r="I70" s="732"/>
      <c r="J70" s="738"/>
      <c r="K70" s="739"/>
      <c r="L70" s="740"/>
    </row>
    <row r="71" spans="1:12" ht="15" x14ac:dyDescent="0.2">
      <c r="A71" s="1"/>
      <c r="B71" s="395" t="s">
        <v>1652</v>
      </c>
      <c r="C71" s="1033" t="s">
        <v>1653</v>
      </c>
      <c r="D71" s="1034"/>
      <c r="E71" s="1034"/>
      <c r="F71" s="1034"/>
      <c r="G71" s="1034"/>
      <c r="H71" s="1035"/>
      <c r="I71" s="401"/>
      <c r="J71" s="7"/>
      <c r="K71" s="169"/>
      <c r="L71" s="8"/>
    </row>
    <row r="72" spans="1:12" s="736" customFormat="1" ht="25.5" x14ac:dyDescent="0.2">
      <c r="B72" s="727" t="s">
        <v>1655</v>
      </c>
      <c r="C72" s="741" t="s">
        <v>301</v>
      </c>
      <c r="D72" s="729" t="s">
        <v>266</v>
      </c>
      <c r="E72" s="729">
        <v>4</v>
      </c>
      <c r="F72" s="733">
        <v>100000</v>
      </c>
      <c r="G72" s="731"/>
      <c r="H72" s="731"/>
      <c r="I72" s="732">
        <f>+F72*E72</f>
        <v>400000</v>
      </c>
      <c r="J72" s="738"/>
      <c r="K72" s="739"/>
      <c r="L72" s="740"/>
    </row>
    <row r="73" spans="1:12" ht="15" x14ac:dyDescent="0.2">
      <c r="A73" s="1"/>
      <c r="B73" s="395" t="s">
        <v>1656</v>
      </c>
      <c r="C73" s="1033" t="s">
        <v>1658</v>
      </c>
      <c r="D73" s="1034"/>
      <c r="E73" s="1034"/>
      <c r="F73" s="1034"/>
      <c r="G73" s="1034"/>
      <c r="H73" s="1035"/>
      <c r="I73" s="401"/>
      <c r="J73" s="7"/>
      <c r="K73" s="169"/>
      <c r="L73" s="8"/>
    </row>
    <row r="74" spans="1:12" s="736" customFormat="1" ht="38.25" x14ac:dyDescent="0.2">
      <c r="B74" s="727" t="s">
        <v>1657</v>
      </c>
      <c r="C74" s="741" t="s">
        <v>452</v>
      </c>
      <c r="D74" s="729" t="s">
        <v>266</v>
      </c>
      <c r="E74" s="729">
        <v>1</v>
      </c>
      <c r="F74" s="734">
        <v>1052000</v>
      </c>
      <c r="G74" s="731"/>
      <c r="H74" s="731"/>
      <c r="I74" s="732">
        <f t="shared" ref="I74:I122" si="5">+F74*E74</f>
        <v>1052000</v>
      </c>
      <c r="J74" s="738"/>
      <c r="K74" s="739"/>
      <c r="L74" s="740"/>
    </row>
    <row r="75" spans="1:12" ht="52.5" customHeight="1" x14ac:dyDescent="0.2">
      <c r="A75" s="1"/>
      <c r="B75" s="395" t="s">
        <v>1659</v>
      </c>
      <c r="C75" s="735" t="s">
        <v>1661</v>
      </c>
      <c r="D75" s="398"/>
      <c r="E75" s="398"/>
      <c r="F75" s="402"/>
      <c r="G75" s="403"/>
      <c r="H75" s="403"/>
      <c r="I75" s="401"/>
      <c r="J75" s="7"/>
      <c r="K75" s="169"/>
      <c r="L75" s="8"/>
    </row>
    <row r="76" spans="1:12" s="736" customFormat="1" ht="25.5" x14ac:dyDescent="0.2">
      <c r="B76" s="727" t="s">
        <v>1660</v>
      </c>
      <c r="C76" s="741" t="s">
        <v>276</v>
      </c>
      <c r="D76" s="742" t="s">
        <v>187</v>
      </c>
      <c r="E76" s="742">
        <v>2</v>
      </c>
      <c r="F76" s="743">
        <v>185000</v>
      </c>
      <c r="G76" s="731"/>
      <c r="H76" s="731"/>
      <c r="I76" s="732">
        <f t="shared" si="5"/>
        <v>370000</v>
      </c>
      <c r="J76" s="738"/>
      <c r="K76" s="739"/>
      <c r="L76" s="740"/>
    </row>
    <row r="77" spans="1:12" s="736" customFormat="1" ht="25.5" x14ac:dyDescent="0.2">
      <c r="B77" s="727" t="s">
        <v>1662</v>
      </c>
      <c r="C77" s="741" t="s">
        <v>210</v>
      </c>
      <c r="D77" s="742" t="s">
        <v>187</v>
      </c>
      <c r="E77" s="742">
        <v>1</v>
      </c>
      <c r="F77" s="744">
        <v>85000</v>
      </c>
      <c r="G77" s="731"/>
      <c r="H77" s="731"/>
      <c r="I77" s="732">
        <f t="shared" si="5"/>
        <v>85000</v>
      </c>
      <c r="J77" s="738"/>
      <c r="K77" s="739"/>
      <c r="L77" s="740"/>
    </row>
    <row r="78" spans="1:12" s="736" customFormat="1" ht="25.5" x14ac:dyDescent="0.2">
      <c r="B78" s="727" t="s">
        <v>1663</v>
      </c>
      <c r="C78" s="741" t="s">
        <v>211</v>
      </c>
      <c r="D78" s="742" t="s">
        <v>187</v>
      </c>
      <c r="E78" s="742">
        <v>3</v>
      </c>
      <c r="F78" s="743">
        <v>19040</v>
      </c>
      <c r="G78" s="731"/>
      <c r="H78" s="731"/>
      <c r="I78" s="732">
        <f t="shared" si="5"/>
        <v>57120</v>
      </c>
      <c r="J78" s="738"/>
      <c r="K78" s="739"/>
      <c r="L78" s="740"/>
    </row>
    <row r="79" spans="1:12" s="736" customFormat="1" ht="25.5" x14ac:dyDescent="0.2">
      <c r="B79" s="727" t="s">
        <v>1664</v>
      </c>
      <c r="C79" s="741" t="s">
        <v>453</v>
      </c>
      <c r="D79" s="742" t="s">
        <v>187</v>
      </c>
      <c r="E79" s="742">
        <v>2</v>
      </c>
      <c r="F79" s="743">
        <v>10115</v>
      </c>
      <c r="G79" s="731"/>
      <c r="H79" s="731"/>
      <c r="I79" s="732">
        <f t="shared" si="5"/>
        <v>20230</v>
      </c>
      <c r="J79" s="738"/>
      <c r="K79" s="739"/>
      <c r="L79" s="740"/>
    </row>
    <row r="80" spans="1:12" s="736" customFormat="1" ht="25.5" x14ac:dyDescent="0.2">
      <c r="B80" s="727" t="s">
        <v>1665</v>
      </c>
      <c r="C80" s="741" t="s">
        <v>277</v>
      </c>
      <c r="D80" s="742" t="s">
        <v>189</v>
      </c>
      <c r="E80" s="745">
        <v>3</v>
      </c>
      <c r="F80" s="743">
        <v>255000</v>
      </c>
      <c r="G80" s="731"/>
      <c r="H80" s="731"/>
      <c r="I80" s="732">
        <f t="shared" si="5"/>
        <v>765000</v>
      </c>
      <c r="J80" s="738"/>
      <c r="K80" s="739"/>
      <c r="L80" s="740"/>
    </row>
    <row r="81" spans="1:12" ht="47.25" x14ac:dyDescent="0.2">
      <c r="A81" s="1"/>
      <c r="B81" s="395" t="s">
        <v>1666</v>
      </c>
      <c r="C81" s="735" t="s">
        <v>1667</v>
      </c>
      <c r="D81" s="398"/>
      <c r="E81" s="398"/>
      <c r="F81" s="402"/>
      <c r="G81" s="403"/>
      <c r="H81" s="403"/>
      <c r="I81" s="401"/>
      <c r="J81" s="7"/>
      <c r="K81" s="169"/>
      <c r="L81" s="8"/>
    </row>
    <row r="82" spans="1:12" s="736" customFormat="1" ht="25.5" x14ac:dyDescent="0.2">
      <c r="B82" s="727" t="s">
        <v>1668</v>
      </c>
      <c r="C82" s="741" t="s">
        <v>302</v>
      </c>
      <c r="D82" s="742" t="s">
        <v>188</v>
      </c>
      <c r="E82" s="742">
        <v>500</v>
      </c>
      <c r="F82" s="746">
        <v>15398</v>
      </c>
      <c r="G82" s="731"/>
      <c r="H82" s="731"/>
      <c r="I82" s="732">
        <f t="shared" si="5"/>
        <v>7699000</v>
      </c>
      <c r="J82" s="738"/>
      <c r="K82" s="739"/>
      <c r="L82" s="740"/>
    </row>
    <row r="83" spans="1:12" s="736" customFormat="1" ht="15" x14ac:dyDescent="0.2">
      <c r="B83" s="727" t="s">
        <v>1669</v>
      </c>
      <c r="C83" s="741" t="s">
        <v>454</v>
      </c>
      <c r="D83" s="742" t="s">
        <v>187</v>
      </c>
      <c r="E83" s="742">
        <v>175</v>
      </c>
      <c r="F83" s="746">
        <v>37900</v>
      </c>
      <c r="G83" s="731"/>
      <c r="H83" s="731"/>
      <c r="I83" s="732">
        <f t="shared" si="5"/>
        <v>6632500</v>
      </c>
      <c r="J83" s="738"/>
      <c r="K83" s="739"/>
      <c r="L83" s="740"/>
    </row>
    <row r="84" spans="1:12" s="736" customFormat="1" ht="25.5" x14ac:dyDescent="0.2">
      <c r="B84" s="727" t="s">
        <v>1670</v>
      </c>
      <c r="C84" s="741" t="s">
        <v>455</v>
      </c>
      <c r="D84" s="742" t="s">
        <v>212</v>
      </c>
      <c r="E84" s="742">
        <v>25</v>
      </c>
      <c r="F84" s="746">
        <v>30800</v>
      </c>
      <c r="G84" s="731"/>
      <c r="H84" s="731"/>
      <c r="I84" s="732">
        <f t="shared" si="5"/>
        <v>770000</v>
      </c>
      <c r="J84" s="738"/>
      <c r="K84" s="739"/>
      <c r="L84" s="740"/>
    </row>
    <row r="85" spans="1:12" ht="63" x14ac:dyDescent="0.2">
      <c r="A85" s="1"/>
      <c r="B85" s="395" t="s">
        <v>1672</v>
      </c>
      <c r="C85" s="735" t="s">
        <v>1671</v>
      </c>
      <c r="D85" s="398"/>
      <c r="E85" s="398"/>
      <c r="F85" s="402"/>
      <c r="G85" s="403"/>
      <c r="H85" s="403"/>
      <c r="I85" s="401"/>
      <c r="J85" s="7"/>
      <c r="K85" s="169"/>
      <c r="L85" s="8"/>
    </row>
    <row r="86" spans="1:12" s="736" customFormat="1" ht="25.5" x14ac:dyDescent="0.2">
      <c r="B86" s="727" t="s">
        <v>1673</v>
      </c>
      <c r="C86" s="747" t="s">
        <v>456</v>
      </c>
      <c r="D86" s="748" t="s">
        <v>37</v>
      </c>
      <c r="E86" s="748">
        <v>40</v>
      </c>
      <c r="F86" s="746">
        <v>90000</v>
      </c>
      <c r="G86" s="731"/>
      <c r="H86" s="731"/>
      <c r="I86" s="732">
        <f t="shared" si="5"/>
        <v>3600000</v>
      </c>
      <c r="J86" s="738"/>
      <c r="K86" s="739"/>
      <c r="L86" s="740"/>
    </row>
    <row r="87" spans="1:12" s="736" customFormat="1" ht="15" x14ac:dyDescent="0.2">
      <c r="B87" s="727" t="s">
        <v>1674</v>
      </c>
      <c r="C87" s="749" t="s">
        <v>303</v>
      </c>
      <c r="D87" s="748" t="s">
        <v>57</v>
      </c>
      <c r="E87" s="748">
        <v>20</v>
      </c>
      <c r="F87" s="746">
        <v>18200</v>
      </c>
      <c r="G87" s="731"/>
      <c r="H87" s="731"/>
      <c r="I87" s="732">
        <f t="shared" si="5"/>
        <v>364000</v>
      </c>
      <c r="J87" s="738"/>
      <c r="K87" s="739"/>
      <c r="L87" s="740"/>
    </row>
    <row r="88" spans="1:12" s="736" customFormat="1" ht="15" x14ac:dyDescent="0.2">
      <c r="B88" s="727" t="s">
        <v>1675</v>
      </c>
      <c r="C88" s="750" t="s">
        <v>457</v>
      </c>
      <c r="D88" s="751" t="s">
        <v>57</v>
      </c>
      <c r="E88" s="751">
        <v>1</v>
      </c>
      <c r="F88" s="746">
        <v>250000</v>
      </c>
      <c r="G88" s="731"/>
      <c r="H88" s="731"/>
      <c r="I88" s="732">
        <f t="shared" si="5"/>
        <v>250000</v>
      </c>
      <c r="J88" s="738"/>
      <c r="K88" s="739"/>
      <c r="L88" s="740"/>
    </row>
    <row r="89" spans="1:12" s="736" customFormat="1" ht="25.5" x14ac:dyDescent="0.2">
      <c r="B89" s="727" t="s">
        <v>1676</v>
      </c>
      <c r="C89" s="741" t="s">
        <v>458</v>
      </c>
      <c r="D89" s="742" t="s">
        <v>212</v>
      </c>
      <c r="E89" s="745">
        <v>5</v>
      </c>
      <c r="F89" s="746">
        <v>520000</v>
      </c>
      <c r="G89" s="731"/>
      <c r="H89" s="731"/>
      <c r="I89" s="732">
        <f t="shared" si="5"/>
        <v>2600000</v>
      </c>
      <c r="J89" s="738"/>
      <c r="K89" s="739"/>
      <c r="L89" s="740"/>
    </row>
    <row r="90" spans="1:12" ht="63" x14ac:dyDescent="0.2">
      <c r="A90" s="1"/>
      <c r="B90" s="395" t="s">
        <v>1677</v>
      </c>
      <c r="C90" s="735" t="s">
        <v>1678</v>
      </c>
      <c r="D90" s="398"/>
      <c r="E90" s="398"/>
      <c r="F90" s="402"/>
      <c r="G90" s="403"/>
      <c r="H90" s="403"/>
      <c r="I90" s="401"/>
      <c r="J90" s="7"/>
      <c r="K90" s="169"/>
      <c r="L90" s="8"/>
    </row>
    <row r="91" spans="1:12" s="736" customFormat="1" ht="38.25" x14ac:dyDescent="0.2">
      <c r="B91" s="727"/>
      <c r="C91" s="741" t="s">
        <v>304</v>
      </c>
      <c r="D91" s="752" t="s">
        <v>189</v>
      </c>
      <c r="E91" s="742">
        <v>12</v>
      </c>
      <c r="F91" s="753">
        <v>550000</v>
      </c>
      <c r="G91" s="731"/>
      <c r="H91" s="731"/>
      <c r="I91" s="732">
        <f t="shared" si="5"/>
        <v>6600000</v>
      </c>
      <c r="J91" s="738"/>
      <c r="K91" s="739"/>
      <c r="L91" s="740"/>
    </row>
    <row r="92" spans="1:12" s="736" customFormat="1" ht="15.75" thickBot="1" x14ac:dyDescent="0.25">
      <c r="B92" s="727"/>
      <c r="C92" s="754" t="s">
        <v>459</v>
      </c>
      <c r="D92" s="755" t="s">
        <v>57</v>
      </c>
      <c r="E92" s="756">
        <v>1</v>
      </c>
      <c r="F92" s="757">
        <v>58000</v>
      </c>
      <c r="G92" s="758"/>
      <c r="H92" s="731"/>
      <c r="I92" s="732">
        <f t="shared" si="5"/>
        <v>58000</v>
      </c>
      <c r="J92" s="738"/>
      <c r="K92" s="739"/>
      <c r="L92" s="740"/>
    </row>
    <row r="93" spans="1:12" ht="15" x14ac:dyDescent="0.2">
      <c r="A93" s="1"/>
      <c r="B93" s="395">
        <v>9.1999999999999993</v>
      </c>
      <c r="C93" s="1039" t="s">
        <v>1679</v>
      </c>
      <c r="D93" s="1040"/>
      <c r="E93" s="1040"/>
      <c r="F93" s="1040"/>
      <c r="G93" s="1040"/>
      <c r="H93" s="1041"/>
      <c r="I93" s="401"/>
      <c r="J93" s="7"/>
      <c r="K93" s="169"/>
      <c r="L93" s="8"/>
    </row>
    <row r="94" spans="1:12" ht="31.5" x14ac:dyDescent="0.2">
      <c r="A94" s="1"/>
      <c r="B94" s="395" t="s">
        <v>1680</v>
      </c>
      <c r="C94" s="735" t="s">
        <v>1681</v>
      </c>
      <c r="D94" s="447" t="s">
        <v>187</v>
      </c>
      <c r="E94" s="447">
        <v>30</v>
      </c>
      <c r="F94" s="448">
        <v>12900</v>
      </c>
      <c r="G94" s="403"/>
      <c r="H94" s="403"/>
      <c r="I94" s="401">
        <f t="shared" si="5"/>
        <v>387000</v>
      </c>
      <c r="J94" s="7"/>
      <c r="K94" s="169"/>
      <c r="L94" s="8"/>
    </row>
    <row r="95" spans="1:12" s="736" customFormat="1" ht="25.5" x14ac:dyDescent="0.2">
      <c r="B95" s="727" t="s">
        <v>1684</v>
      </c>
      <c r="C95" s="741" t="s">
        <v>460</v>
      </c>
      <c r="D95" s="742" t="s">
        <v>187</v>
      </c>
      <c r="E95" s="742">
        <v>1</v>
      </c>
      <c r="F95" s="759">
        <v>241859</v>
      </c>
      <c r="G95" s="731"/>
      <c r="H95" s="731"/>
      <c r="I95" s="732">
        <f t="shared" si="5"/>
        <v>241859</v>
      </c>
      <c r="J95" s="738"/>
      <c r="K95" s="739"/>
      <c r="L95" s="740"/>
    </row>
    <row r="96" spans="1:12" s="736" customFormat="1" ht="15" x14ac:dyDescent="0.2">
      <c r="B96" s="727" t="s">
        <v>1685</v>
      </c>
      <c r="C96" s="741" t="s">
        <v>213</v>
      </c>
      <c r="D96" s="742" t="s">
        <v>187</v>
      </c>
      <c r="E96" s="742">
        <v>3</v>
      </c>
      <c r="F96" s="759">
        <v>81615</v>
      </c>
      <c r="G96" s="731"/>
      <c r="H96" s="731"/>
      <c r="I96" s="732">
        <f t="shared" si="5"/>
        <v>244845</v>
      </c>
      <c r="J96" s="738"/>
      <c r="K96" s="739"/>
      <c r="L96" s="740"/>
    </row>
    <row r="97" spans="1:12" s="736" customFormat="1" ht="15" x14ac:dyDescent="0.2">
      <c r="B97" s="727" t="s">
        <v>1686</v>
      </c>
      <c r="C97" s="741" t="s">
        <v>461</v>
      </c>
      <c r="D97" s="742" t="s">
        <v>187</v>
      </c>
      <c r="E97" s="742">
        <v>1</v>
      </c>
      <c r="F97" s="759">
        <v>158626</v>
      </c>
      <c r="G97" s="731"/>
      <c r="H97" s="731"/>
      <c r="I97" s="732">
        <f t="shared" si="5"/>
        <v>158626</v>
      </c>
      <c r="J97" s="738"/>
      <c r="K97" s="739"/>
      <c r="L97" s="740"/>
    </row>
    <row r="98" spans="1:12" s="736" customFormat="1" ht="15" x14ac:dyDescent="0.2">
      <c r="B98" s="727" t="s">
        <v>1687</v>
      </c>
      <c r="C98" s="741" t="s">
        <v>305</v>
      </c>
      <c r="D98" s="729"/>
      <c r="E98" s="729"/>
      <c r="F98" s="734"/>
      <c r="G98" s="731"/>
      <c r="H98" s="731"/>
      <c r="I98" s="732"/>
      <c r="J98" s="738"/>
      <c r="K98" s="739"/>
      <c r="L98" s="740"/>
    </row>
    <row r="99" spans="1:12" ht="31.5" x14ac:dyDescent="0.2">
      <c r="A99" s="1"/>
      <c r="B99" s="395" t="s">
        <v>1682</v>
      </c>
      <c r="C99" s="735" t="s">
        <v>1688</v>
      </c>
      <c r="D99" s="398"/>
      <c r="E99" s="398"/>
      <c r="F99" s="402"/>
      <c r="G99" s="403"/>
      <c r="H99" s="403"/>
      <c r="I99" s="401"/>
      <c r="J99" s="7"/>
      <c r="K99" s="169"/>
      <c r="L99" s="8"/>
    </row>
    <row r="100" spans="1:12" s="736" customFormat="1" ht="15" x14ac:dyDescent="0.2">
      <c r="B100" s="727" t="s">
        <v>1689</v>
      </c>
      <c r="C100" s="760" t="s">
        <v>306</v>
      </c>
      <c r="D100" s="742" t="s">
        <v>187</v>
      </c>
      <c r="E100" s="742">
        <v>30</v>
      </c>
      <c r="F100" s="759">
        <v>11952</v>
      </c>
      <c r="G100" s="731"/>
      <c r="H100" s="731"/>
      <c r="I100" s="732">
        <f t="shared" si="5"/>
        <v>358560</v>
      </c>
      <c r="J100" s="738"/>
      <c r="K100" s="739"/>
      <c r="L100" s="740"/>
    </row>
    <row r="101" spans="1:12" s="736" customFormat="1" ht="15" x14ac:dyDescent="0.2">
      <c r="B101" s="727" t="s">
        <v>1690</v>
      </c>
      <c r="C101" s="741" t="s">
        <v>307</v>
      </c>
      <c r="D101" s="742" t="s">
        <v>187</v>
      </c>
      <c r="E101" s="742">
        <v>2</v>
      </c>
      <c r="F101" s="759">
        <v>17606</v>
      </c>
      <c r="G101" s="731"/>
      <c r="H101" s="731"/>
      <c r="I101" s="732">
        <f t="shared" si="5"/>
        <v>35212</v>
      </c>
      <c r="J101" s="738"/>
      <c r="K101" s="739"/>
      <c r="L101" s="740"/>
    </row>
    <row r="102" spans="1:12" s="736" customFormat="1" ht="15" x14ac:dyDescent="0.2">
      <c r="B102" s="727" t="s">
        <v>1691</v>
      </c>
      <c r="C102" s="741" t="s">
        <v>308</v>
      </c>
      <c r="D102" s="742" t="s">
        <v>57</v>
      </c>
      <c r="E102" s="742">
        <v>30</v>
      </c>
      <c r="F102" s="759">
        <v>43134</v>
      </c>
      <c r="G102" s="731"/>
      <c r="H102" s="731"/>
      <c r="I102" s="732">
        <f t="shared" si="5"/>
        <v>1294020</v>
      </c>
      <c r="J102" s="738"/>
      <c r="K102" s="739"/>
      <c r="L102" s="740"/>
    </row>
    <row r="103" spans="1:12" s="736" customFormat="1" ht="15" x14ac:dyDescent="0.2">
      <c r="B103" s="727" t="s">
        <v>1692</v>
      </c>
      <c r="C103" s="741" t="s">
        <v>309</v>
      </c>
      <c r="D103" s="742" t="s">
        <v>187</v>
      </c>
      <c r="E103" s="742">
        <v>30</v>
      </c>
      <c r="F103" s="759">
        <v>19746</v>
      </c>
      <c r="G103" s="731"/>
      <c r="H103" s="731"/>
      <c r="I103" s="732">
        <f t="shared" si="5"/>
        <v>592380</v>
      </c>
      <c r="J103" s="738"/>
      <c r="K103" s="739"/>
      <c r="L103" s="740"/>
    </row>
    <row r="104" spans="1:12" s="736" customFormat="1" ht="15" x14ac:dyDescent="0.2">
      <c r="B104" s="727" t="s">
        <v>1693</v>
      </c>
      <c r="C104" s="741" t="s">
        <v>310</v>
      </c>
      <c r="D104" s="742" t="s">
        <v>187</v>
      </c>
      <c r="E104" s="742">
        <v>30</v>
      </c>
      <c r="F104" s="759">
        <v>14875</v>
      </c>
      <c r="G104" s="731"/>
      <c r="H104" s="731"/>
      <c r="I104" s="732">
        <f t="shared" si="5"/>
        <v>446250</v>
      </c>
      <c r="J104" s="738"/>
      <c r="K104" s="739"/>
      <c r="L104" s="740"/>
    </row>
    <row r="105" spans="1:12" s="736" customFormat="1" ht="15" x14ac:dyDescent="0.2">
      <c r="B105" s="727" t="s">
        <v>1694</v>
      </c>
      <c r="C105" s="741" t="s">
        <v>311</v>
      </c>
      <c r="D105" s="742" t="s">
        <v>57</v>
      </c>
      <c r="E105" s="742">
        <v>6</v>
      </c>
      <c r="F105" s="759">
        <v>17000</v>
      </c>
      <c r="G105" s="731"/>
      <c r="H105" s="731"/>
      <c r="I105" s="732">
        <f t="shared" si="5"/>
        <v>102000</v>
      </c>
      <c r="J105" s="738"/>
      <c r="K105" s="739"/>
      <c r="L105" s="740"/>
    </row>
    <row r="106" spans="1:12" s="736" customFormat="1" ht="15" x14ac:dyDescent="0.2">
      <c r="B106" s="727" t="s">
        <v>1695</v>
      </c>
      <c r="C106" s="741" t="s">
        <v>312</v>
      </c>
      <c r="D106" s="742" t="s">
        <v>57</v>
      </c>
      <c r="E106" s="742">
        <v>30</v>
      </c>
      <c r="F106" s="759">
        <v>5712</v>
      </c>
      <c r="G106" s="731"/>
      <c r="H106" s="731"/>
      <c r="I106" s="732">
        <f t="shared" si="5"/>
        <v>171360</v>
      </c>
      <c r="J106" s="738"/>
      <c r="K106" s="739"/>
      <c r="L106" s="740"/>
    </row>
    <row r="107" spans="1:12" s="736" customFormat="1" ht="15" x14ac:dyDescent="0.2">
      <c r="B107" s="727" t="s">
        <v>1696</v>
      </c>
      <c r="C107" s="760" t="s">
        <v>313</v>
      </c>
      <c r="D107" s="742" t="s">
        <v>187</v>
      </c>
      <c r="E107" s="742">
        <v>40</v>
      </c>
      <c r="F107" s="759">
        <v>8500</v>
      </c>
      <c r="G107" s="731"/>
      <c r="H107" s="731"/>
      <c r="I107" s="732">
        <f t="shared" si="5"/>
        <v>340000</v>
      </c>
      <c r="J107" s="738"/>
      <c r="K107" s="739"/>
      <c r="L107" s="740"/>
    </row>
    <row r="108" spans="1:12" s="736" customFormat="1" ht="15" x14ac:dyDescent="0.2">
      <c r="B108" s="727" t="s">
        <v>1697</v>
      </c>
      <c r="C108" s="741" t="s">
        <v>462</v>
      </c>
      <c r="D108" s="742" t="s">
        <v>187</v>
      </c>
      <c r="E108" s="742">
        <v>40</v>
      </c>
      <c r="F108" s="759">
        <v>9900</v>
      </c>
      <c r="G108" s="731"/>
      <c r="H108" s="731"/>
      <c r="I108" s="732">
        <f t="shared" si="5"/>
        <v>396000</v>
      </c>
      <c r="J108" s="738"/>
      <c r="K108" s="739"/>
      <c r="L108" s="740"/>
    </row>
    <row r="109" spans="1:12" s="736" customFormat="1" ht="15" x14ac:dyDescent="0.2">
      <c r="B109" s="727" t="s">
        <v>1698</v>
      </c>
      <c r="C109" s="741" t="s">
        <v>463</v>
      </c>
      <c r="D109" s="742" t="s">
        <v>187</v>
      </c>
      <c r="E109" s="742">
        <v>40</v>
      </c>
      <c r="F109" s="759">
        <v>4424</v>
      </c>
      <c r="G109" s="731"/>
      <c r="H109" s="731"/>
      <c r="I109" s="732">
        <f t="shared" si="5"/>
        <v>176960</v>
      </c>
      <c r="J109" s="738"/>
      <c r="K109" s="739"/>
      <c r="L109" s="740"/>
    </row>
    <row r="110" spans="1:12" s="736" customFormat="1" ht="15" x14ac:dyDescent="0.2">
      <c r="B110" s="727" t="s">
        <v>1699</v>
      </c>
      <c r="C110" s="741" t="s">
        <v>464</v>
      </c>
      <c r="D110" s="742" t="s">
        <v>184</v>
      </c>
      <c r="E110" s="761">
        <v>30</v>
      </c>
      <c r="F110" s="759">
        <v>9690.4666666666708</v>
      </c>
      <c r="G110" s="731"/>
      <c r="H110" s="731"/>
      <c r="I110" s="732">
        <f t="shared" si="5"/>
        <v>290714.00000000012</v>
      </c>
      <c r="J110" s="738"/>
      <c r="K110" s="739"/>
      <c r="L110" s="740"/>
    </row>
    <row r="111" spans="1:12" s="736" customFormat="1" ht="15" x14ac:dyDescent="0.2">
      <c r="B111" s="727" t="s">
        <v>1700</v>
      </c>
      <c r="C111" s="741" t="s">
        <v>465</v>
      </c>
      <c r="D111" s="742" t="s">
        <v>184</v>
      </c>
      <c r="E111" s="761">
        <v>30</v>
      </c>
      <c r="F111" s="759">
        <v>9520</v>
      </c>
      <c r="G111" s="731"/>
      <c r="H111" s="731"/>
      <c r="I111" s="732">
        <f t="shared" si="5"/>
        <v>285600</v>
      </c>
      <c r="J111" s="738"/>
      <c r="K111" s="739"/>
      <c r="L111" s="740"/>
    </row>
    <row r="112" spans="1:12" s="736" customFormat="1" ht="15" x14ac:dyDescent="0.2">
      <c r="B112" s="727" t="s">
        <v>1701</v>
      </c>
      <c r="C112" s="741" t="s">
        <v>314</v>
      </c>
      <c r="D112" s="742" t="s">
        <v>184</v>
      </c>
      <c r="E112" s="761">
        <v>30</v>
      </c>
      <c r="F112" s="759">
        <v>6545</v>
      </c>
      <c r="G112" s="731"/>
      <c r="H112" s="731"/>
      <c r="I112" s="732">
        <f t="shared" si="5"/>
        <v>196350</v>
      </c>
      <c r="J112" s="738"/>
      <c r="K112" s="739"/>
      <c r="L112" s="740"/>
    </row>
    <row r="113" spans="1:12" ht="15.75" x14ac:dyDescent="0.2">
      <c r="A113" s="1"/>
      <c r="B113" s="395" t="s">
        <v>1683</v>
      </c>
      <c r="C113" s="735" t="s">
        <v>1702</v>
      </c>
      <c r="D113" s="398"/>
      <c r="E113" s="398"/>
      <c r="F113" s="402"/>
      <c r="G113" s="403"/>
      <c r="H113" s="403"/>
      <c r="I113" s="401"/>
      <c r="J113" s="7"/>
      <c r="K113" s="169"/>
      <c r="L113" s="8"/>
    </row>
    <row r="114" spans="1:12" s="736" customFormat="1" ht="25.5" x14ac:dyDescent="0.2">
      <c r="B114" s="727" t="s">
        <v>1703</v>
      </c>
      <c r="C114" s="762" t="s">
        <v>315</v>
      </c>
      <c r="D114" s="742" t="s">
        <v>57</v>
      </c>
      <c r="E114" s="742">
        <v>4</v>
      </c>
      <c r="F114" s="763">
        <v>48520</v>
      </c>
      <c r="G114" s="731"/>
      <c r="H114" s="731"/>
      <c r="I114" s="732">
        <f t="shared" si="5"/>
        <v>194080</v>
      </c>
      <c r="J114" s="738"/>
      <c r="K114" s="739"/>
      <c r="L114" s="740"/>
    </row>
    <row r="115" spans="1:12" s="736" customFormat="1" ht="25.5" x14ac:dyDescent="0.2">
      <c r="B115" s="727" t="s">
        <v>1704</v>
      </c>
      <c r="C115" s="741" t="s">
        <v>278</v>
      </c>
      <c r="D115" s="742" t="s">
        <v>187</v>
      </c>
      <c r="E115" s="742">
        <v>6</v>
      </c>
      <c r="F115" s="759">
        <v>55000</v>
      </c>
      <c r="G115" s="731"/>
      <c r="H115" s="731"/>
      <c r="I115" s="732">
        <f t="shared" si="5"/>
        <v>330000</v>
      </c>
      <c r="J115" s="738"/>
      <c r="K115" s="739"/>
      <c r="L115" s="740"/>
    </row>
    <row r="116" spans="1:12" s="736" customFormat="1" ht="15" x14ac:dyDescent="0.2">
      <c r="B116" s="727" t="s">
        <v>1705</v>
      </c>
      <c r="C116" s="741" t="s">
        <v>316</v>
      </c>
      <c r="D116" s="742" t="s">
        <v>187</v>
      </c>
      <c r="E116" s="761">
        <v>33</v>
      </c>
      <c r="F116" s="759">
        <v>7140</v>
      </c>
      <c r="G116" s="731"/>
      <c r="H116" s="731"/>
      <c r="I116" s="732">
        <f t="shared" si="5"/>
        <v>235620</v>
      </c>
      <c r="J116" s="738"/>
      <c r="K116" s="739"/>
      <c r="L116" s="740"/>
    </row>
    <row r="117" spans="1:12" s="736" customFormat="1" ht="15" x14ac:dyDescent="0.2">
      <c r="B117" s="727" t="s">
        <v>1706</v>
      </c>
      <c r="C117" s="741" t="s">
        <v>217</v>
      </c>
      <c r="D117" s="742" t="s">
        <v>187</v>
      </c>
      <c r="E117" s="742">
        <v>35</v>
      </c>
      <c r="F117" s="759">
        <v>25000</v>
      </c>
      <c r="G117" s="731"/>
      <c r="H117" s="731"/>
      <c r="I117" s="732">
        <f t="shared" si="5"/>
        <v>875000</v>
      </c>
      <c r="J117" s="738"/>
      <c r="K117" s="739"/>
      <c r="L117" s="740"/>
    </row>
    <row r="118" spans="1:12" ht="15.75" x14ac:dyDescent="0.2">
      <c r="A118" s="1"/>
      <c r="B118" s="395">
        <v>9.3000000000000007</v>
      </c>
      <c r="C118" s="735" t="s">
        <v>1707</v>
      </c>
      <c r="D118" s="398"/>
      <c r="E118" s="398"/>
      <c r="F118" s="402"/>
      <c r="G118" s="403"/>
      <c r="H118" s="403"/>
      <c r="I118" s="401">
        <f t="shared" si="5"/>
        <v>0</v>
      </c>
      <c r="J118" s="7"/>
      <c r="K118" s="169"/>
      <c r="L118" s="8"/>
    </row>
    <row r="119" spans="1:12" ht="15.75" x14ac:dyDescent="0.2">
      <c r="A119" s="1"/>
      <c r="B119" s="395" t="s">
        <v>1708</v>
      </c>
      <c r="C119" s="735" t="s">
        <v>1709</v>
      </c>
      <c r="D119" s="398"/>
      <c r="E119" s="398"/>
      <c r="F119" s="402"/>
      <c r="G119" s="403"/>
      <c r="H119" s="403"/>
      <c r="I119" s="401">
        <f t="shared" si="5"/>
        <v>0</v>
      </c>
      <c r="J119" s="7"/>
      <c r="K119" s="169"/>
      <c r="L119" s="8"/>
    </row>
    <row r="120" spans="1:12" s="736" customFormat="1" ht="25.5" x14ac:dyDescent="0.2">
      <c r="B120" s="727" t="s">
        <v>1710</v>
      </c>
      <c r="C120" s="741" t="s">
        <v>317</v>
      </c>
      <c r="D120" s="742" t="s">
        <v>187</v>
      </c>
      <c r="E120" s="761">
        <v>706</v>
      </c>
      <c r="F120" s="764">
        <v>357</v>
      </c>
      <c r="G120" s="731"/>
      <c r="H120" s="731"/>
      <c r="I120" s="732">
        <f t="shared" si="5"/>
        <v>252042</v>
      </c>
      <c r="J120" s="738"/>
      <c r="K120" s="739"/>
      <c r="L120" s="740"/>
    </row>
    <row r="121" spans="1:12" s="736" customFormat="1" ht="25.5" x14ac:dyDescent="0.2">
      <c r="B121" s="727" t="s">
        <v>1711</v>
      </c>
      <c r="C121" s="741" t="s">
        <v>318</v>
      </c>
      <c r="D121" s="742" t="s">
        <v>57</v>
      </c>
      <c r="E121" s="742">
        <v>1</v>
      </c>
      <c r="F121" s="764">
        <v>90000</v>
      </c>
      <c r="G121" s="731"/>
      <c r="H121" s="731"/>
      <c r="I121" s="732">
        <f t="shared" si="5"/>
        <v>90000</v>
      </c>
      <c r="J121" s="738"/>
      <c r="K121" s="739"/>
      <c r="L121" s="740"/>
    </row>
    <row r="122" spans="1:12" s="736" customFormat="1" ht="38.25" x14ac:dyDescent="0.2">
      <c r="B122" s="727" t="s">
        <v>1712</v>
      </c>
      <c r="C122" s="741" t="s">
        <v>319</v>
      </c>
      <c r="D122" s="742" t="s">
        <v>57</v>
      </c>
      <c r="E122" s="742">
        <v>3</v>
      </c>
      <c r="F122" s="765">
        <v>317000</v>
      </c>
      <c r="G122" s="731"/>
      <c r="H122" s="731"/>
      <c r="I122" s="732">
        <f t="shared" si="5"/>
        <v>951000</v>
      </c>
      <c r="J122" s="738"/>
      <c r="K122" s="739"/>
      <c r="L122" s="740"/>
    </row>
    <row r="123" spans="1:12" ht="15.75" x14ac:dyDescent="0.2">
      <c r="A123" s="1"/>
      <c r="B123" s="61">
        <v>8</v>
      </c>
      <c r="C123" s="87" t="s">
        <v>19</v>
      </c>
      <c r="D123" s="88"/>
      <c r="E123" s="181"/>
      <c r="F123" s="88"/>
      <c r="G123" s="88"/>
      <c r="H123" s="88"/>
      <c r="I123" s="413">
        <f>I124</f>
        <v>5205000</v>
      </c>
      <c r="J123" s="7"/>
      <c r="K123" s="169"/>
      <c r="L123" s="8"/>
    </row>
    <row r="124" spans="1:12" ht="30" x14ac:dyDescent="0.2">
      <c r="A124" s="1"/>
      <c r="B124" s="62">
        <v>8.1</v>
      </c>
      <c r="C124" s="63" t="s">
        <v>20</v>
      </c>
      <c r="D124" s="64">
        <v>1</v>
      </c>
      <c r="E124" s="180">
        <v>5205000</v>
      </c>
      <c r="F124" s="70">
        <v>1</v>
      </c>
      <c r="G124" s="69">
        <v>1</v>
      </c>
      <c r="H124" s="67"/>
      <c r="I124" s="183">
        <f>+D124*E124*F124*G124</f>
        <v>5205000</v>
      </c>
      <c r="J124" s="7"/>
      <c r="K124" s="169"/>
      <c r="L124" s="8"/>
    </row>
    <row r="125" spans="1:12" ht="15.75" hidden="1" x14ac:dyDescent="0.2">
      <c r="A125" s="1"/>
      <c r="B125" s="61">
        <v>9</v>
      </c>
      <c r="C125" s="87" t="s">
        <v>202</v>
      </c>
      <c r="D125" s="88"/>
      <c r="E125" s="181"/>
      <c r="F125" s="88"/>
      <c r="G125" s="88"/>
      <c r="H125" s="88"/>
      <c r="I125" s="413">
        <f>I126</f>
        <v>0</v>
      </c>
      <c r="J125" s="7"/>
      <c r="K125" s="169"/>
      <c r="L125" s="8"/>
    </row>
    <row r="126" spans="1:12" ht="15" hidden="1" x14ac:dyDescent="0.2">
      <c r="A126" s="1"/>
      <c r="B126" s="62">
        <v>9.1</v>
      </c>
      <c r="C126" s="63" t="s">
        <v>203</v>
      </c>
      <c r="D126" s="64">
        <v>1</v>
      </c>
      <c r="E126" s="192">
        <v>108339</v>
      </c>
      <c r="F126" s="70">
        <v>1</v>
      </c>
      <c r="G126" s="69">
        <v>1</v>
      </c>
      <c r="H126" s="67">
        <f>+H9</f>
        <v>6</v>
      </c>
      <c r="I126" s="193"/>
      <c r="J126" s="7"/>
      <c r="K126" s="169"/>
      <c r="L126" s="8"/>
    </row>
    <row r="127" spans="1:12" ht="31.5" x14ac:dyDescent="0.2">
      <c r="A127" s="1"/>
      <c r="B127" s="61">
        <v>9</v>
      </c>
      <c r="C127" s="87" t="s">
        <v>204</v>
      </c>
      <c r="D127" s="88"/>
      <c r="E127" s="181"/>
      <c r="F127" s="88"/>
      <c r="G127" s="88"/>
      <c r="H127" s="88"/>
      <c r="I127" s="413" t="e">
        <f>I128+I129+I125+302171</f>
        <v>#REF!</v>
      </c>
      <c r="J127" s="7"/>
      <c r="K127" s="169"/>
      <c r="L127" s="8"/>
    </row>
    <row r="128" spans="1:12" s="414" customFormat="1" ht="15" hidden="1" x14ac:dyDescent="0.2">
      <c r="B128" s="415">
        <v>10.1</v>
      </c>
      <c r="C128" s="416" t="s">
        <v>205</v>
      </c>
      <c r="D128" s="417"/>
      <c r="E128" s="418"/>
      <c r="F128" s="419"/>
      <c r="G128" s="420"/>
      <c r="H128" s="421"/>
      <c r="I128" s="422" t="e">
        <f>+#REF!</f>
        <v>#REF!</v>
      </c>
      <c r="J128" s="423"/>
      <c r="K128" s="424"/>
      <c r="L128" s="425"/>
    </row>
    <row r="129" spans="1:16" s="414" customFormat="1" ht="15.75" hidden="1" x14ac:dyDescent="0.2">
      <c r="B129" s="426">
        <v>11</v>
      </c>
      <c r="C129" s="427" t="s">
        <v>206</v>
      </c>
      <c r="D129" s="428"/>
      <c r="E129" s="429"/>
      <c r="F129" s="428"/>
      <c r="G129" s="428"/>
      <c r="H129" s="430" t="e">
        <f>#REF!</f>
        <v>#REF!</v>
      </c>
      <c r="I129" s="431" t="e">
        <f>SUM(H130:H136)</f>
        <v>#REF!</v>
      </c>
      <c r="J129" s="493"/>
      <c r="K129" s="424"/>
      <c r="L129" s="425"/>
    </row>
    <row r="130" spans="1:16" s="414" customFormat="1" ht="15" hidden="1" x14ac:dyDescent="0.2">
      <c r="B130" s="542">
        <v>11.1</v>
      </c>
      <c r="C130" s="543" t="s">
        <v>433</v>
      </c>
      <c r="D130" s="432"/>
      <c r="E130" s="417"/>
      <c r="F130" s="417"/>
      <c r="G130" s="417"/>
      <c r="H130" s="433" t="e">
        <f>D130*$H$129</f>
        <v>#REF!</v>
      </c>
      <c r="I130" s="434"/>
      <c r="J130" s="494"/>
      <c r="K130" s="424"/>
      <c r="L130" s="425"/>
    </row>
    <row r="131" spans="1:16" s="414" customFormat="1" ht="15" hidden="1" x14ac:dyDescent="0.2">
      <c r="B131" s="542">
        <v>11.2</v>
      </c>
      <c r="C131" s="543" t="s">
        <v>467</v>
      </c>
      <c r="D131" s="432">
        <v>0.04</v>
      </c>
      <c r="E131" s="417"/>
      <c r="F131" s="417"/>
      <c r="G131" s="417"/>
      <c r="H131" s="433" t="e">
        <f>D131*$H$129</f>
        <v>#REF!</v>
      </c>
      <c r="I131" s="434"/>
      <c r="J131" s="494"/>
      <c r="K131" s="424"/>
      <c r="L131" s="425"/>
    </row>
    <row r="132" spans="1:16" s="414" customFormat="1" ht="15" hidden="1" x14ac:dyDescent="0.2">
      <c r="B132" s="542">
        <v>11.3</v>
      </c>
      <c r="C132" s="435" t="s">
        <v>207</v>
      </c>
      <c r="D132" s="432">
        <v>0.01</v>
      </c>
      <c r="E132" s="417"/>
      <c r="F132" s="417"/>
      <c r="G132" s="417"/>
      <c r="H132" s="433" t="e">
        <f>D132*$H$129</f>
        <v>#REF!</v>
      </c>
      <c r="I132" s="434"/>
      <c r="J132" s="494"/>
      <c r="K132" s="424"/>
      <c r="L132" s="425"/>
    </row>
    <row r="133" spans="1:16" s="414" customFormat="1" ht="15" hidden="1" x14ac:dyDescent="0.2">
      <c r="B133" s="542">
        <v>11.4</v>
      </c>
      <c r="C133" s="435" t="s">
        <v>208</v>
      </c>
      <c r="D133" s="432">
        <v>4.0000000000000001E-3</v>
      </c>
      <c r="E133" s="428"/>
      <c r="F133" s="428"/>
      <c r="G133" s="428"/>
      <c r="H133" s="433" t="e">
        <f>D133*$H$129</f>
        <v>#REF!</v>
      </c>
      <c r="I133" s="434"/>
      <c r="J133" s="494"/>
      <c r="K133" s="424"/>
      <c r="L133" s="425"/>
    </row>
    <row r="134" spans="1:16" s="414" customFormat="1" ht="15" hidden="1" x14ac:dyDescent="0.2">
      <c r="B134" s="542">
        <v>11.5</v>
      </c>
      <c r="C134" s="435" t="s">
        <v>209</v>
      </c>
      <c r="D134" s="432">
        <v>0.05</v>
      </c>
      <c r="E134" s="428"/>
      <c r="F134" s="428"/>
      <c r="G134" s="428"/>
      <c r="H134" s="433" t="e">
        <f>D134*$H$129</f>
        <v>#REF!</v>
      </c>
      <c r="I134" s="434"/>
      <c r="J134" s="494"/>
      <c r="K134" s="424"/>
      <c r="L134" s="425"/>
    </row>
    <row r="135" spans="1:16" s="414" customFormat="1" ht="15.75" hidden="1" x14ac:dyDescent="0.2">
      <c r="B135" s="542">
        <v>11.6</v>
      </c>
      <c r="C135" s="436" t="s">
        <v>432</v>
      </c>
      <c r="D135" s="432">
        <v>0.01</v>
      </c>
      <c r="E135" s="437"/>
      <c r="F135" s="438"/>
      <c r="G135" s="439"/>
      <c r="H135" s="433" t="e">
        <f>H129*D135</f>
        <v>#REF!</v>
      </c>
      <c r="I135" s="434"/>
      <c r="J135" s="494"/>
      <c r="K135" s="424"/>
      <c r="L135" s="425"/>
    </row>
    <row r="136" spans="1:16" s="414" customFormat="1" ht="15.75" hidden="1" x14ac:dyDescent="0.2">
      <c r="B136" s="542" t="s">
        <v>468</v>
      </c>
      <c r="C136" s="436" t="s">
        <v>469</v>
      </c>
      <c r="D136" s="432">
        <v>0.02</v>
      </c>
      <c r="E136" s="437"/>
      <c r="F136" s="438"/>
      <c r="G136" s="439"/>
      <c r="H136" s="433" t="e">
        <f>H129*D136</f>
        <v>#REF!</v>
      </c>
      <c r="I136" s="434"/>
      <c r="J136" s="494"/>
      <c r="K136" s="424"/>
      <c r="L136" s="425"/>
    </row>
    <row r="137" spans="1:16" s="414" customFormat="1" ht="15.75" hidden="1" x14ac:dyDescent="0.2">
      <c r="B137" s="426">
        <v>12</v>
      </c>
      <c r="C137" s="427" t="s">
        <v>21</v>
      </c>
      <c r="D137" s="428"/>
      <c r="E137" s="429"/>
      <c r="F137" s="428"/>
      <c r="G137" s="428"/>
      <c r="H137" s="433"/>
      <c r="I137" s="431"/>
      <c r="J137" s="495"/>
      <c r="K137" s="424"/>
      <c r="L137" s="425"/>
    </row>
    <row r="138" spans="1:16" ht="15.75" hidden="1" x14ac:dyDescent="0.2">
      <c r="A138" s="1"/>
      <c r="B138" s="61">
        <v>10</v>
      </c>
      <c r="C138" s="87" t="s">
        <v>192</v>
      </c>
      <c r="D138" s="88"/>
      <c r="E138" s="181"/>
      <c r="F138" s="88"/>
      <c r="G138" s="88"/>
      <c r="H138" s="88"/>
      <c r="I138" s="413">
        <f>I139</f>
        <v>0</v>
      </c>
      <c r="K138" s="167"/>
      <c r="L138" s="8"/>
    </row>
    <row r="139" spans="1:16" ht="15.75" hidden="1" x14ac:dyDescent="0.2">
      <c r="A139" s="1"/>
      <c r="B139" s="62">
        <f>B138+0.1</f>
        <v>10.1</v>
      </c>
      <c r="C139" s="63" t="s">
        <v>214</v>
      </c>
      <c r="D139" s="64">
        <v>1</v>
      </c>
      <c r="E139" s="79"/>
      <c r="F139" s="78"/>
      <c r="G139" s="75"/>
      <c r="H139" s="75"/>
      <c r="I139" s="193"/>
      <c r="K139" s="167"/>
      <c r="L139" s="8"/>
    </row>
    <row r="140" spans="1:16" ht="15.75" hidden="1" x14ac:dyDescent="0.2">
      <c r="A140" s="1"/>
      <c r="B140" s="61">
        <f>B138+1</f>
        <v>11</v>
      </c>
      <c r="C140" s="87" t="s">
        <v>193</v>
      </c>
      <c r="D140" s="88"/>
      <c r="E140" s="181"/>
      <c r="F140" s="88"/>
      <c r="G140" s="88"/>
      <c r="H140" s="88"/>
      <c r="I140" s="413">
        <f>I141</f>
        <v>0</v>
      </c>
      <c r="K140" s="167"/>
      <c r="L140" s="8"/>
    </row>
    <row r="141" spans="1:16" ht="15.75" hidden="1" x14ac:dyDescent="0.2">
      <c r="A141" s="1"/>
      <c r="B141" s="62">
        <v>12.1</v>
      </c>
      <c r="C141" s="63" t="s">
        <v>215</v>
      </c>
      <c r="D141" s="64">
        <v>1</v>
      </c>
      <c r="E141" s="79"/>
      <c r="F141" s="78"/>
      <c r="G141" s="75"/>
      <c r="H141" s="75"/>
      <c r="I141" s="193"/>
      <c r="J141" s="295"/>
      <c r="K141" s="173"/>
      <c r="L141" s="8"/>
    </row>
    <row r="142" spans="1:16" ht="15.75" x14ac:dyDescent="0.2">
      <c r="A142" s="1"/>
      <c r="B142" s="62"/>
      <c r="C142" s="63"/>
      <c r="D142" s="64"/>
      <c r="E142" s="79"/>
      <c r="F142" s="78"/>
      <c r="G142" s="75"/>
      <c r="H142" s="75"/>
      <c r="I142" s="193"/>
      <c r="J142" s="295"/>
      <c r="K142" s="173"/>
      <c r="L142" s="8"/>
    </row>
    <row r="143" spans="1:16" ht="15.75" x14ac:dyDescent="0.2">
      <c r="A143" s="1"/>
      <c r="B143" s="80"/>
      <c r="C143" s="90" t="s">
        <v>22</v>
      </c>
      <c r="D143" s="64"/>
      <c r="E143" s="77"/>
      <c r="F143" s="89"/>
      <c r="G143" s="91"/>
      <c r="H143" s="91"/>
      <c r="I143" s="183" t="e">
        <f>I140+I138+I127+I125+I123+I47+I44+I39+I37+I31+I18+I8</f>
        <v>#REF!</v>
      </c>
      <c r="J143" s="294" t="e">
        <f>+I143/I144</f>
        <v>#REF!</v>
      </c>
      <c r="K143" s="173"/>
      <c r="L143" s="8"/>
    </row>
    <row r="144" spans="1:16" ht="15.75" x14ac:dyDescent="0.2">
      <c r="A144" s="1"/>
      <c r="B144" s="80"/>
      <c r="C144" s="633" t="s">
        <v>23</v>
      </c>
      <c r="D144" s="64"/>
      <c r="E144" s="77"/>
      <c r="F144" s="78"/>
      <c r="G144" s="92"/>
      <c r="H144" s="92"/>
      <c r="I144" s="184" t="e">
        <f>+#REF!</f>
        <v>#REF!</v>
      </c>
      <c r="K144" s="173"/>
      <c r="L144" s="8"/>
      <c r="P144" s="1">
        <f>1150-900</f>
        <v>250</v>
      </c>
    </row>
    <row r="145" spans="1:12" ht="15.75" x14ac:dyDescent="0.2">
      <c r="A145" s="1"/>
      <c r="B145" s="80"/>
      <c r="C145" s="633" t="s">
        <v>24</v>
      </c>
      <c r="D145" s="64"/>
      <c r="E145" s="77"/>
      <c r="F145" s="78"/>
      <c r="G145" s="93"/>
      <c r="H145" s="81">
        <v>0.25190000000000001</v>
      </c>
      <c r="I145" s="183" t="e">
        <f>+((H145*I144))</f>
        <v>#REF!</v>
      </c>
      <c r="K145" s="297" t="e">
        <f>+I145-I143</f>
        <v>#REF!</v>
      </c>
      <c r="L145" s="8"/>
    </row>
    <row r="146" spans="1:12" ht="15.75" x14ac:dyDescent="0.2">
      <c r="A146" s="1"/>
      <c r="B146" s="80"/>
      <c r="C146" s="633" t="s">
        <v>25</v>
      </c>
      <c r="D146" s="64"/>
      <c r="E146" s="77"/>
      <c r="F146" s="78"/>
      <c r="G146" s="75"/>
      <c r="H146" s="81">
        <v>0.05</v>
      </c>
      <c r="I146" s="183" t="e">
        <f>ROUND((H146*I144),0)</f>
        <v>#REF!</v>
      </c>
      <c r="K146" s="173"/>
      <c r="L146" s="8"/>
    </row>
    <row r="147" spans="1:12" ht="15.75" x14ac:dyDescent="0.2">
      <c r="A147" s="1"/>
      <c r="B147" s="80"/>
      <c r="C147" s="633" t="s">
        <v>428</v>
      </c>
      <c r="D147" s="64"/>
      <c r="E147" s="77"/>
      <c r="F147" s="78"/>
      <c r="G147" s="75"/>
      <c r="H147" s="81">
        <v>0.03</v>
      </c>
      <c r="I147" s="183" t="e">
        <f>H147*I144</f>
        <v>#REF!</v>
      </c>
      <c r="K147" s="173"/>
      <c r="L147" s="8"/>
    </row>
    <row r="148" spans="1:12" ht="15.75" x14ac:dyDescent="0.2">
      <c r="A148" s="1"/>
      <c r="B148" s="80"/>
      <c r="C148" s="633" t="s">
        <v>429</v>
      </c>
      <c r="D148" s="64"/>
      <c r="E148" s="77"/>
      <c r="F148" s="78"/>
      <c r="G148" s="92"/>
      <c r="H148" s="81">
        <f>SUM(H145:H147)</f>
        <v>0.33189999999999997</v>
      </c>
      <c r="I148" s="184" t="e">
        <f>H148*I144</f>
        <v>#REF!</v>
      </c>
      <c r="L148" s="8"/>
    </row>
    <row r="149" spans="1:12" ht="15.75" x14ac:dyDescent="0.2">
      <c r="A149" s="1"/>
      <c r="B149" s="80"/>
      <c r="C149" s="633" t="s">
        <v>160</v>
      </c>
      <c r="D149" s="64"/>
      <c r="E149" s="77"/>
      <c r="F149" s="78"/>
      <c r="G149" s="92"/>
      <c r="H149" s="81"/>
      <c r="I149" s="184" t="e">
        <f>+I144+I148</f>
        <v>#REF!</v>
      </c>
      <c r="L149" s="8"/>
    </row>
    <row r="150" spans="1:12" ht="18.75" customHeight="1" x14ac:dyDescent="0.2">
      <c r="A150" s="1"/>
      <c r="B150" s="1031" t="s">
        <v>135</v>
      </c>
      <c r="C150" s="1032"/>
      <c r="D150" s="64"/>
      <c r="E150" s="79"/>
      <c r="F150" s="74"/>
      <c r="G150" s="75"/>
      <c r="H150" s="75"/>
      <c r="I150" s="68"/>
      <c r="J150" s="168"/>
      <c r="K150" s="9"/>
      <c r="L150" s="8"/>
    </row>
    <row r="151" spans="1:12" ht="18.75" customHeight="1" x14ac:dyDescent="0.2">
      <c r="A151" s="1"/>
      <c r="B151" s="1055" t="s">
        <v>136</v>
      </c>
      <c r="C151" s="1056"/>
      <c r="D151" s="1056"/>
      <c r="E151" s="1056"/>
      <c r="F151" s="1056"/>
      <c r="G151" s="1056"/>
      <c r="H151" s="1056"/>
      <c r="I151" s="1057"/>
      <c r="J151" s="137"/>
      <c r="K151" s="9"/>
      <c r="L151" s="8"/>
    </row>
    <row r="152" spans="1:12" ht="49.5" customHeight="1" x14ac:dyDescent="0.2">
      <c r="A152" s="1"/>
      <c r="B152" s="1055" t="s">
        <v>137</v>
      </c>
      <c r="C152" s="1056"/>
      <c r="D152" s="1056"/>
      <c r="E152" s="1056"/>
      <c r="F152" s="1056"/>
      <c r="G152" s="1056"/>
      <c r="H152" s="1056"/>
      <c r="I152" s="1057"/>
      <c r="J152" s="162"/>
      <c r="K152" s="9"/>
      <c r="L152" s="8"/>
    </row>
    <row r="153" spans="1:12" ht="18.75" customHeight="1" x14ac:dyDescent="0.2">
      <c r="A153" s="1"/>
      <c r="B153" s="1055" t="s">
        <v>138</v>
      </c>
      <c r="C153" s="1056"/>
      <c r="D153" s="1056"/>
      <c r="E153" s="1056"/>
      <c r="F153" s="1056"/>
      <c r="G153" s="1056"/>
      <c r="H153" s="1056"/>
      <c r="I153" s="1057"/>
      <c r="J153" s="5"/>
      <c r="L153" s="8"/>
    </row>
    <row r="154" spans="1:12" ht="88.5" customHeight="1" thickBot="1" x14ac:dyDescent="0.25">
      <c r="A154" s="1"/>
      <c r="B154" s="1058" t="s">
        <v>139</v>
      </c>
      <c r="C154" s="1059"/>
      <c r="D154" s="1059"/>
      <c r="E154" s="1059"/>
      <c r="F154" s="1059"/>
      <c r="G154" s="1059"/>
      <c r="H154" s="1059"/>
      <c r="I154" s="1060"/>
    </row>
    <row r="155" spans="1:12" x14ac:dyDescent="0.2">
      <c r="A155" s="1"/>
      <c r="B155" s="134"/>
      <c r="C155" s="135"/>
      <c r="D155" s="135"/>
      <c r="E155" s="135"/>
      <c r="F155" s="135"/>
      <c r="G155" s="136"/>
      <c r="H155" s="135"/>
      <c r="I155" s="101"/>
      <c r="K155" s="163"/>
    </row>
    <row r="156" spans="1:12" ht="15" x14ac:dyDescent="0.2">
      <c r="A156" s="1"/>
      <c r="B156" s="956" t="s">
        <v>26</v>
      </c>
      <c r="C156" s="957"/>
      <c r="D156" s="632"/>
      <c r="E156" s="632"/>
      <c r="F156" s="94" t="s">
        <v>141</v>
      </c>
      <c r="G156" s="95"/>
      <c r="H156" s="96"/>
      <c r="I156" s="172"/>
      <c r="J156" s="5"/>
    </row>
    <row r="157" spans="1:12" ht="15" x14ac:dyDescent="0.2">
      <c r="A157" s="1"/>
      <c r="B157" s="174"/>
      <c r="C157" s="84"/>
      <c r="D157" s="84"/>
      <c r="E157" s="84"/>
      <c r="F157" s="175"/>
      <c r="G157" s="95"/>
      <c r="H157" s="97"/>
      <c r="I157" s="172"/>
    </row>
    <row r="158" spans="1:12" ht="15" x14ac:dyDescent="0.2">
      <c r="A158" s="1"/>
      <c r="B158" s="174"/>
      <c r="C158" s="84"/>
      <c r="D158" s="84"/>
      <c r="E158" s="84"/>
      <c r="F158" s="175"/>
      <c r="G158" s="95"/>
      <c r="H158" s="97"/>
      <c r="I158" s="172"/>
    </row>
    <row r="159" spans="1:12" ht="15" x14ac:dyDescent="0.2">
      <c r="A159" s="1"/>
      <c r="B159" s="174"/>
      <c r="C159" s="84"/>
      <c r="D159" s="84"/>
      <c r="E159" s="84"/>
      <c r="F159" s="175"/>
      <c r="G159" s="95"/>
      <c r="H159" s="97"/>
      <c r="I159" s="172"/>
    </row>
    <row r="160" spans="1:12" ht="15" x14ac:dyDescent="0.2">
      <c r="A160" s="1"/>
      <c r="B160" s="174"/>
      <c r="C160" s="84"/>
      <c r="D160" s="84"/>
      <c r="E160" s="84"/>
      <c r="F160" s="175"/>
      <c r="G160" s="95"/>
      <c r="H160" s="97"/>
      <c r="I160" s="172"/>
    </row>
    <row r="161" spans="1:11" ht="15" x14ac:dyDescent="0.2">
      <c r="A161" s="1"/>
      <c r="B161" s="176"/>
      <c r="C161" s="84"/>
      <c r="D161" s="84"/>
      <c r="E161" s="84"/>
      <c r="F161" s="175"/>
      <c r="G161" s="95"/>
      <c r="H161" s="95"/>
      <c r="I161" s="172"/>
    </row>
    <row r="162" spans="1:11" ht="15" x14ac:dyDescent="0.2">
      <c r="A162" s="1"/>
      <c r="B162" s="516" t="s">
        <v>445</v>
      </c>
      <c r="C162" s="84"/>
      <c r="D162" s="84"/>
      <c r="E162" s="84"/>
      <c r="F162" s="85" t="s">
        <v>162</v>
      </c>
      <c r="G162" s="95"/>
      <c r="H162" s="95"/>
      <c r="I162" s="172"/>
    </row>
    <row r="163" spans="1:11" ht="15" x14ac:dyDescent="0.2">
      <c r="A163" s="1"/>
      <c r="B163" s="516" t="s">
        <v>161</v>
      </c>
      <c r="C163" s="84"/>
      <c r="D163" s="84"/>
      <c r="E163" s="84"/>
      <c r="F163" s="85" t="s">
        <v>163</v>
      </c>
      <c r="G163" s="95"/>
      <c r="H163" s="95"/>
      <c r="I163" s="172"/>
    </row>
    <row r="164" spans="1:11" ht="15.75" x14ac:dyDescent="0.2">
      <c r="A164" s="1"/>
      <c r="B164" s="212" t="s">
        <v>446</v>
      </c>
      <c r="C164" s="84"/>
      <c r="D164" s="84"/>
      <c r="E164" s="84"/>
      <c r="F164" s="138" t="s">
        <v>164</v>
      </c>
      <c r="G164" s="95"/>
      <c r="H164" s="95"/>
      <c r="I164" s="172"/>
      <c r="J164" s="82"/>
      <c r="K164" s="82"/>
    </row>
    <row r="165" spans="1:11" ht="15.75" x14ac:dyDescent="0.2">
      <c r="A165" s="1"/>
      <c r="B165" s="212" t="s">
        <v>448</v>
      </c>
      <c r="C165" s="84"/>
      <c r="D165" s="84"/>
      <c r="E165" s="84"/>
      <c r="F165" s="138"/>
      <c r="G165" s="95"/>
      <c r="H165" s="95"/>
      <c r="I165" s="172"/>
      <c r="J165" s="83"/>
      <c r="K165" s="164"/>
    </row>
    <row r="166" spans="1:11" ht="15.75" thickBot="1" x14ac:dyDescent="0.25">
      <c r="B166" s="179"/>
      <c r="C166" s="86"/>
      <c r="D166" s="86"/>
      <c r="E166" s="86"/>
      <c r="F166" s="102"/>
      <c r="G166" s="98"/>
      <c r="H166" s="98"/>
      <c r="I166" s="178"/>
    </row>
  </sheetData>
  <protectedRanges>
    <protectedRange sqref="I45:I46" name="Rango1_5_1"/>
    <protectedRange sqref="F45" name="Rango1_3_2_1"/>
    <protectedRange sqref="E46" name="Rango1_3_2_1_2"/>
    <protectedRange sqref="I47 I57" name="Rango1_5_1_1"/>
    <protectedRange sqref="E47 E57" name="Rango1_3_2_1_2_1"/>
    <protectedRange sqref="I48:I56 I60 I62:I66 I68 I70:I122" name="Rango1_5_3"/>
    <protectedRange sqref="F48:F49" name="Rango1_3_2_2"/>
    <protectedRange sqref="F50:F56 F62:F66 F68 F70:F122" name="Rango1_2_1_1_2"/>
    <protectedRange sqref="I36" name="Rango1_5"/>
    <protectedRange sqref="F36" name="Rango1_2_1_1"/>
  </protectedRanges>
  <mergeCells count="15">
    <mergeCell ref="B151:I151"/>
    <mergeCell ref="B152:I152"/>
    <mergeCell ref="B153:I153"/>
    <mergeCell ref="B154:I154"/>
    <mergeCell ref="B156:C156"/>
    <mergeCell ref="B2:I2"/>
    <mergeCell ref="B3:I3"/>
    <mergeCell ref="B4:I4"/>
    <mergeCell ref="B5:I5"/>
    <mergeCell ref="B6:I6"/>
    <mergeCell ref="B150:C150"/>
    <mergeCell ref="C71:H71"/>
    <mergeCell ref="C69:H69"/>
    <mergeCell ref="C73:H73"/>
    <mergeCell ref="C93:H93"/>
  </mergeCells>
  <pageMargins left="0.7" right="0.7" top="0.75" bottom="0.75" header="0.3" footer="0.3"/>
  <pageSetup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pageSetUpPr fitToPage="1"/>
  </sheetPr>
  <dimension ref="A1:XAX382"/>
  <sheetViews>
    <sheetView showGridLines="0" tabSelected="1" view="pageBreakPreview" topLeftCell="A10" zoomScaleNormal="110" zoomScaleSheetLayoutView="100" workbookViewId="0">
      <selection activeCell="D22" sqref="D22"/>
    </sheetView>
  </sheetViews>
  <sheetFormatPr baseColWidth="10" defaultColWidth="12.28515625" defaultRowHeight="16.5" x14ac:dyDescent="0.3"/>
  <cols>
    <col min="1" max="1" width="2" style="872" customWidth="1"/>
    <col min="2" max="2" width="9.42578125" style="881" customWidth="1"/>
    <col min="3" max="3" width="44.42578125" style="879" customWidth="1"/>
    <col min="4" max="4" width="17.85546875" style="879" customWidth="1"/>
    <col min="5" max="5" width="20.85546875" style="880" customWidth="1"/>
    <col min="6" max="6" width="13.7109375" style="871" customWidth="1"/>
    <col min="7" max="7" width="12.7109375" style="871" customWidth="1"/>
    <col min="8" max="8" width="23.7109375" style="871" customWidth="1"/>
    <col min="9" max="9" width="2" style="874" customWidth="1"/>
    <col min="10" max="146" width="11.28515625" style="871" customWidth="1"/>
    <col min="147" max="186" width="12.28515625" style="872"/>
    <col min="187" max="187" width="1.7109375" style="872" customWidth="1"/>
    <col min="188" max="188" width="9.42578125" style="872" customWidth="1"/>
    <col min="189" max="189" width="47.42578125" style="872" customWidth="1"/>
    <col min="190" max="190" width="23.7109375" style="872" bestFit="1" customWidth="1"/>
    <col min="191" max="191" width="15.42578125" style="872" customWidth="1"/>
    <col min="192" max="192" width="22.28515625" style="872" customWidth="1"/>
    <col min="193" max="193" width="20.42578125" style="872" customWidth="1"/>
    <col min="194" max="194" width="23.28515625" style="872" customWidth="1"/>
    <col min="195" max="200" width="4.7109375" style="872" customWidth="1"/>
    <col min="201" max="202" width="3.7109375" style="872" customWidth="1"/>
    <col min="203" max="210" width="4.42578125" style="872" customWidth="1"/>
    <col min="211" max="402" width="11.28515625" style="872" customWidth="1"/>
    <col min="403" max="442" width="12.28515625" style="872"/>
    <col min="443" max="443" width="1.7109375" style="872" customWidth="1"/>
    <col min="444" max="444" width="9.42578125" style="872" customWidth="1"/>
    <col min="445" max="445" width="47.42578125" style="872" customWidth="1"/>
    <col min="446" max="446" width="23.7109375" style="872" bestFit="1" customWidth="1"/>
    <col min="447" max="447" width="15.42578125" style="872" customWidth="1"/>
    <col min="448" max="448" width="22.28515625" style="872" customWidth="1"/>
    <col min="449" max="449" width="20.42578125" style="872" customWidth="1"/>
    <col min="450" max="450" width="23.28515625" style="872" customWidth="1"/>
    <col min="451" max="456" width="4.7109375" style="872" customWidth="1"/>
    <col min="457" max="458" width="3.7109375" style="872" customWidth="1"/>
    <col min="459" max="466" width="4.42578125" style="872" customWidth="1"/>
    <col min="467" max="658" width="11.28515625" style="872" customWidth="1"/>
    <col min="659" max="698" width="12.28515625" style="872"/>
    <col min="699" max="699" width="1.7109375" style="872" customWidth="1"/>
    <col min="700" max="700" width="9.42578125" style="872" customWidth="1"/>
    <col min="701" max="701" width="47.42578125" style="872" customWidth="1"/>
    <col min="702" max="702" width="23.7109375" style="872" bestFit="1" customWidth="1"/>
    <col min="703" max="703" width="15.42578125" style="872" customWidth="1"/>
    <col min="704" max="704" width="22.28515625" style="872" customWidth="1"/>
    <col min="705" max="705" width="20.42578125" style="872" customWidth="1"/>
    <col min="706" max="706" width="23.28515625" style="872" customWidth="1"/>
    <col min="707" max="712" width="4.7109375" style="872" customWidth="1"/>
    <col min="713" max="714" width="3.7109375" style="872" customWidth="1"/>
    <col min="715" max="722" width="4.42578125" style="872" customWidth="1"/>
    <col min="723" max="914" width="11.28515625" style="872" customWidth="1"/>
    <col min="915" max="954" width="12.28515625" style="872"/>
    <col min="955" max="955" width="1.7109375" style="872" customWidth="1"/>
    <col min="956" max="956" width="9.42578125" style="872" customWidth="1"/>
    <col min="957" max="957" width="47.42578125" style="872" customWidth="1"/>
    <col min="958" max="958" width="23.7109375" style="872" bestFit="1" customWidth="1"/>
    <col min="959" max="959" width="15.42578125" style="872" customWidth="1"/>
    <col min="960" max="960" width="22.28515625" style="872" customWidth="1"/>
    <col min="961" max="961" width="20.42578125" style="872" customWidth="1"/>
    <col min="962" max="962" width="23.28515625" style="872" customWidth="1"/>
    <col min="963" max="968" width="4.7109375" style="872" customWidth="1"/>
    <col min="969" max="970" width="3.7109375" style="872" customWidth="1"/>
    <col min="971" max="978" width="4.42578125" style="872" customWidth="1"/>
    <col min="979" max="1170" width="11.28515625" style="872" customWidth="1"/>
    <col min="1171" max="1210" width="12.28515625" style="872"/>
    <col min="1211" max="1211" width="1.7109375" style="872" customWidth="1"/>
    <col min="1212" max="1212" width="9.42578125" style="872" customWidth="1"/>
    <col min="1213" max="1213" width="47.42578125" style="872" customWidth="1"/>
    <col min="1214" max="1214" width="23.7109375" style="872" bestFit="1" customWidth="1"/>
    <col min="1215" max="1215" width="15.42578125" style="872" customWidth="1"/>
    <col min="1216" max="1216" width="22.28515625" style="872" customWidth="1"/>
    <col min="1217" max="1217" width="20.42578125" style="872" customWidth="1"/>
    <col min="1218" max="1218" width="23.28515625" style="872" customWidth="1"/>
    <col min="1219" max="1224" width="4.7109375" style="872" customWidth="1"/>
    <col min="1225" max="1226" width="3.7109375" style="872" customWidth="1"/>
    <col min="1227" max="1234" width="4.42578125" style="872" customWidth="1"/>
    <col min="1235" max="1426" width="11.28515625" style="872" customWidth="1"/>
    <col min="1427" max="1466" width="12.28515625" style="872"/>
    <col min="1467" max="1467" width="1.7109375" style="872" customWidth="1"/>
    <col min="1468" max="1468" width="9.42578125" style="872" customWidth="1"/>
    <col min="1469" max="1469" width="47.42578125" style="872" customWidth="1"/>
    <col min="1470" max="1470" width="23.7109375" style="872" bestFit="1" customWidth="1"/>
    <col min="1471" max="1471" width="15.42578125" style="872" customWidth="1"/>
    <col min="1472" max="1472" width="22.28515625" style="872" customWidth="1"/>
    <col min="1473" max="1473" width="20.42578125" style="872" customWidth="1"/>
    <col min="1474" max="1474" width="23.28515625" style="872" customWidth="1"/>
    <col min="1475" max="1480" width="4.7109375" style="872" customWidth="1"/>
    <col min="1481" max="1482" width="3.7109375" style="872" customWidth="1"/>
    <col min="1483" max="1490" width="4.42578125" style="872" customWidth="1"/>
    <col min="1491" max="1682" width="11.28515625" style="872" customWidth="1"/>
    <col min="1683" max="1722" width="12.28515625" style="872"/>
    <col min="1723" max="1723" width="1.7109375" style="872" customWidth="1"/>
    <col min="1724" max="1724" width="9.42578125" style="872" customWidth="1"/>
    <col min="1725" max="1725" width="47.42578125" style="872" customWidth="1"/>
    <col min="1726" max="1726" width="23.7109375" style="872" bestFit="1" customWidth="1"/>
    <col min="1727" max="1727" width="15.42578125" style="872" customWidth="1"/>
    <col min="1728" max="1728" width="22.28515625" style="872" customWidth="1"/>
    <col min="1729" max="1729" width="20.42578125" style="872" customWidth="1"/>
    <col min="1730" max="1730" width="23.28515625" style="872" customWidth="1"/>
    <col min="1731" max="1736" width="4.7109375" style="872" customWidth="1"/>
    <col min="1737" max="1738" width="3.7109375" style="872" customWidth="1"/>
    <col min="1739" max="1746" width="4.42578125" style="872" customWidth="1"/>
    <col min="1747" max="1938" width="11.28515625" style="872" customWidth="1"/>
    <col min="1939" max="1978" width="12.28515625" style="872"/>
    <col min="1979" max="1979" width="1.7109375" style="872" customWidth="1"/>
    <col min="1980" max="1980" width="9.42578125" style="872" customWidth="1"/>
    <col min="1981" max="1981" width="47.42578125" style="872" customWidth="1"/>
    <col min="1982" max="1982" width="23.7109375" style="872" bestFit="1" customWidth="1"/>
    <col min="1983" max="1983" width="15.42578125" style="872" customWidth="1"/>
    <col min="1984" max="1984" width="22.28515625" style="872" customWidth="1"/>
    <col min="1985" max="1985" width="20.42578125" style="872" customWidth="1"/>
    <col min="1986" max="1986" width="23.28515625" style="872" customWidth="1"/>
    <col min="1987" max="1992" width="4.7109375" style="872" customWidth="1"/>
    <col min="1993" max="1994" width="3.7109375" style="872" customWidth="1"/>
    <col min="1995" max="2002" width="4.42578125" style="872" customWidth="1"/>
    <col min="2003" max="2194" width="11.28515625" style="872" customWidth="1"/>
    <col min="2195" max="2234" width="12.28515625" style="872"/>
    <col min="2235" max="2235" width="1.7109375" style="872" customWidth="1"/>
    <col min="2236" max="2236" width="9.42578125" style="872" customWidth="1"/>
    <col min="2237" max="2237" width="47.42578125" style="872" customWidth="1"/>
    <col min="2238" max="2238" width="23.7109375" style="872" bestFit="1" customWidth="1"/>
    <col min="2239" max="2239" width="15.42578125" style="872" customWidth="1"/>
    <col min="2240" max="2240" width="22.28515625" style="872" customWidth="1"/>
    <col min="2241" max="2241" width="20.42578125" style="872" customWidth="1"/>
    <col min="2242" max="2242" width="23.28515625" style="872" customWidth="1"/>
    <col min="2243" max="2248" width="4.7109375" style="872" customWidth="1"/>
    <col min="2249" max="2250" width="3.7109375" style="872" customWidth="1"/>
    <col min="2251" max="2258" width="4.42578125" style="872" customWidth="1"/>
    <col min="2259" max="2450" width="11.28515625" style="872" customWidth="1"/>
    <col min="2451" max="2490" width="12.28515625" style="872"/>
    <col min="2491" max="2491" width="1.7109375" style="872" customWidth="1"/>
    <col min="2492" max="2492" width="9.42578125" style="872" customWidth="1"/>
    <col min="2493" max="2493" width="47.42578125" style="872" customWidth="1"/>
    <col min="2494" max="2494" width="23.7109375" style="872" bestFit="1" customWidth="1"/>
    <col min="2495" max="2495" width="15.42578125" style="872" customWidth="1"/>
    <col min="2496" max="2496" width="22.28515625" style="872" customWidth="1"/>
    <col min="2497" max="2497" width="20.42578125" style="872" customWidth="1"/>
    <col min="2498" max="2498" width="23.28515625" style="872" customWidth="1"/>
    <col min="2499" max="2504" width="4.7109375" style="872" customWidth="1"/>
    <col min="2505" max="2506" width="3.7109375" style="872" customWidth="1"/>
    <col min="2507" max="2514" width="4.42578125" style="872" customWidth="1"/>
    <col min="2515" max="2706" width="11.28515625" style="872" customWidth="1"/>
    <col min="2707" max="2746" width="12.28515625" style="872"/>
    <col min="2747" max="2747" width="1.7109375" style="872" customWidth="1"/>
    <col min="2748" max="2748" width="9.42578125" style="872" customWidth="1"/>
    <col min="2749" max="2749" width="47.42578125" style="872" customWidth="1"/>
    <col min="2750" max="2750" width="23.7109375" style="872" bestFit="1" customWidth="1"/>
    <col min="2751" max="2751" width="15.42578125" style="872" customWidth="1"/>
    <col min="2752" max="2752" width="22.28515625" style="872" customWidth="1"/>
    <col min="2753" max="2753" width="20.42578125" style="872" customWidth="1"/>
    <col min="2754" max="2754" width="23.28515625" style="872" customWidth="1"/>
    <col min="2755" max="2760" width="4.7109375" style="872" customWidth="1"/>
    <col min="2761" max="2762" width="3.7109375" style="872" customWidth="1"/>
    <col min="2763" max="2770" width="4.42578125" style="872" customWidth="1"/>
    <col min="2771" max="2962" width="11.28515625" style="872" customWidth="1"/>
    <col min="2963" max="3002" width="12.28515625" style="872"/>
    <col min="3003" max="3003" width="1.7109375" style="872" customWidth="1"/>
    <col min="3004" max="3004" width="9.42578125" style="872" customWidth="1"/>
    <col min="3005" max="3005" width="47.42578125" style="872" customWidth="1"/>
    <col min="3006" max="3006" width="23.7109375" style="872" bestFit="1" customWidth="1"/>
    <col min="3007" max="3007" width="15.42578125" style="872" customWidth="1"/>
    <col min="3008" max="3008" width="22.28515625" style="872" customWidth="1"/>
    <col min="3009" max="3009" width="20.42578125" style="872" customWidth="1"/>
    <col min="3010" max="3010" width="23.28515625" style="872" customWidth="1"/>
    <col min="3011" max="3016" width="4.7109375" style="872" customWidth="1"/>
    <col min="3017" max="3018" width="3.7109375" style="872" customWidth="1"/>
    <col min="3019" max="3026" width="4.42578125" style="872" customWidth="1"/>
    <col min="3027" max="3218" width="11.28515625" style="872" customWidth="1"/>
    <col min="3219" max="3258" width="12.28515625" style="872"/>
    <col min="3259" max="3259" width="1.7109375" style="872" customWidth="1"/>
    <col min="3260" max="3260" width="9.42578125" style="872" customWidth="1"/>
    <col min="3261" max="3261" width="47.42578125" style="872" customWidth="1"/>
    <col min="3262" max="3262" width="23.7109375" style="872" bestFit="1" customWidth="1"/>
    <col min="3263" max="3263" width="15.42578125" style="872" customWidth="1"/>
    <col min="3264" max="3264" width="22.28515625" style="872" customWidth="1"/>
    <col min="3265" max="3265" width="20.42578125" style="872" customWidth="1"/>
    <col min="3266" max="3266" width="23.28515625" style="872" customWidth="1"/>
    <col min="3267" max="3272" width="4.7109375" style="872" customWidth="1"/>
    <col min="3273" max="3274" width="3.7109375" style="872" customWidth="1"/>
    <col min="3275" max="3282" width="4.42578125" style="872" customWidth="1"/>
    <col min="3283" max="3474" width="11.28515625" style="872" customWidth="1"/>
    <col min="3475" max="3514" width="12.28515625" style="872"/>
    <col min="3515" max="3515" width="1.7109375" style="872" customWidth="1"/>
    <col min="3516" max="3516" width="9.42578125" style="872" customWidth="1"/>
    <col min="3517" max="3517" width="47.42578125" style="872" customWidth="1"/>
    <col min="3518" max="3518" width="23.7109375" style="872" bestFit="1" customWidth="1"/>
    <col min="3519" max="3519" width="15.42578125" style="872" customWidth="1"/>
    <col min="3520" max="3520" width="22.28515625" style="872" customWidth="1"/>
    <col min="3521" max="3521" width="20.42578125" style="872" customWidth="1"/>
    <col min="3522" max="3522" width="23.28515625" style="872" customWidth="1"/>
    <col min="3523" max="3528" width="4.7109375" style="872" customWidth="1"/>
    <col min="3529" max="3530" width="3.7109375" style="872" customWidth="1"/>
    <col min="3531" max="3538" width="4.42578125" style="872" customWidth="1"/>
    <col min="3539" max="3730" width="11.28515625" style="872" customWidth="1"/>
    <col min="3731" max="3770" width="12.28515625" style="872"/>
    <col min="3771" max="3771" width="1.7109375" style="872" customWidth="1"/>
    <col min="3772" max="3772" width="9.42578125" style="872" customWidth="1"/>
    <col min="3773" max="3773" width="47.42578125" style="872" customWidth="1"/>
    <col min="3774" max="3774" width="23.7109375" style="872" bestFit="1" customWidth="1"/>
    <col min="3775" max="3775" width="15.42578125" style="872" customWidth="1"/>
    <col min="3776" max="3776" width="22.28515625" style="872" customWidth="1"/>
    <col min="3777" max="3777" width="20.42578125" style="872" customWidth="1"/>
    <col min="3778" max="3778" width="23.28515625" style="872" customWidth="1"/>
    <col min="3779" max="3784" width="4.7109375" style="872" customWidth="1"/>
    <col min="3785" max="3786" width="3.7109375" style="872" customWidth="1"/>
    <col min="3787" max="3794" width="4.42578125" style="872" customWidth="1"/>
    <col min="3795" max="3986" width="11.28515625" style="872" customWidth="1"/>
    <col min="3987" max="4026" width="12.28515625" style="872"/>
    <col min="4027" max="4027" width="1.7109375" style="872" customWidth="1"/>
    <col min="4028" max="4028" width="9.42578125" style="872" customWidth="1"/>
    <col min="4029" max="4029" width="47.42578125" style="872" customWidth="1"/>
    <col min="4030" max="4030" width="23.7109375" style="872" bestFit="1" customWidth="1"/>
    <col min="4031" max="4031" width="15.42578125" style="872" customWidth="1"/>
    <col min="4032" max="4032" width="22.28515625" style="872" customWidth="1"/>
    <col min="4033" max="4033" width="20.42578125" style="872" customWidth="1"/>
    <col min="4034" max="4034" width="23.28515625" style="872" customWidth="1"/>
    <col min="4035" max="4040" width="4.7109375" style="872" customWidth="1"/>
    <col min="4041" max="4042" width="3.7109375" style="872" customWidth="1"/>
    <col min="4043" max="4050" width="4.42578125" style="872" customWidth="1"/>
    <col min="4051" max="4242" width="11.28515625" style="872" customWidth="1"/>
    <col min="4243" max="4282" width="12.28515625" style="872"/>
    <col min="4283" max="4283" width="1.7109375" style="872" customWidth="1"/>
    <col min="4284" max="4284" width="9.42578125" style="872" customWidth="1"/>
    <col min="4285" max="4285" width="47.42578125" style="872" customWidth="1"/>
    <col min="4286" max="4286" width="23.7109375" style="872" bestFit="1" customWidth="1"/>
    <col min="4287" max="4287" width="15.42578125" style="872" customWidth="1"/>
    <col min="4288" max="4288" width="22.28515625" style="872" customWidth="1"/>
    <col min="4289" max="4289" width="20.42578125" style="872" customWidth="1"/>
    <col min="4290" max="4290" width="23.28515625" style="872" customWidth="1"/>
    <col min="4291" max="4296" width="4.7109375" style="872" customWidth="1"/>
    <col min="4297" max="4298" width="3.7109375" style="872" customWidth="1"/>
    <col min="4299" max="4306" width="4.42578125" style="872" customWidth="1"/>
    <col min="4307" max="4498" width="11.28515625" style="872" customWidth="1"/>
    <col min="4499" max="4538" width="12.28515625" style="872"/>
    <col min="4539" max="4539" width="1.7109375" style="872" customWidth="1"/>
    <col min="4540" max="4540" width="9.42578125" style="872" customWidth="1"/>
    <col min="4541" max="4541" width="47.42578125" style="872" customWidth="1"/>
    <col min="4542" max="4542" width="23.7109375" style="872" bestFit="1" customWidth="1"/>
    <col min="4543" max="4543" width="15.42578125" style="872" customWidth="1"/>
    <col min="4544" max="4544" width="22.28515625" style="872" customWidth="1"/>
    <col min="4545" max="4545" width="20.42578125" style="872" customWidth="1"/>
    <col min="4546" max="4546" width="23.28515625" style="872" customWidth="1"/>
    <col min="4547" max="4552" width="4.7109375" style="872" customWidth="1"/>
    <col min="4553" max="4554" width="3.7109375" style="872" customWidth="1"/>
    <col min="4555" max="4562" width="4.42578125" style="872" customWidth="1"/>
    <col min="4563" max="4754" width="11.28515625" style="872" customWidth="1"/>
    <col min="4755" max="4794" width="12.28515625" style="872"/>
    <col min="4795" max="4795" width="1.7109375" style="872" customWidth="1"/>
    <col min="4796" max="4796" width="9.42578125" style="872" customWidth="1"/>
    <col min="4797" max="4797" width="47.42578125" style="872" customWidth="1"/>
    <col min="4798" max="4798" width="23.7109375" style="872" bestFit="1" customWidth="1"/>
    <col min="4799" max="4799" width="15.42578125" style="872" customWidth="1"/>
    <col min="4800" max="4800" width="22.28515625" style="872" customWidth="1"/>
    <col min="4801" max="4801" width="20.42578125" style="872" customWidth="1"/>
    <col min="4802" max="4802" width="23.28515625" style="872" customWidth="1"/>
    <col min="4803" max="4808" width="4.7109375" style="872" customWidth="1"/>
    <col min="4809" max="4810" width="3.7109375" style="872" customWidth="1"/>
    <col min="4811" max="4818" width="4.42578125" style="872" customWidth="1"/>
    <col min="4819" max="5010" width="11.28515625" style="872" customWidth="1"/>
    <col min="5011" max="5050" width="12.28515625" style="872"/>
    <col min="5051" max="5051" width="1.7109375" style="872" customWidth="1"/>
    <col min="5052" max="5052" width="9.42578125" style="872" customWidth="1"/>
    <col min="5053" max="5053" width="47.42578125" style="872" customWidth="1"/>
    <col min="5054" max="5054" width="23.7109375" style="872" bestFit="1" customWidth="1"/>
    <col min="5055" max="5055" width="15.42578125" style="872" customWidth="1"/>
    <col min="5056" max="5056" width="22.28515625" style="872" customWidth="1"/>
    <col min="5057" max="5057" width="20.42578125" style="872" customWidth="1"/>
    <col min="5058" max="5058" width="23.28515625" style="872" customWidth="1"/>
    <col min="5059" max="5064" width="4.7109375" style="872" customWidth="1"/>
    <col min="5065" max="5066" width="3.7109375" style="872" customWidth="1"/>
    <col min="5067" max="5074" width="4.42578125" style="872" customWidth="1"/>
    <col min="5075" max="5266" width="11.28515625" style="872" customWidth="1"/>
    <col min="5267" max="5306" width="12.28515625" style="872"/>
    <col min="5307" max="5307" width="1.7109375" style="872" customWidth="1"/>
    <col min="5308" max="5308" width="9.42578125" style="872" customWidth="1"/>
    <col min="5309" max="5309" width="47.42578125" style="872" customWidth="1"/>
    <col min="5310" max="5310" width="23.7109375" style="872" bestFit="1" customWidth="1"/>
    <col min="5311" max="5311" width="15.42578125" style="872" customWidth="1"/>
    <col min="5312" max="5312" width="22.28515625" style="872" customWidth="1"/>
    <col min="5313" max="5313" width="20.42578125" style="872" customWidth="1"/>
    <col min="5314" max="5314" width="23.28515625" style="872" customWidth="1"/>
    <col min="5315" max="5320" width="4.7109375" style="872" customWidth="1"/>
    <col min="5321" max="5322" width="3.7109375" style="872" customWidth="1"/>
    <col min="5323" max="5330" width="4.42578125" style="872" customWidth="1"/>
    <col min="5331" max="5522" width="11.28515625" style="872" customWidth="1"/>
    <col min="5523" max="5562" width="12.28515625" style="872"/>
    <col min="5563" max="5563" width="1.7109375" style="872" customWidth="1"/>
    <col min="5564" max="5564" width="9.42578125" style="872" customWidth="1"/>
    <col min="5565" max="5565" width="47.42578125" style="872" customWidth="1"/>
    <col min="5566" max="5566" width="23.7109375" style="872" bestFit="1" customWidth="1"/>
    <col min="5567" max="5567" width="15.42578125" style="872" customWidth="1"/>
    <col min="5568" max="5568" width="22.28515625" style="872" customWidth="1"/>
    <col min="5569" max="5569" width="20.42578125" style="872" customWidth="1"/>
    <col min="5570" max="5570" width="23.28515625" style="872" customWidth="1"/>
    <col min="5571" max="5576" width="4.7109375" style="872" customWidth="1"/>
    <col min="5577" max="5578" width="3.7109375" style="872" customWidth="1"/>
    <col min="5579" max="5586" width="4.42578125" style="872" customWidth="1"/>
    <col min="5587" max="5778" width="11.28515625" style="872" customWidth="1"/>
    <col min="5779" max="5818" width="12.28515625" style="872"/>
    <col min="5819" max="5819" width="1.7109375" style="872" customWidth="1"/>
    <col min="5820" max="5820" width="9.42578125" style="872" customWidth="1"/>
    <col min="5821" max="5821" width="47.42578125" style="872" customWidth="1"/>
    <col min="5822" max="5822" width="23.7109375" style="872" bestFit="1" customWidth="1"/>
    <col min="5823" max="5823" width="15.42578125" style="872" customWidth="1"/>
    <col min="5824" max="5824" width="22.28515625" style="872" customWidth="1"/>
    <col min="5825" max="5825" width="20.42578125" style="872" customWidth="1"/>
    <col min="5826" max="5826" width="23.28515625" style="872" customWidth="1"/>
    <col min="5827" max="5832" width="4.7109375" style="872" customWidth="1"/>
    <col min="5833" max="5834" width="3.7109375" style="872" customWidth="1"/>
    <col min="5835" max="5842" width="4.42578125" style="872" customWidth="1"/>
    <col min="5843" max="6034" width="11.28515625" style="872" customWidth="1"/>
    <col min="6035" max="6074" width="12.28515625" style="872"/>
    <col min="6075" max="6075" width="1.7109375" style="872" customWidth="1"/>
    <col min="6076" max="6076" width="9.42578125" style="872" customWidth="1"/>
    <col min="6077" max="6077" width="47.42578125" style="872" customWidth="1"/>
    <col min="6078" max="6078" width="23.7109375" style="872" bestFit="1" customWidth="1"/>
    <col min="6079" max="6079" width="15.42578125" style="872" customWidth="1"/>
    <col min="6080" max="6080" width="22.28515625" style="872" customWidth="1"/>
    <col min="6081" max="6081" width="20.42578125" style="872" customWidth="1"/>
    <col min="6082" max="6082" width="23.28515625" style="872" customWidth="1"/>
    <col min="6083" max="6088" width="4.7109375" style="872" customWidth="1"/>
    <col min="6089" max="6090" width="3.7109375" style="872" customWidth="1"/>
    <col min="6091" max="6098" width="4.42578125" style="872" customWidth="1"/>
    <col min="6099" max="6290" width="11.28515625" style="872" customWidth="1"/>
    <col min="6291" max="6330" width="12.28515625" style="872"/>
    <col min="6331" max="6331" width="1.7109375" style="872" customWidth="1"/>
    <col min="6332" max="6332" width="9.42578125" style="872" customWidth="1"/>
    <col min="6333" max="6333" width="47.42578125" style="872" customWidth="1"/>
    <col min="6334" max="6334" width="23.7109375" style="872" bestFit="1" customWidth="1"/>
    <col min="6335" max="6335" width="15.42578125" style="872" customWidth="1"/>
    <col min="6336" max="6336" width="22.28515625" style="872" customWidth="1"/>
    <col min="6337" max="6337" width="20.42578125" style="872" customWidth="1"/>
    <col min="6338" max="6338" width="23.28515625" style="872" customWidth="1"/>
    <col min="6339" max="6344" width="4.7109375" style="872" customWidth="1"/>
    <col min="6345" max="6346" width="3.7109375" style="872" customWidth="1"/>
    <col min="6347" max="6354" width="4.42578125" style="872" customWidth="1"/>
    <col min="6355" max="6546" width="11.28515625" style="872" customWidth="1"/>
    <col min="6547" max="6586" width="12.28515625" style="872"/>
    <col min="6587" max="6587" width="1.7109375" style="872" customWidth="1"/>
    <col min="6588" max="6588" width="9.42578125" style="872" customWidth="1"/>
    <col min="6589" max="6589" width="47.42578125" style="872" customWidth="1"/>
    <col min="6590" max="6590" width="23.7109375" style="872" bestFit="1" customWidth="1"/>
    <col min="6591" max="6591" width="15.42578125" style="872" customWidth="1"/>
    <col min="6592" max="6592" width="22.28515625" style="872" customWidth="1"/>
    <col min="6593" max="6593" width="20.42578125" style="872" customWidth="1"/>
    <col min="6594" max="6594" width="23.28515625" style="872" customWidth="1"/>
    <col min="6595" max="6600" width="4.7109375" style="872" customWidth="1"/>
    <col min="6601" max="6602" width="3.7109375" style="872" customWidth="1"/>
    <col min="6603" max="6610" width="4.42578125" style="872" customWidth="1"/>
    <col min="6611" max="6802" width="11.28515625" style="872" customWidth="1"/>
    <col min="6803" max="6842" width="12.28515625" style="872"/>
    <col min="6843" max="6843" width="1.7109375" style="872" customWidth="1"/>
    <col min="6844" max="6844" width="9.42578125" style="872" customWidth="1"/>
    <col min="6845" max="6845" width="47.42578125" style="872" customWidth="1"/>
    <col min="6846" max="6846" width="23.7109375" style="872" bestFit="1" customWidth="1"/>
    <col min="6847" max="6847" width="15.42578125" style="872" customWidth="1"/>
    <col min="6848" max="6848" width="22.28515625" style="872" customWidth="1"/>
    <col min="6849" max="6849" width="20.42578125" style="872" customWidth="1"/>
    <col min="6850" max="6850" width="23.28515625" style="872" customWidth="1"/>
    <col min="6851" max="6856" width="4.7109375" style="872" customWidth="1"/>
    <col min="6857" max="6858" width="3.7109375" style="872" customWidth="1"/>
    <col min="6859" max="6866" width="4.42578125" style="872" customWidth="1"/>
    <col min="6867" max="7058" width="11.28515625" style="872" customWidth="1"/>
    <col min="7059" max="7098" width="12.28515625" style="872"/>
    <col min="7099" max="7099" width="1.7109375" style="872" customWidth="1"/>
    <col min="7100" max="7100" width="9.42578125" style="872" customWidth="1"/>
    <col min="7101" max="7101" width="47.42578125" style="872" customWidth="1"/>
    <col min="7102" max="7102" width="23.7109375" style="872" bestFit="1" customWidth="1"/>
    <col min="7103" max="7103" width="15.42578125" style="872" customWidth="1"/>
    <col min="7104" max="7104" width="22.28515625" style="872" customWidth="1"/>
    <col min="7105" max="7105" width="20.42578125" style="872" customWidth="1"/>
    <col min="7106" max="7106" width="23.28515625" style="872" customWidth="1"/>
    <col min="7107" max="7112" width="4.7109375" style="872" customWidth="1"/>
    <col min="7113" max="7114" width="3.7109375" style="872" customWidth="1"/>
    <col min="7115" max="7122" width="4.42578125" style="872" customWidth="1"/>
    <col min="7123" max="7314" width="11.28515625" style="872" customWidth="1"/>
    <col min="7315" max="7354" width="12.28515625" style="872"/>
    <col min="7355" max="7355" width="1.7109375" style="872" customWidth="1"/>
    <col min="7356" max="7356" width="9.42578125" style="872" customWidth="1"/>
    <col min="7357" max="7357" width="47.42578125" style="872" customWidth="1"/>
    <col min="7358" max="7358" width="23.7109375" style="872" bestFit="1" customWidth="1"/>
    <col min="7359" max="7359" width="15.42578125" style="872" customWidth="1"/>
    <col min="7360" max="7360" width="22.28515625" style="872" customWidth="1"/>
    <col min="7361" max="7361" width="20.42578125" style="872" customWidth="1"/>
    <col min="7362" max="7362" width="23.28515625" style="872" customWidth="1"/>
    <col min="7363" max="7368" width="4.7109375" style="872" customWidth="1"/>
    <col min="7369" max="7370" width="3.7109375" style="872" customWidth="1"/>
    <col min="7371" max="7378" width="4.42578125" style="872" customWidth="1"/>
    <col min="7379" max="7570" width="11.28515625" style="872" customWidth="1"/>
    <col min="7571" max="7610" width="12.28515625" style="872"/>
    <col min="7611" max="7611" width="1.7109375" style="872" customWidth="1"/>
    <col min="7612" max="7612" width="9.42578125" style="872" customWidth="1"/>
    <col min="7613" max="7613" width="47.42578125" style="872" customWidth="1"/>
    <col min="7614" max="7614" width="23.7109375" style="872" bestFit="1" customWidth="1"/>
    <col min="7615" max="7615" width="15.42578125" style="872" customWidth="1"/>
    <col min="7616" max="7616" width="22.28515625" style="872" customWidth="1"/>
    <col min="7617" max="7617" width="20.42578125" style="872" customWidth="1"/>
    <col min="7618" max="7618" width="23.28515625" style="872" customWidth="1"/>
    <col min="7619" max="7624" width="4.7109375" style="872" customWidth="1"/>
    <col min="7625" max="7626" width="3.7109375" style="872" customWidth="1"/>
    <col min="7627" max="7634" width="4.42578125" style="872" customWidth="1"/>
    <col min="7635" max="7826" width="11.28515625" style="872" customWidth="1"/>
    <col min="7827" max="7866" width="12.28515625" style="872"/>
    <col min="7867" max="7867" width="1.7109375" style="872" customWidth="1"/>
    <col min="7868" max="7868" width="9.42578125" style="872" customWidth="1"/>
    <col min="7869" max="7869" width="47.42578125" style="872" customWidth="1"/>
    <col min="7870" max="7870" width="23.7109375" style="872" bestFit="1" customWidth="1"/>
    <col min="7871" max="7871" width="15.42578125" style="872" customWidth="1"/>
    <col min="7872" max="7872" width="22.28515625" style="872" customWidth="1"/>
    <col min="7873" max="7873" width="20.42578125" style="872" customWidth="1"/>
    <col min="7874" max="7874" width="23.28515625" style="872" customWidth="1"/>
    <col min="7875" max="7880" width="4.7109375" style="872" customWidth="1"/>
    <col min="7881" max="7882" width="3.7109375" style="872" customWidth="1"/>
    <col min="7883" max="7890" width="4.42578125" style="872" customWidth="1"/>
    <col min="7891" max="8082" width="11.28515625" style="872" customWidth="1"/>
    <col min="8083" max="8122" width="12.28515625" style="872"/>
    <col min="8123" max="8123" width="1.7109375" style="872" customWidth="1"/>
    <col min="8124" max="8124" width="9.42578125" style="872" customWidth="1"/>
    <col min="8125" max="8125" width="47.42578125" style="872" customWidth="1"/>
    <col min="8126" max="8126" width="23.7109375" style="872" bestFit="1" customWidth="1"/>
    <col min="8127" max="8127" width="15.42578125" style="872" customWidth="1"/>
    <col min="8128" max="8128" width="22.28515625" style="872" customWidth="1"/>
    <col min="8129" max="8129" width="20.42578125" style="872" customWidth="1"/>
    <col min="8130" max="8130" width="23.28515625" style="872" customWidth="1"/>
    <col min="8131" max="8136" width="4.7109375" style="872" customWidth="1"/>
    <col min="8137" max="8138" width="3.7109375" style="872" customWidth="1"/>
    <col min="8139" max="8146" width="4.42578125" style="872" customWidth="1"/>
    <col min="8147" max="8338" width="11.28515625" style="872" customWidth="1"/>
    <col min="8339" max="8378" width="12.28515625" style="872"/>
    <col min="8379" max="8379" width="1.7109375" style="872" customWidth="1"/>
    <col min="8380" max="8380" width="9.42578125" style="872" customWidth="1"/>
    <col min="8381" max="8381" width="47.42578125" style="872" customWidth="1"/>
    <col min="8382" max="8382" width="23.7109375" style="872" bestFit="1" customWidth="1"/>
    <col min="8383" max="8383" width="15.42578125" style="872" customWidth="1"/>
    <col min="8384" max="8384" width="22.28515625" style="872" customWidth="1"/>
    <col min="8385" max="8385" width="20.42578125" style="872" customWidth="1"/>
    <col min="8386" max="8386" width="23.28515625" style="872" customWidth="1"/>
    <col min="8387" max="8392" width="4.7109375" style="872" customWidth="1"/>
    <col min="8393" max="8394" width="3.7109375" style="872" customWidth="1"/>
    <col min="8395" max="8402" width="4.42578125" style="872" customWidth="1"/>
    <col min="8403" max="8594" width="11.28515625" style="872" customWidth="1"/>
    <col min="8595" max="8634" width="12.28515625" style="872"/>
    <col min="8635" max="8635" width="1.7109375" style="872" customWidth="1"/>
    <col min="8636" max="8636" width="9.42578125" style="872" customWidth="1"/>
    <col min="8637" max="8637" width="47.42578125" style="872" customWidth="1"/>
    <col min="8638" max="8638" width="23.7109375" style="872" bestFit="1" customWidth="1"/>
    <col min="8639" max="8639" width="15.42578125" style="872" customWidth="1"/>
    <col min="8640" max="8640" width="22.28515625" style="872" customWidth="1"/>
    <col min="8641" max="8641" width="20.42578125" style="872" customWidth="1"/>
    <col min="8642" max="8642" width="23.28515625" style="872" customWidth="1"/>
    <col min="8643" max="8648" width="4.7109375" style="872" customWidth="1"/>
    <col min="8649" max="8650" width="3.7109375" style="872" customWidth="1"/>
    <col min="8651" max="8658" width="4.42578125" style="872" customWidth="1"/>
    <col min="8659" max="8850" width="11.28515625" style="872" customWidth="1"/>
    <col min="8851" max="8890" width="12.28515625" style="872"/>
    <col min="8891" max="8891" width="1.7109375" style="872" customWidth="1"/>
    <col min="8892" max="8892" width="9.42578125" style="872" customWidth="1"/>
    <col min="8893" max="8893" width="47.42578125" style="872" customWidth="1"/>
    <col min="8894" max="8894" width="23.7109375" style="872" bestFit="1" customWidth="1"/>
    <col min="8895" max="8895" width="15.42578125" style="872" customWidth="1"/>
    <col min="8896" max="8896" width="22.28515625" style="872" customWidth="1"/>
    <col min="8897" max="8897" width="20.42578125" style="872" customWidth="1"/>
    <col min="8898" max="8898" width="23.28515625" style="872" customWidth="1"/>
    <col min="8899" max="8904" width="4.7109375" style="872" customWidth="1"/>
    <col min="8905" max="8906" width="3.7109375" style="872" customWidth="1"/>
    <col min="8907" max="8914" width="4.42578125" style="872" customWidth="1"/>
    <col min="8915" max="9106" width="11.28515625" style="872" customWidth="1"/>
    <col min="9107" max="9146" width="12.28515625" style="872"/>
    <col min="9147" max="9147" width="1.7109375" style="872" customWidth="1"/>
    <col min="9148" max="9148" width="9.42578125" style="872" customWidth="1"/>
    <col min="9149" max="9149" width="47.42578125" style="872" customWidth="1"/>
    <col min="9150" max="9150" width="23.7109375" style="872" bestFit="1" customWidth="1"/>
    <col min="9151" max="9151" width="15.42578125" style="872" customWidth="1"/>
    <col min="9152" max="9152" width="22.28515625" style="872" customWidth="1"/>
    <col min="9153" max="9153" width="20.42578125" style="872" customWidth="1"/>
    <col min="9154" max="9154" width="23.28515625" style="872" customWidth="1"/>
    <col min="9155" max="9160" width="4.7109375" style="872" customWidth="1"/>
    <col min="9161" max="9162" width="3.7109375" style="872" customWidth="1"/>
    <col min="9163" max="9170" width="4.42578125" style="872" customWidth="1"/>
    <col min="9171" max="9362" width="11.28515625" style="872" customWidth="1"/>
    <col min="9363" max="9402" width="12.28515625" style="872"/>
    <col min="9403" max="9403" width="1.7109375" style="872" customWidth="1"/>
    <col min="9404" max="9404" width="9.42578125" style="872" customWidth="1"/>
    <col min="9405" max="9405" width="47.42578125" style="872" customWidth="1"/>
    <col min="9406" max="9406" width="23.7109375" style="872" bestFit="1" customWidth="1"/>
    <col min="9407" max="9407" width="15.42578125" style="872" customWidth="1"/>
    <col min="9408" max="9408" width="22.28515625" style="872" customWidth="1"/>
    <col min="9409" max="9409" width="20.42578125" style="872" customWidth="1"/>
    <col min="9410" max="9410" width="23.28515625" style="872" customWidth="1"/>
    <col min="9411" max="9416" width="4.7109375" style="872" customWidth="1"/>
    <col min="9417" max="9418" width="3.7109375" style="872" customWidth="1"/>
    <col min="9419" max="9426" width="4.42578125" style="872" customWidth="1"/>
    <col min="9427" max="9618" width="11.28515625" style="872" customWidth="1"/>
    <col min="9619" max="9658" width="12.28515625" style="872"/>
    <col min="9659" max="9659" width="1.7109375" style="872" customWidth="1"/>
    <col min="9660" max="9660" width="9.42578125" style="872" customWidth="1"/>
    <col min="9661" max="9661" width="47.42578125" style="872" customWidth="1"/>
    <col min="9662" max="9662" width="23.7109375" style="872" bestFit="1" customWidth="1"/>
    <col min="9663" max="9663" width="15.42578125" style="872" customWidth="1"/>
    <col min="9664" max="9664" width="22.28515625" style="872" customWidth="1"/>
    <col min="9665" max="9665" width="20.42578125" style="872" customWidth="1"/>
    <col min="9666" max="9666" width="23.28515625" style="872" customWidth="1"/>
    <col min="9667" max="9672" width="4.7109375" style="872" customWidth="1"/>
    <col min="9673" max="9674" width="3.7109375" style="872" customWidth="1"/>
    <col min="9675" max="9682" width="4.42578125" style="872" customWidth="1"/>
    <col min="9683" max="9874" width="11.28515625" style="872" customWidth="1"/>
    <col min="9875" max="9914" width="12.28515625" style="872"/>
    <col min="9915" max="9915" width="1.7109375" style="872" customWidth="1"/>
    <col min="9916" max="9916" width="9.42578125" style="872" customWidth="1"/>
    <col min="9917" max="9917" width="47.42578125" style="872" customWidth="1"/>
    <col min="9918" max="9918" width="23.7109375" style="872" bestFit="1" customWidth="1"/>
    <col min="9919" max="9919" width="15.42578125" style="872" customWidth="1"/>
    <col min="9920" max="9920" width="22.28515625" style="872" customWidth="1"/>
    <col min="9921" max="9921" width="20.42578125" style="872" customWidth="1"/>
    <col min="9922" max="9922" width="23.28515625" style="872" customWidth="1"/>
    <col min="9923" max="9928" width="4.7109375" style="872" customWidth="1"/>
    <col min="9929" max="9930" width="3.7109375" style="872" customWidth="1"/>
    <col min="9931" max="9938" width="4.42578125" style="872" customWidth="1"/>
    <col min="9939" max="10130" width="11.28515625" style="872" customWidth="1"/>
    <col min="10131" max="10170" width="12.28515625" style="872"/>
    <col min="10171" max="10171" width="1.7109375" style="872" customWidth="1"/>
    <col min="10172" max="10172" width="9.42578125" style="872" customWidth="1"/>
    <col min="10173" max="10173" width="47.42578125" style="872" customWidth="1"/>
    <col min="10174" max="10174" width="23.7109375" style="872" bestFit="1" customWidth="1"/>
    <col min="10175" max="10175" width="15.42578125" style="872" customWidth="1"/>
    <col min="10176" max="10176" width="22.28515625" style="872" customWidth="1"/>
    <col min="10177" max="10177" width="20.42578125" style="872" customWidth="1"/>
    <col min="10178" max="10178" width="23.28515625" style="872" customWidth="1"/>
    <col min="10179" max="10184" width="4.7109375" style="872" customWidth="1"/>
    <col min="10185" max="10186" width="3.7109375" style="872" customWidth="1"/>
    <col min="10187" max="10194" width="4.42578125" style="872" customWidth="1"/>
    <col min="10195" max="10386" width="11.28515625" style="872" customWidth="1"/>
    <col min="10387" max="10426" width="12.28515625" style="872"/>
    <col min="10427" max="10427" width="1.7109375" style="872" customWidth="1"/>
    <col min="10428" max="10428" width="9.42578125" style="872" customWidth="1"/>
    <col min="10429" max="10429" width="47.42578125" style="872" customWidth="1"/>
    <col min="10430" max="10430" width="23.7109375" style="872" bestFit="1" customWidth="1"/>
    <col min="10431" max="10431" width="15.42578125" style="872" customWidth="1"/>
    <col min="10432" max="10432" width="22.28515625" style="872" customWidth="1"/>
    <col min="10433" max="10433" width="20.42578125" style="872" customWidth="1"/>
    <col min="10434" max="10434" width="23.28515625" style="872" customWidth="1"/>
    <col min="10435" max="10440" width="4.7109375" style="872" customWidth="1"/>
    <col min="10441" max="10442" width="3.7109375" style="872" customWidth="1"/>
    <col min="10443" max="10450" width="4.42578125" style="872" customWidth="1"/>
    <col min="10451" max="10642" width="11.28515625" style="872" customWidth="1"/>
    <col min="10643" max="10682" width="12.28515625" style="872"/>
    <col min="10683" max="10683" width="1.7109375" style="872" customWidth="1"/>
    <col min="10684" max="10684" width="9.42578125" style="872" customWidth="1"/>
    <col min="10685" max="10685" width="47.42578125" style="872" customWidth="1"/>
    <col min="10686" max="10686" width="23.7109375" style="872" bestFit="1" customWidth="1"/>
    <col min="10687" max="10687" width="15.42578125" style="872" customWidth="1"/>
    <col min="10688" max="10688" width="22.28515625" style="872" customWidth="1"/>
    <col min="10689" max="10689" width="20.42578125" style="872" customWidth="1"/>
    <col min="10690" max="10690" width="23.28515625" style="872" customWidth="1"/>
    <col min="10691" max="10696" width="4.7109375" style="872" customWidth="1"/>
    <col min="10697" max="10698" width="3.7109375" style="872" customWidth="1"/>
    <col min="10699" max="10706" width="4.42578125" style="872" customWidth="1"/>
    <col min="10707" max="10898" width="11.28515625" style="872" customWidth="1"/>
    <col min="10899" max="10938" width="12.28515625" style="872"/>
    <col min="10939" max="10939" width="1.7109375" style="872" customWidth="1"/>
    <col min="10940" max="10940" width="9.42578125" style="872" customWidth="1"/>
    <col min="10941" max="10941" width="47.42578125" style="872" customWidth="1"/>
    <col min="10942" max="10942" width="23.7109375" style="872" bestFit="1" customWidth="1"/>
    <col min="10943" max="10943" width="15.42578125" style="872" customWidth="1"/>
    <col min="10944" max="10944" width="22.28515625" style="872" customWidth="1"/>
    <col min="10945" max="10945" width="20.42578125" style="872" customWidth="1"/>
    <col min="10946" max="10946" width="23.28515625" style="872" customWidth="1"/>
    <col min="10947" max="10952" width="4.7109375" style="872" customWidth="1"/>
    <col min="10953" max="10954" width="3.7109375" style="872" customWidth="1"/>
    <col min="10955" max="10962" width="4.42578125" style="872" customWidth="1"/>
    <col min="10963" max="11154" width="11.28515625" style="872" customWidth="1"/>
    <col min="11155" max="11194" width="12.28515625" style="872"/>
    <col min="11195" max="11195" width="1.7109375" style="872" customWidth="1"/>
    <col min="11196" max="11196" width="9.42578125" style="872" customWidth="1"/>
    <col min="11197" max="11197" width="47.42578125" style="872" customWidth="1"/>
    <col min="11198" max="11198" width="23.7109375" style="872" bestFit="1" customWidth="1"/>
    <col min="11199" max="11199" width="15.42578125" style="872" customWidth="1"/>
    <col min="11200" max="11200" width="22.28515625" style="872" customWidth="1"/>
    <col min="11201" max="11201" width="20.42578125" style="872" customWidth="1"/>
    <col min="11202" max="11202" width="23.28515625" style="872" customWidth="1"/>
    <col min="11203" max="11208" width="4.7109375" style="872" customWidth="1"/>
    <col min="11209" max="11210" width="3.7109375" style="872" customWidth="1"/>
    <col min="11211" max="11218" width="4.42578125" style="872" customWidth="1"/>
    <col min="11219" max="11410" width="11.28515625" style="872" customWidth="1"/>
    <col min="11411" max="11450" width="12.28515625" style="872"/>
    <col min="11451" max="11451" width="1.7109375" style="872" customWidth="1"/>
    <col min="11452" max="11452" width="9.42578125" style="872" customWidth="1"/>
    <col min="11453" max="11453" width="47.42578125" style="872" customWidth="1"/>
    <col min="11454" max="11454" width="23.7109375" style="872" bestFit="1" customWidth="1"/>
    <col min="11455" max="11455" width="15.42578125" style="872" customWidth="1"/>
    <col min="11456" max="11456" width="22.28515625" style="872" customWidth="1"/>
    <col min="11457" max="11457" width="20.42578125" style="872" customWidth="1"/>
    <col min="11458" max="11458" width="23.28515625" style="872" customWidth="1"/>
    <col min="11459" max="11464" width="4.7109375" style="872" customWidth="1"/>
    <col min="11465" max="11466" width="3.7109375" style="872" customWidth="1"/>
    <col min="11467" max="11474" width="4.42578125" style="872" customWidth="1"/>
    <col min="11475" max="11666" width="11.28515625" style="872" customWidth="1"/>
    <col min="11667" max="11706" width="12.28515625" style="872"/>
    <col min="11707" max="11707" width="1.7109375" style="872" customWidth="1"/>
    <col min="11708" max="11708" width="9.42578125" style="872" customWidth="1"/>
    <col min="11709" max="11709" width="47.42578125" style="872" customWidth="1"/>
    <col min="11710" max="11710" width="23.7109375" style="872" bestFit="1" customWidth="1"/>
    <col min="11711" max="11711" width="15.42578125" style="872" customWidth="1"/>
    <col min="11712" max="11712" width="22.28515625" style="872" customWidth="1"/>
    <col min="11713" max="11713" width="20.42578125" style="872" customWidth="1"/>
    <col min="11714" max="11714" width="23.28515625" style="872" customWidth="1"/>
    <col min="11715" max="11720" width="4.7109375" style="872" customWidth="1"/>
    <col min="11721" max="11722" width="3.7109375" style="872" customWidth="1"/>
    <col min="11723" max="11730" width="4.42578125" style="872" customWidth="1"/>
    <col min="11731" max="11922" width="11.28515625" style="872" customWidth="1"/>
    <col min="11923" max="11962" width="12.28515625" style="872"/>
    <col min="11963" max="11963" width="1.7109375" style="872" customWidth="1"/>
    <col min="11964" max="11964" width="9.42578125" style="872" customWidth="1"/>
    <col min="11965" max="11965" width="47.42578125" style="872" customWidth="1"/>
    <col min="11966" max="11966" width="23.7109375" style="872" bestFit="1" customWidth="1"/>
    <col min="11967" max="11967" width="15.42578125" style="872" customWidth="1"/>
    <col min="11968" max="11968" width="22.28515625" style="872" customWidth="1"/>
    <col min="11969" max="11969" width="20.42578125" style="872" customWidth="1"/>
    <col min="11970" max="11970" width="23.28515625" style="872" customWidth="1"/>
    <col min="11971" max="11976" width="4.7109375" style="872" customWidth="1"/>
    <col min="11977" max="11978" width="3.7109375" style="872" customWidth="1"/>
    <col min="11979" max="11986" width="4.42578125" style="872" customWidth="1"/>
    <col min="11987" max="12178" width="11.28515625" style="872" customWidth="1"/>
    <col min="12179" max="12218" width="12.28515625" style="872"/>
    <col min="12219" max="12219" width="1.7109375" style="872" customWidth="1"/>
    <col min="12220" max="12220" width="9.42578125" style="872" customWidth="1"/>
    <col min="12221" max="12221" width="47.42578125" style="872" customWidth="1"/>
    <col min="12222" max="12222" width="23.7109375" style="872" bestFit="1" customWidth="1"/>
    <col min="12223" max="12223" width="15.42578125" style="872" customWidth="1"/>
    <col min="12224" max="12224" width="22.28515625" style="872" customWidth="1"/>
    <col min="12225" max="12225" width="20.42578125" style="872" customWidth="1"/>
    <col min="12226" max="12226" width="23.28515625" style="872" customWidth="1"/>
    <col min="12227" max="12232" width="4.7109375" style="872" customWidth="1"/>
    <col min="12233" max="12234" width="3.7109375" style="872" customWidth="1"/>
    <col min="12235" max="12242" width="4.42578125" style="872" customWidth="1"/>
    <col min="12243" max="12434" width="11.28515625" style="872" customWidth="1"/>
    <col min="12435" max="12474" width="12.28515625" style="872"/>
    <col min="12475" max="12475" width="1.7109375" style="872" customWidth="1"/>
    <col min="12476" max="12476" width="9.42578125" style="872" customWidth="1"/>
    <col min="12477" max="12477" width="47.42578125" style="872" customWidth="1"/>
    <col min="12478" max="12478" width="23.7109375" style="872" bestFit="1" customWidth="1"/>
    <col min="12479" max="12479" width="15.42578125" style="872" customWidth="1"/>
    <col min="12480" max="12480" width="22.28515625" style="872" customWidth="1"/>
    <col min="12481" max="12481" width="20.42578125" style="872" customWidth="1"/>
    <col min="12482" max="12482" width="23.28515625" style="872" customWidth="1"/>
    <col min="12483" max="12488" width="4.7109375" style="872" customWidth="1"/>
    <col min="12489" max="12490" width="3.7109375" style="872" customWidth="1"/>
    <col min="12491" max="12498" width="4.42578125" style="872" customWidth="1"/>
    <col min="12499" max="12690" width="11.28515625" style="872" customWidth="1"/>
    <col min="12691" max="12730" width="12.28515625" style="872"/>
    <col min="12731" max="12731" width="1.7109375" style="872" customWidth="1"/>
    <col min="12732" max="12732" width="9.42578125" style="872" customWidth="1"/>
    <col min="12733" max="12733" width="47.42578125" style="872" customWidth="1"/>
    <col min="12734" max="12734" width="23.7109375" style="872" bestFit="1" customWidth="1"/>
    <col min="12735" max="12735" width="15.42578125" style="872" customWidth="1"/>
    <col min="12736" max="12736" width="22.28515625" style="872" customWidth="1"/>
    <col min="12737" max="12737" width="20.42578125" style="872" customWidth="1"/>
    <col min="12738" max="12738" width="23.28515625" style="872" customWidth="1"/>
    <col min="12739" max="12744" width="4.7109375" style="872" customWidth="1"/>
    <col min="12745" max="12746" width="3.7109375" style="872" customWidth="1"/>
    <col min="12747" max="12754" width="4.42578125" style="872" customWidth="1"/>
    <col min="12755" max="12946" width="11.28515625" style="872" customWidth="1"/>
    <col min="12947" max="12986" width="12.28515625" style="872"/>
    <col min="12987" max="12987" width="1.7109375" style="872" customWidth="1"/>
    <col min="12988" max="12988" width="9.42578125" style="872" customWidth="1"/>
    <col min="12989" max="12989" width="47.42578125" style="872" customWidth="1"/>
    <col min="12990" max="12990" width="23.7109375" style="872" bestFit="1" customWidth="1"/>
    <col min="12991" max="12991" width="15.42578125" style="872" customWidth="1"/>
    <col min="12992" max="12992" width="22.28515625" style="872" customWidth="1"/>
    <col min="12993" max="12993" width="20.42578125" style="872" customWidth="1"/>
    <col min="12994" max="12994" width="23.28515625" style="872" customWidth="1"/>
    <col min="12995" max="13000" width="4.7109375" style="872" customWidth="1"/>
    <col min="13001" max="13002" width="3.7109375" style="872" customWidth="1"/>
    <col min="13003" max="13010" width="4.42578125" style="872" customWidth="1"/>
    <col min="13011" max="13202" width="11.28515625" style="872" customWidth="1"/>
    <col min="13203" max="13242" width="12.28515625" style="872"/>
    <col min="13243" max="13243" width="1.7109375" style="872" customWidth="1"/>
    <col min="13244" max="13244" width="9.42578125" style="872" customWidth="1"/>
    <col min="13245" max="13245" width="47.42578125" style="872" customWidth="1"/>
    <col min="13246" max="13246" width="23.7109375" style="872" bestFit="1" customWidth="1"/>
    <col min="13247" max="13247" width="15.42578125" style="872" customWidth="1"/>
    <col min="13248" max="13248" width="22.28515625" style="872" customWidth="1"/>
    <col min="13249" max="13249" width="20.42578125" style="872" customWidth="1"/>
    <col min="13250" max="13250" width="23.28515625" style="872" customWidth="1"/>
    <col min="13251" max="13256" width="4.7109375" style="872" customWidth="1"/>
    <col min="13257" max="13258" width="3.7109375" style="872" customWidth="1"/>
    <col min="13259" max="13266" width="4.42578125" style="872" customWidth="1"/>
    <col min="13267" max="13458" width="11.28515625" style="872" customWidth="1"/>
    <col min="13459" max="13498" width="12.28515625" style="872"/>
    <col min="13499" max="13499" width="1.7109375" style="872" customWidth="1"/>
    <col min="13500" max="13500" width="9.42578125" style="872" customWidth="1"/>
    <col min="13501" max="13501" width="47.42578125" style="872" customWidth="1"/>
    <col min="13502" max="13502" width="23.7109375" style="872" bestFit="1" customWidth="1"/>
    <col min="13503" max="13503" width="15.42578125" style="872" customWidth="1"/>
    <col min="13504" max="13504" width="22.28515625" style="872" customWidth="1"/>
    <col min="13505" max="13505" width="20.42578125" style="872" customWidth="1"/>
    <col min="13506" max="13506" width="23.28515625" style="872" customWidth="1"/>
    <col min="13507" max="13512" width="4.7109375" style="872" customWidth="1"/>
    <col min="13513" max="13514" width="3.7109375" style="872" customWidth="1"/>
    <col min="13515" max="13522" width="4.42578125" style="872" customWidth="1"/>
    <col min="13523" max="13714" width="11.28515625" style="872" customWidth="1"/>
    <col min="13715" max="13754" width="12.28515625" style="872"/>
    <col min="13755" max="13755" width="1.7109375" style="872" customWidth="1"/>
    <col min="13756" max="13756" width="9.42578125" style="872" customWidth="1"/>
    <col min="13757" max="13757" width="47.42578125" style="872" customWidth="1"/>
    <col min="13758" max="13758" width="23.7109375" style="872" bestFit="1" customWidth="1"/>
    <col min="13759" max="13759" width="15.42578125" style="872" customWidth="1"/>
    <col min="13760" max="13760" width="22.28515625" style="872" customWidth="1"/>
    <col min="13761" max="13761" width="20.42578125" style="872" customWidth="1"/>
    <col min="13762" max="13762" width="23.28515625" style="872" customWidth="1"/>
    <col min="13763" max="13768" width="4.7109375" style="872" customWidth="1"/>
    <col min="13769" max="13770" width="3.7109375" style="872" customWidth="1"/>
    <col min="13771" max="13778" width="4.42578125" style="872" customWidth="1"/>
    <col min="13779" max="13970" width="11.28515625" style="872" customWidth="1"/>
    <col min="13971" max="14010" width="12.28515625" style="872"/>
    <col min="14011" max="14011" width="1.7109375" style="872" customWidth="1"/>
    <col min="14012" max="14012" width="9.42578125" style="872" customWidth="1"/>
    <col min="14013" max="14013" width="47.42578125" style="872" customWidth="1"/>
    <col min="14014" max="14014" width="23.7109375" style="872" bestFit="1" customWidth="1"/>
    <col min="14015" max="14015" width="15.42578125" style="872" customWidth="1"/>
    <col min="14016" max="14016" width="22.28515625" style="872" customWidth="1"/>
    <col min="14017" max="14017" width="20.42578125" style="872" customWidth="1"/>
    <col min="14018" max="14018" width="23.28515625" style="872" customWidth="1"/>
    <col min="14019" max="14024" width="4.7109375" style="872" customWidth="1"/>
    <col min="14025" max="14026" width="3.7109375" style="872" customWidth="1"/>
    <col min="14027" max="14034" width="4.42578125" style="872" customWidth="1"/>
    <col min="14035" max="14226" width="11.28515625" style="872" customWidth="1"/>
    <col min="14227" max="14266" width="12.28515625" style="872"/>
    <col min="14267" max="14267" width="1.7109375" style="872" customWidth="1"/>
    <col min="14268" max="14268" width="9.42578125" style="872" customWidth="1"/>
    <col min="14269" max="14269" width="47.42578125" style="872" customWidth="1"/>
    <col min="14270" max="14270" width="23.7109375" style="872" bestFit="1" customWidth="1"/>
    <col min="14271" max="14271" width="15.42578125" style="872" customWidth="1"/>
    <col min="14272" max="14272" width="22.28515625" style="872" customWidth="1"/>
    <col min="14273" max="14273" width="20.42578125" style="872" customWidth="1"/>
    <col min="14274" max="14274" width="23.28515625" style="872" customWidth="1"/>
    <col min="14275" max="14280" width="4.7109375" style="872" customWidth="1"/>
    <col min="14281" max="14282" width="3.7109375" style="872" customWidth="1"/>
    <col min="14283" max="14290" width="4.42578125" style="872" customWidth="1"/>
    <col min="14291" max="14482" width="11.28515625" style="872" customWidth="1"/>
    <col min="14483" max="14522" width="12.28515625" style="872"/>
    <col min="14523" max="14523" width="1.7109375" style="872" customWidth="1"/>
    <col min="14524" max="14524" width="9.42578125" style="872" customWidth="1"/>
    <col min="14525" max="14525" width="47.42578125" style="872" customWidth="1"/>
    <col min="14526" max="14526" width="23.7109375" style="872" bestFit="1" customWidth="1"/>
    <col min="14527" max="14527" width="15.42578125" style="872" customWidth="1"/>
    <col min="14528" max="14528" width="22.28515625" style="872" customWidth="1"/>
    <col min="14529" max="14529" width="20.42578125" style="872" customWidth="1"/>
    <col min="14530" max="14530" width="23.28515625" style="872" customWidth="1"/>
    <col min="14531" max="14536" width="4.7109375" style="872" customWidth="1"/>
    <col min="14537" max="14538" width="3.7109375" style="872" customWidth="1"/>
    <col min="14539" max="14546" width="4.42578125" style="872" customWidth="1"/>
    <col min="14547" max="14738" width="11.28515625" style="872" customWidth="1"/>
    <col min="14739" max="14778" width="12.28515625" style="872"/>
    <col min="14779" max="14779" width="1.7109375" style="872" customWidth="1"/>
    <col min="14780" max="14780" width="9.42578125" style="872" customWidth="1"/>
    <col min="14781" max="14781" width="47.42578125" style="872" customWidth="1"/>
    <col min="14782" max="14782" width="23.7109375" style="872" bestFit="1" customWidth="1"/>
    <col min="14783" max="14783" width="15.42578125" style="872" customWidth="1"/>
    <col min="14784" max="14784" width="22.28515625" style="872" customWidth="1"/>
    <col min="14785" max="14785" width="20.42578125" style="872" customWidth="1"/>
    <col min="14786" max="14786" width="23.28515625" style="872" customWidth="1"/>
    <col min="14787" max="14792" width="4.7109375" style="872" customWidth="1"/>
    <col min="14793" max="14794" width="3.7109375" style="872" customWidth="1"/>
    <col min="14795" max="14802" width="4.42578125" style="872" customWidth="1"/>
    <col min="14803" max="14994" width="11.28515625" style="872" customWidth="1"/>
    <col min="14995" max="15034" width="12.28515625" style="872"/>
    <col min="15035" max="15035" width="1.7109375" style="872" customWidth="1"/>
    <col min="15036" max="15036" width="9.42578125" style="872" customWidth="1"/>
    <col min="15037" max="15037" width="47.42578125" style="872" customWidth="1"/>
    <col min="15038" max="15038" width="23.7109375" style="872" bestFit="1" customWidth="1"/>
    <col min="15039" max="15039" width="15.42578125" style="872" customWidth="1"/>
    <col min="15040" max="15040" width="22.28515625" style="872" customWidth="1"/>
    <col min="15041" max="15041" width="20.42578125" style="872" customWidth="1"/>
    <col min="15042" max="15042" width="23.28515625" style="872" customWidth="1"/>
    <col min="15043" max="15048" width="4.7109375" style="872" customWidth="1"/>
    <col min="15049" max="15050" width="3.7109375" style="872" customWidth="1"/>
    <col min="15051" max="15058" width="4.42578125" style="872" customWidth="1"/>
    <col min="15059" max="15250" width="11.28515625" style="872" customWidth="1"/>
    <col min="15251" max="15290" width="12.28515625" style="872"/>
    <col min="15291" max="15291" width="1.7109375" style="872" customWidth="1"/>
    <col min="15292" max="15292" width="9.42578125" style="872" customWidth="1"/>
    <col min="15293" max="15293" width="47.42578125" style="872" customWidth="1"/>
    <col min="15294" max="15294" width="23.7109375" style="872" bestFit="1" customWidth="1"/>
    <col min="15295" max="15295" width="15.42578125" style="872" customWidth="1"/>
    <col min="15296" max="15296" width="22.28515625" style="872" customWidth="1"/>
    <col min="15297" max="15297" width="20.42578125" style="872" customWidth="1"/>
    <col min="15298" max="15298" width="23.28515625" style="872" customWidth="1"/>
    <col min="15299" max="15304" width="4.7109375" style="872" customWidth="1"/>
    <col min="15305" max="15306" width="3.7109375" style="872" customWidth="1"/>
    <col min="15307" max="15314" width="4.42578125" style="872" customWidth="1"/>
    <col min="15315" max="15506" width="11.28515625" style="872" customWidth="1"/>
    <col min="15507" max="15546" width="12.28515625" style="872"/>
    <col min="15547" max="15547" width="1.7109375" style="872" customWidth="1"/>
    <col min="15548" max="15548" width="9.42578125" style="872" customWidth="1"/>
    <col min="15549" max="15549" width="47.42578125" style="872" customWidth="1"/>
    <col min="15550" max="15550" width="23.7109375" style="872" bestFit="1" customWidth="1"/>
    <col min="15551" max="15551" width="15.42578125" style="872" customWidth="1"/>
    <col min="15552" max="15552" width="22.28515625" style="872" customWidth="1"/>
    <col min="15553" max="15553" width="20.42578125" style="872" customWidth="1"/>
    <col min="15554" max="15554" width="23.28515625" style="872" customWidth="1"/>
    <col min="15555" max="15560" width="4.7109375" style="872" customWidth="1"/>
    <col min="15561" max="15562" width="3.7109375" style="872" customWidth="1"/>
    <col min="15563" max="15570" width="4.42578125" style="872" customWidth="1"/>
    <col min="15571" max="15762" width="11.28515625" style="872" customWidth="1"/>
    <col min="15763" max="15802" width="12.28515625" style="872"/>
    <col min="15803" max="15803" width="1.7109375" style="872" customWidth="1"/>
    <col min="15804" max="15804" width="9.42578125" style="872" customWidth="1"/>
    <col min="15805" max="15805" width="47.42578125" style="872" customWidth="1"/>
    <col min="15806" max="15806" width="23.7109375" style="872" bestFit="1" customWidth="1"/>
    <col min="15807" max="15807" width="15.42578125" style="872" customWidth="1"/>
    <col min="15808" max="15808" width="22.28515625" style="872" customWidth="1"/>
    <col min="15809" max="15809" width="20.42578125" style="872" customWidth="1"/>
    <col min="15810" max="15810" width="23.28515625" style="872" customWidth="1"/>
    <col min="15811" max="15816" width="4.7109375" style="872" customWidth="1"/>
    <col min="15817" max="15818" width="3.7109375" style="872" customWidth="1"/>
    <col min="15819" max="15826" width="4.42578125" style="872" customWidth="1"/>
    <col min="15827" max="16018" width="11.28515625" style="872" customWidth="1"/>
    <col min="16019" max="16058" width="12.28515625" style="872"/>
    <col min="16059" max="16059" width="1.7109375" style="872" customWidth="1"/>
    <col min="16060" max="16060" width="9.42578125" style="872" customWidth="1"/>
    <col min="16061" max="16061" width="47.42578125" style="872" customWidth="1"/>
    <col min="16062" max="16062" width="23.7109375" style="872" bestFit="1" customWidth="1"/>
    <col min="16063" max="16063" width="15.42578125" style="872" customWidth="1"/>
    <col min="16064" max="16064" width="22.28515625" style="872" customWidth="1"/>
    <col min="16065" max="16065" width="20.42578125" style="872" customWidth="1"/>
    <col min="16066" max="16066" width="23.28515625" style="872" customWidth="1"/>
    <col min="16067" max="16072" width="4.7109375" style="872" customWidth="1"/>
    <col min="16073" max="16074" width="3.7109375" style="872" customWidth="1"/>
    <col min="16075" max="16082" width="4.42578125" style="872" customWidth="1"/>
    <col min="16083" max="16274" width="11.28515625" style="872" customWidth="1"/>
    <col min="16275" max="16384" width="12.28515625" style="872"/>
  </cols>
  <sheetData>
    <row r="1" spans="1:146" x14ac:dyDescent="0.3">
      <c r="A1" s="852"/>
      <c r="B1" s="634"/>
      <c r="C1" s="872"/>
      <c r="D1" s="854"/>
      <c r="E1" s="849"/>
      <c r="F1" s="634"/>
      <c r="G1" s="185"/>
      <c r="H1" s="635"/>
      <c r="I1" s="850"/>
    </row>
    <row r="2" spans="1:146" x14ac:dyDescent="0.3">
      <c r="A2" s="853" t="s">
        <v>65</v>
      </c>
      <c r="B2" s="634"/>
      <c r="C2" s="872"/>
      <c r="D2" s="854"/>
      <c r="E2" s="849"/>
      <c r="F2" s="634"/>
      <c r="G2" s="185"/>
      <c r="H2" s="635"/>
      <c r="I2" s="850"/>
    </row>
    <row r="3" spans="1:146" ht="8.65" customHeight="1" thickBot="1" x14ac:dyDescent="0.35">
      <c r="A3" s="853"/>
      <c r="B3" s="634"/>
      <c r="C3" s="854"/>
      <c r="D3" s="849"/>
      <c r="E3" s="634"/>
      <c r="F3" s="185"/>
      <c r="G3" s="635"/>
      <c r="H3" s="850"/>
      <c r="I3" s="851"/>
    </row>
    <row r="4" spans="1:146" ht="9" customHeight="1" x14ac:dyDescent="0.3">
      <c r="A4" s="865"/>
      <c r="B4" s="866"/>
      <c r="C4" s="867"/>
      <c r="D4" s="867"/>
      <c r="E4" s="868"/>
      <c r="F4" s="869"/>
      <c r="G4" s="869"/>
      <c r="H4" s="869"/>
      <c r="I4" s="904"/>
    </row>
    <row r="5" spans="1:146" ht="12.4" customHeight="1" x14ac:dyDescent="0.3">
      <c r="A5" s="873"/>
      <c r="B5" s="1083" t="s">
        <v>1775</v>
      </c>
      <c r="C5" s="1084"/>
      <c r="D5" s="1084"/>
      <c r="E5" s="1085"/>
      <c r="I5" s="905"/>
    </row>
    <row r="6" spans="1:146" ht="13.9" customHeight="1" x14ac:dyDescent="0.3">
      <c r="A6" s="873"/>
      <c r="B6" s="876" t="s">
        <v>1749</v>
      </c>
      <c r="C6" s="900" t="s">
        <v>1750</v>
      </c>
      <c r="D6" s="877" t="s">
        <v>1751</v>
      </c>
      <c r="E6" s="878">
        <v>1</v>
      </c>
      <c r="I6" s="905"/>
    </row>
    <row r="7" spans="1:146" ht="8.65" customHeight="1" thickBot="1" x14ac:dyDescent="0.35">
      <c r="A7" s="873"/>
      <c r="I7" s="905"/>
    </row>
    <row r="8" spans="1:146" ht="15.4" customHeight="1" x14ac:dyDescent="0.3">
      <c r="A8" s="873"/>
      <c r="B8" s="1092" t="s">
        <v>1752</v>
      </c>
      <c r="C8" s="1093"/>
      <c r="D8" s="1093"/>
      <c r="E8" s="1093"/>
      <c r="F8" s="1093"/>
      <c r="G8" s="1093"/>
      <c r="H8" s="1094"/>
      <c r="I8" s="905"/>
    </row>
    <row r="9" spans="1:146" x14ac:dyDescent="0.2">
      <c r="A9" s="873"/>
      <c r="B9" s="1095" t="s">
        <v>1747</v>
      </c>
      <c r="C9" s="1096"/>
      <c r="D9" s="1096"/>
      <c r="E9" s="1096"/>
      <c r="F9" s="1096"/>
      <c r="G9" s="1096"/>
      <c r="H9" s="1097"/>
      <c r="I9" s="875"/>
    </row>
    <row r="10" spans="1:146" ht="17.25" thickBot="1" x14ac:dyDescent="0.25">
      <c r="A10" s="873"/>
      <c r="B10" s="1123" t="s">
        <v>146</v>
      </c>
      <c r="C10" s="1124"/>
      <c r="D10" s="1124"/>
      <c r="E10" s="1124"/>
      <c r="F10" s="1124"/>
      <c r="G10" s="1124"/>
      <c r="H10" s="1125"/>
      <c r="I10" s="875"/>
    </row>
    <row r="11" spans="1:146" ht="24" customHeight="1" x14ac:dyDescent="0.2">
      <c r="A11" s="873"/>
      <c r="B11" s="1098" t="s">
        <v>1833</v>
      </c>
      <c r="C11" s="1099"/>
      <c r="D11" s="1099"/>
      <c r="E11" s="1099"/>
      <c r="F11" s="1099"/>
      <c r="G11" s="1099"/>
      <c r="H11" s="1100"/>
      <c r="I11" s="875"/>
    </row>
    <row r="12" spans="1:146" ht="24" customHeight="1" x14ac:dyDescent="0.2">
      <c r="A12" s="873"/>
      <c r="B12" s="1101"/>
      <c r="C12" s="1102"/>
      <c r="D12" s="1102"/>
      <c r="E12" s="1102"/>
      <c r="F12" s="1102"/>
      <c r="G12" s="1102"/>
      <c r="H12" s="1103"/>
      <c r="I12" s="875"/>
    </row>
    <row r="13" spans="1:146" ht="4.1500000000000004" customHeight="1" thickBot="1" x14ac:dyDescent="0.25">
      <c r="A13" s="873"/>
      <c r="B13" s="1104"/>
      <c r="C13" s="1105"/>
      <c r="D13" s="1105"/>
      <c r="E13" s="1105"/>
      <c r="F13" s="1105"/>
      <c r="G13" s="1105"/>
      <c r="H13" s="1106"/>
      <c r="I13" s="875"/>
    </row>
    <row r="14" spans="1:146" s="883" customFormat="1" ht="15.4" customHeight="1" x14ac:dyDescent="0.2">
      <c r="A14" s="882"/>
      <c r="B14" s="1116" t="s">
        <v>47</v>
      </c>
      <c r="C14" s="1117" t="s">
        <v>1753</v>
      </c>
      <c r="D14" s="1089" t="s">
        <v>1773</v>
      </c>
      <c r="E14" s="1089" t="s">
        <v>1818</v>
      </c>
      <c r="F14" s="1089" t="s">
        <v>1780</v>
      </c>
      <c r="G14" s="1089" t="s">
        <v>1772</v>
      </c>
      <c r="H14" s="1090" t="s">
        <v>1754</v>
      </c>
      <c r="I14" s="875"/>
      <c r="J14" s="871"/>
      <c r="K14" s="871"/>
      <c r="L14" s="871"/>
      <c r="M14" s="871"/>
      <c r="N14" s="871"/>
      <c r="O14" s="871"/>
      <c r="P14" s="871"/>
      <c r="Q14" s="871"/>
      <c r="R14" s="871"/>
      <c r="S14" s="871"/>
      <c r="T14" s="871"/>
      <c r="U14" s="871"/>
      <c r="V14" s="871"/>
      <c r="W14" s="871"/>
      <c r="X14" s="871"/>
      <c r="Y14" s="871"/>
      <c r="Z14" s="871"/>
      <c r="AA14" s="871"/>
      <c r="AB14" s="871"/>
      <c r="AC14" s="871"/>
      <c r="AD14" s="871"/>
      <c r="AE14" s="871"/>
      <c r="AF14" s="871"/>
      <c r="AG14" s="871"/>
      <c r="AH14" s="871"/>
      <c r="AI14" s="871"/>
      <c r="AJ14" s="871"/>
      <c r="AK14" s="871"/>
      <c r="AL14" s="871"/>
      <c r="AM14" s="871"/>
      <c r="AN14" s="871"/>
      <c r="AO14" s="871"/>
      <c r="AP14" s="871"/>
      <c r="AQ14" s="871"/>
      <c r="AR14" s="871"/>
      <c r="AS14" s="871"/>
      <c r="AT14" s="871"/>
      <c r="AU14" s="871"/>
      <c r="AV14" s="871"/>
      <c r="AW14" s="871"/>
      <c r="AX14" s="871"/>
      <c r="AY14" s="871"/>
      <c r="AZ14" s="871"/>
      <c r="BA14" s="871"/>
      <c r="BB14" s="871"/>
      <c r="BC14" s="871"/>
      <c r="BD14" s="871"/>
      <c r="BE14" s="871"/>
      <c r="BF14" s="871"/>
      <c r="BG14" s="871"/>
      <c r="BH14" s="871"/>
      <c r="BI14" s="871"/>
      <c r="BJ14" s="871"/>
      <c r="BK14" s="871"/>
      <c r="BL14" s="871"/>
      <c r="BM14" s="871"/>
      <c r="BN14" s="871"/>
      <c r="BO14" s="871"/>
      <c r="BP14" s="871"/>
      <c r="BQ14" s="871"/>
      <c r="BR14" s="871"/>
      <c r="BS14" s="871"/>
      <c r="BT14" s="871"/>
      <c r="BU14" s="871"/>
      <c r="BV14" s="871"/>
      <c r="BW14" s="871"/>
      <c r="BX14" s="871"/>
      <c r="BY14" s="871"/>
      <c r="BZ14" s="871"/>
      <c r="CA14" s="871"/>
      <c r="CB14" s="871"/>
      <c r="CC14" s="871"/>
      <c r="CD14" s="871"/>
      <c r="CE14" s="871"/>
      <c r="CF14" s="871"/>
      <c r="CG14" s="871"/>
      <c r="CH14" s="871"/>
      <c r="CI14" s="871"/>
      <c r="CJ14" s="871"/>
      <c r="CK14" s="871"/>
      <c r="CL14" s="871"/>
      <c r="CM14" s="871"/>
      <c r="CN14" s="871"/>
      <c r="CO14" s="871"/>
      <c r="CP14" s="871"/>
      <c r="CQ14" s="871"/>
      <c r="CR14" s="871"/>
      <c r="CS14" s="871"/>
      <c r="CT14" s="871"/>
      <c r="CU14" s="871"/>
      <c r="CV14" s="871"/>
      <c r="CW14" s="871"/>
      <c r="CX14" s="871"/>
      <c r="CY14" s="871"/>
      <c r="CZ14" s="871"/>
      <c r="DA14" s="871"/>
      <c r="DB14" s="871"/>
      <c r="DC14" s="871"/>
      <c r="DD14" s="871"/>
      <c r="DE14" s="871"/>
      <c r="DF14" s="871"/>
      <c r="DG14" s="871"/>
      <c r="DH14" s="871"/>
      <c r="DI14" s="871"/>
      <c r="DJ14" s="871"/>
      <c r="DK14" s="871"/>
      <c r="DL14" s="871"/>
      <c r="DM14" s="871"/>
      <c r="DN14" s="871"/>
      <c r="DO14" s="871"/>
      <c r="DP14" s="871"/>
      <c r="DQ14" s="871"/>
      <c r="DR14" s="871"/>
      <c r="DS14" s="871"/>
      <c r="DT14" s="871"/>
      <c r="DU14" s="871"/>
      <c r="DV14" s="871"/>
      <c r="DW14" s="871"/>
      <c r="DX14" s="871"/>
      <c r="DY14" s="871"/>
      <c r="DZ14" s="871"/>
      <c r="EA14" s="871"/>
      <c r="EB14" s="871"/>
      <c r="EC14" s="871"/>
      <c r="ED14" s="871"/>
      <c r="EE14" s="871"/>
      <c r="EF14" s="871"/>
      <c r="EG14" s="871"/>
      <c r="EH14" s="871"/>
      <c r="EI14" s="871"/>
      <c r="EJ14" s="871"/>
      <c r="EK14" s="871"/>
      <c r="EL14" s="871"/>
      <c r="EM14" s="871"/>
      <c r="EN14" s="871"/>
      <c r="EO14" s="871"/>
      <c r="EP14" s="871"/>
    </row>
    <row r="15" spans="1:146" s="883" customFormat="1" x14ac:dyDescent="0.2">
      <c r="A15" s="882"/>
      <c r="B15" s="1070"/>
      <c r="C15" s="1118"/>
      <c r="D15" s="1068" t="s">
        <v>1755</v>
      </c>
      <c r="E15" s="1068" t="s">
        <v>1756</v>
      </c>
      <c r="F15" s="1068" t="s">
        <v>1771</v>
      </c>
      <c r="G15" s="1068" t="s">
        <v>1781</v>
      </c>
      <c r="H15" s="1091" t="s">
        <v>1757</v>
      </c>
      <c r="I15" s="875"/>
      <c r="J15" s="871"/>
      <c r="K15" s="871"/>
      <c r="L15" s="871"/>
      <c r="M15" s="871"/>
      <c r="N15" s="871"/>
      <c r="O15" s="871"/>
      <c r="P15" s="871"/>
      <c r="Q15" s="871"/>
      <c r="R15" s="871"/>
      <c r="S15" s="871"/>
      <c r="T15" s="871"/>
      <c r="U15" s="871"/>
      <c r="V15" s="871"/>
      <c r="W15" s="871"/>
      <c r="X15" s="871"/>
      <c r="Y15" s="871"/>
      <c r="Z15" s="871"/>
      <c r="AA15" s="871"/>
      <c r="AB15" s="871"/>
      <c r="AC15" s="871"/>
      <c r="AD15" s="871"/>
      <c r="AE15" s="871"/>
      <c r="AF15" s="871"/>
      <c r="AG15" s="871"/>
      <c r="AH15" s="871"/>
      <c r="AI15" s="871"/>
      <c r="AJ15" s="871"/>
      <c r="AK15" s="871"/>
      <c r="AL15" s="871"/>
      <c r="AM15" s="871"/>
      <c r="AN15" s="871"/>
      <c r="AO15" s="871"/>
      <c r="AP15" s="871"/>
      <c r="AQ15" s="871"/>
      <c r="AR15" s="871"/>
      <c r="AS15" s="871"/>
      <c r="AT15" s="871"/>
      <c r="AU15" s="871"/>
      <c r="AV15" s="871"/>
      <c r="AW15" s="871"/>
      <c r="AX15" s="871"/>
      <c r="AY15" s="871"/>
      <c r="AZ15" s="871"/>
      <c r="BA15" s="871"/>
      <c r="BB15" s="871"/>
      <c r="BC15" s="871"/>
      <c r="BD15" s="871"/>
      <c r="BE15" s="871"/>
      <c r="BF15" s="871"/>
      <c r="BG15" s="871"/>
      <c r="BH15" s="871"/>
      <c r="BI15" s="871"/>
      <c r="BJ15" s="871"/>
      <c r="BK15" s="871"/>
      <c r="BL15" s="871"/>
      <c r="BM15" s="871"/>
      <c r="BN15" s="871"/>
      <c r="BO15" s="871"/>
      <c r="BP15" s="871"/>
      <c r="BQ15" s="871"/>
      <c r="BR15" s="871"/>
      <c r="BS15" s="871"/>
      <c r="BT15" s="871"/>
      <c r="BU15" s="871"/>
      <c r="BV15" s="871"/>
      <c r="BW15" s="871"/>
      <c r="BX15" s="871"/>
      <c r="BY15" s="871"/>
      <c r="BZ15" s="871"/>
      <c r="CA15" s="871"/>
      <c r="CB15" s="871"/>
      <c r="CC15" s="871"/>
      <c r="CD15" s="871"/>
      <c r="CE15" s="871"/>
      <c r="CF15" s="871"/>
      <c r="CG15" s="871"/>
      <c r="CH15" s="871"/>
      <c r="CI15" s="871"/>
      <c r="CJ15" s="871"/>
      <c r="CK15" s="871"/>
      <c r="CL15" s="871"/>
      <c r="CM15" s="871"/>
      <c r="CN15" s="871"/>
      <c r="CO15" s="871"/>
      <c r="CP15" s="871"/>
      <c r="CQ15" s="871"/>
      <c r="CR15" s="871"/>
      <c r="CS15" s="871"/>
      <c r="CT15" s="871"/>
      <c r="CU15" s="871"/>
      <c r="CV15" s="871"/>
      <c r="CW15" s="871"/>
      <c r="CX15" s="871"/>
      <c r="CY15" s="871"/>
      <c r="CZ15" s="871"/>
      <c r="DA15" s="871"/>
      <c r="DB15" s="871"/>
      <c r="DC15" s="871"/>
      <c r="DD15" s="871"/>
      <c r="DE15" s="871"/>
      <c r="DF15" s="871"/>
      <c r="DG15" s="871"/>
      <c r="DH15" s="871"/>
      <c r="DI15" s="871"/>
      <c r="DJ15" s="871"/>
      <c r="DK15" s="871"/>
      <c r="DL15" s="871"/>
      <c r="DM15" s="871"/>
      <c r="DN15" s="871"/>
      <c r="DO15" s="871"/>
      <c r="DP15" s="871"/>
      <c r="DQ15" s="871"/>
      <c r="DR15" s="871"/>
      <c r="DS15" s="871"/>
      <c r="DT15" s="871"/>
      <c r="DU15" s="871"/>
      <c r="DV15" s="871"/>
      <c r="DW15" s="871"/>
      <c r="DX15" s="871"/>
      <c r="DY15" s="871"/>
      <c r="DZ15" s="871"/>
      <c r="EA15" s="871"/>
      <c r="EB15" s="871"/>
      <c r="EC15" s="871"/>
      <c r="ED15" s="871"/>
      <c r="EE15" s="871"/>
      <c r="EF15" s="871"/>
      <c r="EG15" s="871"/>
      <c r="EH15" s="871"/>
      <c r="EI15" s="871"/>
      <c r="EJ15" s="871"/>
      <c r="EK15" s="871"/>
      <c r="EL15" s="871"/>
      <c r="EM15" s="871"/>
      <c r="EN15" s="871"/>
      <c r="EO15" s="871"/>
      <c r="EP15" s="871"/>
    </row>
    <row r="16" spans="1:146" s="883" customFormat="1" ht="30.75" thickBot="1" x14ac:dyDescent="0.25">
      <c r="A16" s="882"/>
      <c r="B16" s="884" t="s">
        <v>1758</v>
      </c>
      <c r="C16" s="1119"/>
      <c r="D16" s="885" t="s">
        <v>1759</v>
      </c>
      <c r="E16" s="885" t="s">
        <v>1760</v>
      </c>
      <c r="F16" s="885" t="s">
        <v>1761</v>
      </c>
      <c r="G16" s="885" t="s">
        <v>1770</v>
      </c>
      <c r="H16" s="886" t="s">
        <v>1774</v>
      </c>
      <c r="I16" s="875"/>
      <c r="J16" s="871"/>
      <c r="K16" s="871"/>
      <c r="L16" s="871"/>
      <c r="M16" s="871"/>
      <c r="N16" s="871"/>
      <c r="O16" s="871"/>
      <c r="P16" s="871"/>
      <c r="Q16" s="871"/>
      <c r="R16" s="871"/>
      <c r="S16" s="871"/>
      <c r="T16" s="871"/>
      <c r="U16" s="871"/>
      <c r="V16" s="871"/>
      <c r="W16" s="871"/>
      <c r="X16" s="871"/>
      <c r="Y16" s="871"/>
      <c r="Z16" s="871"/>
      <c r="AA16" s="871"/>
      <c r="AB16" s="871"/>
      <c r="AC16" s="871"/>
      <c r="AD16" s="871"/>
      <c r="AE16" s="871"/>
      <c r="AF16" s="871"/>
      <c r="AG16" s="871"/>
      <c r="AH16" s="871"/>
      <c r="AI16" s="871"/>
      <c r="AJ16" s="871"/>
      <c r="AK16" s="871"/>
      <c r="AL16" s="871"/>
      <c r="AM16" s="871"/>
      <c r="AN16" s="871"/>
      <c r="AO16" s="871"/>
      <c r="AP16" s="871"/>
      <c r="AQ16" s="871"/>
      <c r="AR16" s="871"/>
      <c r="AS16" s="871"/>
      <c r="AT16" s="871"/>
      <c r="AU16" s="871"/>
      <c r="AV16" s="871"/>
      <c r="AW16" s="871"/>
      <c r="AX16" s="871"/>
      <c r="AY16" s="871"/>
      <c r="AZ16" s="871"/>
      <c r="BA16" s="871"/>
      <c r="BB16" s="871"/>
      <c r="BC16" s="871"/>
      <c r="BD16" s="871"/>
      <c r="BE16" s="871"/>
      <c r="BF16" s="871"/>
      <c r="BG16" s="871"/>
      <c r="BH16" s="871"/>
      <c r="BI16" s="871"/>
      <c r="BJ16" s="871"/>
      <c r="BK16" s="871"/>
      <c r="BL16" s="871"/>
      <c r="BM16" s="871"/>
      <c r="BN16" s="871"/>
      <c r="BO16" s="871"/>
      <c r="BP16" s="871"/>
      <c r="BQ16" s="871"/>
      <c r="BR16" s="871"/>
      <c r="BS16" s="871"/>
      <c r="BT16" s="871"/>
      <c r="BU16" s="871"/>
      <c r="BV16" s="871"/>
      <c r="BW16" s="871"/>
      <c r="BX16" s="871"/>
      <c r="BY16" s="871"/>
      <c r="BZ16" s="871"/>
      <c r="CA16" s="871"/>
      <c r="CB16" s="871"/>
      <c r="CC16" s="871"/>
      <c r="CD16" s="871"/>
      <c r="CE16" s="871"/>
      <c r="CF16" s="871"/>
      <c r="CG16" s="871"/>
      <c r="CH16" s="871"/>
      <c r="CI16" s="871"/>
      <c r="CJ16" s="871"/>
      <c r="CK16" s="871"/>
      <c r="CL16" s="871"/>
      <c r="CM16" s="871"/>
      <c r="CN16" s="871"/>
      <c r="CO16" s="871"/>
      <c r="CP16" s="871"/>
      <c r="CQ16" s="871"/>
      <c r="CR16" s="871"/>
      <c r="CS16" s="871"/>
      <c r="CT16" s="871"/>
      <c r="CU16" s="871"/>
      <c r="CV16" s="871"/>
      <c r="CW16" s="871"/>
      <c r="CX16" s="871"/>
      <c r="CY16" s="871"/>
      <c r="CZ16" s="871"/>
      <c r="DA16" s="871"/>
      <c r="DB16" s="871"/>
      <c r="DC16" s="871"/>
      <c r="DD16" s="871"/>
      <c r="DE16" s="871"/>
      <c r="DF16" s="871"/>
      <c r="DG16" s="871"/>
      <c r="DH16" s="871"/>
      <c r="DI16" s="871"/>
      <c r="DJ16" s="871"/>
      <c r="DK16" s="871"/>
      <c r="DL16" s="871"/>
      <c r="DM16" s="871"/>
      <c r="DN16" s="871"/>
      <c r="DO16" s="871"/>
      <c r="DP16" s="871"/>
      <c r="DQ16" s="871"/>
      <c r="DR16" s="871"/>
      <c r="DS16" s="871"/>
      <c r="DT16" s="871"/>
      <c r="DU16" s="871"/>
      <c r="DV16" s="871"/>
      <c r="DW16" s="871"/>
      <c r="DX16" s="871"/>
      <c r="DY16" s="871"/>
      <c r="DZ16" s="871"/>
      <c r="EA16" s="871"/>
      <c r="EB16" s="871"/>
      <c r="EC16" s="871"/>
      <c r="ED16" s="871"/>
      <c r="EE16" s="871"/>
      <c r="EF16" s="871"/>
      <c r="EG16" s="871"/>
      <c r="EH16" s="871"/>
      <c r="EI16" s="871"/>
      <c r="EJ16" s="871"/>
      <c r="EK16" s="871"/>
      <c r="EL16" s="871"/>
      <c r="EM16" s="871"/>
      <c r="EN16" s="871"/>
      <c r="EO16" s="871"/>
      <c r="EP16" s="871"/>
    </row>
    <row r="17" spans="1:146" s="883" customFormat="1" ht="20.65" customHeight="1" x14ac:dyDescent="0.2">
      <c r="A17" s="882"/>
      <c r="B17" s="1086" t="s">
        <v>1762</v>
      </c>
      <c r="C17" s="1087"/>
      <c r="D17" s="1087"/>
      <c r="E17" s="1087"/>
      <c r="F17" s="1087"/>
      <c r="G17" s="1087"/>
      <c r="H17" s="1088"/>
      <c r="I17" s="875"/>
      <c r="J17" s="871"/>
      <c r="K17" s="871"/>
      <c r="L17" s="871"/>
      <c r="M17" s="871"/>
      <c r="N17" s="871"/>
      <c r="O17" s="871"/>
      <c r="P17" s="871"/>
      <c r="Q17" s="871"/>
      <c r="R17" s="871"/>
      <c r="S17" s="871"/>
      <c r="T17" s="871"/>
      <c r="U17" s="871"/>
      <c r="V17" s="871"/>
      <c r="W17" s="871"/>
      <c r="X17" s="871"/>
      <c r="Y17" s="871"/>
      <c r="Z17" s="871"/>
      <c r="AA17" s="871"/>
      <c r="AB17" s="871"/>
      <c r="AC17" s="871"/>
      <c r="AD17" s="871"/>
      <c r="AE17" s="871"/>
      <c r="AF17" s="871"/>
      <c r="AG17" s="871"/>
      <c r="AH17" s="871"/>
      <c r="AI17" s="871"/>
      <c r="AJ17" s="871"/>
      <c r="AK17" s="871"/>
      <c r="AL17" s="871"/>
      <c r="AM17" s="871"/>
      <c r="AN17" s="871"/>
      <c r="AO17" s="871"/>
      <c r="AP17" s="871"/>
      <c r="AQ17" s="871"/>
      <c r="AR17" s="871"/>
      <c r="AS17" s="871"/>
      <c r="AT17" s="871"/>
      <c r="AU17" s="871"/>
      <c r="AV17" s="871"/>
      <c r="AW17" s="871"/>
      <c r="AX17" s="871"/>
      <c r="AY17" s="871"/>
      <c r="AZ17" s="871"/>
      <c r="BA17" s="871"/>
      <c r="BB17" s="871"/>
      <c r="BC17" s="871"/>
      <c r="BD17" s="871"/>
      <c r="BE17" s="871"/>
      <c r="BF17" s="871"/>
      <c r="BG17" s="871"/>
      <c r="BH17" s="871"/>
      <c r="BI17" s="871"/>
      <c r="BJ17" s="871"/>
      <c r="BK17" s="871"/>
      <c r="BL17" s="871"/>
      <c r="BM17" s="871"/>
      <c r="BN17" s="871"/>
      <c r="BO17" s="871"/>
      <c r="BP17" s="871"/>
      <c r="BQ17" s="871"/>
      <c r="BR17" s="871"/>
      <c r="BS17" s="871"/>
      <c r="BT17" s="871"/>
      <c r="BU17" s="871"/>
      <c r="BV17" s="871"/>
      <c r="BW17" s="871"/>
      <c r="BX17" s="871"/>
      <c r="BY17" s="871"/>
      <c r="BZ17" s="871"/>
      <c r="CA17" s="871"/>
      <c r="CB17" s="871"/>
      <c r="CC17" s="871"/>
      <c r="CD17" s="871"/>
      <c r="CE17" s="871"/>
      <c r="CF17" s="871"/>
      <c r="CG17" s="871"/>
      <c r="CH17" s="871"/>
      <c r="CI17" s="871"/>
      <c r="CJ17" s="871"/>
      <c r="CK17" s="871"/>
      <c r="CL17" s="871"/>
      <c r="CM17" s="871"/>
      <c r="CN17" s="871"/>
      <c r="CO17" s="871"/>
      <c r="CP17" s="871"/>
      <c r="CQ17" s="871"/>
      <c r="CR17" s="871"/>
      <c r="CS17" s="871"/>
      <c r="CT17" s="871"/>
      <c r="CU17" s="871"/>
      <c r="CV17" s="871"/>
      <c r="CW17" s="871"/>
      <c r="CX17" s="871"/>
      <c r="CY17" s="871"/>
      <c r="CZ17" s="871"/>
      <c r="DA17" s="871"/>
      <c r="DB17" s="871"/>
      <c r="DC17" s="871"/>
      <c r="DD17" s="871"/>
      <c r="DE17" s="871"/>
      <c r="DF17" s="871"/>
      <c r="DG17" s="871"/>
      <c r="DH17" s="871"/>
      <c r="DI17" s="871"/>
      <c r="DJ17" s="871"/>
      <c r="DK17" s="871"/>
      <c r="DL17" s="871"/>
      <c r="DM17" s="871"/>
      <c r="DN17" s="871"/>
      <c r="DO17" s="871"/>
      <c r="DP17" s="871"/>
      <c r="DQ17" s="871"/>
      <c r="DR17" s="871"/>
      <c r="DS17" s="871"/>
      <c r="DT17" s="871"/>
      <c r="DU17" s="871"/>
      <c r="DV17" s="871"/>
      <c r="DW17" s="871"/>
      <c r="DX17" s="871"/>
      <c r="DY17" s="871"/>
      <c r="DZ17" s="871"/>
      <c r="EA17" s="871"/>
      <c r="EB17" s="871"/>
      <c r="EC17" s="871"/>
      <c r="ED17" s="871"/>
      <c r="EE17" s="871"/>
      <c r="EF17" s="871"/>
      <c r="EG17" s="871"/>
      <c r="EH17" s="871"/>
      <c r="EI17" s="871"/>
      <c r="EJ17" s="871"/>
      <c r="EK17" s="871"/>
      <c r="EL17" s="871"/>
      <c r="EM17" s="871"/>
      <c r="EN17" s="871"/>
      <c r="EO17" s="871"/>
      <c r="EP17" s="871"/>
    </row>
    <row r="18" spans="1:146" s="883" customFormat="1" x14ac:dyDescent="0.2">
      <c r="A18" s="882"/>
      <c r="B18" s="925" t="s">
        <v>1763</v>
      </c>
      <c r="C18" s="923"/>
      <c r="D18" s="923"/>
      <c r="E18" s="923"/>
      <c r="F18" s="923"/>
      <c r="G18" s="923"/>
      <c r="H18" s="924"/>
      <c r="I18" s="875"/>
      <c r="J18" s="871"/>
      <c r="K18" s="871"/>
      <c r="L18" s="871"/>
      <c r="M18" s="871"/>
      <c r="N18" s="871"/>
      <c r="O18" s="871"/>
      <c r="P18" s="871"/>
      <c r="Q18" s="871"/>
      <c r="R18" s="871"/>
      <c r="S18" s="871"/>
      <c r="T18" s="871"/>
      <c r="U18" s="871"/>
      <c r="V18" s="871"/>
      <c r="W18" s="871"/>
      <c r="X18" s="871"/>
      <c r="Y18" s="871"/>
      <c r="Z18" s="871"/>
      <c r="AA18" s="871"/>
      <c r="AB18" s="871"/>
      <c r="AC18" s="871"/>
      <c r="AD18" s="871"/>
      <c r="AE18" s="871"/>
      <c r="AF18" s="871"/>
      <c r="AG18" s="871"/>
      <c r="AH18" s="871"/>
      <c r="AI18" s="871"/>
      <c r="AJ18" s="871"/>
      <c r="AK18" s="871"/>
      <c r="AL18" s="871"/>
      <c r="AM18" s="871"/>
      <c r="AN18" s="871"/>
      <c r="AO18" s="871"/>
      <c r="AP18" s="871"/>
      <c r="AQ18" s="871"/>
      <c r="AR18" s="871"/>
      <c r="AS18" s="871"/>
      <c r="AT18" s="871"/>
      <c r="AU18" s="871"/>
      <c r="AV18" s="871"/>
      <c r="AW18" s="871"/>
      <c r="AX18" s="871"/>
      <c r="AY18" s="871"/>
      <c r="AZ18" s="871"/>
      <c r="BA18" s="871"/>
      <c r="BB18" s="871"/>
      <c r="BC18" s="871"/>
      <c r="BD18" s="871"/>
      <c r="BE18" s="871"/>
      <c r="BF18" s="871"/>
      <c r="BG18" s="871"/>
      <c r="BH18" s="871"/>
      <c r="BI18" s="871"/>
      <c r="BJ18" s="871"/>
      <c r="BK18" s="871"/>
      <c r="BL18" s="871"/>
      <c r="BM18" s="871"/>
      <c r="BN18" s="871"/>
      <c r="BO18" s="871"/>
      <c r="BP18" s="871"/>
      <c r="BQ18" s="871"/>
      <c r="BR18" s="871"/>
      <c r="BS18" s="871"/>
      <c r="BT18" s="871"/>
      <c r="BU18" s="871"/>
      <c r="BV18" s="871"/>
      <c r="BW18" s="871"/>
      <c r="BX18" s="871"/>
      <c r="BY18" s="871"/>
      <c r="BZ18" s="871"/>
      <c r="CA18" s="871"/>
      <c r="CB18" s="871"/>
      <c r="CC18" s="871"/>
      <c r="CD18" s="871"/>
      <c r="CE18" s="871"/>
      <c r="CF18" s="871"/>
      <c r="CG18" s="871"/>
      <c r="CH18" s="871"/>
      <c r="CI18" s="871"/>
      <c r="CJ18" s="871"/>
      <c r="CK18" s="871"/>
      <c r="CL18" s="871"/>
      <c r="CM18" s="871"/>
      <c r="CN18" s="871"/>
      <c r="CO18" s="871"/>
      <c r="CP18" s="871"/>
      <c r="CQ18" s="871"/>
      <c r="CR18" s="871"/>
      <c r="CS18" s="871"/>
      <c r="CT18" s="871"/>
      <c r="CU18" s="871"/>
      <c r="CV18" s="871"/>
      <c r="CW18" s="871"/>
      <c r="CX18" s="871"/>
      <c r="CY18" s="871"/>
      <c r="CZ18" s="871"/>
      <c r="DA18" s="871"/>
      <c r="DB18" s="871"/>
      <c r="DC18" s="871"/>
      <c r="DD18" s="871"/>
      <c r="DE18" s="871"/>
      <c r="DF18" s="871"/>
      <c r="DG18" s="871"/>
      <c r="DH18" s="871"/>
      <c r="DI18" s="871"/>
      <c r="DJ18" s="871"/>
      <c r="DK18" s="871"/>
      <c r="DL18" s="871"/>
      <c r="DM18" s="871"/>
      <c r="DN18" s="871"/>
      <c r="DO18" s="871"/>
      <c r="DP18" s="871"/>
      <c r="DQ18" s="871"/>
      <c r="DR18" s="871"/>
      <c r="DS18" s="871"/>
      <c r="DT18" s="871"/>
      <c r="DU18" s="871"/>
      <c r="DV18" s="871"/>
      <c r="DW18" s="871"/>
      <c r="DX18" s="871"/>
      <c r="DY18" s="871"/>
      <c r="DZ18" s="871"/>
      <c r="EA18" s="871"/>
      <c r="EB18" s="871"/>
      <c r="EC18" s="871"/>
      <c r="ED18" s="871"/>
      <c r="EE18" s="871"/>
      <c r="EF18" s="871"/>
      <c r="EG18" s="871"/>
      <c r="EH18" s="871"/>
      <c r="EI18" s="871"/>
      <c r="EJ18" s="871"/>
      <c r="EK18" s="871"/>
      <c r="EL18" s="871"/>
      <c r="EM18" s="871"/>
      <c r="EN18" s="871"/>
      <c r="EO18" s="871"/>
      <c r="EP18" s="871"/>
    </row>
    <row r="19" spans="1:146" s="883" customFormat="1" ht="13.9" customHeight="1" x14ac:dyDescent="0.2">
      <c r="A19" s="882"/>
      <c r="B19" s="186">
        <v>1</v>
      </c>
      <c r="C19" s="946" t="s">
        <v>253</v>
      </c>
      <c r="D19" s="1204"/>
      <c r="E19" s="1201"/>
      <c r="F19" s="1205">
        <v>1</v>
      </c>
      <c r="G19" s="1206">
        <v>11</v>
      </c>
      <c r="H19" s="898"/>
      <c r="I19" s="875"/>
      <c r="J19" s="871"/>
      <c r="K19" s="871"/>
      <c r="L19" s="871"/>
      <c r="M19" s="871"/>
      <c r="N19" s="871"/>
      <c r="O19" s="871"/>
      <c r="P19" s="871"/>
      <c r="Q19" s="871"/>
      <c r="R19" s="871"/>
      <c r="S19" s="871"/>
      <c r="T19" s="871"/>
      <c r="U19" s="871"/>
      <c r="V19" s="871"/>
      <c r="W19" s="871"/>
      <c r="X19" s="871"/>
      <c r="Y19" s="871"/>
      <c r="Z19" s="871"/>
      <c r="AA19" s="871"/>
      <c r="AB19" s="871"/>
      <c r="AC19" s="871"/>
      <c r="AD19" s="871"/>
      <c r="AE19" s="871"/>
      <c r="AF19" s="871"/>
      <c r="AG19" s="871"/>
      <c r="AH19" s="871"/>
      <c r="AI19" s="871"/>
      <c r="AJ19" s="871"/>
      <c r="AK19" s="871"/>
      <c r="AL19" s="871"/>
      <c r="AM19" s="871"/>
      <c r="AN19" s="871"/>
      <c r="AO19" s="871"/>
      <c r="AP19" s="871"/>
      <c r="AQ19" s="871"/>
      <c r="AR19" s="871"/>
      <c r="AS19" s="871"/>
      <c r="AT19" s="871"/>
      <c r="AU19" s="871"/>
      <c r="AV19" s="871"/>
      <c r="AW19" s="871"/>
      <c r="AX19" s="871"/>
      <c r="AY19" s="871"/>
      <c r="AZ19" s="871"/>
      <c r="BA19" s="871"/>
      <c r="BB19" s="871"/>
      <c r="BC19" s="871"/>
      <c r="BD19" s="871"/>
      <c r="BE19" s="871"/>
      <c r="BF19" s="871"/>
      <c r="BG19" s="871"/>
      <c r="BH19" s="871"/>
      <c r="BI19" s="871"/>
      <c r="BJ19" s="871"/>
      <c r="BK19" s="871"/>
      <c r="BL19" s="871"/>
      <c r="BM19" s="871"/>
      <c r="BN19" s="871"/>
      <c r="BO19" s="871"/>
      <c r="BP19" s="871"/>
      <c r="BQ19" s="871"/>
      <c r="BR19" s="871"/>
      <c r="BS19" s="871"/>
      <c r="BT19" s="871"/>
      <c r="BU19" s="871"/>
      <c r="BV19" s="871"/>
      <c r="BW19" s="871"/>
      <c r="BX19" s="871"/>
      <c r="BY19" s="871"/>
      <c r="BZ19" s="871"/>
      <c r="CA19" s="871"/>
      <c r="CB19" s="871"/>
      <c r="CC19" s="871"/>
      <c r="CD19" s="871"/>
      <c r="CE19" s="871"/>
      <c r="CF19" s="871"/>
      <c r="CG19" s="871"/>
      <c r="CH19" s="871"/>
      <c r="CI19" s="871"/>
      <c r="CJ19" s="871"/>
      <c r="CK19" s="871"/>
      <c r="CL19" s="871"/>
      <c r="CM19" s="871"/>
      <c r="CN19" s="871"/>
      <c r="CO19" s="871"/>
      <c r="CP19" s="871"/>
      <c r="CQ19" s="871"/>
      <c r="CR19" s="871"/>
      <c r="CS19" s="871"/>
      <c r="CT19" s="871"/>
      <c r="CU19" s="871"/>
      <c r="CV19" s="871"/>
      <c r="CW19" s="871"/>
      <c r="CX19" s="871"/>
      <c r="CY19" s="871"/>
      <c r="CZ19" s="871"/>
      <c r="DA19" s="871"/>
      <c r="DB19" s="871"/>
      <c r="DC19" s="871"/>
      <c r="DD19" s="871"/>
      <c r="DE19" s="871"/>
      <c r="DF19" s="871"/>
      <c r="DG19" s="871"/>
      <c r="DH19" s="871"/>
      <c r="DI19" s="871"/>
      <c r="DJ19" s="871"/>
      <c r="DK19" s="871"/>
      <c r="DL19" s="871"/>
      <c r="DM19" s="871"/>
      <c r="DN19" s="871"/>
      <c r="DO19" s="871"/>
      <c r="DP19" s="871"/>
      <c r="DQ19" s="871"/>
      <c r="DR19" s="871"/>
      <c r="DS19" s="871"/>
      <c r="DT19" s="871"/>
      <c r="DU19" s="871"/>
      <c r="DV19" s="871"/>
      <c r="DW19" s="871"/>
      <c r="DX19" s="871"/>
      <c r="DY19" s="871"/>
      <c r="DZ19" s="871"/>
      <c r="EA19" s="871"/>
      <c r="EB19" s="871"/>
      <c r="EC19" s="871"/>
      <c r="ED19" s="871"/>
      <c r="EE19" s="871"/>
      <c r="EF19" s="871"/>
      <c r="EG19" s="871"/>
      <c r="EH19" s="871"/>
      <c r="EI19" s="871"/>
      <c r="EJ19" s="871"/>
      <c r="EK19" s="871"/>
      <c r="EL19" s="871"/>
      <c r="EM19" s="871"/>
      <c r="EN19" s="871"/>
      <c r="EO19" s="871"/>
      <c r="EP19" s="871"/>
    </row>
    <row r="20" spans="1:146" s="883" customFormat="1" x14ac:dyDescent="0.2">
      <c r="A20" s="882"/>
      <c r="B20" s="186">
        <v>2</v>
      </c>
      <c r="C20" s="946" t="s">
        <v>255</v>
      </c>
      <c r="D20" s="1204"/>
      <c r="E20" s="1201"/>
      <c r="F20" s="1205">
        <v>1</v>
      </c>
      <c r="G20" s="1206">
        <v>11</v>
      </c>
      <c r="H20" s="898"/>
      <c r="I20" s="875"/>
      <c r="J20" s="871"/>
      <c r="K20" s="871"/>
      <c r="L20" s="871"/>
      <c r="M20" s="871"/>
      <c r="N20" s="871"/>
      <c r="O20" s="871"/>
      <c r="P20" s="871"/>
      <c r="Q20" s="871"/>
      <c r="R20" s="871"/>
      <c r="S20" s="871"/>
      <c r="T20" s="871"/>
      <c r="U20" s="871"/>
      <c r="V20" s="871"/>
      <c r="W20" s="871"/>
      <c r="X20" s="871"/>
      <c r="Y20" s="871"/>
      <c r="Z20" s="871"/>
      <c r="AA20" s="871"/>
      <c r="AB20" s="871"/>
      <c r="AC20" s="871"/>
      <c r="AD20" s="871"/>
      <c r="AE20" s="871"/>
      <c r="AF20" s="871"/>
      <c r="AG20" s="871"/>
      <c r="AH20" s="871"/>
      <c r="AI20" s="871"/>
      <c r="AJ20" s="871"/>
      <c r="AK20" s="871"/>
      <c r="AL20" s="871"/>
      <c r="AM20" s="871"/>
      <c r="AN20" s="871"/>
      <c r="AO20" s="871"/>
      <c r="AP20" s="871"/>
      <c r="AQ20" s="871"/>
      <c r="AR20" s="871"/>
      <c r="AS20" s="871"/>
      <c r="AT20" s="871"/>
      <c r="AU20" s="871"/>
      <c r="AV20" s="871"/>
      <c r="AW20" s="871"/>
      <c r="AX20" s="871"/>
      <c r="AY20" s="871"/>
      <c r="AZ20" s="871"/>
      <c r="BA20" s="871"/>
      <c r="BB20" s="871"/>
      <c r="BC20" s="871"/>
      <c r="BD20" s="871"/>
      <c r="BE20" s="871"/>
      <c r="BF20" s="871"/>
      <c r="BG20" s="871"/>
      <c r="BH20" s="871"/>
      <c r="BI20" s="871"/>
      <c r="BJ20" s="871"/>
      <c r="BK20" s="871"/>
      <c r="BL20" s="871"/>
      <c r="BM20" s="871"/>
      <c r="BN20" s="871"/>
      <c r="BO20" s="871"/>
      <c r="BP20" s="871"/>
      <c r="BQ20" s="871"/>
      <c r="BR20" s="871"/>
      <c r="BS20" s="871"/>
      <c r="BT20" s="871"/>
      <c r="BU20" s="871"/>
      <c r="BV20" s="871"/>
      <c r="BW20" s="871"/>
      <c r="BX20" s="871"/>
      <c r="BY20" s="871"/>
      <c r="BZ20" s="871"/>
      <c r="CA20" s="871"/>
      <c r="CB20" s="871"/>
      <c r="CC20" s="871"/>
      <c r="CD20" s="871"/>
      <c r="CE20" s="871"/>
      <c r="CF20" s="871"/>
      <c r="CG20" s="871"/>
      <c r="CH20" s="871"/>
      <c r="CI20" s="871"/>
      <c r="CJ20" s="871"/>
      <c r="CK20" s="871"/>
      <c r="CL20" s="871"/>
      <c r="CM20" s="871"/>
      <c r="CN20" s="871"/>
      <c r="CO20" s="871"/>
      <c r="CP20" s="871"/>
      <c r="CQ20" s="871"/>
      <c r="CR20" s="871"/>
      <c r="CS20" s="871"/>
      <c r="CT20" s="871"/>
      <c r="CU20" s="871"/>
      <c r="CV20" s="871"/>
      <c r="CW20" s="871"/>
      <c r="CX20" s="871"/>
      <c r="CY20" s="871"/>
      <c r="CZ20" s="871"/>
      <c r="DA20" s="871"/>
      <c r="DB20" s="871"/>
      <c r="DC20" s="871"/>
      <c r="DD20" s="871"/>
      <c r="DE20" s="871"/>
      <c r="DF20" s="871"/>
      <c r="DG20" s="871"/>
      <c r="DH20" s="871"/>
      <c r="DI20" s="871"/>
      <c r="DJ20" s="871"/>
      <c r="DK20" s="871"/>
      <c r="DL20" s="871"/>
      <c r="DM20" s="871"/>
      <c r="DN20" s="871"/>
      <c r="DO20" s="871"/>
      <c r="DP20" s="871"/>
      <c r="DQ20" s="871"/>
      <c r="DR20" s="871"/>
      <c r="DS20" s="871"/>
      <c r="DT20" s="871"/>
      <c r="DU20" s="871"/>
      <c r="DV20" s="871"/>
      <c r="DW20" s="871"/>
      <c r="DX20" s="871"/>
      <c r="DY20" s="871"/>
      <c r="DZ20" s="871"/>
      <c r="EA20" s="871"/>
      <c r="EB20" s="871"/>
      <c r="EC20" s="871"/>
      <c r="ED20" s="871"/>
      <c r="EE20" s="871"/>
      <c r="EF20" s="871"/>
      <c r="EG20" s="871"/>
      <c r="EH20" s="871"/>
      <c r="EI20" s="871"/>
      <c r="EJ20" s="871"/>
      <c r="EK20" s="871"/>
      <c r="EL20" s="871"/>
      <c r="EM20" s="871"/>
      <c r="EN20" s="871"/>
      <c r="EO20" s="871"/>
      <c r="EP20" s="871"/>
    </row>
    <row r="21" spans="1:146" s="883" customFormat="1" x14ac:dyDescent="0.2">
      <c r="A21" s="882"/>
      <c r="B21" s="186">
        <v>1</v>
      </c>
      <c r="C21" s="946" t="s">
        <v>1718</v>
      </c>
      <c r="D21" s="1204"/>
      <c r="E21" s="1201"/>
      <c r="F21" s="1205">
        <v>1</v>
      </c>
      <c r="G21" s="1206">
        <v>10</v>
      </c>
      <c r="H21" s="898"/>
      <c r="I21" s="875"/>
      <c r="J21" s="871"/>
      <c r="K21" s="871"/>
      <c r="L21" s="871"/>
      <c r="M21" s="871"/>
      <c r="N21" s="871"/>
      <c r="O21" s="871"/>
      <c r="P21" s="871"/>
      <c r="Q21" s="871"/>
      <c r="R21" s="871"/>
      <c r="S21" s="871"/>
      <c r="T21" s="871"/>
      <c r="U21" s="871"/>
      <c r="V21" s="871"/>
      <c r="W21" s="871"/>
      <c r="X21" s="871"/>
      <c r="Y21" s="871"/>
      <c r="Z21" s="871"/>
      <c r="AA21" s="871"/>
      <c r="AB21" s="871"/>
      <c r="AC21" s="871"/>
      <c r="AD21" s="871"/>
      <c r="AE21" s="871"/>
      <c r="AF21" s="871"/>
      <c r="AG21" s="871"/>
      <c r="AH21" s="871"/>
      <c r="AI21" s="871"/>
      <c r="AJ21" s="871"/>
      <c r="AK21" s="871"/>
      <c r="AL21" s="871"/>
      <c r="AM21" s="871"/>
      <c r="AN21" s="871"/>
      <c r="AO21" s="871"/>
      <c r="AP21" s="871"/>
      <c r="AQ21" s="871"/>
      <c r="AR21" s="871"/>
      <c r="AS21" s="871"/>
      <c r="AT21" s="871"/>
      <c r="AU21" s="871"/>
      <c r="AV21" s="871"/>
      <c r="AW21" s="871"/>
      <c r="AX21" s="871"/>
      <c r="AY21" s="871"/>
      <c r="AZ21" s="871"/>
      <c r="BA21" s="871"/>
      <c r="BB21" s="871"/>
      <c r="BC21" s="871"/>
      <c r="BD21" s="871"/>
      <c r="BE21" s="871"/>
      <c r="BF21" s="871"/>
      <c r="BG21" s="871"/>
      <c r="BH21" s="871"/>
      <c r="BI21" s="871"/>
      <c r="BJ21" s="871"/>
      <c r="BK21" s="871"/>
      <c r="BL21" s="871"/>
      <c r="BM21" s="871"/>
      <c r="BN21" s="871"/>
      <c r="BO21" s="871"/>
      <c r="BP21" s="871"/>
      <c r="BQ21" s="871"/>
      <c r="BR21" s="871"/>
      <c r="BS21" s="871"/>
      <c r="BT21" s="871"/>
      <c r="BU21" s="871"/>
      <c r="BV21" s="871"/>
      <c r="BW21" s="871"/>
      <c r="BX21" s="871"/>
      <c r="BY21" s="871"/>
      <c r="BZ21" s="871"/>
      <c r="CA21" s="871"/>
      <c r="CB21" s="871"/>
      <c r="CC21" s="871"/>
      <c r="CD21" s="871"/>
      <c r="CE21" s="871"/>
      <c r="CF21" s="871"/>
      <c r="CG21" s="871"/>
      <c r="CH21" s="871"/>
      <c r="CI21" s="871"/>
      <c r="CJ21" s="871"/>
      <c r="CK21" s="871"/>
      <c r="CL21" s="871"/>
      <c r="CM21" s="871"/>
      <c r="CN21" s="871"/>
      <c r="CO21" s="871"/>
      <c r="CP21" s="871"/>
      <c r="CQ21" s="871"/>
      <c r="CR21" s="871"/>
      <c r="CS21" s="871"/>
      <c r="CT21" s="871"/>
      <c r="CU21" s="871"/>
      <c r="CV21" s="871"/>
      <c r="CW21" s="871"/>
      <c r="CX21" s="871"/>
      <c r="CY21" s="871"/>
      <c r="CZ21" s="871"/>
      <c r="DA21" s="871"/>
      <c r="DB21" s="871"/>
      <c r="DC21" s="871"/>
      <c r="DD21" s="871"/>
      <c r="DE21" s="871"/>
      <c r="DF21" s="871"/>
      <c r="DG21" s="871"/>
      <c r="DH21" s="871"/>
      <c r="DI21" s="871"/>
      <c r="DJ21" s="871"/>
      <c r="DK21" s="871"/>
      <c r="DL21" s="871"/>
      <c r="DM21" s="871"/>
      <c r="DN21" s="871"/>
      <c r="DO21" s="871"/>
      <c r="DP21" s="871"/>
      <c r="DQ21" s="871"/>
      <c r="DR21" s="871"/>
      <c r="DS21" s="871"/>
      <c r="DT21" s="871"/>
      <c r="DU21" s="871"/>
      <c r="DV21" s="871"/>
      <c r="DW21" s="871"/>
      <c r="DX21" s="871"/>
      <c r="DY21" s="871"/>
      <c r="DZ21" s="871"/>
      <c r="EA21" s="871"/>
      <c r="EB21" s="871"/>
      <c r="EC21" s="871"/>
      <c r="ED21" s="871"/>
      <c r="EE21" s="871"/>
      <c r="EF21" s="871"/>
      <c r="EG21" s="871"/>
      <c r="EH21" s="871"/>
      <c r="EI21" s="871"/>
      <c r="EJ21" s="871"/>
      <c r="EK21" s="871"/>
      <c r="EL21" s="871"/>
      <c r="EM21" s="871"/>
      <c r="EN21" s="871"/>
      <c r="EO21" s="871"/>
      <c r="EP21" s="871"/>
    </row>
    <row r="22" spans="1:146" s="883" customFormat="1" x14ac:dyDescent="0.2">
      <c r="A22" s="882"/>
      <c r="B22" s="186">
        <v>2</v>
      </c>
      <c r="C22" s="946" t="s">
        <v>1729</v>
      </c>
      <c r="D22" s="1204"/>
      <c r="E22" s="1201"/>
      <c r="F22" s="1205">
        <v>1</v>
      </c>
      <c r="G22" s="1206">
        <v>10</v>
      </c>
      <c r="H22" s="898"/>
      <c r="I22" s="875"/>
      <c r="J22" s="871"/>
      <c r="K22" s="871"/>
      <c r="L22" s="871"/>
      <c r="M22" s="871"/>
      <c r="N22" s="871"/>
      <c r="O22" s="871"/>
      <c r="P22" s="871"/>
      <c r="Q22" s="871"/>
      <c r="R22" s="871"/>
      <c r="S22" s="871"/>
      <c r="T22" s="871"/>
      <c r="U22" s="871"/>
      <c r="V22" s="871"/>
      <c r="W22" s="871"/>
      <c r="X22" s="871"/>
      <c r="Y22" s="871"/>
      <c r="Z22" s="871"/>
      <c r="AA22" s="871"/>
      <c r="AB22" s="871"/>
      <c r="AC22" s="871"/>
      <c r="AD22" s="871"/>
      <c r="AE22" s="871"/>
      <c r="AF22" s="871"/>
      <c r="AG22" s="871"/>
      <c r="AH22" s="871"/>
      <c r="AI22" s="871"/>
      <c r="AJ22" s="871"/>
      <c r="AK22" s="871"/>
      <c r="AL22" s="871"/>
      <c r="AM22" s="871"/>
      <c r="AN22" s="871"/>
      <c r="AO22" s="871"/>
      <c r="AP22" s="871"/>
      <c r="AQ22" s="871"/>
      <c r="AR22" s="871"/>
      <c r="AS22" s="871"/>
      <c r="AT22" s="871"/>
      <c r="AU22" s="871"/>
      <c r="AV22" s="871"/>
      <c r="AW22" s="871"/>
      <c r="AX22" s="871"/>
      <c r="AY22" s="871"/>
      <c r="AZ22" s="871"/>
      <c r="BA22" s="871"/>
      <c r="BB22" s="871"/>
      <c r="BC22" s="871"/>
      <c r="BD22" s="871"/>
      <c r="BE22" s="871"/>
      <c r="BF22" s="871"/>
      <c r="BG22" s="871"/>
      <c r="BH22" s="871"/>
      <c r="BI22" s="871"/>
      <c r="BJ22" s="871"/>
      <c r="BK22" s="871"/>
      <c r="BL22" s="871"/>
      <c r="BM22" s="871"/>
      <c r="BN22" s="871"/>
      <c r="BO22" s="871"/>
      <c r="BP22" s="871"/>
      <c r="BQ22" s="871"/>
      <c r="BR22" s="871"/>
      <c r="BS22" s="871"/>
      <c r="BT22" s="871"/>
      <c r="BU22" s="871"/>
      <c r="BV22" s="871"/>
      <c r="BW22" s="871"/>
      <c r="BX22" s="871"/>
      <c r="BY22" s="871"/>
      <c r="BZ22" s="871"/>
      <c r="CA22" s="871"/>
      <c r="CB22" s="871"/>
      <c r="CC22" s="871"/>
      <c r="CD22" s="871"/>
      <c r="CE22" s="871"/>
      <c r="CF22" s="871"/>
      <c r="CG22" s="871"/>
      <c r="CH22" s="871"/>
      <c r="CI22" s="871"/>
      <c r="CJ22" s="871"/>
      <c r="CK22" s="871"/>
      <c r="CL22" s="871"/>
      <c r="CM22" s="871"/>
      <c r="CN22" s="871"/>
      <c r="CO22" s="871"/>
      <c r="CP22" s="871"/>
      <c r="CQ22" s="871"/>
      <c r="CR22" s="871"/>
      <c r="CS22" s="871"/>
      <c r="CT22" s="871"/>
      <c r="CU22" s="871"/>
      <c r="CV22" s="871"/>
      <c r="CW22" s="871"/>
      <c r="CX22" s="871"/>
      <c r="CY22" s="871"/>
      <c r="CZ22" s="871"/>
      <c r="DA22" s="871"/>
      <c r="DB22" s="871"/>
      <c r="DC22" s="871"/>
      <c r="DD22" s="871"/>
      <c r="DE22" s="871"/>
      <c r="DF22" s="871"/>
      <c r="DG22" s="871"/>
      <c r="DH22" s="871"/>
      <c r="DI22" s="871"/>
      <c r="DJ22" s="871"/>
      <c r="DK22" s="871"/>
      <c r="DL22" s="871"/>
      <c r="DM22" s="871"/>
      <c r="DN22" s="871"/>
      <c r="DO22" s="871"/>
      <c r="DP22" s="871"/>
      <c r="DQ22" s="871"/>
      <c r="DR22" s="871"/>
      <c r="DS22" s="871"/>
      <c r="DT22" s="871"/>
      <c r="DU22" s="871"/>
      <c r="DV22" s="871"/>
      <c r="DW22" s="871"/>
      <c r="DX22" s="871"/>
      <c r="DY22" s="871"/>
      <c r="DZ22" s="871"/>
      <c r="EA22" s="871"/>
      <c r="EB22" s="871"/>
      <c r="EC22" s="871"/>
      <c r="ED22" s="871"/>
      <c r="EE22" s="871"/>
      <c r="EF22" s="871"/>
      <c r="EG22" s="871"/>
      <c r="EH22" s="871"/>
      <c r="EI22" s="871"/>
      <c r="EJ22" s="871"/>
      <c r="EK22" s="871"/>
      <c r="EL22" s="871"/>
      <c r="EM22" s="871"/>
      <c r="EN22" s="871"/>
      <c r="EO22" s="871"/>
      <c r="EP22" s="871"/>
    </row>
    <row r="23" spans="1:146" s="883" customFormat="1" x14ac:dyDescent="0.2">
      <c r="A23" s="882"/>
      <c r="B23" s="186">
        <v>1</v>
      </c>
      <c r="C23" s="946" t="s">
        <v>256</v>
      </c>
      <c r="D23" s="1204"/>
      <c r="E23" s="1201"/>
      <c r="F23" s="1205">
        <v>1</v>
      </c>
      <c r="G23" s="1206">
        <v>10</v>
      </c>
      <c r="H23" s="898"/>
      <c r="I23" s="875"/>
      <c r="J23" s="871"/>
      <c r="K23" s="871"/>
      <c r="L23" s="871"/>
      <c r="M23" s="871"/>
      <c r="N23" s="871"/>
      <c r="O23" s="871"/>
      <c r="P23" s="871"/>
      <c r="Q23" s="871"/>
      <c r="R23" s="871"/>
      <c r="S23" s="871"/>
      <c r="T23" s="871"/>
      <c r="U23" s="871"/>
      <c r="V23" s="871"/>
      <c r="W23" s="871"/>
      <c r="X23" s="871"/>
      <c r="Y23" s="871"/>
      <c r="Z23" s="871"/>
      <c r="AA23" s="871"/>
      <c r="AB23" s="871"/>
      <c r="AC23" s="871"/>
      <c r="AD23" s="871"/>
      <c r="AE23" s="871"/>
      <c r="AF23" s="871"/>
      <c r="AG23" s="871"/>
      <c r="AH23" s="871"/>
      <c r="AI23" s="871"/>
      <c r="AJ23" s="871"/>
      <c r="AK23" s="871"/>
      <c r="AL23" s="871"/>
      <c r="AM23" s="871"/>
      <c r="AN23" s="871"/>
      <c r="AO23" s="871"/>
      <c r="AP23" s="871"/>
      <c r="AQ23" s="871"/>
      <c r="AR23" s="871"/>
      <c r="AS23" s="871"/>
      <c r="AT23" s="871"/>
      <c r="AU23" s="871"/>
      <c r="AV23" s="871"/>
      <c r="AW23" s="871"/>
      <c r="AX23" s="871"/>
      <c r="AY23" s="871"/>
      <c r="AZ23" s="871"/>
      <c r="BA23" s="871"/>
      <c r="BB23" s="871"/>
      <c r="BC23" s="871"/>
      <c r="BD23" s="871"/>
      <c r="BE23" s="871"/>
      <c r="BF23" s="871"/>
      <c r="BG23" s="871"/>
      <c r="BH23" s="871"/>
      <c r="BI23" s="871"/>
      <c r="BJ23" s="871"/>
      <c r="BK23" s="871"/>
      <c r="BL23" s="871"/>
      <c r="BM23" s="871"/>
      <c r="BN23" s="871"/>
      <c r="BO23" s="871"/>
      <c r="BP23" s="871"/>
      <c r="BQ23" s="871"/>
      <c r="BR23" s="871"/>
      <c r="BS23" s="871"/>
      <c r="BT23" s="871"/>
      <c r="BU23" s="871"/>
      <c r="BV23" s="871"/>
      <c r="BW23" s="871"/>
      <c r="BX23" s="871"/>
      <c r="BY23" s="871"/>
      <c r="BZ23" s="871"/>
      <c r="CA23" s="871"/>
      <c r="CB23" s="871"/>
      <c r="CC23" s="871"/>
      <c r="CD23" s="871"/>
      <c r="CE23" s="871"/>
      <c r="CF23" s="871"/>
      <c r="CG23" s="871"/>
      <c r="CH23" s="871"/>
      <c r="CI23" s="871"/>
      <c r="CJ23" s="871"/>
      <c r="CK23" s="871"/>
      <c r="CL23" s="871"/>
      <c r="CM23" s="871"/>
      <c r="CN23" s="871"/>
      <c r="CO23" s="871"/>
      <c r="CP23" s="871"/>
      <c r="CQ23" s="871"/>
      <c r="CR23" s="871"/>
      <c r="CS23" s="871"/>
      <c r="CT23" s="871"/>
      <c r="CU23" s="871"/>
      <c r="CV23" s="871"/>
      <c r="CW23" s="871"/>
      <c r="CX23" s="871"/>
      <c r="CY23" s="871"/>
      <c r="CZ23" s="871"/>
      <c r="DA23" s="871"/>
      <c r="DB23" s="871"/>
      <c r="DC23" s="871"/>
      <c r="DD23" s="871"/>
      <c r="DE23" s="871"/>
      <c r="DF23" s="871"/>
      <c r="DG23" s="871"/>
      <c r="DH23" s="871"/>
      <c r="DI23" s="871"/>
      <c r="DJ23" s="871"/>
      <c r="DK23" s="871"/>
      <c r="DL23" s="871"/>
      <c r="DM23" s="871"/>
      <c r="DN23" s="871"/>
      <c r="DO23" s="871"/>
      <c r="DP23" s="871"/>
      <c r="DQ23" s="871"/>
      <c r="DR23" s="871"/>
      <c r="DS23" s="871"/>
      <c r="DT23" s="871"/>
      <c r="DU23" s="871"/>
      <c r="DV23" s="871"/>
      <c r="DW23" s="871"/>
      <c r="DX23" s="871"/>
      <c r="DY23" s="871"/>
      <c r="DZ23" s="871"/>
      <c r="EA23" s="871"/>
      <c r="EB23" s="871"/>
      <c r="EC23" s="871"/>
      <c r="ED23" s="871"/>
      <c r="EE23" s="871"/>
      <c r="EF23" s="871"/>
      <c r="EG23" s="871"/>
      <c r="EH23" s="871"/>
      <c r="EI23" s="871"/>
      <c r="EJ23" s="871"/>
      <c r="EK23" s="871"/>
      <c r="EL23" s="871"/>
      <c r="EM23" s="871"/>
      <c r="EN23" s="871"/>
      <c r="EO23" s="871"/>
      <c r="EP23" s="871"/>
    </row>
    <row r="24" spans="1:146" s="883" customFormat="1" x14ac:dyDescent="0.2">
      <c r="A24" s="882"/>
      <c r="B24" s="186">
        <v>1</v>
      </c>
      <c r="C24" s="946" t="s">
        <v>1829</v>
      </c>
      <c r="D24" s="1204"/>
      <c r="E24" s="1201"/>
      <c r="F24" s="1205">
        <v>0.5</v>
      </c>
      <c r="G24" s="1206">
        <v>10</v>
      </c>
      <c r="H24" s="898"/>
      <c r="I24" s="875"/>
      <c r="J24" s="871"/>
      <c r="K24" s="871"/>
      <c r="L24" s="871"/>
      <c r="M24" s="871"/>
      <c r="N24" s="871"/>
      <c r="O24" s="871"/>
      <c r="P24" s="871"/>
      <c r="Q24" s="871"/>
      <c r="R24" s="871"/>
      <c r="S24" s="871"/>
      <c r="T24" s="871"/>
      <c r="U24" s="871"/>
      <c r="V24" s="871"/>
      <c r="W24" s="871"/>
      <c r="X24" s="871"/>
      <c r="Y24" s="871"/>
      <c r="Z24" s="871"/>
      <c r="AA24" s="871"/>
      <c r="AB24" s="871"/>
      <c r="AC24" s="871"/>
      <c r="AD24" s="871"/>
      <c r="AE24" s="871"/>
      <c r="AF24" s="871"/>
      <c r="AG24" s="871"/>
      <c r="AH24" s="871"/>
      <c r="AI24" s="871"/>
      <c r="AJ24" s="871"/>
      <c r="AK24" s="871"/>
      <c r="AL24" s="871"/>
      <c r="AM24" s="871"/>
      <c r="AN24" s="871"/>
      <c r="AO24" s="871"/>
      <c r="AP24" s="871"/>
      <c r="AQ24" s="871"/>
      <c r="AR24" s="871"/>
      <c r="AS24" s="871"/>
      <c r="AT24" s="871"/>
      <c r="AU24" s="871"/>
      <c r="AV24" s="871"/>
      <c r="AW24" s="871"/>
      <c r="AX24" s="871"/>
      <c r="AY24" s="871"/>
      <c r="AZ24" s="871"/>
      <c r="BA24" s="871"/>
      <c r="BB24" s="871"/>
      <c r="BC24" s="871"/>
      <c r="BD24" s="871"/>
      <c r="BE24" s="871"/>
      <c r="BF24" s="871"/>
      <c r="BG24" s="871"/>
      <c r="BH24" s="871"/>
      <c r="BI24" s="871"/>
      <c r="BJ24" s="871"/>
      <c r="BK24" s="871"/>
      <c r="BL24" s="871"/>
      <c r="BM24" s="871"/>
      <c r="BN24" s="871"/>
      <c r="BO24" s="871"/>
      <c r="BP24" s="871"/>
      <c r="BQ24" s="871"/>
      <c r="BR24" s="871"/>
      <c r="BS24" s="871"/>
      <c r="BT24" s="871"/>
      <c r="BU24" s="871"/>
      <c r="BV24" s="871"/>
      <c r="BW24" s="871"/>
      <c r="BX24" s="871"/>
      <c r="BY24" s="871"/>
      <c r="BZ24" s="871"/>
      <c r="CA24" s="871"/>
      <c r="CB24" s="871"/>
      <c r="CC24" s="871"/>
      <c r="CD24" s="871"/>
      <c r="CE24" s="871"/>
      <c r="CF24" s="871"/>
      <c r="CG24" s="871"/>
      <c r="CH24" s="871"/>
      <c r="CI24" s="871"/>
      <c r="CJ24" s="871"/>
      <c r="CK24" s="871"/>
      <c r="CL24" s="871"/>
      <c r="CM24" s="871"/>
      <c r="CN24" s="871"/>
      <c r="CO24" s="871"/>
      <c r="CP24" s="871"/>
      <c r="CQ24" s="871"/>
      <c r="CR24" s="871"/>
      <c r="CS24" s="871"/>
      <c r="CT24" s="871"/>
      <c r="CU24" s="871"/>
      <c r="CV24" s="871"/>
      <c r="CW24" s="871"/>
      <c r="CX24" s="871"/>
      <c r="CY24" s="871"/>
      <c r="CZ24" s="871"/>
      <c r="DA24" s="871"/>
      <c r="DB24" s="871"/>
      <c r="DC24" s="871"/>
      <c r="DD24" s="871"/>
      <c r="DE24" s="871"/>
      <c r="DF24" s="871"/>
      <c r="DG24" s="871"/>
      <c r="DH24" s="871"/>
      <c r="DI24" s="871"/>
      <c r="DJ24" s="871"/>
      <c r="DK24" s="871"/>
      <c r="DL24" s="871"/>
      <c r="DM24" s="871"/>
      <c r="DN24" s="871"/>
      <c r="DO24" s="871"/>
      <c r="DP24" s="871"/>
      <c r="DQ24" s="871"/>
      <c r="DR24" s="871"/>
      <c r="DS24" s="871"/>
      <c r="DT24" s="871"/>
      <c r="DU24" s="871"/>
      <c r="DV24" s="871"/>
      <c r="DW24" s="871"/>
      <c r="DX24" s="871"/>
      <c r="DY24" s="871"/>
      <c r="DZ24" s="871"/>
      <c r="EA24" s="871"/>
      <c r="EB24" s="871"/>
      <c r="EC24" s="871"/>
      <c r="ED24" s="871"/>
      <c r="EE24" s="871"/>
      <c r="EF24" s="871"/>
      <c r="EG24" s="871"/>
      <c r="EH24" s="871"/>
      <c r="EI24" s="871"/>
      <c r="EJ24" s="871"/>
      <c r="EK24" s="871"/>
      <c r="EL24" s="871"/>
      <c r="EM24" s="871"/>
      <c r="EN24" s="871"/>
      <c r="EO24" s="871"/>
      <c r="EP24" s="871"/>
    </row>
    <row r="25" spans="1:146" s="883" customFormat="1" x14ac:dyDescent="0.2">
      <c r="A25" s="882"/>
      <c r="B25" s="186">
        <v>1</v>
      </c>
      <c r="C25" s="946" t="s">
        <v>1828</v>
      </c>
      <c r="D25" s="1204"/>
      <c r="E25" s="1201"/>
      <c r="F25" s="1205">
        <v>0.5</v>
      </c>
      <c r="G25" s="1206">
        <v>10</v>
      </c>
      <c r="H25" s="898"/>
      <c r="I25" s="875"/>
      <c r="J25" s="871"/>
      <c r="K25" s="871"/>
      <c r="L25" s="871"/>
      <c r="M25" s="871"/>
      <c r="N25" s="871"/>
      <c r="O25" s="871"/>
      <c r="P25" s="871"/>
      <c r="Q25" s="871"/>
      <c r="R25" s="871"/>
      <c r="S25" s="871"/>
      <c r="T25" s="871"/>
      <c r="U25" s="871"/>
      <c r="V25" s="871"/>
      <c r="W25" s="871"/>
      <c r="X25" s="871"/>
      <c r="Y25" s="871"/>
      <c r="Z25" s="871"/>
      <c r="AA25" s="871"/>
      <c r="AB25" s="871"/>
      <c r="AC25" s="871"/>
      <c r="AD25" s="871"/>
      <c r="AE25" s="871"/>
      <c r="AF25" s="871"/>
      <c r="AG25" s="871"/>
      <c r="AH25" s="871"/>
      <c r="AI25" s="871"/>
      <c r="AJ25" s="871"/>
      <c r="AK25" s="871"/>
      <c r="AL25" s="871"/>
      <c r="AM25" s="871"/>
      <c r="AN25" s="871"/>
      <c r="AO25" s="871"/>
      <c r="AP25" s="871"/>
      <c r="AQ25" s="871"/>
      <c r="AR25" s="871"/>
      <c r="AS25" s="871"/>
      <c r="AT25" s="871"/>
      <c r="AU25" s="871"/>
      <c r="AV25" s="871"/>
      <c r="AW25" s="871"/>
      <c r="AX25" s="871"/>
      <c r="AY25" s="871"/>
      <c r="AZ25" s="871"/>
      <c r="BA25" s="871"/>
      <c r="BB25" s="871"/>
      <c r="BC25" s="871"/>
      <c r="BD25" s="871"/>
      <c r="BE25" s="871"/>
      <c r="BF25" s="871"/>
      <c r="BG25" s="871"/>
      <c r="BH25" s="871"/>
      <c r="BI25" s="871"/>
      <c r="BJ25" s="871"/>
      <c r="BK25" s="871"/>
      <c r="BL25" s="871"/>
      <c r="BM25" s="871"/>
      <c r="BN25" s="871"/>
      <c r="BO25" s="871"/>
      <c r="BP25" s="871"/>
      <c r="BQ25" s="871"/>
      <c r="BR25" s="871"/>
      <c r="BS25" s="871"/>
      <c r="BT25" s="871"/>
      <c r="BU25" s="871"/>
      <c r="BV25" s="871"/>
      <c r="BW25" s="871"/>
      <c r="BX25" s="871"/>
      <c r="BY25" s="871"/>
      <c r="BZ25" s="871"/>
      <c r="CA25" s="871"/>
      <c r="CB25" s="871"/>
      <c r="CC25" s="871"/>
      <c r="CD25" s="871"/>
      <c r="CE25" s="871"/>
      <c r="CF25" s="871"/>
      <c r="CG25" s="871"/>
      <c r="CH25" s="871"/>
      <c r="CI25" s="871"/>
      <c r="CJ25" s="871"/>
      <c r="CK25" s="871"/>
      <c r="CL25" s="871"/>
      <c r="CM25" s="871"/>
      <c r="CN25" s="871"/>
      <c r="CO25" s="871"/>
      <c r="CP25" s="871"/>
      <c r="CQ25" s="871"/>
      <c r="CR25" s="871"/>
      <c r="CS25" s="871"/>
      <c r="CT25" s="871"/>
      <c r="CU25" s="871"/>
      <c r="CV25" s="871"/>
      <c r="CW25" s="871"/>
      <c r="CX25" s="871"/>
      <c r="CY25" s="871"/>
      <c r="CZ25" s="871"/>
      <c r="DA25" s="871"/>
      <c r="DB25" s="871"/>
      <c r="DC25" s="871"/>
      <c r="DD25" s="871"/>
      <c r="DE25" s="871"/>
      <c r="DF25" s="871"/>
      <c r="DG25" s="871"/>
      <c r="DH25" s="871"/>
      <c r="DI25" s="871"/>
      <c r="DJ25" s="871"/>
      <c r="DK25" s="871"/>
      <c r="DL25" s="871"/>
      <c r="DM25" s="871"/>
      <c r="DN25" s="871"/>
      <c r="DO25" s="871"/>
      <c r="DP25" s="871"/>
      <c r="DQ25" s="871"/>
      <c r="DR25" s="871"/>
      <c r="DS25" s="871"/>
      <c r="DT25" s="871"/>
      <c r="DU25" s="871"/>
      <c r="DV25" s="871"/>
      <c r="DW25" s="871"/>
      <c r="DX25" s="871"/>
      <c r="DY25" s="871"/>
      <c r="DZ25" s="871"/>
      <c r="EA25" s="871"/>
      <c r="EB25" s="871"/>
      <c r="EC25" s="871"/>
      <c r="ED25" s="871"/>
      <c r="EE25" s="871"/>
      <c r="EF25" s="871"/>
      <c r="EG25" s="871"/>
      <c r="EH25" s="871"/>
      <c r="EI25" s="871"/>
      <c r="EJ25" s="871"/>
      <c r="EK25" s="871"/>
      <c r="EL25" s="871"/>
      <c r="EM25" s="871"/>
      <c r="EN25" s="871"/>
      <c r="EO25" s="871"/>
      <c r="EP25" s="871"/>
    </row>
    <row r="26" spans="1:146" s="883" customFormat="1" ht="16.5" customHeight="1" x14ac:dyDescent="0.2">
      <c r="A26" s="882"/>
      <c r="B26" s="925" t="s">
        <v>1814</v>
      </c>
      <c r="C26" s="923"/>
      <c r="D26" s="1207"/>
      <c r="E26" s="923"/>
      <c r="F26" s="1207"/>
      <c r="G26" s="1207"/>
      <c r="H26" s="924"/>
      <c r="I26" s="875"/>
      <c r="J26" s="871"/>
      <c r="K26" s="871"/>
      <c r="L26" s="871"/>
      <c r="M26" s="871"/>
      <c r="N26" s="871"/>
      <c r="O26" s="871"/>
      <c r="P26" s="871"/>
      <c r="Q26" s="871"/>
      <c r="R26" s="871"/>
      <c r="S26" s="871"/>
      <c r="T26" s="871"/>
      <c r="U26" s="871"/>
      <c r="V26" s="871"/>
      <c r="W26" s="871"/>
      <c r="X26" s="871"/>
      <c r="Y26" s="871"/>
      <c r="Z26" s="871"/>
      <c r="AA26" s="871"/>
      <c r="AB26" s="871"/>
      <c r="AC26" s="871"/>
      <c r="AD26" s="871"/>
      <c r="AE26" s="871"/>
      <c r="AF26" s="871"/>
      <c r="AG26" s="871"/>
      <c r="AH26" s="871"/>
      <c r="AI26" s="871"/>
      <c r="AJ26" s="871"/>
      <c r="AK26" s="871"/>
      <c r="AL26" s="871"/>
      <c r="AM26" s="871"/>
      <c r="AN26" s="871"/>
      <c r="AO26" s="871"/>
      <c r="AP26" s="871"/>
      <c r="AQ26" s="871"/>
      <c r="AR26" s="871"/>
      <c r="AS26" s="871"/>
      <c r="AT26" s="871"/>
      <c r="AU26" s="871"/>
      <c r="AV26" s="871"/>
      <c r="AW26" s="871"/>
      <c r="AX26" s="871"/>
      <c r="AY26" s="871"/>
      <c r="AZ26" s="871"/>
      <c r="BA26" s="871"/>
      <c r="BB26" s="871"/>
      <c r="BC26" s="871"/>
      <c r="BD26" s="871"/>
      <c r="BE26" s="871"/>
      <c r="BF26" s="871"/>
      <c r="BG26" s="871"/>
      <c r="BH26" s="871"/>
      <c r="BI26" s="871"/>
      <c r="BJ26" s="871"/>
      <c r="BK26" s="871"/>
      <c r="BL26" s="871"/>
      <c r="BM26" s="871"/>
      <c r="BN26" s="871"/>
      <c r="BO26" s="871"/>
      <c r="BP26" s="871"/>
      <c r="BQ26" s="871"/>
      <c r="BR26" s="871"/>
      <c r="BS26" s="871"/>
      <c r="BT26" s="871"/>
      <c r="BU26" s="871"/>
      <c r="BV26" s="871"/>
      <c r="BW26" s="871"/>
      <c r="BX26" s="871"/>
      <c r="BY26" s="871"/>
      <c r="BZ26" s="871"/>
      <c r="CA26" s="871"/>
      <c r="CB26" s="871"/>
      <c r="CC26" s="871"/>
      <c r="CD26" s="871"/>
      <c r="CE26" s="871"/>
      <c r="CF26" s="871"/>
      <c r="CG26" s="871"/>
      <c r="CH26" s="871"/>
      <c r="CI26" s="871"/>
      <c r="CJ26" s="871"/>
      <c r="CK26" s="871"/>
      <c r="CL26" s="871"/>
      <c r="CM26" s="871"/>
      <c r="CN26" s="871"/>
      <c r="CO26" s="871"/>
      <c r="CP26" s="871"/>
      <c r="CQ26" s="871"/>
      <c r="CR26" s="871"/>
      <c r="CS26" s="871"/>
      <c r="CT26" s="871"/>
      <c r="CU26" s="871"/>
      <c r="CV26" s="871"/>
      <c r="CW26" s="871"/>
      <c r="CX26" s="871"/>
      <c r="CY26" s="871"/>
      <c r="CZ26" s="871"/>
      <c r="DA26" s="871"/>
      <c r="DB26" s="871"/>
      <c r="DC26" s="871"/>
      <c r="DD26" s="871"/>
      <c r="DE26" s="871"/>
      <c r="DF26" s="871"/>
      <c r="DG26" s="871"/>
      <c r="DH26" s="871"/>
      <c r="DI26" s="871"/>
      <c r="DJ26" s="871"/>
      <c r="DK26" s="871"/>
      <c r="DL26" s="871"/>
      <c r="DM26" s="871"/>
      <c r="DN26" s="871"/>
      <c r="DO26" s="871"/>
      <c r="DP26" s="871"/>
      <c r="DQ26" s="871"/>
      <c r="DR26" s="871"/>
      <c r="DS26" s="871"/>
      <c r="DT26" s="871"/>
      <c r="DU26" s="871"/>
      <c r="DV26" s="871"/>
      <c r="DW26" s="871"/>
      <c r="DX26" s="871"/>
      <c r="DY26" s="871"/>
      <c r="DZ26" s="871"/>
      <c r="EA26" s="871"/>
      <c r="EB26" s="871"/>
      <c r="EC26" s="871"/>
      <c r="ED26" s="871"/>
      <c r="EE26" s="871"/>
      <c r="EF26" s="871"/>
      <c r="EG26" s="871"/>
      <c r="EH26" s="871"/>
      <c r="EI26" s="871"/>
      <c r="EJ26" s="871"/>
      <c r="EK26" s="871"/>
      <c r="EL26" s="871"/>
      <c r="EM26" s="871"/>
      <c r="EN26" s="871"/>
      <c r="EO26" s="871"/>
      <c r="EP26" s="871"/>
    </row>
    <row r="27" spans="1:146" s="883" customFormat="1" x14ac:dyDescent="0.2">
      <c r="A27" s="882"/>
      <c r="B27" s="186">
        <v>2</v>
      </c>
      <c r="C27" s="910" t="s">
        <v>257</v>
      </c>
      <c r="D27" s="1204"/>
      <c r="E27" s="1201"/>
      <c r="F27" s="1205">
        <v>1</v>
      </c>
      <c r="G27" s="1206">
        <v>10</v>
      </c>
      <c r="H27" s="898"/>
      <c r="I27" s="875"/>
      <c r="J27" s="871"/>
      <c r="K27" s="871"/>
      <c r="L27" s="871"/>
      <c r="M27" s="871"/>
      <c r="N27" s="871"/>
      <c r="O27" s="871"/>
      <c r="P27" s="871"/>
      <c r="Q27" s="871"/>
      <c r="R27" s="871"/>
      <c r="S27" s="871"/>
      <c r="T27" s="871"/>
      <c r="U27" s="871"/>
      <c r="V27" s="871"/>
      <c r="W27" s="871"/>
      <c r="X27" s="871"/>
      <c r="Y27" s="871"/>
      <c r="Z27" s="871"/>
      <c r="AA27" s="871"/>
      <c r="AB27" s="871"/>
      <c r="AC27" s="871"/>
      <c r="AD27" s="871"/>
      <c r="AE27" s="871"/>
      <c r="AF27" s="871"/>
      <c r="AG27" s="871"/>
      <c r="AH27" s="871"/>
      <c r="AI27" s="871"/>
      <c r="AJ27" s="871"/>
      <c r="AK27" s="871"/>
      <c r="AL27" s="871"/>
      <c r="AM27" s="871"/>
      <c r="AN27" s="871"/>
      <c r="AO27" s="871"/>
      <c r="AP27" s="871"/>
      <c r="AQ27" s="871"/>
      <c r="AR27" s="871"/>
      <c r="AS27" s="871"/>
      <c r="AT27" s="871"/>
      <c r="AU27" s="871"/>
      <c r="AV27" s="871"/>
      <c r="AW27" s="871"/>
      <c r="AX27" s="871"/>
      <c r="AY27" s="871"/>
      <c r="AZ27" s="871"/>
      <c r="BA27" s="871"/>
      <c r="BB27" s="871"/>
      <c r="BC27" s="871"/>
      <c r="BD27" s="871"/>
      <c r="BE27" s="871"/>
      <c r="BF27" s="871"/>
      <c r="BG27" s="871"/>
      <c r="BH27" s="871"/>
      <c r="BI27" s="871"/>
      <c r="BJ27" s="871"/>
      <c r="BK27" s="871"/>
      <c r="BL27" s="871"/>
      <c r="BM27" s="871"/>
      <c r="BN27" s="871"/>
      <c r="BO27" s="871"/>
      <c r="BP27" s="871"/>
      <c r="BQ27" s="871"/>
      <c r="BR27" s="871"/>
      <c r="BS27" s="871"/>
      <c r="BT27" s="871"/>
      <c r="BU27" s="871"/>
      <c r="BV27" s="871"/>
      <c r="BW27" s="871"/>
      <c r="BX27" s="871"/>
      <c r="BY27" s="871"/>
      <c r="BZ27" s="871"/>
      <c r="CA27" s="871"/>
      <c r="CB27" s="871"/>
      <c r="CC27" s="871"/>
      <c r="CD27" s="871"/>
      <c r="CE27" s="871"/>
      <c r="CF27" s="871"/>
      <c r="CG27" s="871"/>
      <c r="CH27" s="871"/>
      <c r="CI27" s="871"/>
      <c r="CJ27" s="871"/>
      <c r="CK27" s="871"/>
      <c r="CL27" s="871"/>
      <c r="CM27" s="871"/>
      <c r="CN27" s="871"/>
      <c r="CO27" s="871"/>
      <c r="CP27" s="871"/>
      <c r="CQ27" s="871"/>
      <c r="CR27" s="871"/>
      <c r="CS27" s="871"/>
      <c r="CT27" s="871"/>
      <c r="CU27" s="871"/>
      <c r="CV27" s="871"/>
      <c r="CW27" s="871"/>
      <c r="CX27" s="871"/>
      <c r="CY27" s="871"/>
      <c r="CZ27" s="871"/>
      <c r="DA27" s="871"/>
      <c r="DB27" s="871"/>
      <c r="DC27" s="871"/>
      <c r="DD27" s="871"/>
      <c r="DE27" s="871"/>
      <c r="DF27" s="871"/>
      <c r="DG27" s="871"/>
      <c r="DH27" s="871"/>
      <c r="DI27" s="871"/>
      <c r="DJ27" s="871"/>
      <c r="DK27" s="871"/>
      <c r="DL27" s="871"/>
      <c r="DM27" s="871"/>
      <c r="DN27" s="871"/>
      <c r="DO27" s="871"/>
      <c r="DP27" s="871"/>
      <c r="DQ27" s="871"/>
      <c r="DR27" s="871"/>
      <c r="DS27" s="871"/>
      <c r="DT27" s="871"/>
      <c r="DU27" s="871"/>
      <c r="DV27" s="871"/>
      <c r="DW27" s="871"/>
      <c r="DX27" s="871"/>
      <c r="DY27" s="871"/>
      <c r="DZ27" s="871"/>
      <c r="EA27" s="871"/>
      <c r="EB27" s="871"/>
      <c r="EC27" s="871"/>
      <c r="ED27" s="871"/>
      <c r="EE27" s="871"/>
      <c r="EF27" s="871"/>
      <c r="EG27" s="871"/>
      <c r="EH27" s="871"/>
      <c r="EI27" s="871"/>
      <c r="EJ27" s="871"/>
      <c r="EK27" s="871"/>
      <c r="EL27" s="871"/>
      <c r="EM27" s="871"/>
      <c r="EN27" s="871"/>
      <c r="EO27" s="871"/>
      <c r="EP27" s="871"/>
    </row>
    <row r="28" spans="1:146" s="883" customFormat="1" ht="16.5" customHeight="1" x14ac:dyDescent="0.2">
      <c r="A28" s="882"/>
      <c r="B28" s="925" t="s">
        <v>1764</v>
      </c>
      <c r="C28" s="923"/>
      <c r="D28" s="1207"/>
      <c r="E28" s="1208"/>
      <c r="F28" s="1207"/>
      <c r="G28" s="1207"/>
      <c r="H28" s="924"/>
      <c r="I28" s="875"/>
      <c r="J28" s="871"/>
      <c r="K28" s="871"/>
      <c r="L28" s="871"/>
      <c r="M28" s="871"/>
      <c r="N28" s="871"/>
      <c r="O28" s="871"/>
      <c r="P28" s="871"/>
      <c r="Q28" s="871"/>
      <c r="R28" s="871"/>
      <c r="S28" s="871"/>
      <c r="T28" s="871"/>
      <c r="U28" s="871"/>
      <c r="V28" s="871"/>
      <c r="W28" s="871"/>
      <c r="X28" s="871"/>
      <c r="Y28" s="871"/>
      <c r="Z28" s="871"/>
      <c r="AA28" s="871"/>
      <c r="AB28" s="871"/>
      <c r="AC28" s="871"/>
      <c r="AD28" s="871"/>
      <c r="AE28" s="871"/>
      <c r="AF28" s="871"/>
      <c r="AG28" s="871"/>
      <c r="AH28" s="871"/>
      <c r="AI28" s="871"/>
      <c r="AJ28" s="871"/>
      <c r="AK28" s="871"/>
      <c r="AL28" s="871"/>
      <c r="AM28" s="871"/>
      <c r="AN28" s="871"/>
      <c r="AO28" s="871"/>
      <c r="AP28" s="871"/>
      <c r="AQ28" s="871"/>
      <c r="AR28" s="871"/>
      <c r="AS28" s="871"/>
      <c r="AT28" s="871"/>
      <c r="AU28" s="871"/>
      <c r="AV28" s="871"/>
      <c r="AW28" s="871"/>
      <c r="AX28" s="871"/>
      <c r="AY28" s="871"/>
      <c r="AZ28" s="871"/>
      <c r="BA28" s="871"/>
      <c r="BB28" s="871"/>
      <c r="BC28" s="871"/>
      <c r="BD28" s="871"/>
      <c r="BE28" s="871"/>
      <c r="BF28" s="871"/>
      <c r="BG28" s="871"/>
      <c r="BH28" s="871"/>
      <c r="BI28" s="871"/>
      <c r="BJ28" s="871"/>
      <c r="BK28" s="871"/>
      <c r="BL28" s="871"/>
      <c r="BM28" s="871"/>
      <c r="BN28" s="871"/>
      <c r="BO28" s="871"/>
      <c r="BP28" s="871"/>
      <c r="BQ28" s="871"/>
      <c r="BR28" s="871"/>
      <c r="BS28" s="871"/>
      <c r="BT28" s="871"/>
      <c r="BU28" s="871"/>
      <c r="BV28" s="871"/>
      <c r="BW28" s="871"/>
      <c r="BX28" s="871"/>
      <c r="BY28" s="871"/>
      <c r="BZ28" s="871"/>
      <c r="CA28" s="871"/>
      <c r="CB28" s="871"/>
      <c r="CC28" s="871"/>
      <c r="CD28" s="871"/>
      <c r="CE28" s="871"/>
      <c r="CF28" s="871"/>
      <c r="CG28" s="871"/>
      <c r="CH28" s="871"/>
      <c r="CI28" s="871"/>
      <c r="CJ28" s="871"/>
      <c r="CK28" s="871"/>
      <c r="CL28" s="871"/>
      <c r="CM28" s="871"/>
      <c r="CN28" s="871"/>
      <c r="CO28" s="871"/>
      <c r="CP28" s="871"/>
      <c r="CQ28" s="871"/>
      <c r="CR28" s="871"/>
      <c r="CS28" s="871"/>
      <c r="CT28" s="871"/>
      <c r="CU28" s="871"/>
      <c r="CV28" s="871"/>
      <c r="CW28" s="871"/>
      <c r="CX28" s="871"/>
      <c r="CY28" s="871"/>
      <c r="CZ28" s="871"/>
      <c r="DA28" s="871"/>
      <c r="DB28" s="871"/>
      <c r="DC28" s="871"/>
      <c r="DD28" s="871"/>
      <c r="DE28" s="871"/>
      <c r="DF28" s="871"/>
      <c r="DG28" s="871"/>
      <c r="DH28" s="871"/>
      <c r="DI28" s="871"/>
      <c r="DJ28" s="871"/>
      <c r="DK28" s="871"/>
      <c r="DL28" s="871"/>
      <c r="DM28" s="871"/>
      <c r="DN28" s="871"/>
      <c r="DO28" s="871"/>
      <c r="DP28" s="871"/>
      <c r="DQ28" s="871"/>
      <c r="DR28" s="871"/>
      <c r="DS28" s="871"/>
      <c r="DT28" s="871"/>
      <c r="DU28" s="871"/>
      <c r="DV28" s="871"/>
      <c r="DW28" s="871"/>
      <c r="DX28" s="871"/>
      <c r="DY28" s="871"/>
      <c r="DZ28" s="871"/>
      <c r="EA28" s="871"/>
      <c r="EB28" s="871"/>
      <c r="EC28" s="871"/>
      <c r="ED28" s="871"/>
      <c r="EE28" s="871"/>
      <c r="EF28" s="871"/>
      <c r="EG28" s="871"/>
      <c r="EH28" s="871"/>
      <c r="EI28" s="871"/>
      <c r="EJ28" s="871"/>
      <c r="EK28" s="871"/>
      <c r="EL28" s="871"/>
      <c r="EM28" s="871"/>
      <c r="EN28" s="871"/>
      <c r="EO28" s="871"/>
      <c r="EP28" s="871"/>
    </row>
    <row r="29" spans="1:146" s="883" customFormat="1" x14ac:dyDescent="0.2">
      <c r="A29" s="882"/>
      <c r="B29" s="186">
        <v>2</v>
      </c>
      <c r="C29" s="910" t="s">
        <v>1732</v>
      </c>
      <c r="D29" s="1204"/>
      <c r="E29" s="1201"/>
      <c r="F29" s="1205">
        <v>1</v>
      </c>
      <c r="G29" s="1206">
        <v>10</v>
      </c>
      <c r="H29" s="898"/>
      <c r="I29" s="875"/>
      <c r="J29" s="871"/>
      <c r="K29" s="871"/>
      <c r="L29" s="871"/>
      <c r="M29" s="871"/>
      <c r="N29" s="871"/>
      <c r="O29" s="871"/>
      <c r="P29" s="871"/>
      <c r="Q29" s="871"/>
      <c r="R29" s="871"/>
      <c r="S29" s="871"/>
      <c r="T29" s="871"/>
      <c r="U29" s="871"/>
      <c r="V29" s="871"/>
      <c r="W29" s="871"/>
      <c r="X29" s="871"/>
      <c r="Y29" s="871"/>
      <c r="Z29" s="871"/>
      <c r="AA29" s="871"/>
      <c r="AB29" s="871"/>
      <c r="AC29" s="871"/>
      <c r="AD29" s="871"/>
      <c r="AE29" s="871"/>
      <c r="AF29" s="871"/>
      <c r="AG29" s="871"/>
      <c r="AH29" s="871"/>
      <c r="AI29" s="871"/>
      <c r="AJ29" s="871"/>
      <c r="AK29" s="871"/>
      <c r="AL29" s="871"/>
      <c r="AM29" s="871"/>
      <c r="AN29" s="871"/>
      <c r="AO29" s="871"/>
      <c r="AP29" s="871"/>
      <c r="AQ29" s="871"/>
      <c r="AR29" s="871"/>
      <c r="AS29" s="871"/>
      <c r="AT29" s="871"/>
      <c r="AU29" s="871"/>
      <c r="AV29" s="871"/>
      <c r="AW29" s="871"/>
      <c r="AX29" s="871"/>
      <c r="AY29" s="871"/>
      <c r="AZ29" s="871"/>
      <c r="BA29" s="871"/>
      <c r="BB29" s="871"/>
      <c r="BC29" s="871"/>
      <c r="BD29" s="871"/>
      <c r="BE29" s="871"/>
      <c r="BF29" s="871"/>
      <c r="BG29" s="871"/>
      <c r="BH29" s="871"/>
      <c r="BI29" s="871"/>
      <c r="BJ29" s="871"/>
      <c r="BK29" s="871"/>
      <c r="BL29" s="871"/>
      <c r="BM29" s="871"/>
      <c r="BN29" s="871"/>
      <c r="BO29" s="871"/>
      <c r="BP29" s="871"/>
      <c r="BQ29" s="871"/>
      <c r="BR29" s="871"/>
      <c r="BS29" s="871"/>
      <c r="BT29" s="871"/>
      <c r="BU29" s="871"/>
      <c r="BV29" s="871"/>
      <c r="BW29" s="871"/>
      <c r="BX29" s="871"/>
      <c r="BY29" s="871"/>
      <c r="BZ29" s="871"/>
      <c r="CA29" s="871"/>
      <c r="CB29" s="871"/>
      <c r="CC29" s="871"/>
      <c r="CD29" s="871"/>
      <c r="CE29" s="871"/>
      <c r="CF29" s="871"/>
      <c r="CG29" s="871"/>
      <c r="CH29" s="871"/>
      <c r="CI29" s="871"/>
      <c r="CJ29" s="871"/>
      <c r="CK29" s="871"/>
      <c r="CL29" s="871"/>
      <c r="CM29" s="871"/>
      <c r="CN29" s="871"/>
      <c r="CO29" s="871"/>
      <c r="CP29" s="871"/>
      <c r="CQ29" s="871"/>
      <c r="CR29" s="871"/>
      <c r="CS29" s="871"/>
      <c r="CT29" s="871"/>
      <c r="CU29" s="871"/>
      <c r="CV29" s="871"/>
      <c r="CW29" s="871"/>
      <c r="CX29" s="871"/>
      <c r="CY29" s="871"/>
      <c r="CZ29" s="871"/>
      <c r="DA29" s="871"/>
      <c r="DB29" s="871"/>
      <c r="DC29" s="871"/>
      <c r="DD29" s="871"/>
      <c r="DE29" s="871"/>
      <c r="DF29" s="871"/>
      <c r="DG29" s="871"/>
      <c r="DH29" s="871"/>
      <c r="DI29" s="871"/>
      <c r="DJ29" s="871"/>
      <c r="DK29" s="871"/>
      <c r="DL29" s="871"/>
      <c r="DM29" s="871"/>
      <c r="DN29" s="871"/>
      <c r="DO29" s="871"/>
      <c r="DP29" s="871"/>
      <c r="DQ29" s="871"/>
      <c r="DR29" s="871"/>
      <c r="DS29" s="871"/>
      <c r="DT29" s="871"/>
      <c r="DU29" s="871"/>
      <c r="DV29" s="871"/>
      <c r="DW29" s="871"/>
      <c r="DX29" s="871"/>
      <c r="DY29" s="871"/>
      <c r="DZ29" s="871"/>
      <c r="EA29" s="871"/>
      <c r="EB29" s="871"/>
      <c r="EC29" s="871"/>
      <c r="ED29" s="871"/>
      <c r="EE29" s="871"/>
      <c r="EF29" s="871"/>
      <c r="EG29" s="871"/>
      <c r="EH29" s="871"/>
      <c r="EI29" s="871"/>
      <c r="EJ29" s="871"/>
      <c r="EK29" s="871"/>
      <c r="EL29" s="871"/>
      <c r="EM29" s="871"/>
      <c r="EN29" s="871"/>
      <c r="EO29" s="871"/>
      <c r="EP29" s="871"/>
    </row>
    <row r="30" spans="1:146" s="883" customFormat="1" x14ac:dyDescent="0.2">
      <c r="A30" s="882"/>
      <c r="B30" s="186">
        <v>2</v>
      </c>
      <c r="C30" s="910" t="s">
        <v>14</v>
      </c>
      <c r="D30" s="1204"/>
      <c r="E30" s="1201"/>
      <c r="F30" s="1205">
        <v>0.25</v>
      </c>
      <c r="G30" s="1206">
        <v>10</v>
      </c>
      <c r="H30" s="898"/>
      <c r="I30" s="875"/>
      <c r="J30" s="871"/>
      <c r="K30" s="871"/>
      <c r="L30" s="871"/>
      <c r="M30" s="871"/>
      <c r="N30" s="871"/>
      <c r="O30" s="871"/>
      <c r="P30" s="871"/>
      <c r="Q30" s="871"/>
      <c r="R30" s="871"/>
      <c r="S30" s="871"/>
      <c r="T30" s="871"/>
      <c r="U30" s="871"/>
      <c r="V30" s="871"/>
      <c r="W30" s="871"/>
      <c r="X30" s="871"/>
      <c r="Y30" s="871"/>
      <c r="Z30" s="871"/>
      <c r="AA30" s="871"/>
      <c r="AB30" s="871"/>
      <c r="AC30" s="871"/>
      <c r="AD30" s="871"/>
      <c r="AE30" s="871"/>
      <c r="AF30" s="871"/>
      <c r="AG30" s="871"/>
      <c r="AH30" s="871"/>
      <c r="AI30" s="871"/>
      <c r="AJ30" s="871"/>
      <c r="AK30" s="871"/>
      <c r="AL30" s="871"/>
      <c r="AM30" s="871"/>
      <c r="AN30" s="871"/>
      <c r="AO30" s="871"/>
      <c r="AP30" s="871"/>
      <c r="AQ30" s="871"/>
      <c r="AR30" s="871"/>
      <c r="AS30" s="871"/>
      <c r="AT30" s="871"/>
      <c r="AU30" s="871"/>
      <c r="AV30" s="871"/>
      <c r="AW30" s="871"/>
      <c r="AX30" s="871"/>
      <c r="AY30" s="871"/>
      <c r="AZ30" s="871"/>
      <c r="BA30" s="871"/>
      <c r="BB30" s="871"/>
      <c r="BC30" s="871"/>
      <c r="BD30" s="871"/>
      <c r="BE30" s="871"/>
      <c r="BF30" s="871"/>
      <c r="BG30" s="871"/>
      <c r="BH30" s="871"/>
      <c r="BI30" s="871"/>
      <c r="BJ30" s="871"/>
      <c r="BK30" s="871"/>
      <c r="BL30" s="871"/>
      <c r="BM30" s="871"/>
      <c r="BN30" s="871"/>
      <c r="BO30" s="871"/>
      <c r="BP30" s="871"/>
      <c r="BQ30" s="871"/>
      <c r="BR30" s="871"/>
      <c r="BS30" s="871"/>
      <c r="BT30" s="871"/>
      <c r="BU30" s="871"/>
      <c r="BV30" s="871"/>
      <c r="BW30" s="871"/>
      <c r="BX30" s="871"/>
      <c r="BY30" s="871"/>
      <c r="BZ30" s="871"/>
      <c r="CA30" s="871"/>
      <c r="CB30" s="871"/>
      <c r="CC30" s="871"/>
      <c r="CD30" s="871"/>
      <c r="CE30" s="871"/>
      <c r="CF30" s="871"/>
      <c r="CG30" s="871"/>
      <c r="CH30" s="871"/>
      <c r="CI30" s="871"/>
      <c r="CJ30" s="871"/>
      <c r="CK30" s="871"/>
      <c r="CL30" s="871"/>
      <c r="CM30" s="871"/>
      <c r="CN30" s="871"/>
      <c r="CO30" s="871"/>
      <c r="CP30" s="871"/>
      <c r="CQ30" s="871"/>
      <c r="CR30" s="871"/>
      <c r="CS30" s="871"/>
      <c r="CT30" s="871"/>
      <c r="CU30" s="871"/>
      <c r="CV30" s="871"/>
      <c r="CW30" s="871"/>
      <c r="CX30" s="871"/>
      <c r="CY30" s="871"/>
      <c r="CZ30" s="871"/>
      <c r="DA30" s="871"/>
      <c r="DB30" s="871"/>
      <c r="DC30" s="871"/>
      <c r="DD30" s="871"/>
      <c r="DE30" s="871"/>
      <c r="DF30" s="871"/>
      <c r="DG30" s="871"/>
      <c r="DH30" s="871"/>
      <c r="DI30" s="871"/>
      <c r="DJ30" s="871"/>
      <c r="DK30" s="871"/>
      <c r="DL30" s="871"/>
      <c r="DM30" s="871"/>
      <c r="DN30" s="871"/>
      <c r="DO30" s="871"/>
      <c r="DP30" s="871"/>
      <c r="DQ30" s="871"/>
      <c r="DR30" s="871"/>
      <c r="DS30" s="871"/>
      <c r="DT30" s="871"/>
      <c r="DU30" s="871"/>
      <c r="DV30" s="871"/>
      <c r="DW30" s="871"/>
      <c r="DX30" s="871"/>
      <c r="DY30" s="871"/>
      <c r="DZ30" s="871"/>
      <c r="EA30" s="871"/>
      <c r="EB30" s="871"/>
      <c r="EC30" s="871"/>
      <c r="ED30" s="871"/>
      <c r="EE30" s="871"/>
      <c r="EF30" s="871"/>
      <c r="EG30" s="871"/>
      <c r="EH30" s="871"/>
      <c r="EI30" s="871"/>
      <c r="EJ30" s="871"/>
      <c r="EK30" s="871"/>
      <c r="EL30" s="871"/>
      <c r="EM30" s="871"/>
      <c r="EN30" s="871"/>
      <c r="EO30" s="871"/>
      <c r="EP30" s="871"/>
    </row>
    <row r="31" spans="1:146" s="883" customFormat="1" x14ac:dyDescent="0.25">
      <c r="A31" s="882"/>
      <c r="B31" s="1126" t="s">
        <v>1776</v>
      </c>
      <c r="C31" s="1127"/>
      <c r="D31" s="1127"/>
      <c r="E31" s="1127"/>
      <c r="F31" s="1127"/>
      <c r="G31" s="1128"/>
      <c r="H31" s="887"/>
      <c r="I31" s="907"/>
      <c r="J31" s="871"/>
      <c r="K31" s="871"/>
      <c r="L31" s="871"/>
      <c r="M31" s="871"/>
      <c r="N31" s="871"/>
      <c r="O31" s="871"/>
      <c r="P31" s="871"/>
      <c r="Q31" s="871"/>
      <c r="R31" s="871"/>
      <c r="S31" s="871"/>
      <c r="T31" s="871"/>
      <c r="U31" s="871"/>
      <c r="V31" s="871"/>
      <c r="W31" s="871"/>
      <c r="X31" s="871"/>
      <c r="Y31" s="871"/>
      <c r="Z31" s="871"/>
      <c r="AA31" s="871"/>
      <c r="AB31" s="871"/>
      <c r="AC31" s="871"/>
      <c r="AD31" s="871"/>
      <c r="AE31" s="871"/>
      <c r="AF31" s="871"/>
      <c r="AG31" s="871"/>
      <c r="AH31" s="871"/>
      <c r="AI31" s="871"/>
      <c r="AJ31" s="871"/>
      <c r="AK31" s="871"/>
      <c r="AL31" s="871"/>
      <c r="AM31" s="871"/>
      <c r="AN31" s="871"/>
      <c r="AO31" s="871"/>
      <c r="AP31" s="871"/>
      <c r="AQ31" s="871"/>
      <c r="AR31" s="871"/>
      <c r="AS31" s="871"/>
      <c r="AT31" s="871"/>
      <c r="AU31" s="871"/>
      <c r="AV31" s="871"/>
      <c r="AW31" s="871"/>
      <c r="AX31" s="871"/>
      <c r="AY31" s="871"/>
      <c r="AZ31" s="871"/>
      <c r="BA31" s="871"/>
      <c r="BB31" s="871"/>
      <c r="BC31" s="871"/>
      <c r="BD31" s="871"/>
      <c r="BE31" s="871"/>
      <c r="BF31" s="871"/>
      <c r="BG31" s="871"/>
      <c r="BH31" s="871"/>
      <c r="BI31" s="871"/>
      <c r="BJ31" s="871"/>
      <c r="BK31" s="871"/>
      <c r="BL31" s="871"/>
      <c r="BM31" s="871"/>
      <c r="BN31" s="871"/>
      <c r="BO31" s="871"/>
      <c r="BP31" s="871"/>
      <c r="BQ31" s="871"/>
      <c r="BR31" s="871"/>
      <c r="BS31" s="871"/>
      <c r="BT31" s="871"/>
      <c r="BU31" s="871"/>
      <c r="BV31" s="871"/>
      <c r="BW31" s="871"/>
      <c r="BX31" s="871"/>
      <c r="BY31" s="871"/>
      <c r="BZ31" s="871"/>
      <c r="CA31" s="871"/>
      <c r="CB31" s="871"/>
      <c r="CC31" s="871"/>
      <c r="CD31" s="871"/>
      <c r="CE31" s="871"/>
      <c r="CF31" s="871"/>
      <c r="CG31" s="871"/>
      <c r="CH31" s="871"/>
      <c r="CI31" s="871"/>
      <c r="CJ31" s="871"/>
      <c r="CK31" s="871"/>
      <c r="CL31" s="871"/>
      <c r="CM31" s="871"/>
      <c r="CN31" s="871"/>
      <c r="CO31" s="871"/>
      <c r="CP31" s="871"/>
      <c r="CQ31" s="871"/>
      <c r="CR31" s="871"/>
      <c r="CS31" s="871"/>
      <c r="CT31" s="871"/>
      <c r="CU31" s="871"/>
      <c r="CV31" s="871"/>
      <c r="CW31" s="871"/>
      <c r="CX31" s="871"/>
      <c r="CY31" s="871"/>
      <c r="CZ31" s="871"/>
      <c r="DA31" s="871"/>
      <c r="DB31" s="871"/>
      <c r="DC31" s="871"/>
      <c r="DD31" s="871"/>
      <c r="DE31" s="871"/>
      <c r="DF31" s="871"/>
      <c r="DG31" s="871"/>
      <c r="DH31" s="871"/>
      <c r="DI31" s="871"/>
      <c r="DJ31" s="871"/>
      <c r="DK31" s="871"/>
      <c r="DL31" s="871"/>
      <c r="DM31" s="871"/>
      <c r="DN31" s="871"/>
      <c r="DO31" s="871"/>
      <c r="DP31" s="871"/>
      <c r="DQ31" s="871"/>
      <c r="DR31" s="871"/>
      <c r="DS31" s="871"/>
      <c r="DT31" s="871"/>
      <c r="DU31" s="871"/>
      <c r="DV31" s="871"/>
      <c r="DW31" s="871"/>
      <c r="DX31" s="871"/>
      <c r="DY31" s="871"/>
      <c r="DZ31" s="871"/>
      <c r="EA31" s="871"/>
      <c r="EB31" s="871"/>
      <c r="EC31" s="871"/>
      <c r="ED31" s="871"/>
      <c r="EE31" s="871"/>
      <c r="EF31" s="871"/>
      <c r="EG31" s="871"/>
      <c r="EH31" s="871"/>
      <c r="EI31" s="871"/>
      <c r="EJ31" s="871"/>
      <c r="EK31" s="871"/>
      <c r="EL31" s="871"/>
      <c r="EM31" s="871"/>
      <c r="EN31" s="871"/>
      <c r="EO31" s="871"/>
      <c r="EP31" s="871"/>
    </row>
    <row r="32" spans="1:146" s="883" customFormat="1" x14ac:dyDescent="0.2">
      <c r="A32" s="882"/>
      <c r="B32" s="1126" t="s">
        <v>1777</v>
      </c>
      <c r="C32" s="1127"/>
      <c r="D32" s="1127"/>
      <c r="E32" s="1127"/>
      <c r="F32" s="1127"/>
      <c r="G32" s="1128"/>
      <c r="H32" s="913"/>
      <c r="I32" s="899" t="s">
        <v>65</v>
      </c>
      <c r="J32" s="871"/>
      <c r="K32" s="871"/>
      <c r="L32" s="871"/>
      <c r="M32" s="871"/>
      <c r="N32" s="871"/>
      <c r="O32" s="871"/>
      <c r="P32" s="871"/>
      <c r="Q32" s="871"/>
      <c r="R32" s="871"/>
      <c r="S32" s="871"/>
      <c r="T32" s="871"/>
      <c r="U32" s="871"/>
      <c r="V32" s="871"/>
      <c r="W32" s="871"/>
      <c r="X32" s="871"/>
      <c r="Y32" s="871"/>
      <c r="Z32" s="871"/>
      <c r="AA32" s="871"/>
      <c r="AB32" s="871"/>
      <c r="AC32" s="871"/>
      <c r="AD32" s="871"/>
      <c r="AE32" s="871"/>
      <c r="AF32" s="871"/>
      <c r="AG32" s="871"/>
      <c r="AH32" s="871"/>
      <c r="AI32" s="871"/>
      <c r="AJ32" s="871"/>
      <c r="AK32" s="871"/>
      <c r="AL32" s="871"/>
      <c r="AM32" s="871"/>
      <c r="AN32" s="871"/>
      <c r="AO32" s="871"/>
      <c r="AP32" s="871"/>
      <c r="AQ32" s="871"/>
      <c r="AR32" s="871"/>
      <c r="AS32" s="871"/>
      <c r="AT32" s="871"/>
      <c r="AU32" s="871"/>
      <c r="AV32" s="871"/>
      <c r="AW32" s="871"/>
      <c r="AX32" s="871"/>
      <c r="AY32" s="871"/>
      <c r="AZ32" s="871"/>
      <c r="BA32" s="871"/>
      <c r="BB32" s="871"/>
      <c r="BC32" s="871"/>
      <c r="BD32" s="871"/>
      <c r="BE32" s="871"/>
      <c r="BF32" s="871"/>
      <c r="BG32" s="871"/>
      <c r="BH32" s="871"/>
      <c r="BI32" s="871"/>
      <c r="BJ32" s="871"/>
      <c r="BK32" s="871"/>
      <c r="BL32" s="871"/>
      <c r="BM32" s="871"/>
      <c r="BN32" s="871"/>
      <c r="BO32" s="871"/>
      <c r="BP32" s="871"/>
      <c r="BQ32" s="871"/>
      <c r="BR32" s="871"/>
      <c r="BS32" s="871"/>
      <c r="BT32" s="871"/>
      <c r="BU32" s="871"/>
      <c r="BV32" s="871"/>
      <c r="BW32" s="871"/>
      <c r="BX32" s="871"/>
      <c r="BY32" s="871"/>
      <c r="BZ32" s="871"/>
      <c r="CA32" s="871"/>
      <c r="CB32" s="871"/>
      <c r="CC32" s="871"/>
      <c r="CD32" s="871"/>
      <c r="CE32" s="871"/>
      <c r="CF32" s="871"/>
      <c r="CG32" s="871"/>
      <c r="CH32" s="871"/>
      <c r="CI32" s="871"/>
      <c r="CJ32" s="871"/>
      <c r="CK32" s="871"/>
      <c r="CL32" s="871"/>
      <c r="CM32" s="871"/>
      <c r="CN32" s="871"/>
      <c r="CO32" s="871"/>
      <c r="CP32" s="871"/>
      <c r="CQ32" s="871"/>
      <c r="CR32" s="871"/>
      <c r="CS32" s="871"/>
      <c r="CT32" s="871"/>
      <c r="CU32" s="871"/>
      <c r="CV32" s="871"/>
      <c r="CW32" s="871"/>
      <c r="CX32" s="871"/>
      <c r="CY32" s="871"/>
      <c r="CZ32" s="871"/>
      <c r="DA32" s="871"/>
      <c r="DB32" s="871"/>
      <c r="DC32" s="871"/>
      <c r="DD32" s="871"/>
      <c r="DE32" s="871"/>
      <c r="DF32" s="871"/>
      <c r="DG32" s="871"/>
      <c r="DH32" s="871"/>
      <c r="DI32" s="871"/>
      <c r="DJ32" s="871"/>
      <c r="DK32" s="871"/>
      <c r="DL32" s="871"/>
      <c r="DM32" s="871"/>
      <c r="DN32" s="871"/>
      <c r="DO32" s="871"/>
      <c r="DP32" s="871"/>
      <c r="DQ32" s="871"/>
      <c r="DR32" s="871"/>
      <c r="DS32" s="871"/>
      <c r="DT32" s="871"/>
      <c r="DU32" s="871"/>
      <c r="DV32" s="871"/>
      <c r="DW32" s="871"/>
      <c r="DX32" s="871"/>
      <c r="DY32" s="871"/>
      <c r="DZ32" s="871"/>
      <c r="EA32" s="871"/>
      <c r="EB32" s="871"/>
      <c r="EC32" s="871"/>
      <c r="ED32" s="871"/>
      <c r="EE32" s="871"/>
      <c r="EF32" s="871"/>
      <c r="EG32" s="871"/>
      <c r="EH32" s="871"/>
      <c r="EI32" s="871"/>
      <c r="EJ32" s="871"/>
      <c r="EK32" s="871"/>
      <c r="EL32" s="871"/>
      <c r="EM32" s="871"/>
      <c r="EN32" s="871"/>
      <c r="EO32" s="871"/>
      <c r="EP32" s="871"/>
    </row>
    <row r="33" spans="1:146" s="883" customFormat="1" ht="17.25" thickBot="1" x14ac:dyDescent="0.25">
      <c r="A33" s="882"/>
      <c r="B33" s="1129" t="s">
        <v>1778</v>
      </c>
      <c r="C33" s="1130"/>
      <c r="D33" s="1130"/>
      <c r="E33" s="1130"/>
      <c r="F33" s="1130"/>
      <c r="G33" s="1131"/>
      <c r="H33" s="888"/>
      <c r="I33" s="875"/>
      <c r="J33" s="871"/>
      <c r="K33" s="871"/>
      <c r="L33" s="871"/>
      <c r="M33" s="871"/>
      <c r="N33" s="871"/>
      <c r="O33" s="871"/>
      <c r="P33" s="871"/>
      <c r="Q33" s="871"/>
      <c r="R33" s="871"/>
      <c r="S33" s="871"/>
      <c r="T33" s="871"/>
      <c r="U33" s="871"/>
      <c r="V33" s="871"/>
      <c r="W33" s="871"/>
      <c r="X33" s="871"/>
      <c r="Y33" s="871"/>
      <c r="Z33" s="871"/>
      <c r="AA33" s="871"/>
      <c r="AB33" s="871"/>
      <c r="AC33" s="871"/>
      <c r="AD33" s="871"/>
      <c r="AE33" s="871"/>
      <c r="AF33" s="871"/>
      <c r="AG33" s="871"/>
      <c r="AH33" s="871"/>
      <c r="AI33" s="871"/>
      <c r="AJ33" s="871"/>
      <c r="AK33" s="871"/>
      <c r="AL33" s="871"/>
      <c r="AM33" s="871"/>
      <c r="AN33" s="871"/>
      <c r="AO33" s="871"/>
      <c r="AP33" s="871"/>
      <c r="AQ33" s="871"/>
      <c r="AR33" s="871"/>
      <c r="AS33" s="871"/>
      <c r="AT33" s="871"/>
      <c r="AU33" s="871"/>
      <c r="AV33" s="871"/>
      <c r="AW33" s="871"/>
      <c r="AX33" s="871"/>
      <c r="AY33" s="871"/>
      <c r="AZ33" s="871"/>
      <c r="BA33" s="871"/>
      <c r="BB33" s="871"/>
      <c r="BC33" s="871"/>
      <c r="BD33" s="871"/>
      <c r="BE33" s="871"/>
      <c r="BF33" s="871"/>
      <c r="BG33" s="871"/>
      <c r="BH33" s="871"/>
      <c r="BI33" s="871"/>
      <c r="BJ33" s="871"/>
      <c r="BK33" s="871"/>
      <c r="BL33" s="871"/>
      <c r="BM33" s="871"/>
      <c r="BN33" s="871"/>
      <c r="BO33" s="871"/>
      <c r="BP33" s="871"/>
      <c r="BQ33" s="871"/>
      <c r="BR33" s="871"/>
      <c r="BS33" s="871"/>
      <c r="BT33" s="871"/>
      <c r="BU33" s="871"/>
      <c r="BV33" s="871"/>
      <c r="BW33" s="871"/>
      <c r="BX33" s="871"/>
      <c r="BY33" s="871"/>
      <c r="BZ33" s="871"/>
      <c r="CA33" s="871"/>
      <c r="CB33" s="871"/>
      <c r="CC33" s="871"/>
      <c r="CD33" s="871"/>
      <c r="CE33" s="871"/>
      <c r="CF33" s="871"/>
      <c r="CG33" s="871"/>
      <c r="CH33" s="871"/>
      <c r="CI33" s="871"/>
      <c r="CJ33" s="871"/>
      <c r="CK33" s="871"/>
      <c r="CL33" s="871"/>
      <c r="CM33" s="871"/>
      <c r="CN33" s="871"/>
      <c r="CO33" s="871"/>
      <c r="CP33" s="871"/>
      <c r="CQ33" s="871"/>
      <c r="CR33" s="871"/>
      <c r="CS33" s="871"/>
      <c r="CT33" s="871"/>
      <c r="CU33" s="871"/>
      <c r="CV33" s="871"/>
      <c r="CW33" s="871"/>
      <c r="CX33" s="871"/>
      <c r="CY33" s="871"/>
      <c r="CZ33" s="871"/>
      <c r="DA33" s="871"/>
      <c r="DB33" s="871"/>
      <c r="DC33" s="871"/>
      <c r="DD33" s="871"/>
      <c r="DE33" s="871"/>
      <c r="DF33" s="871"/>
      <c r="DG33" s="871"/>
      <c r="DH33" s="871"/>
      <c r="DI33" s="871"/>
      <c r="DJ33" s="871"/>
      <c r="DK33" s="871"/>
      <c r="DL33" s="871"/>
      <c r="DM33" s="871"/>
      <c r="DN33" s="871"/>
      <c r="DO33" s="871"/>
      <c r="DP33" s="871"/>
      <c r="DQ33" s="871"/>
      <c r="DR33" s="871"/>
      <c r="DS33" s="871"/>
      <c r="DT33" s="871"/>
      <c r="DU33" s="871"/>
      <c r="DV33" s="871"/>
      <c r="DW33" s="871"/>
      <c r="DX33" s="871"/>
      <c r="DY33" s="871"/>
      <c r="DZ33" s="871"/>
      <c r="EA33" s="871"/>
      <c r="EB33" s="871"/>
      <c r="EC33" s="871"/>
      <c r="ED33" s="871"/>
      <c r="EE33" s="871"/>
      <c r="EF33" s="871"/>
      <c r="EG33" s="871"/>
      <c r="EH33" s="871"/>
      <c r="EI33" s="871"/>
      <c r="EJ33" s="871"/>
      <c r="EK33" s="871"/>
      <c r="EL33" s="871"/>
      <c r="EM33" s="871"/>
      <c r="EN33" s="871"/>
      <c r="EO33" s="871"/>
      <c r="EP33" s="871"/>
    </row>
    <row r="34" spans="1:146" s="883" customFormat="1" ht="12.4" customHeight="1" x14ac:dyDescent="0.2">
      <c r="A34" s="882"/>
      <c r="B34" s="1116" t="s">
        <v>47</v>
      </c>
      <c r="C34" s="1117" t="s">
        <v>1765</v>
      </c>
      <c r="D34" s="1117" t="s">
        <v>176</v>
      </c>
      <c r="E34" s="1089" t="s">
        <v>1783</v>
      </c>
      <c r="F34" s="1089" t="s">
        <v>1780</v>
      </c>
      <c r="G34" s="1089" t="s">
        <v>249</v>
      </c>
      <c r="H34" s="1090" t="s">
        <v>250</v>
      </c>
      <c r="I34" s="875"/>
      <c r="J34" s="871"/>
      <c r="K34" s="871"/>
      <c r="L34" s="871"/>
      <c r="M34" s="871"/>
      <c r="N34" s="871"/>
      <c r="O34" s="871"/>
      <c r="P34" s="871"/>
      <c r="Q34" s="871"/>
      <c r="R34" s="871"/>
      <c r="S34" s="871"/>
      <c r="T34" s="871"/>
      <c r="U34" s="871"/>
      <c r="V34" s="871"/>
      <c r="W34" s="871"/>
      <c r="X34" s="871"/>
      <c r="Y34" s="871"/>
      <c r="Z34" s="871"/>
      <c r="AA34" s="871"/>
      <c r="AB34" s="871"/>
      <c r="AC34" s="871"/>
      <c r="AD34" s="871"/>
      <c r="AE34" s="871"/>
      <c r="AF34" s="871"/>
      <c r="AG34" s="871"/>
      <c r="AH34" s="871"/>
      <c r="AI34" s="871"/>
      <c r="AJ34" s="871"/>
      <c r="AK34" s="871"/>
      <c r="AL34" s="871"/>
      <c r="AM34" s="871"/>
      <c r="AN34" s="871"/>
      <c r="AO34" s="871"/>
      <c r="AP34" s="871"/>
      <c r="AQ34" s="871"/>
      <c r="AR34" s="871"/>
      <c r="AS34" s="871"/>
      <c r="AT34" s="871"/>
      <c r="AU34" s="871"/>
      <c r="AV34" s="871"/>
      <c r="AW34" s="871"/>
      <c r="AX34" s="871"/>
      <c r="AY34" s="871"/>
      <c r="AZ34" s="871"/>
      <c r="BA34" s="871"/>
      <c r="BB34" s="871"/>
      <c r="BC34" s="871"/>
      <c r="BD34" s="871"/>
      <c r="BE34" s="871"/>
      <c r="BF34" s="871"/>
      <c r="BG34" s="871"/>
      <c r="BH34" s="871"/>
      <c r="BI34" s="871"/>
      <c r="BJ34" s="871"/>
      <c r="BK34" s="871"/>
      <c r="BL34" s="871"/>
      <c r="BM34" s="871"/>
      <c r="BN34" s="871"/>
      <c r="BO34" s="871"/>
      <c r="BP34" s="871"/>
      <c r="BQ34" s="871"/>
      <c r="BR34" s="871"/>
      <c r="BS34" s="871"/>
      <c r="BT34" s="871"/>
      <c r="BU34" s="871"/>
      <c r="BV34" s="871"/>
      <c r="BW34" s="871"/>
      <c r="BX34" s="871"/>
      <c r="BY34" s="871"/>
      <c r="BZ34" s="871"/>
      <c r="CA34" s="871"/>
      <c r="CB34" s="871"/>
      <c r="CC34" s="871"/>
      <c r="CD34" s="871"/>
      <c r="CE34" s="871"/>
      <c r="CF34" s="871"/>
      <c r="CG34" s="871"/>
      <c r="CH34" s="871"/>
      <c r="CI34" s="871"/>
      <c r="CJ34" s="871"/>
      <c r="CK34" s="871"/>
      <c r="CL34" s="871"/>
      <c r="CM34" s="871"/>
      <c r="CN34" s="871"/>
      <c r="CO34" s="871"/>
      <c r="CP34" s="871"/>
      <c r="CQ34" s="871"/>
      <c r="CR34" s="871"/>
      <c r="CS34" s="871"/>
      <c r="CT34" s="871"/>
      <c r="CU34" s="871"/>
      <c r="CV34" s="871"/>
      <c r="CW34" s="871"/>
      <c r="CX34" s="871"/>
      <c r="CY34" s="871"/>
      <c r="CZ34" s="871"/>
      <c r="DA34" s="871"/>
      <c r="DB34" s="871"/>
      <c r="DC34" s="871"/>
      <c r="DD34" s="871"/>
      <c r="DE34" s="871"/>
      <c r="DF34" s="871"/>
      <c r="DG34" s="871"/>
      <c r="DH34" s="871"/>
      <c r="DI34" s="871"/>
      <c r="DJ34" s="871"/>
      <c r="DK34" s="871"/>
      <c r="DL34" s="871"/>
      <c r="DM34" s="871"/>
      <c r="DN34" s="871"/>
      <c r="DO34" s="871"/>
      <c r="DP34" s="871"/>
      <c r="DQ34" s="871"/>
      <c r="DR34" s="871"/>
      <c r="DS34" s="871"/>
      <c r="DT34" s="871"/>
      <c r="DU34" s="871"/>
      <c r="DV34" s="871"/>
      <c r="DW34" s="871"/>
      <c r="DX34" s="871"/>
      <c r="DY34" s="871"/>
      <c r="DZ34" s="871"/>
      <c r="EA34" s="871"/>
      <c r="EB34" s="871"/>
      <c r="EC34" s="871"/>
      <c r="ED34" s="871"/>
      <c r="EE34" s="871"/>
      <c r="EF34" s="871"/>
      <c r="EG34" s="871"/>
      <c r="EH34" s="871"/>
      <c r="EI34" s="871"/>
      <c r="EJ34" s="871"/>
      <c r="EK34" s="871"/>
      <c r="EL34" s="871"/>
      <c r="EM34" s="871"/>
      <c r="EN34" s="871"/>
      <c r="EO34" s="871"/>
      <c r="EP34" s="871"/>
    </row>
    <row r="35" spans="1:146" s="883" customFormat="1" ht="27" customHeight="1" x14ac:dyDescent="0.2">
      <c r="A35" s="882"/>
      <c r="B35" s="1070"/>
      <c r="C35" s="1118"/>
      <c r="D35" s="1118"/>
      <c r="E35" s="1068" t="s">
        <v>1766</v>
      </c>
      <c r="F35" s="1068" t="s">
        <v>1771</v>
      </c>
      <c r="G35" s="1068" t="s">
        <v>1781</v>
      </c>
      <c r="H35" s="1091" t="s">
        <v>1757</v>
      </c>
      <c r="I35" s="875"/>
      <c r="J35" s="871"/>
      <c r="K35" s="871"/>
      <c r="L35" s="871"/>
      <c r="M35" s="871"/>
      <c r="N35" s="871"/>
      <c r="O35" s="871"/>
      <c r="P35" s="871"/>
      <c r="Q35" s="871"/>
      <c r="R35" s="871"/>
      <c r="S35" s="871"/>
      <c r="T35" s="871"/>
      <c r="U35" s="871"/>
      <c r="V35" s="871"/>
      <c r="W35" s="871"/>
      <c r="X35" s="871"/>
      <c r="Y35" s="871"/>
      <c r="Z35" s="871"/>
      <c r="AA35" s="871"/>
      <c r="AB35" s="871"/>
      <c r="AC35" s="871"/>
      <c r="AD35" s="871"/>
      <c r="AE35" s="871"/>
      <c r="AF35" s="871"/>
      <c r="AG35" s="871"/>
      <c r="AH35" s="871"/>
      <c r="AI35" s="871"/>
      <c r="AJ35" s="871"/>
      <c r="AK35" s="871"/>
      <c r="AL35" s="871"/>
      <c r="AM35" s="871"/>
      <c r="AN35" s="871"/>
      <c r="AO35" s="871"/>
      <c r="AP35" s="871"/>
      <c r="AQ35" s="871"/>
      <c r="AR35" s="871"/>
      <c r="AS35" s="871"/>
      <c r="AT35" s="871"/>
      <c r="AU35" s="871"/>
      <c r="AV35" s="871"/>
      <c r="AW35" s="871"/>
      <c r="AX35" s="871"/>
      <c r="AY35" s="871"/>
      <c r="AZ35" s="871"/>
      <c r="BA35" s="871"/>
      <c r="BB35" s="871"/>
      <c r="BC35" s="871"/>
      <c r="BD35" s="871"/>
      <c r="BE35" s="871"/>
      <c r="BF35" s="871"/>
      <c r="BG35" s="871"/>
      <c r="BH35" s="871"/>
      <c r="BI35" s="871"/>
      <c r="BJ35" s="871"/>
      <c r="BK35" s="871"/>
      <c r="BL35" s="871"/>
      <c r="BM35" s="871"/>
      <c r="BN35" s="871"/>
      <c r="BO35" s="871"/>
      <c r="BP35" s="871"/>
      <c r="BQ35" s="871"/>
      <c r="BR35" s="871"/>
      <c r="BS35" s="871"/>
      <c r="BT35" s="871"/>
      <c r="BU35" s="871"/>
      <c r="BV35" s="871"/>
      <c r="BW35" s="871"/>
      <c r="BX35" s="871"/>
      <c r="BY35" s="871"/>
      <c r="BZ35" s="871"/>
      <c r="CA35" s="871"/>
      <c r="CB35" s="871"/>
      <c r="CC35" s="871"/>
      <c r="CD35" s="871"/>
      <c r="CE35" s="871"/>
      <c r="CF35" s="871"/>
      <c r="CG35" s="871"/>
      <c r="CH35" s="871"/>
      <c r="CI35" s="871"/>
      <c r="CJ35" s="871"/>
      <c r="CK35" s="871"/>
      <c r="CL35" s="871"/>
      <c r="CM35" s="871"/>
      <c r="CN35" s="871"/>
      <c r="CO35" s="871"/>
      <c r="CP35" s="871"/>
      <c r="CQ35" s="871"/>
      <c r="CR35" s="871"/>
      <c r="CS35" s="871"/>
      <c r="CT35" s="871"/>
      <c r="CU35" s="871"/>
      <c r="CV35" s="871"/>
      <c r="CW35" s="871"/>
      <c r="CX35" s="871"/>
      <c r="CY35" s="871"/>
      <c r="CZ35" s="871"/>
      <c r="DA35" s="871"/>
      <c r="DB35" s="871"/>
      <c r="DC35" s="871"/>
      <c r="DD35" s="871"/>
      <c r="DE35" s="871"/>
      <c r="DF35" s="871"/>
      <c r="DG35" s="871"/>
      <c r="DH35" s="871"/>
      <c r="DI35" s="871"/>
      <c r="DJ35" s="871"/>
      <c r="DK35" s="871"/>
      <c r="DL35" s="871"/>
      <c r="DM35" s="871"/>
      <c r="DN35" s="871"/>
      <c r="DO35" s="871"/>
      <c r="DP35" s="871"/>
      <c r="DQ35" s="871"/>
      <c r="DR35" s="871"/>
      <c r="DS35" s="871"/>
      <c r="DT35" s="871"/>
      <c r="DU35" s="871"/>
      <c r="DV35" s="871"/>
      <c r="DW35" s="871"/>
      <c r="DX35" s="871"/>
      <c r="DY35" s="871"/>
      <c r="DZ35" s="871"/>
      <c r="EA35" s="871"/>
      <c r="EB35" s="871"/>
      <c r="EC35" s="871"/>
      <c r="ED35" s="871"/>
      <c r="EE35" s="871"/>
      <c r="EF35" s="871"/>
      <c r="EG35" s="871"/>
      <c r="EH35" s="871"/>
      <c r="EI35" s="871"/>
      <c r="EJ35" s="871"/>
      <c r="EK35" s="871"/>
      <c r="EL35" s="871"/>
      <c r="EM35" s="871"/>
      <c r="EN35" s="871"/>
      <c r="EO35" s="871"/>
      <c r="EP35" s="871"/>
    </row>
    <row r="36" spans="1:146" s="883" customFormat="1" ht="17.25" thickBot="1" x14ac:dyDescent="0.25">
      <c r="A36" s="882"/>
      <c r="B36" s="884" t="s">
        <v>1767</v>
      </c>
      <c r="C36" s="1119"/>
      <c r="D36" s="1119"/>
      <c r="E36" s="885" t="s">
        <v>1768</v>
      </c>
      <c r="F36" s="885" t="s">
        <v>1779</v>
      </c>
      <c r="G36" s="885" t="s">
        <v>1782</v>
      </c>
      <c r="H36" s="886" t="s">
        <v>1784</v>
      </c>
      <c r="I36" s="875"/>
      <c r="J36" s="871"/>
      <c r="K36" s="871"/>
      <c r="L36" s="871"/>
      <c r="M36" s="871"/>
      <c r="N36" s="871"/>
      <c r="O36" s="871"/>
      <c r="P36" s="871"/>
      <c r="Q36" s="871"/>
      <c r="R36" s="871"/>
      <c r="S36" s="871"/>
      <c r="T36" s="871"/>
      <c r="U36" s="871"/>
      <c r="V36" s="871"/>
      <c r="W36" s="871"/>
      <c r="X36" s="871"/>
      <c r="Y36" s="871"/>
      <c r="Z36" s="871"/>
      <c r="AA36" s="871"/>
      <c r="AB36" s="871"/>
      <c r="AC36" s="871"/>
      <c r="AD36" s="871"/>
      <c r="AE36" s="871"/>
      <c r="AF36" s="871"/>
      <c r="AG36" s="871"/>
      <c r="AH36" s="871"/>
      <c r="AI36" s="871"/>
      <c r="AJ36" s="871"/>
      <c r="AK36" s="871"/>
      <c r="AL36" s="871"/>
      <c r="AM36" s="871"/>
      <c r="AN36" s="871"/>
      <c r="AO36" s="871"/>
      <c r="AP36" s="871"/>
      <c r="AQ36" s="871"/>
      <c r="AR36" s="871"/>
      <c r="AS36" s="871"/>
      <c r="AT36" s="871"/>
      <c r="AU36" s="871"/>
      <c r="AV36" s="871"/>
      <c r="AW36" s="871"/>
      <c r="AX36" s="871"/>
      <c r="AY36" s="871"/>
      <c r="AZ36" s="871"/>
      <c r="BA36" s="871"/>
      <c r="BB36" s="871"/>
      <c r="BC36" s="871"/>
      <c r="BD36" s="871"/>
      <c r="BE36" s="871"/>
      <c r="BF36" s="871"/>
      <c r="BG36" s="871"/>
      <c r="BH36" s="871"/>
      <c r="BI36" s="871"/>
      <c r="BJ36" s="871"/>
      <c r="BK36" s="871"/>
      <c r="BL36" s="871"/>
      <c r="BM36" s="871"/>
      <c r="BN36" s="871"/>
      <c r="BO36" s="871"/>
      <c r="BP36" s="871"/>
      <c r="BQ36" s="871"/>
      <c r="BR36" s="871"/>
      <c r="BS36" s="871"/>
      <c r="BT36" s="871"/>
      <c r="BU36" s="871"/>
      <c r="BV36" s="871"/>
      <c r="BW36" s="871"/>
      <c r="BX36" s="871"/>
      <c r="BY36" s="871"/>
      <c r="BZ36" s="871"/>
      <c r="CA36" s="871"/>
      <c r="CB36" s="871"/>
      <c r="CC36" s="871"/>
      <c r="CD36" s="871"/>
      <c r="CE36" s="871"/>
      <c r="CF36" s="871"/>
      <c r="CG36" s="871"/>
      <c r="CH36" s="871"/>
      <c r="CI36" s="871"/>
      <c r="CJ36" s="871"/>
      <c r="CK36" s="871"/>
      <c r="CL36" s="871"/>
      <c r="CM36" s="871"/>
      <c r="CN36" s="871"/>
      <c r="CO36" s="871"/>
      <c r="CP36" s="871"/>
      <c r="CQ36" s="871"/>
      <c r="CR36" s="871"/>
      <c r="CS36" s="871"/>
      <c r="CT36" s="871"/>
      <c r="CU36" s="871"/>
      <c r="CV36" s="871"/>
      <c r="CW36" s="871"/>
      <c r="CX36" s="871"/>
      <c r="CY36" s="871"/>
      <c r="CZ36" s="871"/>
      <c r="DA36" s="871"/>
      <c r="DB36" s="871"/>
      <c r="DC36" s="871"/>
      <c r="DD36" s="871"/>
      <c r="DE36" s="871"/>
      <c r="DF36" s="871"/>
      <c r="DG36" s="871"/>
      <c r="DH36" s="871"/>
      <c r="DI36" s="871"/>
      <c r="DJ36" s="871"/>
      <c r="DK36" s="871"/>
      <c r="DL36" s="871"/>
      <c r="DM36" s="871"/>
      <c r="DN36" s="871"/>
      <c r="DO36" s="871"/>
      <c r="DP36" s="871"/>
      <c r="DQ36" s="871"/>
      <c r="DR36" s="871"/>
      <c r="DS36" s="871"/>
      <c r="DT36" s="871"/>
      <c r="DU36" s="871"/>
      <c r="DV36" s="871"/>
      <c r="DW36" s="871"/>
      <c r="DX36" s="871"/>
      <c r="DY36" s="871"/>
      <c r="DZ36" s="871"/>
      <c r="EA36" s="871"/>
      <c r="EB36" s="871"/>
      <c r="EC36" s="871"/>
      <c r="ED36" s="871"/>
      <c r="EE36" s="871"/>
      <c r="EF36" s="871"/>
      <c r="EG36" s="871"/>
      <c r="EH36" s="871"/>
      <c r="EI36" s="871"/>
      <c r="EJ36" s="871"/>
      <c r="EK36" s="871"/>
      <c r="EL36" s="871"/>
      <c r="EM36" s="871"/>
      <c r="EN36" s="871"/>
      <c r="EO36" s="871"/>
      <c r="EP36" s="871"/>
    </row>
    <row r="37" spans="1:146" s="883" customFormat="1" ht="21.4" customHeight="1" x14ac:dyDescent="0.2">
      <c r="A37" s="882"/>
      <c r="B37" s="1086" t="s">
        <v>264</v>
      </c>
      <c r="C37" s="1087"/>
      <c r="D37" s="1087"/>
      <c r="E37" s="1087"/>
      <c r="F37" s="1087"/>
      <c r="G37" s="1087"/>
      <c r="H37" s="1088"/>
      <c r="I37" s="875"/>
      <c r="J37" s="871"/>
      <c r="K37" s="871"/>
      <c r="L37" s="871"/>
      <c r="M37" s="871"/>
      <c r="N37" s="871"/>
      <c r="O37" s="871"/>
      <c r="P37" s="871"/>
      <c r="Q37" s="871"/>
      <c r="R37" s="871"/>
      <c r="S37" s="871"/>
      <c r="T37" s="871"/>
      <c r="U37" s="871"/>
      <c r="V37" s="871"/>
      <c r="W37" s="871"/>
      <c r="X37" s="871"/>
      <c r="Y37" s="871"/>
      <c r="Z37" s="871"/>
      <c r="AA37" s="871"/>
      <c r="AB37" s="871"/>
      <c r="AC37" s="871"/>
      <c r="AD37" s="871"/>
      <c r="AE37" s="871"/>
      <c r="AF37" s="871"/>
      <c r="AG37" s="871"/>
      <c r="AH37" s="871"/>
      <c r="AI37" s="871"/>
      <c r="AJ37" s="871"/>
      <c r="AK37" s="871"/>
      <c r="AL37" s="871"/>
      <c r="AM37" s="871"/>
      <c r="AN37" s="871"/>
      <c r="AO37" s="871"/>
      <c r="AP37" s="871"/>
      <c r="AQ37" s="871"/>
      <c r="AR37" s="871"/>
      <c r="AS37" s="871"/>
      <c r="AT37" s="871"/>
      <c r="AU37" s="871"/>
      <c r="AV37" s="871"/>
      <c r="AW37" s="871"/>
      <c r="AX37" s="871"/>
      <c r="AY37" s="871"/>
      <c r="AZ37" s="871"/>
      <c r="BA37" s="871"/>
      <c r="BB37" s="871"/>
      <c r="BC37" s="871"/>
      <c r="BD37" s="871"/>
      <c r="BE37" s="871"/>
      <c r="BF37" s="871"/>
      <c r="BG37" s="871"/>
      <c r="BH37" s="871"/>
      <c r="BI37" s="871"/>
      <c r="BJ37" s="871"/>
      <c r="BK37" s="871"/>
      <c r="BL37" s="871"/>
      <c r="BM37" s="871"/>
      <c r="BN37" s="871"/>
      <c r="BO37" s="871"/>
      <c r="BP37" s="871"/>
      <c r="BQ37" s="871"/>
      <c r="BR37" s="871"/>
      <c r="BS37" s="871"/>
      <c r="BT37" s="871"/>
      <c r="BU37" s="871"/>
      <c r="BV37" s="871"/>
      <c r="BW37" s="871"/>
      <c r="BX37" s="871"/>
      <c r="BY37" s="871"/>
      <c r="BZ37" s="871"/>
      <c r="CA37" s="871"/>
      <c r="CB37" s="871"/>
      <c r="CC37" s="871"/>
      <c r="CD37" s="871"/>
      <c r="CE37" s="871"/>
      <c r="CF37" s="871"/>
      <c r="CG37" s="871"/>
      <c r="CH37" s="871"/>
      <c r="CI37" s="871"/>
      <c r="CJ37" s="871"/>
      <c r="CK37" s="871"/>
      <c r="CL37" s="871"/>
      <c r="CM37" s="871"/>
      <c r="CN37" s="871"/>
      <c r="CO37" s="871"/>
      <c r="CP37" s="871"/>
      <c r="CQ37" s="871"/>
      <c r="CR37" s="871"/>
      <c r="CS37" s="871"/>
      <c r="CT37" s="871"/>
      <c r="CU37" s="871"/>
      <c r="CV37" s="871"/>
      <c r="CW37" s="871"/>
      <c r="CX37" s="871"/>
      <c r="CY37" s="871"/>
      <c r="CZ37" s="871"/>
      <c r="DA37" s="871"/>
      <c r="DB37" s="871"/>
      <c r="DC37" s="871"/>
      <c r="DD37" s="871"/>
      <c r="DE37" s="871"/>
      <c r="DF37" s="871"/>
      <c r="DG37" s="871"/>
      <c r="DH37" s="871"/>
      <c r="DI37" s="871"/>
      <c r="DJ37" s="871"/>
      <c r="DK37" s="871"/>
      <c r="DL37" s="871"/>
      <c r="DM37" s="871"/>
      <c r="DN37" s="871"/>
      <c r="DO37" s="871"/>
      <c r="DP37" s="871"/>
      <c r="DQ37" s="871"/>
      <c r="DR37" s="871"/>
      <c r="DS37" s="871"/>
      <c r="DT37" s="871"/>
      <c r="DU37" s="871"/>
      <c r="DV37" s="871"/>
      <c r="DW37" s="871"/>
      <c r="DX37" s="871"/>
      <c r="DY37" s="871"/>
      <c r="DZ37" s="871"/>
      <c r="EA37" s="871"/>
      <c r="EB37" s="871"/>
      <c r="EC37" s="871"/>
      <c r="ED37" s="871"/>
      <c r="EE37" s="871"/>
      <c r="EF37" s="871"/>
      <c r="EG37" s="871"/>
      <c r="EH37" s="871"/>
      <c r="EI37" s="871"/>
      <c r="EJ37" s="871"/>
      <c r="EK37" s="871"/>
      <c r="EL37" s="871"/>
      <c r="EM37" s="871"/>
      <c r="EN37" s="871"/>
      <c r="EO37" s="871"/>
      <c r="EP37" s="871"/>
    </row>
    <row r="38" spans="1:146" s="883" customFormat="1" x14ac:dyDescent="0.2">
      <c r="A38" s="882"/>
      <c r="B38" s="1110" t="s">
        <v>1769</v>
      </c>
      <c r="C38" s="1111"/>
      <c r="D38" s="1111"/>
      <c r="E38" s="1111"/>
      <c r="F38" s="1111"/>
      <c r="G38" s="1111"/>
      <c r="H38" s="1112"/>
      <c r="I38" s="875"/>
      <c r="J38" s="871"/>
      <c r="K38" s="871"/>
      <c r="L38" s="871"/>
      <c r="M38" s="871"/>
      <c r="N38" s="871"/>
      <c r="O38" s="871"/>
      <c r="P38" s="871"/>
      <c r="Q38" s="871"/>
      <c r="R38" s="871"/>
      <c r="S38" s="871"/>
      <c r="T38" s="871"/>
      <c r="U38" s="871"/>
      <c r="V38" s="871"/>
      <c r="W38" s="871"/>
      <c r="X38" s="871"/>
      <c r="Y38" s="871"/>
      <c r="Z38" s="871"/>
      <c r="AA38" s="871"/>
      <c r="AB38" s="871"/>
      <c r="AC38" s="871"/>
      <c r="AD38" s="871"/>
      <c r="AE38" s="871"/>
      <c r="AF38" s="871"/>
      <c r="AG38" s="871"/>
      <c r="AH38" s="871"/>
      <c r="AI38" s="871"/>
      <c r="AJ38" s="871"/>
      <c r="AK38" s="871"/>
      <c r="AL38" s="871"/>
      <c r="AM38" s="871"/>
      <c r="AN38" s="871"/>
      <c r="AO38" s="871"/>
      <c r="AP38" s="871"/>
      <c r="AQ38" s="871"/>
      <c r="AR38" s="871"/>
      <c r="AS38" s="871"/>
      <c r="AT38" s="871"/>
      <c r="AU38" s="871"/>
      <c r="AV38" s="871"/>
      <c r="AW38" s="871"/>
      <c r="AX38" s="871"/>
      <c r="AY38" s="871"/>
      <c r="AZ38" s="871"/>
      <c r="BA38" s="871"/>
      <c r="BB38" s="871"/>
      <c r="BC38" s="871"/>
      <c r="BD38" s="871"/>
      <c r="BE38" s="871"/>
      <c r="BF38" s="871"/>
      <c r="BG38" s="871"/>
      <c r="BH38" s="871"/>
      <c r="BI38" s="871"/>
      <c r="BJ38" s="871"/>
      <c r="BK38" s="871"/>
      <c r="BL38" s="871"/>
      <c r="BM38" s="871"/>
      <c r="BN38" s="871"/>
      <c r="BO38" s="871"/>
      <c r="BP38" s="871"/>
      <c r="BQ38" s="871"/>
      <c r="BR38" s="871"/>
      <c r="BS38" s="871"/>
      <c r="BT38" s="871"/>
      <c r="BU38" s="871"/>
      <c r="BV38" s="871"/>
      <c r="BW38" s="871"/>
      <c r="BX38" s="871"/>
      <c r="BY38" s="871"/>
      <c r="BZ38" s="871"/>
      <c r="CA38" s="871"/>
      <c r="CB38" s="871"/>
      <c r="CC38" s="871"/>
      <c r="CD38" s="871"/>
      <c r="CE38" s="871"/>
      <c r="CF38" s="871"/>
      <c r="CG38" s="871"/>
      <c r="CH38" s="871"/>
      <c r="CI38" s="871"/>
      <c r="CJ38" s="871"/>
      <c r="CK38" s="871"/>
      <c r="CL38" s="871"/>
      <c r="CM38" s="871"/>
      <c r="CN38" s="871"/>
      <c r="CO38" s="871"/>
      <c r="CP38" s="871"/>
      <c r="CQ38" s="871"/>
      <c r="CR38" s="871"/>
      <c r="CS38" s="871"/>
      <c r="CT38" s="871"/>
      <c r="CU38" s="871"/>
      <c r="CV38" s="871"/>
      <c r="CW38" s="871"/>
      <c r="CX38" s="871"/>
      <c r="CY38" s="871"/>
      <c r="CZ38" s="871"/>
      <c r="DA38" s="871"/>
      <c r="DB38" s="871"/>
      <c r="DC38" s="871"/>
      <c r="DD38" s="871"/>
      <c r="DE38" s="871"/>
      <c r="DF38" s="871"/>
      <c r="DG38" s="871"/>
      <c r="DH38" s="871"/>
      <c r="DI38" s="871"/>
      <c r="DJ38" s="871"/>
      <c r="DK38" s="871"/>
      <c r="DL38" s="871"/>
      <c r="DM38" s="871"/>
      <c r="DN38" s="871"/>
      <c r="DO38" s="871"/>
      <c r="DP38" s="871"/>
      <c r="DQ38" s="871"/>
      <c r="DR38" s="871"/>
      <c r="DS38" s="871"/>
      <c r="DT38" s="871"/>
      <c r="DU38" s="871"/>
      <c r="DV38" s="871"/>
      <c r="DW38" s="871"/>
      <c r="DX38" s="871"/>
      <c r="DY38" s="871"/>
      <c r="DZ38" s="871"/>
      <c r="EA38" s="871"/>
      <c r="EB38" s="871"/>
      <c r="EC38" s="871"/>
      <c r="ED38" s="871"/>
      <c r="EE38" s="871"/>
      <c r="EF38" s="871"/>
      <c r="EG38" s="871"/>
      <c r="EH38" s="871"/>
      <c r="EI38" s="871"/>
      <c r="EJ38" s="871"/>
      <c r="EK38" s="871"/>
      <c r="EL38" s="871"/>
      <c r="EM38" s="871"/>
      <c r="EN38" s="871"/>
      <c r="EO38" s="871"/>
      <c r="EP38" s="871"/>
    </row>
    <row r="39" spans="1:146" s="883" customFormat="1" ht="25.5" x14ac:dyDescent="0.2">
      <c r="A39" s="882"/>
      <c r="B39" s="186">
        <v>2</v>
      </c>
      <c r="C39" s="911" t="s">
        <v>1724</v>
      </c>
      <c r="D39" s="897" t="s">
        <v>34</v>
      </c>
      <c r="E39" s="1201"/>
      <c r="F39" s="1202">
        <v>1</v>
      </c>
      <c r="G39" s="1203">
        <v>10</v>
      </c>
      <c r="H39" s="898"/>
      <c r="I39" s="875"/>
      <c r="J39" s="871"/>
      <c r="K39" s="871"/>
      <c r="L39" s="871"/>
      <c r="M39" s="871"/>
      <c r="N39" s="871"/>
      <c r="O39" s="871"/>
      <c r="P39" s="871"/>
      <c r="Q39" s="871"/>
      <c r="R39" s="871"/>
      <c r="S39" s="871"/>
      <c r="T39" s="871"/>
      <c r="U39" s="871"/>
      <c r="V39" s="871"/>
      <c r="W39" s="871"/>
      <c r="X39" s="871"/>
      <c r="Y39" s="871"/>
      <c r="Z39" s="871"/>
      <c r="AA39" s="871"/>
      <c r="AB39" s="871"/>
      <c r="AC39" s="871"/>
      <c r="AD39" s="871"/>
      <c r="AE39" s="871"/>
      <c r="AF39" s="871"/>
      <c r="AG39" s="871"/>
      <c r="AH39" s="871"/>
      <c r="AI39" s="871"/>
      <c r="AJ39" s="871"/>
      <c r="AK39" s="871"/>
      <c r="AL39" s="871"/>
      <c r="AM39" s="871"/>
      <c r="AN39" s="871"/>
      <c r="AO39" s="871"/>
      <c r="AP39" s="871"/>
      <c r="AQ39" s="871"/>
      <c r="AR39" s="871"/>
      <c r="AS39" s="871"/>
      <c r="AT39" s="871"/>
      <c r="AU39" s="871"/>
      <c r="AV39" s="871"/>
      <c r="AW39" s="871"/>
      <c r="AX39" s="871"/>
      <c r="AY39" s="871"/>
      <c r="AZ39" s="871"/>
      <c r="BA39" s="871"/>
      <c r="BB39" s="871"/>
      <c r="BC39" s="871"/>
      <c r="BD39" s="871"/>
      <c r="BE39" s="871"/>
      <c r="BF39" s="871"/>
      <c r="BG39" s="871"/>
      <c r="BH39" s="871"/>
      <c r="BI39" s="871"/>
      <c r="BJ39" s="871"/>
      <c r="BK39" s="871"/>
      <c r="BL39" s="871"/>
      <c r="BM39" s="871"/>
      <c r="BN39" s="871"/>
      <c r="BO39" s="871"/>
      <c r="BP39" s="871"/>
      <c r="BQ39" s="871"/>
      <c r="BR39" s="871"/>
      <c r="BS39" s="871"/>
      <c r="BT39" s="871"/>
      <c r="BU39" s="871"/>
      <c r="BV39" s="871"/>
      <c r="BW39" s="871"/>
      <c r="BX39" s="871"/>
      <c r="BY39" s="871"/>
      <c r="BZ39" s="871"/>
      <c r="CA39" s="871"/>
      <c r="CB39" s="871"/>
      <c r="CC39" s="871"/>
      <c r="CD39" s="871"/>
      <c r="CE39" s="871"/>
      <c r="CF39" s="871"/>
      <c r="CG39" s="871"/>
      <c r="CH39" s="871"/>
      <c r="CI39" s="871"/>
      <c r="CJ39" s="871"/>
      <c r="CK39" s="871"/>
      <c r="CL39" s="871"/>
      <c r="CM39" s="871"/>
      <c r="CN39" s="871"/>
      <c r="CO39" s="871"/>
      <c r="CP39" s="871"/>
      <c r="CQ39" s="871"/>
      <c r="CR39" s="871"/>
      <c r="CS39" s="871"/>
      <c r="CT39" s="871"/>
      <c r="CU39" s="871"/>
      <c r="CV39" s="871"/>
      <c r="CW39" s="871"/>
      <c r="CX39" s="871"/>
      <c r="CY39" s="871"/>
      <c r="CZ39" s="871"/>
      <c r="DA39" s="871"/>
      <c r="DB39" s="871"/>
      <c r="DC39" s="871"/>
      <c r="DD39" s="871"/>
      <c r="DE39" s="871"/>
      <c r="DF39" s="871"/>
      <c r="DG39" s="871"/>
      <c r="DH39" s="871"/>
      <c r="DI39" s="871"/>
      <c r="DJ39" s="871"/>
      <c r="DK39" s="871"/>
      <c r="DL39" s="871"/>
      <c r="DM39" s="871"/>
      <c r="DN39" s="871"/>
      <c r="DO39" s="871"/>
      <c r="DP39" s="871"/>
      <c r="DQ39" s="871"/>
      <c r="DR39" s="871"/>
      <c r="DS39" s="871"/>
      <c r="DT39" s="871"/>
      <c r="DU39" s="871"/>
      <c r="DV39" s="871"/>
      <c r="DW39" s="871"/>
      <c r="DX39" s="871"/>
      <c r="DY39" s="871"/>
      <c r="DZ39" s="871"/>
      <c r="EA39" s="871"/>
      <c r="EB39" s="871"/>
      <c r="EC39" s="871"/>
      <c r="ED39" s="871"/>
      <c r="EE39" s="871"/>
      <c r="EF39" s="871"/>
      <c r="EG39" s="871"/>
      <c r="EH39" s="871"/>
      <c r="EI39" s="871"/>
      <c r="EJ39" s="871"/>
      <c r="EK39" s="871"/>
      <c r="EL39" s="871"/>
      <c r="EM39" s="871"/>
      <c r="EN39" s="871"/>
      <c r="EO39" s="871"/>
      <c r="EP39" s="871"/>
    </row>
    <row r="40" spans="1:146" s="883" customFormat="1" ht="51" x14ac:dyDescent="0.2">
      <c r="A40" s="882"/>
      <c r="B40" s="186">
        <v>11</v>
      </c>
      <c r="C40" s="911" t="s">
        <v>1733</v>
      </c>
      <c r="D40" s="897" t="s">
        <v>1722</v>
      </c>
      <c r="E40" s="1201"/>
      <c r="F40" s="1202">
        <v>1</v>
      </c>
      <c r="G40" s="1203">
        <v>10</v>
      </c>
      <c r="H40" s="898"/>
      <c r="I40" s="875"/>
      <c r="J40" s="871"/>
      <c r="K40" s="871"/>
      <c r="L40" s="871"/>
      <c r="M40" s="871"/>
      <c r="N40" s="871"/>
      <c r="O40" s="871"/>
      <c r="P40" s="871"/>
      <c r="Q40" s="871"/>
      <c r="R40" s="871"/>
      <c r="S40" s="871"/>
      <c r="T40" s="871"/>
      <c r="U40" s="871"/>
      <c r="V40" s="871"/>
      <c r="W40" s="871"/>
      <c r="X40" s="871"/>
      <c r="Y40" s="871"/>
      <c r="Z40" s="871"/>
      <c r="AA40" s="871"/>
      <c r="AB40" s="871"/>
      <c r="AC40" s="871"/>
      <c r="AD40" s="871"/>
      <c r="AE40" s="871"/>
      <c r="AF40" s="871"/>
      <c r="AG40" s="871"/>
      <c r="AH40" s="871"/>
      <c r="AI40" s="871"/>
      <c r="AJ40" s="871"/>
      <c r="AK40" s="871"/>
      <c r="AL40" s="871"/>
      <c r="AM40" s="871"/>
      <c r="AN40" s="871"/>
      <c r="AO40" s="871"/>
      <c r="AP40" s="871"/>
      <c r="AQ40" s="871"/>
      <c r="AR40" s="871"/>
      <c r="AS40" s="871"/>
      <c r="AT40" s="871"/>
      <c r="AU40" s="871"/>
      <c r="AV40" s="871"/>
      <c r="AW40" s="871"/>
      <c r="AX40" s="871"/>
      <c r="AY40" s="871"/>
      <c r="AZ40" s="871"/>
      <c r="BA40" s="871"/>
      <c r="BB40" s="871"/>
      <c r="BC40" s="871"/>
      <c r="BD40" s="871"/>
      <c r="BE40" s="871"/>
      <c r="BF40" s="871"/>
      <c r="BG40" s="871"/>
      <c r="BH40" s="871"/>
      <c r="BI40" s="871"/>
      <c r="BJ40" s="871"/>
      <c r="BK40" s="871"/>
      <c r="BL40" s="871"/>
      <c r="BM40" s="871"/>
      <c r="BN40" s="871"/>
      <c r="BO40" s="871"/>
      <c r="BP40" s="871"/>
      <c r="BQ40" s="871"/>
      <c r="BR40" s="871"/>
      <c r="BS40" s="871"/>
      <c r="BT40" s="871"/>
      <c r="BU40" s="871"/>
      <c r="BV40" s="871"/>
      <c r="BW40" s="871"/>
      <c r="BX40" s="871"/>
      <c r="BY40" s="871"/>
      <c r="BZ40" s="871"/>
      <c r="CA40" s="871"/>
      <c r="CB40" s="871"/>
      <c r="CC40" s="871"/>
      <c r="CD40" s="871"/>
      <c r="CE40" s="871"/>
      <c r="CF40" s="871"/>
      <c r="CG40" s="871"/>
      <c r="CH40" s="871"/>
      <c r="CI40" s="871"/>
      <c r="CJ40" s="871"/>
      <c r="CK40" s="871"/>
      <c r="CL40" s="871"/>
      <c r="CM40" s="871"/>
      <c r="CN40" s="871"/>
      <c r="CO40" s="871"/>
      <c r="CP40" s="871"/>
      <c r="CQ40" s="871"/>
      <c r="CR40" s="871"/>
      <c r="CS40" s="871"/>
      <c r="CT40" s="871"/>
      <c r="CU40" s="871"/>
      <c r="CV40" s="871"/>
      <c r="CW40" s="871"/>
      <c r="CX40" s="871"/>
      <c r="CY40" s="871"/>
      <c r="CZ40" s="871"/>
      <c r="DA40" s="871"/>
      <c r="DB40" s="871"/>
      <c r="DC40" s="871"/>
      <c r="DD40" s="871"/>
      <c r="DE40" s="871"/>
      <c r="DF40" s="871"/>
      <c r="DG40" s="871"/>
      <c r="DH40" s="871"/>
      <c r="DI40" s="871"/>
      <c r="DJ40" s="871"/>
      <c r="DK40" s="871"/>
      <c r="DL40" s="871"/>
      <c r="DM40" s="871"/>
      <c r="DN40" s="871"/>
      <c r="DO40" s="871"/>
      <c r="DP40" s="871"/>
      <c r="DQ40" s="871"/>
      <c r="DR40" s="871"/>
      <c r="DS40" s="871"/>
      <c r="DT40" s="871"/>
      <c r="DU40" s="871"/>
      <c r="DV40" s="871"/>
      <c r="DW40" s="871"/>
      <c r="DX40" s="871"/>
      <c r="DY40" s="871"/>
      <c r="DZ40" s="871"/>
      <c r="EA40" s="871"/>
      <c r="EB40" s="871"/>
      <c r="EC40" s="871"/>
      <c r="ED40" s="871"/>
      <c r="EE40" s="871"/>
      <c r="EF40" s="871"/>
      <c r="EG40" s="871"/>
      <c r="EH40" s="871"/>
      <c r="EI40" s="871"/>
      <c r="EJ40" s="871"/>
      <c r="EK40" s="871"/>
      <c r="EL40" s="871"/>
      <c r="EM40" s="871"/>
      <c r="EN40" s="871"/>
      <c r="EO40" s="871"/>
      <c r="EP40" s="871"/>
    </row>
    <row r="41" spans="1:146" s="883" customFormat="1" x14ac:dyDescent="0.2">
      <c r="A41" s="882"/>
      <c r="B41" s="1074" t="s">
        <v>1788</v>
      </c>
      <c r="C41" s="1075"/>
      <c r="D41" s="1075"/>
      <c r="E41" s="1075"/>
      <c r="F41" s="1075"/>
      <c r="G41" s="1075"/>
      <c r="H41" s="1076"/>
      <c r="I41" s="875"/>
      <c r="J41" s="871"/>
      <c r="K41" s="871"/>
      <c r="L41" s="871"/>
      <c r="M41" s="871"/>
      <c r="N41" s="871"/>
      <c r="O41" s="871"/>
      <c r="P41" s="871"/>
      <c r="Q41" s="871"/>
      <c r="R41" s="871"/>
      <c r="S41" s="871"/>
      <c r="T41" s="871"/>
      <c r="U41" s="871"/>
      <c r="V41" s="871"/>
      <c r="W41" s="871"/>
      <c r="X41" s="871"/>
      <c r="Y41" s="871"/>
      <c r="Z41" s="871"/>
      <c r="AA41" s="871"/>
      <c r="AB41" s="871"/>
      <c r="AC41" s="871"/>
      <c r="AD41" s="871"/>
      <c r="AE41" s="871"/>
      <c r="AF41" s="871"/>
      <c r="AG41" s="871"/>
      <c r="AH41" s="871"/>
      <c r="AI41" s="871"/>
      <c r="AJ41" s="871"/>
      <c r="AK41" s="871"/>
      <c r="AL41" s="871"/>
      <c r="AM41" s="871"/>
      <c r="AN41" s="871"/>
      <c r="AO41" s="871"/>
      <c r="AP41" s="871"/>
      <c r="AQ41" s="871"/>
      <c r="AR41" s="871"/>
      <c r="AS41" s="871"/>
      <c r="AT41" s="871"/>
      <c r="AU41" s="871"/>
      <c r="AV41" s="871"/>
      <c r="AW41" s="871"/>
      <c r="AX41" s="871"/>
      <c r="AY41" s="871"/>
      <c r="AZ41" s="871"/>
      <c r="BA41" s="871"/>
      <c r="BB41" s="871"/>
      <c r="BC41" s="871"/>
      <c r="BD41" s="871"/>
      <c r="BE41" s="871"/>
      <c r="BF41" s="871"/>
      <c r="BG41" s="871"/>
      <c r="BH41" s="871"/>
      <c r="BI41" s="871"/>
      <c r="BJ41" s="871"/>
      <c r="BK41" s="871"/>
      <c r="BL41" s="871"/>
      <c r="BM41" s="871"/>
      <c r="BN41" s="871"/>
      <c r="BO41" s="871"/>
      <c r="BP41" s="871"/>
      <c r="BQ41" s="871"/>
      <c r="BR41" s="871"/>
      <c r="BS41" s="871"/>
      <c r="BT41" s="871"/>
      <c r="BU41" s="871"/>
      <c r="BV41" s="871"/>
      <c r="BW41" s="871"/>
      <c r="BX41" s="871"/>
      <c r="BY41" s="871"/>
      <c r="BZ41" s="871"/>
      <c r="CA41" s="871"/>
      <c r="CB41" s="871"/>
      <c r="CC41" s="871"/>
      <c r="CD41" s="871"/>
      <c r="CE41" s="871"/>
      <c r="CF41" s="871"/>
      <c r="CG41" s="871"/>
      <c r="CH41" s="871"/>
      <c r="CI41" s="871"/>
      <c r="CJ41" s="871"/>
      <c r="CK41" s="871"/>
      <c r="CL41" s="871"/>
      <c r="CM41" s="871"/>
      <c r="CN41" s="871"/>
      <c r="CO41" s="871"/>
      <c r="CP41" s="871"/>
      <c r="CQ41" s="871"/>
      <c r="CR41" s="871"/>
      <c r="CS41" s="871"/>
      <c r="CT41" s="871"/>
      <c r="CU41" s="871"/>
      <c r="CV41" s="871"/>
      <c r="CW41" s="871"/>
      <c r="CX41" s="871"/>
      <c r="CY41" s="871"/>
      <c r="CZ41" s="871"/>
      <c r="DA41" s="871"/>
      <c r="DB41" s="871"/>
      <c r="DC41" s="871"/>
      <c r="DD41" s="871"/>
      <c r="DE41" s="871"/>
      <c r="DF41" s="871"/>
      <c r="DG41" s="871"/>
      <c r="DH41" s="871"/>
      <c r="DI41" s="871"/>
      <c r="DJ41" s="871"/>
      <c r="DK41" s="871"/>
      <c r="DL41" s="871"/>
      <c r="DM41" s="871"/>
      <c r="DN41" s="871"/>
      <c r="DO41" s="871"/>
      <c r="DP41" s="871"/>
      <c r="DQ41" s="871"/>
      <c r="DR41" s="871"/>
      <c r="DS41" s="871"/>
      <c r="DT41" s="871"/>
      <c r="DU41" s="871"/>
      <c r="DV41" s="871"/>
      <c r="DW41" s="871"/>
      <c r="DX41" s="871"/>
      <c r="DY41" s="871"/>
      <c r="DZ41" s="871"/>
      <c r="EA41" s="871"/>
      <c r="EB41" s="871"/>
      <c r="EC41" s="871"/>
      <c r="ED41" s="871"/>
      <c r="EE41" s="871"/>
      <c r="EF41" s="871"/>
      <c r="EG41" s="871"/>
      <c r="EH41" s="871"/>
      <c r="EI41" s="871"/>
      <c r="EJ41" s="871"/>
      <c r="EK41" s="871"/>
      <c r="EL41" s="871"/>
      <c r="EM41" s="871"/>
      <c r="EN41" s="871"/>
      <c r="EO41" s="871"/>
      <c r="EP41" s="871"/>
    </row>
    <row r="42" spans="1:146" s="883" customFormat="1" ht="83.65" customHeight="1" x14ac:dyDescent="0.2">
      <c r="A42" s="882"/>
      <c r="B42" s="186">
        <v>2</v>
      </c>
      <c r="C42" s="911" t="s">
        <v>1825</v>
      </c>
      <c r="D42" s="897" t="s">
        <v>1734</v>
      </c>
      <c r="E42" s="1204"/>
      <c r="F42" s="1205">
        <v>1</v>
      </c>
      <c r="G42" s="1209">
        <v>10</v>
      </c>
      <c r="H42" s="898"/>
      <c r="I42" s="875"/>
      <c r="J42" s="871"/>
      <c r="K42" s="871"/>
      <c r="L42" s="871"/>
      <c r="M42" s="871"/>
      <c r="N42" s="871"/>
      <c r="O42" s="871"/>
      <c r="P42" s="871"/>
      <c r="Q42" s="871"/>
      <c r="R42" s="871"/>
      <c r="S42" s="871"/>
      <c r="T42" s="871"/>
      <c r="U42" s="871"/>
      <c r="V42" s="871"/>
      <c r="W42" s="871"/>
      <c r="X42" s="871"/>
      <c r="Y42" s="871"/>
      <c r="Z42" s="871"/>
      <c r="AA42" s="871"/>
      <c r="AB42" s="871"/>
      <c r="AC42" s="871"/>
      <c r="AD42" s="871"/>
      <c r="AE42" s="871"/>
      <c r="AF42" s="871"/>
      <c r="AG42" s="871"/>
      <c r="AH42" s="871"/>
      <c r="AI42" s="871"/>
      <c r="AJ42" s="871"/>
      <c r="AK42" s="871"/>
      <c r="AL42" s="871"/>
      <c r="AM42" s="871"/>
      <c r="AN42" s="871"/>
      <c r="AO42" s="871"/>
      <c r="AP42" s="871"/>
      <c r="AQ42" s="871"/>
      <c r="AR42" s="871"/>
      <c r="AS42" s="871"/>
      <c r="AT42" s="871"/>
      <c r="AU42" s="871"/>
      <c r="AV42" s="871"/>
      <c r="AW42" s="871"/>
      <c r="AX42" s="871"/>
      <c r="AY42" s="871"/>
      <c r="AZ42" s="871"/>
      <c r="BA42" s="871"/>
      <c r="BB42" s="871"/>
      <c r="BC42" s="871"/>
      <c r="BD42" s="871"/>
      <c r="BE42" s="871"/>
      <c r="BF42" s="871"/>
      <c r="BG42" s="871"/>
      <c r="BH42" s="871"/>
      <c r="BI42" s="871"/>
      <c r="BJ42" s="871"/>
      <c r="BK42" s="871"/>
      <c r="BL42" s="871"/>
      <c r="BM42" s="871"/>
      <c r="BN42" s="871"/>
      <c r="BO42" s="871"/>
      <c r="BP42" s="871"/>
      <c r="BQ42" s="871"/>
      <c r="BR42" s="871"/>
      <c r="BS42" s="871"/>
      <c r="BT42" s="871"/>
      <c r="BU42" s="871"/>
      <c r="BV42" s="871"/>
      <c r="BW42" s="871"/>
      <c r="BX42" s="871"/>
      <c r="BY42" s="871"/>
      <c r="BZ42" s="871"/>
      <c r="CA42" s="871"/>
      <c r="CB42" s="871"/>
      <c r="CC42" s="871"/>
      <c r="CD42" s="871"/>
      <c r="CE42" s="871"/>
      <c r="CF42" s="871"/>
      <c r="CG42" s="871"/>
      <c r="CH42" s="871"/>
      <c r="CI42" s="871"/>
      <c r="CJ42" s="871"/>
      <c r="CK42" s="871"/>
      <c r="CL42" s="871"/>
      <c r="CM42" s="871"/>
      <c r="CN42" s="871"/>
      <c r="CO42" s="871"/>
      <c r="CP42" s="871"/>
      <c r="CQ42" s="871"/>
      <c r="CR42" s="871"/>
      <c r="CS42" s="871"/>
      <c r="CT42" s="871"/>
      <c r="CU42" s="871"/>
      <c r="CV42" s="871"/>
      <c r="CW42" s="871"/>
      <c r="CX42" s="871"/>
      <c r="CY42" s="871"/>
      <c r="CZ42" s="871"/>
      <c r="DA42" s="871"/>
      <c r="DB42" s="871"/>
      <c r="DC42" s="871"/>
      <c r="DD42" s="871"/>
      <c r="DE42" s="871"/>
      <c r="DF42" s="871"/>
      <c r="DG42" s="871"/>
      <c r="DH42" s="871"/>
      <c r="DI42" s="871"/>
      <c r="DJ42" s="871"/>
      <c r="DK42" s="871"/>
      <c r="DL42" s="871"/>
      <c r="DM42" s="871"/>
      <c r="DN42" s="871"/>
      <c r="DO42" s="871"/>
      <c r="DP42" s="871"/>
      <c r="DQ42" s="871"/>
      <c r="DR42" s="871"/>
      <c r="DS42" s="871"/>
      <c r="DT42" s="871"/>
      <c r="DU42" s="871"/>
      <c r="DV42" s="871"/>
      <c r="DW42" s="871"/>
      <c r="DX42" s="871"/>
      <c r="DY42" s="871"/>
      <c r="DZ42" s="871"/>
      <c r="EA42" s="871"/>
      <c r="EB42" s="871"/>
      <c r="EC42" s="871"/>
      <c r="ED42" s="871"/>
      <c r="EE42" s="871"/>
      <c r="EF42" s="871"/>
      <c r="EG42" s="871"/>
      <c r="EH42" s="871"/>
      <c r="EI42" s="871"/>
      <c r="EJ42" s="871"/>
      <c r="EK42" s="871"/>
      <c r="EL42" s="871"/>
      <c r="EM42" s="871"/>
      <c r="EN42" s="871"/>
      <c r="EO42" s="871"/>
      <c r="EP42" s="871"/>
    </row>
    <row r="43" spans="1:146" s="883" customFormat="1" ht="22.9" customHeight="1" x14ac:dyDescent="0.2">
      <c r="A43" s="882"/>
      <c r="B43" s="186">
        <v>2</v>
      </c>
      <c r="C43" s="911" t="s">
        <v>1826</v>
      </c>
      <c r="D43" s="897" t="s">
        <v>34</v>
      </c>
      <c r="E43" s="1204"/>
      <c r="F43" s="1205">
        <v>1</v>
      </c>
      <c r="G43" s="1210">
        <v>10</v>
      </c>
      <c r="H43" s="898"/>
      <c r="I43" s="875"/>
      <c r="J43" s="871"/>
      <c r="K43" s="871"/>
      <c r="L43" s="871"/>
      <c r="M43" s="871"/>
      <c r="N43" s="871"/>
      <c r="O43" s="871"/>
      <c r="P43" s="871"/>
      <c r="Q43" s="871"/>
      <c r="R43" s="871"/>
      <c r="S43" s="871"/>
      <c r="T43" s="871"/>
      <c r="U43" s="871"/>
      <c r="V43" s="871"/>
      <c r="W43" s="871"/>
      <c r="X43" s="871"/>
      <c r="Y43" s="871"/>
      <c r="Z43" s="871"/>
      <c r="AA43" s="871"/>
      <c r="AB43" s="871"/>
      <c r="AC43" s="871"/>
      <c r="AD43" s="871"/>
      <c r="AE43" s="871"/>
      <c r="AF43" s="871"/>
      <c r="AG43" s="871"/>
      <c r="AH43" s="871"/>
      <c r="AI43" s="871"/>
      <c r="AJ43" s="871"/>
      <c r="AK43" s="871"/>
      <c r="AL43" s="871"/>
      <c r="AM43" s="871"/>
      <c r="AN43" s="871"/>
      <c r="AO43" s="871"/>
      <c r="AP43" s="871"/>
      <c r="AQ43" s="871"/>
      <c r="AR43" s="871"/>
      <c r="AS43" s="871"/>
      <c r="AT43" s="871"/>
      <c r="AU43" s="871"/>
      <c r="AV43" s="871"/>
      <c r="AW43" s="871"/>
      <c r="AX43" s="871"/>
      <c r="AY43" s="871"/>
      <c r="AZ43" s="871"/>
      <c r="BA43" s="871"/>
      <c r="BB43" s="871"/>
      <c r="BC43" s="871"/>
      <c r="BD43" s="871"/>
      <c r="BE43" s="871"/>
      <c r="BF43" s="871"/>
      <c r="BG43" s="871"/>
      <c r="BH43" s="871"/>
      <c r="BI43" s="871"/>
      <c r="BJ43" s="871"/>
      <c r="BK43" s="871"/>
      <c r="BL43" s="871"/>
      <c r="BM43" s="871"/>
      <c r="BN43" s="871"/>
      <c r="BO43" s="871"/>
      <c r="BP43" s="871"/>
      <c r="BQ43" s="871"/>
      <c r="BR43" s="871"/>
      <c r="BS43" s="871"/>
      <c r="BT43" s="871"/>
      <c r="BU43" s="871"/>
      <c r="BV43" s="871"/>
      <c r="BW43" s="871"/>
      <c r="BX43" s="871"/>
      <c r="BY43" s="871"/>
      <c r="BZ43" s="871"/>
      <c r="CA43" s="871"/>
      <c r="CB43" s="871"/>
      <c r="CC43" s="871"/>
      <c r="CD43" s="871"/>
      <c r="CE43" s="871"/>
      <c r="CF43" s="871"/>
      <c r="CG43" s="871"/>
      <c r="CH43" s="871"/>
      <c r="CI43" s="871"/>
      <c r="CJ43" s="871"/>
      <c r="CK43" s="871"/>
      <c r="CL43" s="871"/>
      <c r="CM43" s="871"/>
      <c r="CN43" s="871"/>
      <c r="CO43" s="871"/>
      <c r="CP43" s="871"/>
      <c r="CQ43" s="871"/>
      <c r="CR43" s="871"/>
      <c r="CS43" s="871"/>
      <c r="CT43" s="871"/>
      <c r="CU43" s="871"/>
      <c r="CV43" s="871"/>
      <c r="CW43" s="871"/>
      <c r="CX43" s="871"/>
      <c r="CY43" s="871"/>
      <c r="CZ43" s="871"/>
      <c r="DA43" s="871"/>
      <c r="DB43" s="871"/>
      <c r="DC43" s="871"/>
      <c r="DD43" s="871"/>
      <c r="DE43" s="871"/>
      <c r="DF43" s="871"/>
      <c r="DG43" s="871"/>
      <c r="DH43" s="871"/>
      <c r="DI43" s="871"/>
      <c r="DJ43" s="871"/>
      <c r="DK43" s="871"/>
      <c r="DL43" s="871"/>
      <c r="DM43" s="871"/>
      <c r="DN43" s="871"/>
      <c r="DO43" s="871"/>
      <c r="DP43" s="871"/>
      <c r="DQ43" s="871"/>
      <c r="DR43" s="871"/>
      <c r="DS43" s="871"/>
      <c r="DT43" s="871"/>
      <c r="DU43" s="871"/>
      <c r="DV43" s="871"/>
      <c r="DW43" s="871"/>
      <c r="DX43" s="871"/>
      <c r="DY43" s="871"/>
      <c r="DZ43" s="871"/>
      <c r="EA43" s="871"/>
      <c r="EB43" s="871"/>
      <c r="EC43" s="871"/>
      <c r="ED43" s="871"/>
      <c r="EE43" s="871"/>
      <c r="EF43" s="871"/>
      <c r="EG43" s="871"/>
      <c r="EH43" s="871"/>
      <c r="EI43" s="871"/>
      <c r="EJ43" s="871"/>
      <c r="EK43" s="871"/>
      <c r="EL43" s="871"/>
      <c r="EM43" s="871"/>
      <c r="EN43" s="871"/>
      <c r="EO43" s="871"/>
      <c r="EP43" s="871"/>
    </row>
    <row r="44" spans="1:146" s="883" customFormat="1" ht="28.15" customHeight="1" x14ac:dyDescent="0.2">
      <c r="A44" s="882"/>
      <c r="B44" s="186">
        <v>11</v>
      </c>
      <c r="C44" s="911" t="s">
        <v>1789</v>
      </c>
      <c r="D44" s="897" t="s">
        <v>34</v>
      </c>
      <c r="E44" s="1204"/>
      <c r="F44" s="1205">
        <v>1</v>
      </c>
      <c r="G44" s="1210">
        <v>10</v>
      </c>
      <c r="H44" s="898"/>
      <c r="I44" s="875"/>
      <c r="J44" s="871"/>
      <c r="K44" s="871"/>
      <c r="L44" s="871"/>
      <c r="M44" s="871"/>
      <c r="N44" s="871"/>
      <c r="O44" s="871"/>
      <c r="P44" s="871"/>
      <c r="Q44" s="871"/>
      <c r="R44" s="871"/>
      <c r="S44" s="871"/>
      <c r="T44" s="871"/>
      <c r="U44" s="871"/>
      <c r="V44" s="871"/>
      <c r="W44" s="871"/>
      <c r="X44" s="871"/>
      <c r="Y44" s="871"/>
      <c r="Z44" s="871"/>
      <c r="AA44" s="871"/>
      <c r="AB44" s="871"/>
      <c r="AC44" s="871"/>
      <c r="AD44" s="871"/>
      <c r="AE44" s="871"/>
      <c r="AF44" s="871"/>
      <c r="AG44" s="871"/>
      <c r="AH44" s="871"/>
      <c r="AI44" s="871"/>
      <c r="AJ44" s="871"/>
      <c r="AK44" s="871"/>
      <c r="AL44" s="871"/>
      <c r="AM44" s="871"/>
      <c r="AN44" s="871"/>
      <c r="AO44" s="871"/>
      <c r="AP44" s="871"/>
      <c r="AQ44" s="871"/>
      <c r="AR44" s="871"/>
      <c r="AS44" s="871"/>
      <c r="AT44" s="871"/>
      <c r="AU44" s="871"/>
      <c r="AV44" s="871"/>
      <c r="AW44" s="871"/>
      <c r="AX44" s="871"/>
      <c r="AY44" s="871"/>
      <c r="AZ44" s="871"/>
      <c r="BA44" s="871"/>
      <c r="BB44" s="871"/>
      <c r="BC44" s="871"/>
      <c r="BD44" s="871"/>
      <c r="BE44" s="871"/>
      <c r="BF44" s="871"/>
      <c r="BG44" s="871"/>
      <c r="BH44" s="871"/>
      <c r="BI44" s="871"/>
      <c r="BJ44" s="871"/>
      <c r="BK44" s="871"/>
      <c r="BL44" s="871"/>
      <c r="BM44" s="871"/>
      <c r="BN44" s="871"/>
      <c r="BO44" s="871"/>
      <c r="BP44" s="871"/>
      <c r="BQ44" s="871"/>
      <c r="BR44" s="871"/>
      <c r="BS44" s="871"/>
      <c r="BT44" s="871"/>
      <c r="BU44" s="871"/>
      <c r="BV44" s="871"/>
      <c r="BW44" s="871"/>
      <c r="BX44" s="871"/>
      <c r="BY44" s="871"/>
      <c r="BZ44" s="871"/>
      <c r="CA44" s="871"/>
      <c r="CB44" s="871"/>
      <c r="CC44" s="871"/>
      <c r="CD44" s="871"/>
      <c r="CE44" s="871"/>
      <c r="CF44" s="871"/>
      <c r="CG44" s="871"/>
      <c r="CH44" s="871"/>
      <c r="CI44" s="871"/>
      <c r="CJ44" s="871"/>
      <c r="CK44" s="871"/>
      <c r="CL44" s="871"/>
      <c r="CM44" s="871"/>
      <c r="CN44" s="871"/>
      <c r="CO44" s="871"/>
      <c r="CP44" s="871"/>
      <c r="CQ44" s="871"/>
      <c r="CR44" s="871"/>
      <c r="CS44" s="871"/>
      <c r="CT44" s="871"/>
      <c r="CU44" s="871"/>
      <c r="CV44" s="871"/>
      <c r="CW44" s="871"/>
      <c r="CX44" s="871"/>
      <c r="CY44" s="871"/>
      <c r="CZ44" s="871"/>
      <c r="DA44" s="871"/>
      <c r="DB44" s="871"/>
      <c r="DC44" s="871"/>
      <c r="DD44" s="871"/>
      <c r="DE44" s="871"/>
      <c r="DF44" s="871"/>
      <c r="DG44" s="871"/>
      <c r="DH44" s="871"/>
      <c r="DI44" s="871"/>
      <c r="DJ44" s="871"/>
      <c r="DK44" s="871"/>
      <c r="DL44" s="871"/>
      <c r="DM44" s="871"/>
      <c r="DN44" s="871"/>
      <c r="DO44" s="871"/>
      <c r="DP44" s="871"/>
      <c r="DQ44" s="871"/>
      <c r="DR44" s="871"/>
      <c r="DS44" s="871"/>
      <c r="DT44" s="871"/>
      <c r="DU44" s="871"/>
      <c r="DV44" s="871"/>
      <c r="DW44" s="871"/>
      <c r="DX44" s="871"/>
      <c r="DY44" s="871"/>
      <c r="DZ44" s="871"/>
      <c r="EA44" s="871"/>
      <c r="EB44" s="871"/>
      <c r="EC44" s="871"/>
      <c r="ED44" s="871"/>
      <c r="EE44" s="871"/>
      <c r="EF44" s="871"/>
      <c r="EG44" s="871"/>
      <c r="EH44" s="871"/>
      <c r="EI44" s="871"/>
      <c r="EJ44" s="871"/>
      <c r="EK44" s="871"/>
      <c r="EL44" s="871"/>
      <c r="EM44" s="871"/>
      <c r="EN44" s="871"/>
      <c r="EO44" s="871"/>
      <c r="EP44" s="871"/>
    </row>
    <row r="45" spans="1:146" s="883" customFormat="1" ht="27.4" customHeight="1" thickBot="1" x14ac:dyDescent="0.25">
      <c r="A45" s="882"/>
      <c r="B45" s="186">
        <v>1</v>
      </c>
      <c r="C45" s="911" t="s">
        <v>1790</v>
      </c>
      <c r="D45" s="897" t="s">
        <v>1791</v>
      </c>
      <c r="E45" s="1204"/>
      <c r="F45" s="1205">
        <v>1</v>
      </c>
      <c r="G45" s="1210">
        <v>11</v>
      </c>
      <c r="H45" s="898"/>
      <c r="I45" s="875"/>
      <c r="J45" s="871"/>
      <c r="K45" s="871"/>
      <c r="L45" s="871"/>
      <c r="M45" s="871"/>
      <c r="N45" s="871"/>
      <c r="O45" s="871"/>
      <c r="P45" s="871"/>
      <c r="Q45" s="871"/>
      <c r="R45" s="871"/>
      <c r="S45" s="871"/>
      <c r="T45" s="871"/>
      <c r="U45" s="871"/>
      <c r="V45" s="871"/>
      <c r="W45" s="871"/>
      <c r="X45" s="871"/>
      <c r="Y45" s="871"/>
      <c r="Z45" s="871"/>
      <c r="AA45" s="871"/>
      <c r="AB45" s="871"/>
      <c r="AC45" s="871"/>
      <c r="AD45" s="871"/>
      <c r="AE45" s="871"/>
      <c r="AF45" s="871"/>
      <c r="AG45" s="871"/>
      <c r="AH45" s="871"/>
      <c r="AI45" s="871"/>
      <c r="AJ45" s="871"/>
      <c r="AK45" s="871"/>
      <c r="AL45" s="871"/>
      <c r="AM45" s="871"/>
      <c r="AN45" s="871"/>
      <c r="AO45" s="871"/>
      <c r="AP45" s="871"/>
      <c r="AQ45" s="871"/>
      <c r="AR45" s="871"/>
      <c r="AS45" s="871"/>
      <c r="AT45" s="871"/>
      <c r="AU45" s="871"/>
      <c r="AV45" s="871"/>
      <c r="AW45" s="871"/>
      <c r="AX45" s="871"/>
      <c r="AY45" s="871"/>
      <c r="AZ45" s="871"/>
      <c r="BA45" s="871"/>
      <c r="BB45" s="871"/>
      <c r="BC45" s="871"/>
      <c r="BD45" s="871"/>
      <c r="BE45" s="871"/>
      <c r="BF45" s="871"/>
      <c r="BG45" s="871"/>
      <c r="BH45" s="871"/>
      <c r="BI45" s="871"/>
      <c r="BJ45" s="871"/>
      <c r="BK45" s="871"/>
      <c r="BL45" s="871"/>
      <c r="BM45" s="871"/>
      <c r="BN45" s="871"/>
      <c r="BO45" s="871"/>
      <c r="BP45" s="871"/>
      <c r="BQ45" s="871"/>
      <c r="BR45" s="871"/>
      <c r="BS45" s="871"/>
      <c r="BT45" s="871"/>
      <c r="BU45" s="871"/>
      <c r="BV45" s="871"/>
      <c r="BW45" s="871"/>
      <c r="BX45" s="871"/>
      <c r="BY45" s="871"/>
      <c r="BZ45" s="871"/>
      <c r="CA45" s="871"/>
      <c r="CB45" s="871"/>
      <c r="CC45" s="871"/>
      <c r="CD45" s="871"/>
      <c r="CE45" s="871"/>
      <c r="CF45" s="871"/>
      <c r="CG45" s="871"/>
      <c r="CH45" s="871"/>
      <c r="CI45" s="871"/>
      <c r="CJ45" s="871"/>
      <c r="CK45" s="871"/>
      <c r="CL45" s="871"/>
      <c r="CM45" s="871"/>
      <c r="CN45" s="871"/>
      <c r="CO45" s="871"/>
      <c r="CP45" s="871"/>
      <c r="CQ45" s="871"/>
      <c r="CR45" s="871"/>
      <c r="CS45" s="871"/>
      <c r="CT45" s="871"/>
      <c r="CU45" s="871"/>
      <c r="CV45" s="871"/>
      <c r="CW45" s="871"/>
      <c r="CX45" s="871"/>
      <c r="CY45" s="871"/>
      <c r="CZ45" s="871"/>
      <c r="DA45" s="871"/>
      <c r="DB45" s="871"/>
      <c r="DC45" s="871"/>
      <c r="DD45" s="871"/>
      <c r="DE45" s="871"/>
      <c r="DF45" s="871"/>
      <c r="DG45" s="871"/>
      <c r="DH45" s="871"/>
      <c r="DI45" s="871"/>
      <c r="DJ45" s="871"/>
      <c r="DK45" s="871"/>
      <c r="DL45" s="871"/>
      <c r="DM45" s="871"/>
      <c r="DN45" s="871"/>
      <c r="DO45" s="871"/>
      <c r="DP45" s="871"/>
      <c r="DQ45" s="871"/>
      <c r="DR45" s="871"/>
      <c r="DS45" s="871"/>
      <c r="DT45" s="871"/>
      <c r="DU45" s="871"/>
      <c r="DV45" s="871"/>
      <c r="DW45" s="871"/>
      <c r="DX45" s="871"/>
      <c r="DY45" s="871"/>
      <c r="DZ45" s="871"/>
      <c r="EA45" s="871"/>
      <c r="EB45" s="871"/>
      <c r="EC45" s="871"/>
      <c r="ED45" s="871"/>
      <c r="EE45" s="871"/>
      <c r="EF45" s="871"/>
      <c r="EG45" s="871"/>
      <c r="EH45" s="871"/>
      <c r="EI45" s="871"/>
      <c r="EJ45" s="871"/>
      <c r="EK45" s="871"/>
      <c r="EL45" s="871"/>
      <c r="EM45" s="871"/>
      <c r="EN45" s="871"/>
      <c r="EO45" s="871"/>
      <c r="EP45" s="871"/>
    </row>
    <row r="46" spans="1:146" s="883" customFormat="1" x14ac:dyDescent="0.2">
      <c r="A46" s="882"/>
      <c r="B46" s="1116" t="s">
        <v>47</v>
      </c>
      <c r="C46" s="1117" t="s">
        <v>1765</v>
      </c>
      <c r="D46" s="1117" t="s">
        <v>176</v>
      </c>
      <c r="E46" s="1089" t="s">
        <v>1805</v>
      </c>
      <c r="F46" s="1089" t="s">
        <v>1804</v>
      </c>
      <c r="G46" s="1089" t="s">
        <v>249</v>
      </c>
      <c r="H46" s="1090" t="s">
        <v>250</v>
      </c>
      <c r="I46" s="875"/>
      <c r="J46" s="871"/>
      <c r="K46" s="871"/>
      <c r="L46" s="871"/>
      <c r="M46" s="871"/>
      <c r="N46" s="871"/>
      <c r="O46" s="871"/>
      <c r="P46" s="871"/>
      <c r="Q46" s="871"/>
      <c r="R46" s="871"/>
      <c r="S46" s="871"/>
      <c r="T46" s="871"/>
      <c r="U46" s="871"/>
      <c r="V46" s="871"/>
      <c r="W46" s="871"/>
      <c r="X46" s="871"/>
      <c r="Y46" s="871"/>
      <c r="Z46" s="871"/>
      <c r="AA46" s="871"/>
      <c r="AB46" s="871"/>
      <c r="AC46" s="871"/>
      <c r="AD46" s="871"/>
      <c r="AE46" s="871"/>
      <c r="AF46" s="871"/>
      <c r="AG46" s="871"/>
      <c r="AH46" s="871"/>
      <c r="AI46" s="871"/>
      <c r="AJ46" s="871"/>
      <c r="AK46" s="871"/>
      <c r="AL46" s="871"/>
      <c r="AM46" s="871"/>
      <c r="AN46" s="871"/>
      <c r="AO46" s="871"/>
      <c r="AP46" s="871"/>
      <c r="AQ46" s="871"/>
      <c r="AR46" s="871"/>
      <c r="AS46" s="871"/>
      <c r="AT46" s="871"/>
      <c r="AU46" s="871"/>
      <c r="AV46" s="871"/>
      <c r="AW46" s="871"/>
      <c r="AX46" s="871"/>
      <c r="AY46" s="871"/>
      <c r="AZ46" s="871"/>
      <c r="BA46" s="871"/>
      <c r="BB46" s="871"/>
      <c r="BC46" s="871"/>
      <c r="BD46" s="871"/>
      <c r="BE46" s="871"/>
      <c r="BF46" s="871"/>
      <c r="BG46" s="871"/>
      <c r="BH46" s="871"/>
      <c r="BI46" s="871"/>
      <c r="BJ46" s="871"/>
      <c r="BK46" s="871"/>
      <c r="BL46" s="871"/>
      <c r="BM46" s="871"/>
      <c r="BN46" s="871"/>
      <c r="BO46" s="871"/>
      <c r="BP46" s="871"/>
      <c r="BQ46" s="871"/>
      <c r="BR46" s="871"/>
      <c r="BS46" s="871"/>
      <c r="BT46" s="871"/>
      <c r="BU46" s="871"/>
      <c r="BV46" s="871"/>
      <c r="BW46" s="871"/>
      <c r="BX46" s="871"/>
      <c r="BY46" s="871"/>
      <c r="BZ46" s="871"/>
      <c r="CA46" s="871"/>
      <c r="CB46" s="871"/>
      <c r="CC46" s="871"/>
      <c r="CD46" s="871"/>
      <c r="CE46" s="871"/>
      <c r="CF46" s="871"/>
      <c r="CG46" s="871"/>
      <c r="CH46" s="871"/>
      <c r="CI46" s="871"/>
      <c r="CJ46" s="871"/>
      <c r="CK46" s="871"/>
      <c r="CL46" s="871"/>
      <c r="CM46" s="871"/>
      <c r="CN46" s="871"/>
      <c r="CO46" s="871"/>
      <c r="CP46" s="871"/>
      <c r="CQ46" s="871"/>
      <c r="CR46" s="871"/>
      <c r="CS46" s="871"/>
      <c r="CT46" s="871"/>
      <c r="CU46" s="871"/>
      <c r="CV46" s="871"/>
      <c r="CW46" s="871"/>
      <c r="CX46" s="871"/>
      <c r="CY46" s="871"/>
      <c r="CZ46" s="871"/>
      <c r="DA46" s="871"/>
      <c r="DB46" s="871"/>
      <c r="DC46" s="871"/>
      <c r="DD46" s="871"/>
      <c r="DE46" s="871"/>
      <c r="DF46" s="871"/>
      <c r="DG46" s="871"/>
      <c r="DH46" s="871"/>
      <c r="DI46" s="871"/>
      <c r="DJ46" s="871"/>
      <c r="DK46" s="871"/>
      <c r="DL46" s="871"/>
      <c r="DM46" s="871"/>
      <c r="DN46" s="871"/>
      <c r="DO46" s="871"/>
      <c r="DP46" s="871"/>
      <c r="DQ46" s="871"/>
      <c r="DR46" s="871"/>
      <c r="DS46" s="871"/>
      <c r="DT46" s="871"/>
      <c r="DU46" s="871"/>
      <c r="DV46" s="871"/>
      <c r="DW46" s="871"/>
      <c r="DX46" s="871"/>
      <c r="DY46" s="871"/>
      <c r="DZ46" s="871"/>
      <c r="EA46" s="871"/>
      <c r="EB46" s="871"/>
      <c r="EC46" s="871"/>
      <c r="ED46" s="871"/>
      <c r="EE46" s="871"/>
      <c r="EF46" s="871"/>
      <c r="EG46" s="871"/>
      <c r="EH46" s="871"/>
      <c r="EI46" s="871"/>
      <c r="EJ46" s="871"/>
      <c r="EK46" s="871"/>
      <c r="EL46" s="871"/>
      <c r="EM46" s="871"/>
      <c r="EN46" s="871"/>
      <c r="EO46" s="871"/>
      <c r="EP46" s="871"/>
    </row>
    <row r="47" spans="1:146" s="883" customFormat="1" x14ac:dyDescent="0.2">
      <c r="A47" s="882"/>
      <c r="B47" s="1070"/>
      <c r="C47" s="1118"/>
      <c r="D47" s="1118"/>
      <c r="E47" s="1068" t="s">
        <v>1766</v>
      </c>
      <c r="F47" s="1068" t="s">
        <v>1771</v>
      </c>
      <c r="G47" s="1068" t="s">
        <v>1781</v>
      </c>
      <c r="H47" s="1091" t="s">
        <v>1757</v>
      </c>
      <c r="I47" s="875"/>
      <c r="J47" s="871"/>
      <c r="K47" s="871"/>
      <c r="L47" s="871"/>
      <c r="M47" s="871"/>
      <c r="N47" s="871"/>
      <c r="O47" s="871"/>
      <c r="P47" s="871"/>
      <c r="Q47" s="871"/>
      <c r="R47" s="871"/>
      <c r="S47" s="871"/>
      <c r="T47" s="871"/>
      <c r="U47" s="871"/>
      <c r="V47" s="871"/>
      <c r="W47" s="871"/>
      <c r="X47" s="871"/>
      <c r="Y47" s="871"/>
      <c r="Z47" s="871"/>
      <c r="AA47" s="871"/>
      <c r="AB47" s="871"/>
      <c r="AC47" s="871"/>
      <c r="AD47" s="871"/>
      <c r="AE47" s="871"/>
      <c r="AF47" s="871"/>
      <c r="AG47" s="871"/>
      <c r="AH47" s="871"/>
      <c r="AI47" s="871"/>
      <c r="AJ47" s="871"/>
      <c r="AK47" s="871"/>
      <c r="AL47" s="871"/>
      <c r="AM47" s="871"/>
      <c r="AN47" s="871"/>
      <c r="AO47" s="871"/>
      <c r="AP47" s="871"/>
      <c r="AQ47" s="871"/>
      <c r="AR47" s="871"/>
      <c r="AS47" s="871"/>
      <c r="AT47" s="871"/>
      <c r="AU47" s="871"/>
      <c r="AV47" s="871"/>
      <c r="AW47" s="871"/>
      <c r="AX47" s="871"/>
      <c r="AY47" s="871"/>
      <c r="AZ47" s="871"/>
      <c r="BA47" s="871"/>
      <c r="BB47" s="871"/>
      <c r="BC47" s="871"/>
      <c r="BD47" s="871"/>
      <c r="BE47" s="871"/>
      <c r="BF47" s="871"/>
      <c r="BG47" s="871"/>
      <c r="BH47" s="871"/>
      <c r="BI47" s="871"/>
      <c r="BJ47" s="871"/>
      <c r="BK47" s="871"/>
      <c r="BL47" s="871"/>
      <c r="BM47" s="871"/>
      <c r="BN47" s="871"/>
      <c r="BO47" s="871"/>
      <c r="BP47" s="871"/>
      <c r="BQ47" s="871"/>
      <c r="BR47" s="871"/>
      <c r="BS47" s="871"/>
      <c r="BT47" s="871"/>
      <c r="BU47" s="871"/>
      <c r="BV47" s="871"/>
      <c r="BW47" s="871"/>
      <c r="BX47" s="871"/>
      <c r="BY47" s="871"/>
      <c r="BZ47" s="871"/>
      <c r="CA47" s="871"/>
      <c r="CB47" s="871"/>
      <c r="CC47" s="871"/>
      <c r="CD47" s="871"/>
      <c r="CE47" s="871"/>
      <c r="CF47" s="871"/>
      <c r="CG47" s="871"/>
      <c r="CH47" s="871"/>
      <c r="CI47" s="871"/>
      <c r="CJ47" s="871"/>
      <c r="CK47" s="871"/>
      <c r="CL47" s="871"/>
      <c r="CM47" s="871"/>
      <c r="CN47" s="871"/>
      <c r="CO47" s="871"/>
      <c r="CP47" s="871"/>
      <c r="CQ47" s="871"/>
      <c r="CR47" s="871"/>
      <c r="CS47" s="871"/>
      <c r="CT47" s="871"/>
      <c r="CU47" s="871"/>
      <c r="CV47" s="871"/>
      <c r="CW47" s="871"/>
      <c r="CX47" s="871"/>
      <c r="CY47" s="871"/>
      <c r="CZ47" s="871"/>
      <c r="DA47" s="871"/>
      <c r="DB47" s="871"/>
      <c r="DC47" s="871"/>
      <c r="DD47" s="871"/>
      <c r="DE47" s="871"/>
      <c r="DF47" s="871"/>
      <c r="DG47" s="871"/>
      <c r="DH47" s="871"/>
      <c r="DI47" s="871"/>
      <c r="DJ47" s="871"/>
      <c r="DK47" s="871"/>
      <c r="DL47" s="871"/>
      <c r="DM47" s="871"/>
      <c r="DN47" s="871"/>
      <c r="DO47" s="871"/>
      <c r="DP47" s="871"/>
      <c r="DQ47" s="871"/>
      <c r="DR47" s="871"/>
      <c r="DS47" s="871"/>
      <c r="DT47" s="871"/>
      <c r="DU47" s="871"/>
      <c r="DV47" s="871"/>
      <c r="DW47" s="871"/>
      <c r="DX47" s="871"/>
      <c r="DY47" s="871"/>
      <c r="DZ47" s="871"/>
      <c r="EA47" s="871"/>
      <c r="EB47" s="871"/>
      <c r="EC47" s="871"/>
      <c r="ED47" s="871"/>
      <c r="EE47" s="871"/>
      <c r="EF47" s="871"/>
      <c r="EG47" s="871"/>
      <c r="EH47" s="871"/>
      <c r="EI47" s="871"/>
      <c r="EJ47" s="871"/>
      <c r="EK47" s="871"/>
      <c r="EL47" s="871"/>
      <c r="EM47" s="871"/>
      <c r="EN47" s="871"/>
      <c r="EO47" s="871"/>
      <c r="EP47" s="871"/>
    </row>
    <row r="48" spans="1:146" s="883" customFormat="1" ht="30" thickBot="1" x14ac:dyDescent="0.25">
      <c r="A48" s="882"/>
      <c r="B48" s="884" t="s">
        <v>1785</v>
      </c>
      <c r="C48" s="1119"/>
      <c r="D48" s="1119"/>
      <c r="E48" s="885" t="s">
        <v>1786</v>
      </c>
      <c r="F48" s="885" t="s">
        <v>1806</v>
      </c>
      <c r="G48" s="885" t="s">
        <v>1807</v>
      </c>
      <c r="H48" s="886" t="s">
        <v>1808</v>
      </c>
      <c r="I48" s="875"/>
      <c r="J48" s="871"/>
      <c r="K48" s="871"/>
      <c r="L48" s="871"/>
      <c r="M48" s="871"/>
      <c r="N48" s="871"/>
      <c r="O48" s="871"/>
      <c r="P48" s="871"/>
      <c r="Q48" s="871"/>
      <c r="R48" s="871"/>
      <c r="S48" s="871"/>
      <c r="T48" s="871"/>
      <c r="U48" s="871"/>
      <c r="V48" s="871"/>
      <c r="W48" s="871"/>
      <c r="X48" s="871"/>
      <c r="Y48" s="871"/>
      <c r="Z48" s="871"/>
      <c r="AA48" s="871"/>
      <c r="AB48" s="871"/>
      <c r="AC48" s="871"/>
      <c r="AD48" s="871"/>
      <c r="AE48" s="871"/>
      <c r="AF48" s="871"/>
      <c r="AG48" s="871"/>
      <c r="AH48" s="871"/>
      <c r="AI48" s="871"/>
      <c r="AJ48" s="871"/>
      <c r="AK48" s="871"/>
      <c r="AL48" s="871"/>
      <c r="AM48" s="871"/>
      <c r="AN48" s="871"/>
      <c r="AO48" s="871"/>
      <c r="AP48" s="871"/>
      <c r="AQ48" s="871"/>
      <c r="AR48" s="871"/>
      <c r="AS48" s="871"/>
      <c r="AT48" s="871"/>
      <c r="AU48" s="871"/>
      <c r="AV48" s="871"/>
      <c r="AW48" s="871"/>
      <c r="AX48" s="871"/>
      <c r="AY48" s="871"/>
      <c r="AZ48" s="871"/>
      <c r="BA48" s="871"/>
      <c r="BB48" s="871"/>
      <c r="BC48" s="871"/>
      <c r="BD48" s="871"/>
      <c r="BE48" s="871"/>
      <c r="BF48" s="871"/>
      <c r="BG48" s="871"/>
      <c r="BH48" s="871"/>
      <c r="BI48" s="871"/>
      <c r="BJ48" s="871"/>
      <c r="BK48" s="871"/>
      <c r="BL48" s="871"/>
      <c r="BM48" s="871"/>
      <c r="BN48" s="871"/>
      <c r="BO48" s="871"/>
      <c r="BP48" s="871"/>
      <c r="BQ48" s="871"/>
      <c r="BR48" s="871"/>
      <c r="BS48" s="871"/>
      <c r="BT48" s="871"/>
      <c r="BU48" s="871"/>
      <c r="BV48" s="871"/>
      <c r="BW48" s="871"/>
      <c r="BX48" s="871"/>
      <c r="BY48" s="871"/>
      <c r="BZ48" s="871"/>
      <c r="CA48" s="871"/>
      <c r="CB48" s="871"/>
      <c r="CC48" s="871"/>
      <c r="CD48" s="871"/>
      <c r="CE48" s="871"/>
      <c r="CF48" s="871"/>
      <c r="CG48" s="871"/>
      <c r="CH48" s="871"/>
      <c r="CI48" s="871"/>
      <c r="CJ48" s="871"/>
      <c r="CK48" s="871"/>
      <c r="CL48" s="871"/>
      <c r="CM48" s="871"/>
      <c r="CN48" s="871"/>
      <c r="CO48" s="871"/>
      <c r="CP48" s="871"/>
      <c r="CQ48" s="871"/>
      <c r="CR48" s="871"/>
      <c r="CS48" s="871"/>
      <c r="CT48" s="871"/>
      <c r="CU48" s="871"/>
      <c r="CV48" s="871"/>
      <c r="CW48" s="871"/>
      <c r="CX48" s="871"/>
      <c r="CY48" s="871"/>
      <c r="CZ48" s="871"/>
      <c r="DA48" s="871"/>
      <c r="DB48" s="871"/>
      <c r="DC48" s="871"/>
      <c r="DD48" s="871"/>
      <c r="DE48" s="871"/>
      <c r="DF48" s="871"/>
      <c r="DG48" s="871"/>
      <c r="DH48" s="871"/>
      <c r="DI48" s="871"/>
      <c r="DJ48" s="871"/>
      <c r="DK48" s="871"/>
      <c r="DL48" s="871"/>
      <c r="DM48" s="871"/>
      <c r="DN48" s="871"/>
      <c r="DO48" s="871"/>
      <c r="DP48" s="871"/>
      <c r="DQ48" s="871"/>
      <c r="DR48" s="871"/>
      <c r="DS48" s="871"/>
      <c r="DT48" s="871"/>
      <c r="DU48" s="871"/>
      <c r="DV48" s="871"/>
      <c r="DW48" s="871"/>
      <c r="DX48" s="871"/>
      <c r="DY48" s="871"/>
      <c r="DZ48" s="871"/>
      <c r="EA48" s="871"/>
      <c r="EB48" s="871"/>
      <c r="EC48" s="871"/>
      <c r="ED48" s="871"/>
      <c r="EE48" s="871"/>
      <c r="EF48" s="871"/>
      <c r="EG48" s="871"/>
      <c r="EH48" s="871"/>
      <c r="EI48" s="871"/>
      <c r="EJ48" s="871"/>
      <c r="EK48" s="871"/>
      <c r="EL48" s="871"/>
      <c r="EM48" s="871"/>
      <c r="EN48" s="871"/>
      <c r="EO48" s="871"/>
      <c r="EP48" s="871"/>
    </row>
    <row r="49" spans="1:146" s="883" customFormat="1" x14ac:dyDescent="0.2">
      <c r="A49" s="882"/>
      <c r="B49" s="1074" t="s">
        <v>1802</v>
      </c>
      <c r="C49" s="1075"/>
      <c r="D49" s="1075"/>
      <c r="E49" s="1075"/>
      <c r="F49" s="1075"/>
      <c r="G49" s="1075"/>
      <c r="H49" s="1076"/>
      <c r="I49" s="875"/>
      <c r="J49" s="871"/>
      <c r="K49" s="871"/>
      <c r="L49" s="871"/>
      <c r="M49" s="871"/>
      <c r="N49" s="871"/>
      <c r="O49" s="871"/>
      <c r="P49" s="871"/>
      <c r="Q49" s="871"/>
      <c r="R49" s="871"/>
      <c r="S49" s="871"/>
      <c r="T49" s="871"/>
      <c r="U49" s="871"/>
      <c r="V49" s="871"/>
      <c r="W49" s="871"/>
      <c r="X49" s="871"/>
      <c r="Y49" s="871"/>
      <c r="Z49" s="871"/>
      <c r="AA49" s="871"/>
      <c r="AB49" s="871"/>
      <c r="AC49" s="871"/>
      <c r="AD49" s="871"/>
      <c r="AE49" s="871"/>
      <c r="AF49" s="871"/>
      <c r="AG49" s="871"/>
      <c r="AH49" s="871"/>
      <c r="AI49" s="871"/>
      <c r="AJ49" s="871"/>
      <c r="AK49" s="871"/>
      <c r="AL49" s="871"/>
      <c r="AM49" s="871"/>
      <c r="AN49" s="871"/>
      <c r="AO49" s="871"/>
      <c r="AP49" s="871"/>
      <c r="AQ49" s="871"/>
      <c r="AR49" s="871"/>
      <c r="AS49" s="871"/>
      <c r="AT49" s="871"/>
      <c r="AU49" s="871"/>
      <c r="AV49" s="871"/>
      <c r="AW49" s="871"/>
      <c r="AX49" s="871"/>
      <c r="AY49" s="871"/>
      <c r="AZ49" s="871"/>
      <c r="BA49" s="871"/>
      <c r="BB49" s="871"/>
      <c r="BC49" s="871"/>
      <c r="BD49" s="871"/>
      <c r="BE49" s="871"/>
      <c r="BF49" s="871"/>
      <c r="BG49" s="871"/>
      <c r="BH49" s="871"/>
      <c r="BI49" s="871"/>
      <c r="BJ49" s="871"/>
      <c r="BK49" s="871"/>
      <c r="BL49" s="871"/>
      <c r="BM49" s="871"/>
      <c r="BN49" s="871"/>
      <c r="BO49" s="871"/>
      <c r="BP49" s="871"/>
      <c r="BQ49" s="871"/>
      <c r="BR49" s="871"/>
      <c r="BS49" s="871"/>
      <c r="BT49" s="871"/>
      <c r="BU49" s="871"/>
      <c r="BV49" s="871"/>
      <c r="BW49" s="871"/>
      <c r="BX49" s="871"/>
      <c r="BY49" s="871"/>
      <c r="BZ49" s="871"/>
      <c r="CA49" s="871"/>
      <c r="CB49" s="871"/>
      <c r="CC49" s="871"/>
      <c r="CD49" s="871"/>
      <c r="CE49" s="871"/>
      <c r="CF49" s="871"/>
      <c r="CG49" s="871"/>
      <c r="CH49" s="871"/>
      <c r="CI49" s="871"/>
      <c r="CJ49" s="871"/>
      <c r="CK49" s="871"/>
      <c r="CL49" s="871"/>
      <c r="CM49" s="871"/>
      <c r="CN49" s="871"/>
      <c r="CO49" s="871"/>
      <c r="CP49" s="871"/>
      <c r="CQ49" s="871"/>
      <c r="CR49" s="871"/>
      <c r="CS49" s="871"/>
      <c r="CT49" s="871"/>
      <c r="CU49" s="871"/>
      <c r="CV49" s="871"/>
      <c r="CW49" s="871"/>
      <c r="CX49" s="871"/>
      <c r="CY49" s="871"/>
      <c r="CZ49" s="871"/>
      <c r="DA49" s="871"/>
      <c r="DB49" s="871"/>
      <c r="DC49" s="871"/>
      <c r="DD49" s="871"/>
      <c r="DE49" s="871"/>
      <c r="DF49" s="871"/>
      <c r="DG49" s="871"/>
      <c r="DH49" s="871"/>
      <c r="DI49" s="871"/>
      <c r="DJ49" s="871"/>
      <c r="DK49" s="871"/>
      <c r="DL49" s="871"/>
      <c r="DM49" s="871"/>
      <c r="DN49" s="871"/>
      <c r="DO49" s="871"/>
      <c r="DP49" s="871"/>
      <c r="DQ49" s="871"/>
      <c r="DR49" s="871"/>
      <c r="DS49" s="871"/>
      <c r="DT49" s="871"/>
      <c r="DU49" s="871"/>
      <c r="DV49" s="871"/>
      <c r="DW49" s="871"/>
      <c r="DX49" s="871"/>
      <c r="DY49" s="871"/>
      <c r="DZ49" s="871"/>
      <c r="EA49" s="871"/>
      <c r="EB49" s="871"/>
      <c r="EC49" s="871"/>
      <c r="ED49" s="871"/>
      <c r="EE49" s="871"/>
      <c r="EF49" s="871"/>
      <c r="EG49" s="871"/>
      <c r="EH49" s="871"/>
      <c r="EI49" s="871"/>
      <c r="EJ49" s="871"/>
      <c r="EK49" s="871"/>
      <c r="EL49" s="871"/>
      <c r="EM49" s="871"/>
      <c r="EN49" s="871"/>
      <c r="EO49" s="871"/>
      <c r="EP49" s="871"/>
    </row>
    <row r="50" spans="1:146" s="883" customFormat="1" ht="124.9" customHeight="1" x14ac:dyDescent="0.2">
      <c r="A50" s="882"/>
      <c r="B50" s="186">
        <v>1</v>
      </c>
      <c r="C50" s="911" t="s">
        <v>1827</v>
      </c>
      <c r="D50" s="897" t="s">
        <v>1803</v>
      </c>
      <c r="E50" s="1211"/>
      <c r="F50" s="1209">
        <v>14</v>
      </c>
      <c r="G50" s="1209">
        <v>10</v>
      </c>
      <c r="H50" s="898"/>
      <c r="I50" s="875"/>
      <c r="J50" s="871"/>
      <c r="K50" s="871"/>
      <c r="L50" s="871"/>
      <c r="M50" s="871"/>
      <c r="N50" s="871"/>
      <c r="O50" s="871"/>
      <c r="P50" s="871"/>
      <c r="Q50" s="871"/>
      <c r="R50" s="871"/>
      <c r="S50" s="871"/>
      <c r="T50" s="871"/>
      <c r="U50" s="871"/>
      <c r="V50" s="871"/>
      <c r="W50" s="871"/>
      <c r="X50" s="871"/>
      <c r="Y50" s="871"/>
      <c r="Z50" s="871"/>
      <c r="AA50" s="871"/>
      <c r="AB50" s="871"/>
      <c r="AC50" s="871"/>
      <c r="AD50" s="871"/>
      <c r="AE50" s="871"/>
      <c r="AF50" s="871"/>
      <c r="AG50" s="871"/>
      <c r="AH50" s="871"/>
      <c r="AI50" s="871"/>
      <c r="AJ50" s="871"/>
      <c r="AK50" s="871"/>
      <c r="AL50" s="871"/>
      <c r="AM50" s="871"/>
      <c r="AN50" s="871"/>
      <c r="AO50" s="871"/>
      <c r="AP50" s="871"/>
      <c r="AQ50" s="871"/>
      <c r="AR50" s="871"/>
      <c r="AS50" s="871"/>
      <c r="AT50" s="871"/>
      <c r="AU50" s="871"/>
      <c r="AV50" s="871"/>
      <c r="AW50" s="871"/>
      <c r="AX50" s="871"/>
      <c r="AY50" s="871"/>
      <c r="AZ50" s="871"/>
      <c r="BA50" s="871"/>
      <c r="BB50" s="871"/>
      <c r="BC50" s="871"/>
      <c r="BD50" s="871"/>
      <c r="BE50" s="871"/>
      <c r="BF50" s="871"/>
      <c r="BG50" s="871"/>
      <c r="BH50" s="871"/>
      <c r="BI50" s="871"/>
      <c r="BJ50" s="871"/>
      <c r="BK50" s="871"/>
      <c r="BL50" s="871"/>
      <c r="BM50" s="871"/>
      <c r="BN50" s="871"/>
      <c r="BO50" s="871"/>
      <c r="BP50" s="871"/>
      <c r="BQ50" s="871"/>
      <c r="BR50" s="871"/>
      <c r="BS50" s="871"/>
      <c r="BT50" s="871"/>
      <c r="BU50" s="871"/>
      <c r="BV50" s="871"/>
      <c r="BW50" s="871"/>
      <c r="BX50" s="871"/>
      <c r="BY50" s="871"/>
      <c r="BZ50" s="871"/>
      <c r="CA50" s="871"/>
      <c r="CB50" s="871"/>
      <c r="CC50" s="871"/>
      <c r="CD50" s="871"/>
      <c r="CE50" s="871"/>
      <c r="CF50" s="871"/>
      <c r="CG50" s="871"/>
      <c r="CH50" s="871"/>
      <c r="CI50" s="871"/>
      <c r="CJ50" s="871"/>
      <c r="CK50" s="871"/>
      <c r="CL50" s="871"/>
      <c r="CM50" s="871"/>
      <c r="CN50" s="871"/>
      <c r="CO50" s="871"/>
      <c r="CP50" s="871"/>
      <c r="CQ50" s="871"/>
      <c r="CR50" s="871"/>
      <c r="CS50" s="871"/>
      <c r="CT50" s="871"/>
      <c r="CU50" s="871"/>
      <c r="CV50" s="871"/>
      <c r="CW50" s="871"/>
      <c r="CX50" s="871"/>
      <c r="CY50" s="871"/>
      <c r="CZ50" s="871"/>
      <c r="DA50" s="871"/>
      <c r="DB50" s="871"/>
      <c r="DC50" s="871"/>
      <c r="DD50" s="871"/>
      <c r="DE50" s="871"/>
      <c r="DF50" s="871"/>
      <c r="DG50" s="871"/>
      <c r="DH50" s="871"/>
      <c r="DI50" s="871"/>
      <c r="DJ50" s="871"/>
      <c r="DK50" s="871"/>
      <c r="DL50" s="871"/>
      <c r="DM50" s="871"/>
      <c r="DN50" s="871"/>
      <c r="DO50" s="871"/>
      <c r="DP50" s="871"/>
      <c r="DQ50" s="871"/>
      <c r="DR50" s="871"/>
      <c r="DS50" s="871"/>
      <c r="DT50" s="871"/>
      <c r="DU50" s="871"/>
      <c r="DV50" s="871"/>
      <c r="DW50" s="871"/>
      <c r="DX50" s="871"/>
      <c r="DY50" s="871"/>
      <c r="DZ50" s="871"/>
      <c r="EA50" s="871"/>
      <c r="EB50" s="871"/>
      <c r="EC50" s="871"/>
      <c r="ED50" s="871"/>
      <c r="EE50" s="871"/>
      <c r="EF50" s="871"/>
      <c r="EG50" s="871"/>
      <c r="EH50" s="871"/>
      <c r="EI50" s="871"/>
      <c r="EJ50" s="871"/>
      <c r="EK50" s="871"/>
      <c r="EL50" s="871"/>
      <c r="EM50" s="871"/>
      <c r="EN50" s="871"/>
      <c r="EO50" s="871"/>
      <c r="EP50" s="871"/>
    </row>
    <row r="51" spans="1:146" s="883" customFormat="1" x14ac:dyDescent="0.2">
      <c r="A51" s="882"/>
      <c r="B51" s="1070" t="s">
        <v>47</v>
      </c>
      <c r="C51" s="1072" t="s">
        <v>1765</v>
      </c>
      <c r="D51" s="1068" t="s">
        <v>176</v>
      </c>
      <c r="E51" s="1068" t="s">
        <v>1792</v>
      </c>
      <c r="F51" s="1079" t="s">
        <v>1793</v>
      </c>
      <c r="G51" s="1080"/>
      <c r="H51" s="1091" t="s">
        <v>1754</v>
      </c>
      <c r="I51" s="875"/>
      <c r="J51" s="871"/>
      <c r="K51" s="871"/>
      <c r="L51" s="871"/>
      <c r="M51" s="871"/>
      <c r="N51" s="871"/>
      <c r="O51" s="871"/>
      <c r="P51" s="871"/>
      <c r="Q51" s="871"/>
      <c r="R51" s="871"/>
      <c r="S51" s="871"/>
      <c r="T51" s="871"/>
      <c r="U51" s="871"/>
      <c r="V51" s="871"/>
      <c r="W51" s="871"/>
      <c r="X51" s="871"/>
      <c r="Y51" s="871"/>
      <c r="Z51" s="871"/>
      <c r="AA51" s="871"/>
      <c r="AB51" s="871"/>
      <c r="AC51" s="871"/>
      <c r="AD51" s="871"/>
      <c r="AE51" s="871"/>
      <c r="AF51" s="871"/>
      <c r="AG51" s="871"/>
      <c r="AH51" s="871"/>
      <c r="AI51" s="871"/>
      <c r="AJ51" s="871"/>
      <c r="AK51" s="871"/>
      <c r="AL51" s="871"/>
      <c r="AM51" s="871"/>
      <c r="AN51" s="871"/>
      <c r="AO51" s="871"/>
      <c r="AP51" s="871"/>
      <c r="AQ51" s="871"/>
      <c r="AR51" s="871"/>
      <c r="AS51" s="871"/>
      <c r="AT51" s="871"/>
      <c r="AU51" s="871"/>
      <c r="AV51" s="871"/>
      <c r="AW51" s="871"/>
      <c r="AX51" s="871"/>
      <c r="AY51" s="871"/>
      <c r="AZ51" s="871"/>
      <c r="BA51" s="871"/>
      <c r="BB51" s="871"/>
      <c r="BC51" s="871"/>
      <c r="BD51" s="871"/>
      <c r="BE51" s="871"/>
      <c r="BF51" s="871"/>
      <c r="BG51" s="871"/>
      <c r="BH51" s="871"/>
      <c r="BI51" s="871"/>
      <c r="BJ51" s="871"/>
      <c r="BK51" s="871"/>
      <c r="BL51" s="871"/>
      <c r="BM51" s="871"/>
      <c r="BN51" s="871"/>
      <c r="BO51" s="871"/>
      <c r="BP51" s="871"/>
      <c r="BQ51" s="871"/>
      <c r="BR51" s="871"/>
      <c r="BS51" s="871"/>
      <c r="BT51" s="871"/>
      <c r="BU51" s="871"/>
      <c r="BV51" s="871"/>
      <c r="BW51" s="871"/>
      <c r="BX51" s="871"/>
      <c r="BY51" s="871"/>
      <c r="BZ51" s="871"/>
      <c r="CA51" s="871"/>
      <c r="CB51" s="871"/>
      <c r="CC51" s="871"/>
      <c r="CD51" s="871"/>
      <c r="CE51" s="871"/>
      <c r="CF51" s="871"/>
      <c r="CG51" s="871"/>
      <c r="CH51" s="871"/>
      <c r="CI51" s="871"/>
      <c r="CJ51" s="871"/>
      <c r="CK51" s="871"/>
      <c r="CL51" s="871"/>
      <c r="CM51" s="871"/>
      <c r="CN51" s="871"/>
      <c r="CO51" s="871"/>
      <c r="CP51" s="871"/>
      <c r="CQ51" s="871"/>
      <c r="CR51" s="871"/>
      <c r="CS51" s="871"/>
      <c r="CT51" s="871"/>
      <c r="CU51" s="871"/>
      <c r="CV51" s="871"/>
      <c r="CW51" s="871"/>
      <c r="CX51" s="871"/>
      <c r="CY51" s="871"/>
      <c r="CZ51" s="871"/>
      <c r="DA51" s="871"/>
      <c r="DB51" s="871"/>
      <c r="DC51" s="871"/>
      <c r="DD51" s="871"/>
      <c r="DE51" s="871"/>
      <c r="DF51" s="871"/>
      <c r="DG51" s="871"/>
      <c r="DH51" s="871"/>
      <c r="DI51" s="871"/>
      <c r="DJ51" s="871"/>
      <c r="DK51" s="871"/>
      <c r="DL51" s="871"/>
      <c r="DM51" s="871"/>
      <c r="DN51" s="871"/>
      <c r="DO51" s="871"/>
      <c r="DP51" s="871"/>
      <c r="DQ51" s="871"/>
      <c r="DR51" s="871"/>
      <c r="DS51" s="871"/>
      <c r="DT51" s="871"/>
      <c r="DU51" s="871"/>
      <c r="DV51" s="871"/>
      <c r="DW51" s="871"/>
      <c r="DX51" s="871"/>
      <c r="DY51" s="871"/>
      <c r="DZ51" s="871"/>
      <c r="EA51" s="871"/>
      <c r="EB51" s="871"/>
      <c r="EC51" s="871"/>
      <c r="ED51" s="871"/>
      <c r="EE51" s="871"/>
      <c r="EF51" s="871"/>
      <c r="EG51" s="871"/>
      <c r="EH51" s="871"/>
      <c r="EI51" s="871"/>
      <c r="EJ51" s="871"/>
      <c r="EK51" s="871"/>
      <c r="EL51" s="871"/>
      <c r="EM51" s="871"/>
      <c r="EN51" s="871"/>
      <c r="EO51" s="871"/>
      <c r="EP51" s="871"/>
    </row>
    <row r="52" spans="1:146" s="883" customFormat="1" x14ac:dyDescent="0.2">
      <c r="A52" s="882"/>
      <c r="B52" s="1071"/>
      <c r="C52" s="1073"/>
      <c r="D52" s="1069"/>
      <c r="E52" s="1069" t="s">
        <v>1766</v>
      </c>
      <c r="F52" s="1079"/>
      <c r="G52" s="1080"/>
      <c r="H52" s="1113" t="s">
        <v>1757</v>
      </c>
      <c r="I52" s="875"/>
      <c r="J52" s="871"/>
      <c r="K52" s="871"/>
      <c r="L52" s="871"/>
      <c r="M52" s="871"/>
      <c r="N52" s="871"/>
      <c r="O52" s="871"/>
      <c r="P52" s="871"/>
      <c r="Q52" s="871"/>
      <c r="R52" s="871"/>
      <c r="S52" s="871"/>
      <c r="T52" s="871"/>
      <c r="U52" s="871"/>
      <c r="V52" s="871"/>
      <c r="W52" s="871"/>
      <c r="X52" s="871"/>
      <c r="Y52" s="871"/>
      <c r="Z52" s="871"/>
      <c r="AA52" s="871"/>
      <c r="AB52" s="871"/>
      <c r="AC52" s="871"/>
      <c r="AD52" s="871"/>
      <c r="AE52" s="871"/>
      <c r="AF52" s="871"/>
      <c r="AG52" s="871"/>
      <c r="AH52" s="871"/>
      <c r="AI52" s="871"/>
      <c r="AJ52" s="871"/>
      <c r="AK52" s="871"/>
      <c r="AL52" s="871"/>
      <c r="AM52" s="871"/>
      <c r="AN52" s="871"/>
      <c r="AO52" s="871"/>
      <c r="AP52" s="871"/>
      <c r="AQ52" s="871"/>
      <c r="AR52" s="871"/>
      <c r="AS52" s="871"/>
      <c r="AT52" s="871"/>
      <c r="AU52" s="871"/>
      <c r="AV52" s="871"/>
      <c r="AW52" s="871"/>
      <c r="AX52" s="871"/>
      <c r="AY52" s="871"/>
      <c r="AZ52" s="871"/>
      <c r="BA52" s="871"/>
      <c r="BB52" s="871"/>
      <c r="BC52" s="871"/>
      <c r="BD52" s="871"/>
      <c r="BE52" s="871"/>
      <c r="BF52" s="871"/>
      <c r="BG52" s="871"/>
      <c r="BH52" s="871"/>
      <c r="BI52" s="871"/>
      <c r="BJ52" s="871"/>
      <c r="BK52" s="871"/>
      <c r="BL52" s="871"/>
      <c r="BM52" s="871"/>
      <c r="BN52" s="871"/>
      <c r="BO52" s="871"/>
      <c r="BP52" s="871"/>
      <c r="BQ52" s="871"/>
      <c r="BR52" s="871"/>
      <c r="BS52" s="871"/>
      <c r="BT52" s="871"/>
      <c r="BU52" s="871"/>
      <c r="BV52" s="871"/>
      <c r="BW52" s="871"/>
      <c r="BX52" s="871"/>
      <c r="BY52" s="871"/>
      <c r="BZ52" s="871"/>
      <c r="CA52" s="871"/>
      <c r="CB52" s="871"/>
      <c r="CC52" s="871"/>
      <c r="CD52" s="871"/>
      <c r="CE52" s="871"/>
      <c r="CF52" s="871"/>
      <c r="CG52" s="871"/>
      <c r="CH52" s="871"/>
      <c r="CI52" s="871"/>
      <c r="CJ52" s="871"/>
      <c r="CK52" s="871"/>
      <c r="CL52" s="871"/>
      <c r="CM52" s="871"/>
      <c r="CN52" s="871"/>
      <c r="CO52" s="871"/>
      <c r="CP52" s="871"/>
      <c r="CQ52" s="871"/>
      <c r="CR52" s="871"/>
      <c r="CS52" s="871"/>
      <c r="CT52" s="871"/>
      <c r="CU52" s="871"/>
      <c r="CV52" s="871"/>
      <c r="CW52" s="871"/>
      <c r="CX52" s="871"/>
      <c r="CY52" s="871"/>
      <c r="CZ52" s="871"/>
      <c r="DA52" s="871"/>
      <c r="DB52" s="871"/>
      <c r="DC52" s="871"/>
      <c r="DD52" s="871"/>
      <c r="DE52" s="871"/>
      <c r="DF52" s="871"/>
      <c r="DG52" s="871"/>
      <c r="DH52" s="871"/>
      <c r="DI52" s="871"/>
      <c r="DJ52" s="871"/>
      <c r="DK52" s="871"/>
      <c r="DL52" s="871"/>
      <c r="DM52" s="871"/>
      <c r="DN52" s="871"/>
      <c r="DO52" s="871"/>
      <c r="DP52" s="871"/>
      <c r="DQ52" s="871"/>
      <c r="DR52" s="871"/>
      <c r="DS52" s="871"/>
      <c r="DT52" s="871"/>
      <c r="DU52" s="871"/>
      <c r="DV52" s="871"/>
      <c r="DW52" s="871"/>
      <c r="DX52" s="871"/>
      <c r="DY52" s="871"/>
      <c r="DZ52" s="871"/>
      <c r="EA52" s="871"/>
      <c r="EB52" s="871"/>
      <c r="EC52" s="871"/>
      <c r="ED52" s="871"/>
      <c r="EE52" s="871"/>
      <c r="EF52" s="871"/>
      <c r="EG52" s="871"/>
      <c r="EH52" s="871"/>
      <c r="EI52" s="871"/>
      <c r="EJ52" s="871"/>
      <c r="EK52" s="871"/>
      <c r="EL52" s="871"/>
      <c r="EM52" s="871"/>
      <c r="EN52" s="871"/>
      <c r="EO52" s="871"/>
      <c r="EP52" s="871"/>
    </row>
    <row r="53" spans="1:146" s="883" customFormat="1" x14ac:dyDescent="0.2">
      <c r="A53" s="882"/>
      <c r="B53" s="912" t="s">
        <v>1809</v>
      </c>
      <c r="C53" s="1073"/>
      <c r="D53" s="1069"/>
      <c r="E53" s="901" t="s">
        <v>1810</v>
      </c>
      <c r="F53" s="1114"/>
      <c r="G53" s="1115"/>
      <c r="H53" s="902" t="s">
        <v>1811</v>
      </c>
      <c r="I53" s="875"/>
      <c r="J53" s="871"/>
      <c r="K53" s="871"/>
      <c r="L53" s="871"/>
      <c r="M53" s="871"/>
      <c r="N53" s="871"/>
      <c r="O53" s="871"/>
      <c r="P53" s="871"/>
      <c r="Q53" s="871"/>
      <c r="R53" s="871"/>
      <c r="S53" s="871"/>
      <c r="T53" s="871"/>
      <c r="U53" s="871"/>
      <c r="V53" s="871"/>
      <c r="W53" s="871"/>
      <c r="X53" s="871"/>
      <c r="Y53" s="871"/>
      <c r="Z53" s="871"/>
      <c r="AA53" s="871"/>
      <c r="AB53" s="871"/>
      <c r="AC53" s="871"/>
      <c r="AD53" s="871"/>
      <c r="AE53" s="871"/>
      <c r="AF53" s="871"/>
      <c r="AG53" s="871"/>
      <c r="AH53" s="871"/>
      <c r="AI53" s="871"/>
      <c r="AJ53" s="871"/>
      <c r="AK53" s="871"/>
      <c r="AL53" s="871"/>
      <c r="AM53" s="871"/>
      <c r="AN53" s="871"/>
      <c r="AO53" s="871"/>
      <c r="AP53" s="871"/>
      <c r="AQ53" s="871"/>
      <c r="AR53" s="871"/>
      <c r="AS53" s="871"/>
      <c r="AT53" s="871"/>
      <c r="AU53" s="871"/>
      <c r="AV53" s="871"/>
      <c r="AW53" s="871"/>
      <c r="AX53" s="871"/>
      <c r="AY53" s="871"/>
      <c r="AZ53" s="871"/>
      <c r="BA53" s="871"/>
      <c r="BB53" s="871"/>
      <c r="BC53" s="871"/>
      <c r="BD53" s="871"/>
      <c r="BE53" s="871"/>
      <c r="BF53" s="871"/>
      <c r="BG53" s="871"/>
      <c r="BH53" s="871"/>
      <c r="BI53" s="871"/>
      <c r="BJ53" s="871"/>
      <c r="BK53" s="871"/>
      <c r="BL53" s="871"/>
      <c r="BM53" s="871"/>
      <c r="BN53" s="871"/>
      <c r="BO53" s="871"/>
      <c r="BP53" s="871"/>
      <c r="BQ53" s="871"/>
      <c r="BR53" s="871"/>
      <c r="BS53" s="871"/>
      <c r="BT53" s="871"/>
      <c r="BU53" s="871"/>
      <c r="BV53" s="871"/>
      <c r="BW53" s="871"/>
      <c r="BX53" s="871"/>
      <c r="BY53" s="871"/>
      <c r="BZ53" s="871"/>
      <c r="CA53" s="871"/>
      <c r="CB53" s="871"/>
      <c r="CC53" s="871"/>
      <c r="CD53" s="871"/>
      <c r="CE53" s="871"/>
      <c r="CF53" s="871"/>
      <c r="CG53" s="871"/>
      <c r="CH53" s="871"/>
      <c r="CI53" s="871"/>
      <c r="CJ53" s="871"/>
      <c r="CK53" s="871"/>
      <c r="CL53" s="871"/>
      <c r="CM53" s="871"/>
      <c r="CN53" s="871"/>
      <c r="CO53" s="871"/>
      <c r="CP53" s="871"/>
      <c r="CQ53" s="871"/>
      <c r="CR53" s="871"/>
      <c r="CS53" s="871"/>
      <c r="CT53" s="871"/>
      <c r="CU53" s="871"/>
      <c r="CV53" s="871"/>
      <c r="CW53" s="871"/>
      <c r="CX53" s="871"/>
      <c r="CY53" s="871"/>
      <c r="CZ53" s="871"/>
      <c r="DA53" s="871"/>
      <c r="DB53" s="871"/>
      <c r="DC53" s="871"/>
      <c r="DD53" s="871"/>
      <c r="DE53" s="871"/>
      <c r="DF53" s="871"/>
      <c r="DG53" s="871"/>
      <c r="DH53" s="871"/>
      <c r="DI53" s="871"/>
      <c r="DJ53" s="871"/>
      <c r="DK53" s="871"/>
      <c r="DL53" s="871"/>
      <c r="DM53" s="871"/>
      <c r="DN53" s="871"/>
      <c r="DO53" s="871"/>
      <c r="DP53" s="871"/>
      <c r="DQ53" s="871"/>
      <c r="DR53" s="871"/>
      <c r="DS53" s="871"/>
      <c r="DT53" s="871"/>
      <c r="DU53" s="871"/>
      <c r="DV53" s="871"/>
      <c r="DW53" s="871"/>
      <c r="DX53" s="871"/>
      <c r="DY53" s="871"/>
      <c r="DZ53" s="871"/>
      <c r="EA53" s="871"/>
      <c r="EB53" s="871"/>
      <c r="EC53" s="871"/>
      <c r="ED53" s="871"/>
      <c r="EE53" s="871"/>
      <c r="EF53" s="871"/>
      <c r="EG53" s="871"/>
      <c r="EH53" s="871"/>
      <c r="EI53" s="871"/>
      <c r="EJ53" s="871"/>
      <c r="EK53" s="871"/>
      <c r="EL53" s="871"/>
      <c r="EM53" s="871"/>
      <c r="EN53" s="871"/>
      <c r="EO53" s="871"/>
      <c r="EP53" s="871"/>
    </row>
    <row r="54" spans="1:146" s="883" customFormat="1" ht="14.65" customHeight="1" x14ac:dyDescent="0.2">
      <c r="A54" s="882"/>
      <c r="B54" s="1074" t="s">
        <v>1787</v>
      </c>
      <c r="C54" s="1075"/>
      <c r="D54" s="1075"/>
      <c r="E54" s="1075"/>
      <c r="F54" s="1075"/>
      <c r="G54" s="1075"/>
      <c r="H54" s="1076"/>
      <c r="I54" s="875"/>
      <c r="J54" s="871"/>
      <c r="K54" s="871"/>
      <c r="L54" s="871"/>
      <c r="M54" s="871"/>
      <c r="N54" s="871"/>
      <c r="O54" s="871"/>
      <c r="P54" s="871"/>
      <c r="Q54" s="871"/>
      <c r="R54" s="871"/>
      <c r="S54" s="871"/>
      <c r="T54" s="871"/>
      <c r="U54" s="871"/>
      <c r="V54" s="871"/>
      <c r="W54" s="871"/>
      <c r="X54" s="871"/>
      <c r="Y54" s="871"/>
      <c r="Z54" s="871"/>
      <c r="AA54" s="871"/>
      <c r="AB54" s="871"/>
      <c r="AC54" s="871"/>
      <c r="AD54" s="871"/>
      <c r="AE54" s="871"/>
      <c r="AF54" s="871"/>
      <c r="AG54" s="871"/>
      <c r="AH54" s="871"/>
      <c r="AI54" s="871"/>
      <c r="AJ54" s="871"/>
      <c r="AK54" s="871"/>
      <c r="AL54" s="871"/>
      <c r="AM54" s="871"/>
      <c r="AN54" s="871"/>
      <c r="AO54" s="871"/>
      <c r="AP54" s="871"/>
      <c r="AQ54" s="871"/>
      <c r="AR54" s="871"/>
      <c r="AS54" s="871"/>
      <c r="AT54" s="871"/>
      <c r="AU54" s="871"/>
      <c r="AV54" s="871"/>
      <c r="AW54" s="871"/>
      <c r="AX54" s="871"/>
      <c r="AY54" s="871"/>
      <c r="AZ54" s="871"/>
      <c r="BA54" s="871"/>
      <c r="BB54" s="871"/>
      <c r="BC54" s="871"/>
      <c r="BD54" s="871"/>
      <c r="BE54" s="871"/>
      <c r="BF54" s="871"/>
      <c r="BG54" s="871"/>
      <c r="BH54" s="871"/>
      <c r="BI54" s="871"/>
      <c r="BJ54" s="871"/>
      <c r="BK54" s="871"/>
      <c r="BL54" s="871"/>
      <c r="BM54" s="871"/>
      <c r="BN54" s="871"/>
      <c r="BO54" s="871"/>
      <c r="BP54" s="871"/>
      <c r="BQ54" s="871"/>
      <c r="BR54" s="871"/>
      <c r="BS54" s="871"/>
      <c r="BT54" s="871"/>
      <c r="BU54" s="871"/>
      <c r="BV54" s="871"/>
      <c r="BW54" s="871"/>
      <c r="BX54" s="871"/>
      <c r="BY54" s="871"/>
      <c r="BZ54" s="871"/>
      <c r="CA54" s="871"/>
      <c r="CB54" s="871"/>
      <c r="CC54" s="871"/>
      <c r="CD54" s="871"/>
      <c r="CE54" s="871"/>
      <c r="CF54" s="871"/>
      <c r="CG54" s="871"/>
      <c r="CH54" s="871"/>
      <c r="CI54" s="871"/>
      <c r="CJ54" s="871"/>
      <c r="CK54" s="871"/>
      <c r="CL54" s="871"/>
      <c r="CM54" s="871"/>
      <c r="CN54" s="871"/>
      <c r="CO54" s="871"/>
      <c r="CP54" s="871"/>
      <c r="CQ54" s="871"/>
      <c r="CR54" s="871"/>
      <c r="CS54" s="871"/>
      <c r="CT54" s="871"/>
      <c r="CU54" s="871"/>
      <c r="CV54" s="871"/>
      <c r="CW54" s="871"/>
      <c r="CX54" s="871"/>
      <c r="CY54" s="871"/>
      <c r="CZ54" s="871"/>
      <c r="DA54" s="871"/>
      <c r="DB54" s="871"/>
      <c r="DC54" s="871"/>
      <c r="DD54" s="871"/>
      <c r="DE54" s="871"/>
      <c r="DF54" s="871"/>
      <c r="DG54" s="871"/>
      <c r="DH54" s="871"/>
      <c r="DI54" s="871"/>
      <c r="DJ54" s="871"/>
      <c r="DK54" s="871"/>
      <c r="DL54" s="871"/>
      <c r="DM54" s="871"/>
      <c r="DN54" s="871"/>
      <c r="DO54" s="871"/>
      <c r="DP54" s="871"/>
      <c r="DQ54" s="871"/>
      <c r="DR54" s="871"/>
      <c r="DS54" s="871"/>
      <c r="DT54" s="871"/>
      <c r="DU54" s="871"/>
      <c r="DV54" s="871"/>
      <c r="DW54" s="871"/>
      <c r="DX54" s="871"/>
      <c r="DY54" s="871"/>
      <c r="DZ54" s="871"/>
      <c r="EA54" s="871"/>
      <c r="EB54" s="871"/>
      <c r="EC54" s="871"/>
      <c r="ED54" s="871"/>
      <c r="EE54" s="871"/>
      <c r="EF54" s="871"/>
      <c r="EG54" s="871"/>
      <c r="EH54" s="871"/>
      <c r="EI54" s="871"/>
      <c r="EJ54" s="871"/>
      <c r="EK54" s="871"/>
      <c r="EL54" s="871"/>
      <c r="EM54" s="871"/>
      <c r="EN54" s="871"/>
      <c r="EO54" s="871"/>
      <c r="EP54" s="871"/>
    </row>
    <row r="55" spans="1:146" s="883" customFormat="1" ht="51" x14ac:dyDescent="0.2">
      <c r="A55" s="882"/>
      <c r="B55" s="186">
        <v>1</v>
      </c>
      <c r="C55" s="911" t="s">
        <v>1816</v>
      </c>
      <c r="D55" s="897" t="s">
        <v>34</v>
      </c>
      <c r="E55" s="1201"/>
      <c r="F55" s="1077" t="s">
        <v>1793</v>
      </c>
      <c r="G55" s="1078"/>
      <c r="H55" s="898"/>
      <c r="I55" s="875"/>
      <c r="J55" s="871"/>
      <c r="K55" s="871"/>
      <c r="L55" s="871"/>
      <c r="M55" s="871"/>
      <c r="N55" s="871"/>
      <c r="O55" s="871"/>
      <c r="P55" s="871"/>
      <c r="Q55" s="871"/>
      <c r="R55" s="871"/>
      <c r="S55" s="871"/>
      <c r="T55" s="871"/>
      <c r="U55" s="871"/>
      <c r="V55" s="871"/>
      <c r="W55" s="871"/>
      <c r="X55" s="871"/>
      <c r="Y55" s="871"/>
      <c r="Z55" s="871"/>
      <c r="AA55" s="871"/>
      <c r="AB55" s="871"/>
      <c r="AC55" s="871"/>
      <c r="AD55" s="871"/>
      <c r="AE55" s="871"/>
      <c r="AF55" s="871"/>
      <c r="AG55" s="871"/>
      <c r="AH55" s="871"/>
      <c r="AI55" s="871"/>
      <c r="AJ55" s="871"/>
      <c r="AK55" s="871"/>
      <c r="AL55" s="871"/>
      <c r="AM55" s="871"/>
      <c r="AN55" s="871"/>
      <c r="AO55" s="871"/>
      <c r="AP55" s="871"/>
      <c r="AQ55" s="871"/>
      <c r="AR55" s="871"/>
      <c r="AS55" s="871"/>
      <c r="AT55" s="871"/>
      <c r="AU55" s="871"/>
      <c r="AV55" s="871"/>
      <c r="AW55" s="871"/>
      <c r="AX55" s="871"/>
      <c r="AY55" s="871"/>
      <c r="AZ55" s="871"/>
      <c r="BA55" s="871"/>
      <c r="BB55" s="871"/>
      <c r="BC55" s="871"/>
      <c r="BD55" s="871"/>
      <c r="BE55" s="871"/>
      <c r="BF55" s="871"/>
      <c r="BG55" s="871"/>
      <c r="BH55" s="871"/>
      <c r="BI55" s="871"/>
      <c r="BJ55" s="871"/>
      <c r="BK55" s="871"/>
      <c r="BL55" s="871"/>
      <c r="BM55" s="871"/>
      <c r="BN55" s="871"/>
      <c r="BO55" s="871"/>
      <c r="BP55" s="871"/>
      <c r="BQ55" s="871"/>
      <c r="BR55" s="871"/>
      <c r="BS55" s="871"/>
      <c r="BT55" s="871"/>
      <c r="BU55" s="871"/>
      <c r="BV55" s="871"/>
      <c r="BW55" s="871"/>
      <c r="BX55" s="871"/>
      <c r="BY55" s="871"/>
      <c r="BZ55" s="871"/>
      <c r="CA55" s="871"/>
      <c r="CB55" s="871"/>
      <c r="CC55" s="871"/>
      <c r="CD55" s="871"/>
      <c r="CE55" s="871"/>
      <c r="CF55" s="871"/>
      <c r="CG55" s="871"/>
      <c r="CH55" s="871"/>
      <c r="CI55" s="871"/>
      <c r="CJ55" s="871"/>
      <c r="CK55" s="871"/>
      <c r="CL55" s="871"/>
      <c r="CM55" s="871"/>
      <c r="CN55" s="871"/>
      <c r="CO55" s="871"/>
      <c r="CP55" s="871"/>
      <c r="CQ55" s="871"/>
      <c r="CR55" s="871"/>
      <c r="CS55" s="871"/>
      <c r="CT55" s="871"/>
      <c r="CU55" s="871"/>
      <c r="CV55" s="871"/>
      <c r="CW55" s="871"/>
      <c r="CX55" s="871"/>
      <c r="CY55" s="871"/>
      <c r="CZ55" s="871"/>
      <c r="DA55" s="871"/>
      <c r="DB55" s="871"/>
      <c r="DC55" s="871"/>
      <c r="DD55" s="871"/>
      <c r="DE55" s="871"/>
      <c r="DF55" s="871"/>
      <c r="DG55" s="871"/>
      <c r="DH55" s="871"/>
      <c r="DI55" s="871"/>
      <c r="DJ55" s="871"/>
      <c r="DK55" s="871"/>
      <c r="DL55" s="871"/>
      <c r="DM55" s="871"/>
      <c r="DN55" s="871"/>
      <c r="DO55" s="871"/>
      <c r="DP55" s="871"/>
      <c r="DQ55" s="871"/>
      <c r="DR55" s="871"/>
      <c r="DS55" s="871"/>
      <c r="DT55" s="871"/>
      <c r="DU55" s="871"/>
      <c r="DV55" s="871"/>
      <c r="DW55" s="871"/>
      <c r="DX55" s="871"/>
      <c r="DY55" s="871"/>
      <c r="DZ55" s="871"/>
      <c r="EA55" s="871"/>
      <c r="EB55" s="871"/>
      <c r="EC55" s="871"/>
      <c r="ED55" s="871"/>
      <c r="EE55" s="871"/>
      <c r="EF55" s="871"/>
      <c r="EG55" s="871"/>
      <c r="EH55" s="871"/>
      <c r="EI55" s="871"/>
      <c r="EJ55" s="871"/>
      <c r="EK55" s="871"/>
      <c r="EL55" s="871"/>
      <c r="EM55" s="871"/>
      <c r="EN55" s="871"/>
      <c r="EO55" s="871"/>
      <c r="EP55" s="871"/>
    </row>
    <row r="56" spans="1:146" s="883" customFormat="1" x14ac:dyDescent="0.2">
      <c r="A56" s="882"/>
      <c r="B56" s="1074" t="s">
        <v>1794</v>
      </c>
      <c r="C56" s="1075"/>
      <c r="D56" s="1075"/>
      <c r="E56" s="1075"/>
      <c r="F56" s="1075"/>
      <c r="G56" s="1075"/>
      <c r="H56" s="1076"/>
      <c r="I56" s="875"/>
      <c r="J56" s="871"/>
      <c r="K56" s="871"/>
      <c r="L56" s="871"/>
      <c r="M56" s="871"/>
      <c r="N56" s="871"/>
      <c r="O56" s="871"/>
      <c r="P56" s="871"/>
      <c r="Q56" s="871"/>
      <c r="R56" s="871"/>
      <c r="S56" s="871"/>
      <c r="T56" s="871"/>
      <c r="U56" s="871"/>
      <c r="V56" s="871"/>
      <c r="W56" s="871"/>
      <c r="X56" s="871"/>
      <c r="Y56" s="871"/>
      <c r="Z56" s="871"/>
      <c r="AA56" s="871"/>
      <c r="AB56" s="871"/>
      <c r="AC56" s="871"/>
      <c r="AD56" s="871"/>
      <c r="AE56" s="871"/>
      <c r="AF56" s="871"/>
      <c r="AG56" s="871"/>
      <c r="AH56" s="871"/>
      <c r="AI56" s="871"/>
      <c r="AJ56" s="871"/>
      <c r="AK56" s="871"/>
      <c r="AL56" s="871"/>
      <c r="AM56" s="871"/>
      <c r="AN56" s="871"/>
      <c r="AO56" s="871"/>
      <c r="AP56" s="871"/>
      <c r="AQ56" s="871"/>
      <c r="AR56" s="871"/>
      <c r="AS56" s="871"/>
      <c r="AT56" s="871"/>
      <c r="AU56" s="871"/>
      <c r="AV56" s="871"/>
      <c r="AW56" s="871"/>
      <c r="AX56" s="871"/>
      <c r="AY56" s="871"/>
      <c r="AZ56" s="871"/>
      <c r="BA56" s="871"/>
      <c r="BB56" s="871"/>
      <c r="BC56" s="871"/>
      <c r="BD56" s="871"/>
      <c r="BE56" s="871"/>
      <c r="BF56" s="871"/>
      <c r="BG56" s="871"/>
      <c r="BH56" s="871"/>
      <c r="BI56" s="871"/>
      <c r="BJ56" s="871"/>
      <c r="BK56" s="871"/>
      <c r="BL56" s="871"/>
      <c r="BM56" s="871"/>
      <c r="BN56" s="871"/>
      <c r="BO56" s="871"/>
      <c r="BP56" s="871"/>
      <c r="BQ56" s="871"/>
      <c r="BR56" s="871"/>
      <c r="BS56" s="871"/>
      <c r="BT56" s="871"/>
      <c r="BU56" s="871"/>
      <c r="BV56" s="871"/>
      <c r="BW56" s="871"/>
      <c r="BX56" s="871"/>
      <c r="BY56" s="871"/>
      <c r="BZ56" s="871"/>
      <c r="CA56" s="871"/>
      <c r="CB56" s="871"/>
      <c r="CC56" s="871"/>
      <c r="CD56" s="871"/>
      <c r="CE56" s="871"/>
      <c r="CF56" s="871"/>
      <c r="CG56" s="871"/>
      <c r="CH56" s="871"/>
      <c r="CI56" s="871"/>
      <c r="CJ56" s="871"/>
      <c r="CK56" s="871"/>
      <c r="CL56" s="871"/>
      <c r="CM56" s="871"/>
      <c r="CN56" s="871"/>
      <c r="CO56" s="871"/>
      <c r="CP56" s="871"/>
      <c r="CQ56" s="871"/>
      <c r="CR56" s="871"/>
      <c r="CS56" s="871"/>
      <c r="CT56" s="871"/>
      <c r="CU56" s="871"/>
      <c r="CV56" s="871"/>
      <c r="CW56" s="871"/>
      <c r="CX56" s="871"/>
      <c r="CY56" s="871"/>
      <c r="CZ56" s="871"/>
      <c r="DA56" s="871"/>
      <c r="DB56" s="871"/>
      <c r="DC56" s="871"/>
      <c r="DD56" s="871"/>
      <c r="DE56" s="871"/>
      <c r="DF56" s="871"/>
      <c r="DG56" s="871"/>
      <c r="DH56" s="871"/>
      <c r="DI56" s="871"/>
      <c r="DJ56" s="871"/>
      <c r="DK56" s="871"/>
      <c r="DL56" s="871"/>
      <c r="DM56" s="871"/>
      <c r="DN56" s="871"/>
      <c r="DO56" s="871"/>
      <c r="DP56" s="871"/>
      <c r="DQ56" s="871"/>
      <c r="DR56" s="871"/>
      <c r="DS56" s="871"/>
      <c r="DT56" s="871"/>
      <c r="DU56" s="871"/>
      <c r="DV56" s="871"/>
      <c r="DW56" s="871"/>
      <c r="DX56" s="871"/>
      <c r="DY56" s="871"/>
      <c r="DZ56" s="871"/>
      <c r="EA56" s="871"/>
      <c r="EB56" s="871"/>
      <c r="EC56" s="871"/>
      <c r="ED56" s="871"/>
      <c r="EE56" s="871"/>
      <c r="EF56" s="871"/>
      <c r="EG56" s="871"/>
      <c r="EH56" s="871"/>
      <c r="EI56" s="871"/>
      <c r="EJ56" s="871"/>
      <c r="EK56" s="871"/>
      <c r="EL56" s="871"/>
      <c r="EM56" s="871"/>
      <c r="EN56" s="871"/>
      <c r="EO56" s="871"/>
      <c r="EP56" s="871"/>
    </row>
    <row r="57" spans="1:146" s="883" customFormat="1" ht="31.9" customHeight="1" thickBot="1" x14ac:dyDescent="0.25">
      <c r="A57" s="882"/>
      <c r="B57" s="186">
        <v>1</v>
      </c>
      <c r="C57" s="864" t="s">
        <v>1721</v>
      </c>
      <c r="D57" s="915" t="s">
        <v>1723</v>
      </c>
      <c r="E57" s="1214">
        <v>125660000</v>
      </c>
      <c r="F57" s="1079"/>
      <c r="G57" s="1080"/>
      <c r="H57" s="898">
        <f t="shared" ref="H57" si="0">IF(B57="","",ROUND(B57*E57,0))</f>
        <v>125660000</v>
      </c>
      <c r="I57" s="875"/>
      <c r="J57" s="871"/>
      <c r="K57" s="871"/>
      <c r="L57" s="871"/>
      <c r="M57" s="871"/>
      <c r="N57" s="871"/>
      <c r="O57" s="871"/>
      <c r="P57" s="871"/>
      <c r="Q57" s="871"/>
      <c r="R57" s="871"/>
      <c r="S57" s="871"/>
      <c r="T57" s="871"/>
      <c r="U57" s="871"/>
      <c r="V57" s="871"/>
      <c r="W57" s="871"/>
      <c r="X57" s="871"/>
      <c r="Y57" s="871"/>
      <c r="Z57" s="871"/>
      <c r="AA57" s="871"/>
      <c r="AB57" s="871"/>
      <c r="AC57" s="871"/>
      <c r="AD57" s="871"/>
      <c r="AE57" s="871"/>
      <c r="AF57" s="871"/>
      <c r="AG57" s="871"/>
      <c r="AH57" s="871"/>
      <c r="AI57" s="871"/>
      <c r="AJ57" s="871"/>
      <c r="AK57" s="871"/>
      <c r="AL57" s="871"/>
      <c r="AM57" s="871"/>
      <c r="AN57" s="871"/>
      <c r="AO57" s="871"/>
      <c r="AP57" s="871"/>
      <c r="AQ57" s="871"/>
      <c r="AR57" s="871"/>
      <c r="AS57" s="871"/>
      <c r="AT57" s="871"/>
      <c r="AU57" s="871"/>
      <c r="AV57" s="871"/>
      <c r="AW57" s="871"/>
      <c r="AX57" s="871"/>
      <c r="AY57" s="871"/>
      <c r="AZ57" s="871"/>
      <c r="BA57" s="871"/>
      <c r="BB57" s="871"/>
      <c r="BC57" s="871"/>
      <c r="BD57" s="871"/>
      <c r="BE57" s="871"/>
      <c r="BF57" s="871"/>
      <c r="BG57" s="871"/>
      <c r="BH57" s="871"/>
      <c r="BI57" s="871"/>
      <c r="BJ57" s="871"/>
      <c r="BK57" s="871"/>
      <c r="BL57" s="871"/>
      <c r="BM57" s="871"/>
      <c r="BN57" s="871"/>
      <c r="BO57" s="871"/>
      <c r="BP57" s="871"/>
      <c r="BQ57" s="871"/>
      <c r="BR57" s="871"/>
      <c r="BS57" s="871"/>
      <c r="BT57" s="871"/>
      <c r="BU57" s="871"/>
      <c r="BV57" s="871"/>
      <c r="BW57" s="871"/>
      <c r="BX57" s="871"/>
      <c r="BY57" s="871"/>
      <c r="BZ57" s="871"/>
      <c r="CA57" s="871"/>
      <c r="CB57" s="871"/>
      <c r="CC57" s="871"/>
      <c r="CD57" s="871"/>
      <c r="CE57" s="871"/>
      <c r="CF57" s="871"/>
      <c r="CG57" s="871"/>
      <c r="CH57" s="871"/>
      <c r="CI57" s="871"/>
      <c r="CJ57" s="871"/>
      <c r="CK57" s="871"/>
      <c r="CL57" s="871"/>
      <c r="CM57" s="871"/>
      <c r="CN57" s="871"/>
      <c r="CO57" s="871"/>
      <c r="CP57" s="871"/>
      <c r="CQ57" s="871"/>
      <c r="CR57" s="871"/>
      <c r="CS57" s="871"/>
      <c r="CT57" s="871"/>
      <c r="CU57" s="871"/>
      <c r="CV57" s="871"/>
      <c r="CW57" s="871"/>
      <c r="CX57" s="871"/>
      <c r="CY57" s="871"/>
      <c r="CZ57" s="871"/>
      <c r="DA57" s="871"/>
      <c r="DB57" s="871"/>
      <c r="DC57" s="871"/>
      <c r="DD57" s="871"/>
      <c r="DE57" s="871"/>
      <c r="DF57" s="871"/>
      <c r="DG57" s="871"/>
      <c r="DH57" s="871"/>
      <c r="DI57" s="871"/>
      <c r="DJ57" s="871"/>
      <c r="DK57" s="871"/>
      <c r="DL57" s="871"/>
      <c r="DM57" s="871"/>
      <c r="DN57" s="871"/>
      <c r="DO57" s="871"/>
      <c r="DP57" s="871"/>
      <c r="DQ57" s="871"/>
      <c r="DR57" s="871"/>
      <c r="DS57" s="871"/>
      <c r="DT57" s="871"/>
      <c r="DU57" s="871"/>
      <c r="DV57" s="871"/>
      <c r="DW57" s="871"/>
      <c r="DX57" s="871"/>
      <c r="DY57" s="871"/>
      <c r="DZ57" s="871"/>
      <c r="EA57" s="871"/>
      <c r="EB57" s="871"/>
      <c r="EC57" s="871"/>
      <c r="ED57" s="871"/>
      <c r="EE57" s="871"/>
      <c r="EF57" s="871"/>
      <c r="EG57" s="871"/>
      <c r="EH57" s="871"/>
      <c r="EI57" s="871"/>
      <c r="EJ57" s="871"/>
      <c r="EK57" s="871"/>
      <c r="EL57" s="871"/>
      <c r="EM57" s="871"/>
      <c r="EN57" s="871"/>
      <c r="EO57" s="871"/>
      <c r="EP57" s="871"/>
    </row>
    <row r="58" spans="1:146" s="883" customFormat="1" ht="71.650000000000006" customHeight="1" thickBot="1" x14ac:dyDescent="0.25">
      <c r="A58" s="882"/>
      <c r="B58" s="186">
        <v>1</v>
      </c>
      <c r="C58" s="864" t="s">
        <v>269</v>
      </c>
      <c r="D58" s="915" t="s">
        <v>1723</v>
      </c>
      <c r="E58" s="1214">
        <v>17163576</v>
      </c>
      <c r="F58" s="1079"/>
      <c r="G58" s="1080"/>
      <c r="H58" s="898">
        <f>IF(B58="","",ROUND(B58*E58,0))</f>
        <v>17163576</v>
      </c>
      <c r="I58" s="875"/>
      <c r="J58" s="871"/>
      <c r="K58" s="871"/>
      <c r="L58" s="871"/>
      <c r="M58" s="871"/>
      <c r="N58" s="871"/>
      <c r="O58" s="871"/>
      <c r="P58" s="871"/>
      <c r="Q58" s="871"/>
      <c r="R58" s="871"/>
      <c r="S58" s="871"/>
      <c r="T58" s="871"/>
      <c r="U58" s="871"/>
      <c r="V58" s="871"/>
      <c r="W58" s="871"/>
      <c r="X58" s="871"/>
      <c r="Y58" s="871"/>
      <c r="Z58" s="871"/>
      <c r="AA58" s="871"/>
      <c r="AB58" s="871"/>
      <c r="AC58" s="871"/>
      <c r="AD58" s="871"/>
      <c r="AE58" s="871"/>
      <c r="AF58" s="871"/>
      <c r="AG58" s="871"/>
      <c r="AH58" s="871"/>
      <c r="AI58" s="871"/>
      <c r="AJ58" s="871"/>
      <c r="AK58" s="871"/>
      <c r="AL58" s="871"/>
      <c r="AM58" s="871"/>
      <c r="AN58" s="871"/>
      <c r="AO58" s="871"/>
      <c r="AP58" s="871"/>
      <c r="AQ58" s="871"/>
      <c r="AR58" s="871"/>
      <c r="AS58" s="871"/>
      <c r="AT58" s="871"/>
      <c r="AU58" s="871"/>
      <c r="AV58" s="871"/>
      <c r="AW58" s="871"/>
      <c r="AX58" s="871"/>
      <c r="AY58" s="871"/>
      <c r="AZ58" s="871"/>
      <c r="BA58" s="871"/>
      <c r="BB58" s="871"/>
      <c r="BC58" s="871"/>
      <c r="BD58" s="871"/>
      <c r="BE58" s="871"/>
      <c r="BF58" s="871"/>
      <c r="BG58" s="871"/>
      <c r="BH58" s="871"/>
      <c r="BI58" s="871"/>
      <c r="BJ58" s="871"/>
      <c r="BK58" s="871"/>
      <c r="BL58" s="871"/>
      <c r="BM58" s="871"/>
      <c r="BN58" s="871"/>
      <c r="BO58" s="871"/>
      <c r="BP58" s="871"/>
      <c r="BQ58" s="871"/>
      <c r="BR58" s="871"/>
      <c r="BS58" s="871"/>
      <c r="BT58" s="871"/>
      <c r="BU58" s="871"/>
      <c r="BV58" s="871"/>
      <c r="BW58" s="871"/>
      <c r="BX58" s="871"/>
      <c r="BY58" s="871"/>
      <c r="BZ58" s="871"/>
      <c r="CA58" s="871"/>
      <c r="CB58" s="871"/>
      <c r="CC58" s="871"/>
      <c r="CD58" s="871"/>
      <c r="CE58" s="871"/>
      <c r="CF58" s="871"/>
      <c r="CG58" s="871"/>
      <c r="CH58" s="871"/>
      <c r="CI58" s="871"/>
      <c r="CJ58" s="871"/>
      <c r="CK58" s="871"/>
      <c r="CL58" s="871"/>
      <c r="CM58" s="871"/>
      <c r="CN58" s="871"/>
      <c r="CO58" s="871"/>
      <c r="CP58" s="871"/>
      <c r="CQ58" s="871"/>
      <c r="CR58" s="871"/>
      <c r="CS58" s="871"/>
      <c r="CT58" s="871"/>
      <c r="CU58" s="871"/>
      <c r="CV58" s="871"/>
      <c r="CW58" s="871"/>
      <c r="CX58" s="871"/>
      <c r="CY58" s="871"/>
      <c r="CZ58" s="871"/>
      <c r="DA58" s="871"/>
      <c r="DB58" s="871"/>
      <c r="DC58" s="871"/>
      <c r="DD58" s="871"/>
      <c r="DE58" s="871"/>
      <c r="DF58" s="871"/>
      <c r="DG58" s="871"/>
      <c r="DH58" s="871"/>
      <c r="DI58" s="871"/>
      <c r="DJ58" s="871"/>
      <c r="DK58" s="871"/>
      <c r="DL58" s="871"/>
      <c r="DM58" s="871"/>
      <c r="DN58" s="871"/>
      <c r="DO58" s="871"/>
      <c r="DP58" s="871"/>
      <c r="DQ58" s="871"/>
      <c r="DR58" s="871"/>
      <c r="DS58" s="871"/>
      <c r="DT58" s="871"/>
      <c r="DU58" s="871"/>
      <c r="DV58" s="871"/>
      <c r="DW58" s="871"/>
      <c r="DX58" s="871"/>
      <c r="DY58" s="871"/>
      <c r="DZ58" s="871"/>
      <c r="EA58" s="871"/>
      <c r="EB58" s="871"/>
      <c r="EC58" s="871"/>
      <c r="ED58" s="871"/>
      <c r="EE58" s="871"/>
      <c r="EF58" s="871"/>
      <c r="EG58" s="871"/>
      <c r="EH58" s="871"/>
      <c r="EI58" s="871"/>
      <c r="EJ58" s="871"/>
      <c r="EK58" s="871"/>
      <c r="EL58" s="871"/>
      <c r="EM58" s="871"/>
      <c r="EN58" s="871"/>
      <c r="EO58" s="871"/>
      <c r="EP58" s="871"/>
    </row>
    <row r="59" spans="1:146" s="883" customFormat="1" ht="31.9" customHeight="1" thickBot="1" x14ac:dyDescent="0.25">
      <c r="A59" s="882"/>
      <c r="B59" s="920">
        <v>1</v>
      </c>
      <c r="C59" s="921" t="s">
        <v>1795</v>
      </c>
      <c r="D59" s="915" t="s">
        <v>1723</v>
      </c>
      <c r="E59" s="1215">
        <v>5043820</v>
      </c>
      <c r="F59" s="1079"/>
      <c r="G59" s="1080"/>
      <c r="H59" s="898">
        <f>IF(B59="","",ROUND(B59*E59,0))</f>
        <v>5043820</v>
      </c>
      <c r="I59" s="875"/>
      <c r="J59" s="871"/>
      <c r="K59" s="871"/>
      <c r="L59" s="871"/>
      <c r="M59" s="871"/>
      <c r="N59" s="871"/>
      <c r="O59" s="871"/>
      <c r="P59" s="871"/>
      <c r="Q59" s="871"/>
      <c r="R59" s="871"/>
      <c r="S59" s="871"/>
      <c r="T59" s="871"/>
      <c r="U59" s="871"/>
      <c r="V59" s="871"/>
      <c r="W59" s="871"/>
      <c r="X59" s="871"/>
      <c r="Y59" s="871"/>
      <c r="Z59" s="871"/>
      <c r="AA59" s="871"/>
      <c r="AB59" s="871"/>
      <c r="AC59" s="871"/>
      <c r="AD59" s="871"/>
      <c r="AE59" s="871"/>
      <c r="AF59" s="871"/>
      <c r="AG59" s="871"/>
      <c r="AH59" s="871"/>
      <c r="AI59" s="871"/>
      <c r="AJ59" s="871"/>
      <c r="AK59" s="871"/>
      <c r="AL59" s="871"/>
      <c r="AM59" s="871"/>
      <c r="AN59" s="871"/>
      <c r="AO59" s="871"/>
      <c r="AP59" s="871"/>
      <c r="AQ59" s="871"/>
      <c r="AR59" s="871"/>
      <c r="AS59" s="871"/>
      <c r="AT59" s="871"/>
      <c r="AU59" s="871"/>
      <c r="AV59" s="871"/>
      <c r="AW59" s="871"/>
      <c r="AX59" s="871"/>
      <c r="AY59" s="871"/>
      <c r="AZ59" s="871"/>
      <c r="BA59" s="871"/>
      <c r="BB59" s="871"/>
      <c r="BC59" s="871"/>
      <c r="BD59" s="871"/>
      <c r="BE59" s="871"/>
      <c r="BF59" s="871"/>
      <c r="BG59" s="871"/>
      <c r="BH59" s="871"/>
      <c r="BI59" s="871"/>
      <c r="BJ59" s="871"/>
      <c r="BK59" s="871"/>
      <c r="BL59" s="871"/>
      <c r="BM59" s="871"/>
      <c r="BN59" s="871"/>
      <c r="BO59" s="871"/>
      <c r="BP59" s="871"/>
      <c r="BQ59" s="871"/>
      <c r="BR59" s="871"/>
      <c r="BS59" s="871"/>
      <c r="BT59" s="871"/>
      <c r="BU59" s="871"/>
      <c r="BV59" s="871"/>
      <c r="BW59" s="871"/>
      <c r="BX59" s="871"/>
      <c r="BY59" s="871"/>
      <c r="BZ59" s="871"/>
      <c r="CA59" s="871"/>
      <c r="CB59" s="871"/>
      <c r="CC59" s="871"/>
      <c r="CD59" s="871"/>
      <c r="CE59" s="871"/>
      <c r="CF59" s="871"/>
      <c r="CG59" s="871"/>
      <c r="CH59" s="871"/>
      <c r="CI59" s="871"/>
      <c r="CJ59" s="871"/>
      <c r="CK59" s="871"/>
      <c r="CL59" s="871"/>
      <c r="CM59" s="871"/>
      <c r="CN59" s="871"/>
      <c r="CO59" s="871"/>
      <c r="CP59" s="871"/>
      <c r="CQ59" s="871"/>
      <c r="CR59" s="871"/>
      <c r="CS59" s="871"/>
      <c r="CT59" s="871"/>
      <c r="CU59" s="871"/>
      <c r="CV59" s="871"/>
      <c r="CW59" s="871"/>
      <c r="CX59" s="871"/>
      <c r="CY59" s="871"/>
      <c r="CZ59" s="871"/>
      <c r="DA59" s="871"/>
      <c r="DB59" s="871"/>
      <c r="DC59" s="871"/>
      <c r="DD59" s="871"/>
      <c r="DE59" s="871"/>
      <c r="DF59" s="871"/>
      <c r="DG59" s="871"/>
      <c r="DH59" s="871"/>
      <c r="DI59" s="871"/>
      <c r="DJ59" s="871"/>
      <c r="DK59" s="871"/>
      <c r="DL59" s="871"/>
      <c r="DM59" s="871"/>
      <c r="DN59" s="871"/>
      <c r="DO59" s="871"/>
      <c r="DP59" s="871"/>
      <c r="DQ59" s="871"/>
      <c r="DR59" s="871"/>
      <c r="DS59" s="871"/>
      <c r="DT59" s="871"/>
      <c r="DU59" s="871"/>
      <c r="DV59" s="871"/>
      <c r="DW59" s="871"/>
      <c r="DX59" s="871"/>
      <c r="DY59" s="871"/>
      <c r="DZ59" s="871"/>
      <c r="EA59" s="871"/>
      <c r="EB59" s="871"/>
      <c r="EC59" s="871"/>
      <c r="ED59" s="871"/>
      <c r="EE59" s="871"/>
      <c r="EF59" s="871"/>
      <c r="EG59" s="871"/>
      <c r="EH59" s="871"/>
      <c r="EI59" s="871"/>
      <c r="EJ59" s="871"/>
      <c r="EK59" s="871"/>
      <c r="EL59" s="871"/>
      <c r="EM59" s="871"/>
      <c r="EN59" s="871"/>
      <c r="EO59" s="871"/>
      <c r="EP59" s="871"/>
    </row>
    <row r="60" spans="1:146" s="883" customFormat="1" ht="37.5" customHeight="1" thickBot="1" x14ac:dyDescent="0.25">
      <c r="A60" s="882"/>
      <c r="B60" s="186">
        <v>1</v>
      </c>
      <c r="C60" s="864" t="s">
        <v>1823</v>
      </c>
      <c r="D60" s="915" t="s">
        <v>1723</v>
      </c>
      <c r="E60" s="1216">
        <v>7324325</v>
      </c>
      <c r="F60" s="1079"/>
      <c r="G60" s="1080"/>
      <c r="H60" s="898">
        <f>IF(B60="","",ROUND(B60*E60,0))</f>
        <v>7324325</v>
      </c>
      <c r="I60" s="875"/>
      <c r="J60" s="871"/>
      <c r="K60" s="871"/>
      <c r="L60" s="871"/>
      <c r="M60" s="871"/>
      <c r="N60" s="871"/>
      <c r="O60" s="871"/>
      <c r="P60" s="871"/>
      <c r="Q60" s="871"/>
      <c r="R60" s="871"/>
      <c r="S60" s="871"/>
      <c r="T60" s="871"/>
      <c r="U60" s="871"/>
      <c r="V60" s="871"/>
      <c r="W60" s="871"/>
      <c r="X60" s="871"/>
      <c r="Y60" s="871"/>
      <c r="Z60" s="871"/>
      <c r="AA60" s="871"/>
      <c r="AB60" s="871"/>
      <c r="AC60" s="871"/>
      <c r="AD60" s="871"/>
      <c r="AE60" s="871"/>
      <c r="AF60" s="871"/>
      <c r="AG60" s="871"/>
      <c r="AH60" s="871"/>
      <c r="AI60" s="871"/>
      <c r="AJ60" s="871"/>
      <c r="AK60" s="871"/>
      <c r="AL60" s="871"/>
      <c r="AM60" s="871"/>
      <c r="AN60" s="871"/>
      <c r="AO60" s="871"/>
      <c r="AP60" s="871"/>
      <c r="AQ60" s="871"/>
      <c r="AR60" s="871"/>
      <c r="AS60" s="871"/>
      <c r="AT60" s="871"/>
      <c r="AU60" s="871"/>
      <c r="AV60" s="871"/>
      <c r="AW60" s="871"/>
      <c r="AX60" s="871"/>
      <c r="AY60" s="871"/>
      <c r="AZ60" s="871"/>
      <c r="BA60" s="871"/>
      <c r="BB60" s="871"/>
      <c r="BC60" s="871"/>
      <c r="BD60" s="871"/>
      <c r="BE60" s="871"/>
      <c r="BF60" s="871"/>
      <c r="BG60" s="871"/>
      <c r="BH60" s="871"/>
      <c r="BI60" s="871"/>
      <c r="BJ60" s="871"/>
      <c r="BK60" s="871"/>
      <c r="BL60" s="871"/>
      <c r="BM60" s="871"/>
      <c r="BN60" s="871"/>
      <c r="BO60" s="871"/>
      <c r="BP60" s="871"/>
      <c r="BQ60" s="871"/>
      <c r="BR60" s="871"/>
      <c r="BS60" s="871"/>
      <c r="BT60" s="871"/>
      <c r="BU60" s="871"/>
      <c r="BV60" s="871"/>
      <c r="BW60" s="871"/>
      <c r="BX60" s="871"/>
      <c r="BY60" s="871"/>
      <c r="BZ60" s="871"/>
      <c r="CA60" s="871"/>
      <c r="CB60" s="871"/>
      <c r="CC60" s="871"/>
      <c r="CD60" s="871"/>
      <c r="CE60" s="871"/>
      <c r="CF60" s="871"/>
      <c r="CG60" s="871"/>
      <c r="CH60" s="871"/>
      <c r="CI60" s="871"/>
      <c r="CJ60" s="871"/>
      <c r="CK60" s="871"/>
      <c r="CL60" s="871"/>
      <c r="CM60" s="871"/>
      <c r="CN60" s="871"/>
      <c r="CO60" s="871"/>
      <c r="CP60" s="871"/>
      <c r="CQ60" s="871"/>
      <c r="CR60" s="871"/>
      <c r="CS60" s="871"/>
      <c r="CT60" s="871"/>
      <c r="CU60" s="871"/>
      <c r="CV60" s="871"/>
      <c r="CW60" s="871"/>
      <c r="CX60" s="871"/>
      <c r="CY60" s="871"/>
      <c r="CZ60" s="871"/>
      <c r="DA60" s="871"/>
      <c r="DB60" s="871"/>
      <c r="DC60" s="871"/>
      <c r="DD60" s="871"/>
      <c r="DE60" s="871"/>
      <c r="DF60" s="871"/>
      <c r="DG60" s="871"/>
      <c r="DH60" s="871"/>
      <c r="DI60" s="871"/>
      <c r="DJ60" s="871"/>
      <c r="DK60" s="871"/>
      <c r="DL60" s="871"/>
      <c r="DM60" s="871"/>
      <c r="DN60" s="871"/>
      <c r="DO60" s="871"/>
      <c r="DP60" s="871"/>
      <c r="DQ60" s="871"/>
      <c r="DR60" s="871"/>
      <c r="DS60" s="871"/>
      <c r="DT60" s="871"/>
      <c r="DU60" s="871"/>
      <c r="DV60" s="871"/>
      <c r="DW60" s="871"/>
      <c r="DX60" s="871"/>
      <c r="DY60" s="871"/>
      <c r="DZ60" s="871"/>
      <c r="EA60" s="871"/>
      <c r="EB60" s="871"/>
      <c r="EC60" s="871"/>
      <c r="ED60" s="871"/>
      <c r="EE60" s="871"/>
      <c r="EF60" s="871"/>
      <c r="EG60" s="871"/>
      <c r="EH60" s="871"/>
      <c r="EI60" s="871"/>
      <c r="EJ60" s="871"/>
      <c r="EK60" s="871"/>
      <c r="EL60" s="871"/>
      <c r="EM60" s="871"/>
      <c r="EN60" s="871"/>
      <c r="EO60" s="871"/>
      <c r="EP60" s="871"/>
    </row>
    <row r="61" spans="1:146" s="883" customFormat="1" ht="37.5" customHeight="1" thickBot="1" x14ac:dyDescent="0.25">
      <c r="A61" s="882"/>
      <c r="B61" s="903">
        <v>1</v>
      </c>
      <c r="C61" s="922" t="s">
        <v>1824</v>
      </c>
      <c r="D61" s="915" t="s">
        <v>1723</v>
      </c>
      <c r="E61" s="1217">
        <v>58611769</v>
      </c>
      <c r="F61" s="1081"/>
      <c r="G61" s="1082"/>
      <c r="H61" s="898">
        <f>IF(B61="","",ROUND(B61*E61,0))</f>
        <v>58611769</v>
      </c>
      <c r="I61" s="875"/>
      <c r="J61" s="871"/>
      <c r="K61" s="871"/>
      <c r="L61" s="871"/>
      <c r="M61" s="871"/>
      <c r="N61" s="871"/>
      <c r="O61" s="871"/>
      <c r="P61" s="871"/>
      <c r="Q61" s="871"/>
      <c r="R61" s="871"/>
      <c r="S61" s="871"/>
      <c r="T61" s="871"/>
      <c r="U61" s="871"/>
      <c r="V61" s="871"/>
      <c r="W61" s="871"/>
      <c r="X61" s="871"/>
      <c r="Y61" s="871"/>
      <c r="Z61" s="871"/>
      <c r="AA61" s="871"/>
      <c r="AB61" s="871"/>
      <c r="AC61" s="871"/>
      <c r="AD61" s="871"/>
      <c r="AE61" s="871"/>
      <c r="AF61" s="871"/>
      <c r="AG61" s="871"/>
      <c r="AH61" s="871"/>
      <c r="AI61" s="871"/>
      <c r="AJ61" s="871"/>
      <c r="AK61" s="871"/>
      <c r="AL61" s="871"/>
      <c r="AM61" s="871"/>
      <c r="AN61" s="871"/>
      <c r="AO61" s="871"/>
      <c r="AP61" s="871"/>
      <c r="AQ61" s="871"/>
      <c r="AR61" s="871"/>
      <c r="AS61" s="871"/>
      <c r="AT61" s="871"/>
      <c r="AU61" s="871"/>
      <c r="AV61" s="871"/>
      <c r="AW61" s="871"/>
      <c r="AX61" s="871"/>
      <c r="AY61" s="871"/>
      <c r="AZ61" s="871"/>
      <c r="BA61" s="871"/>
      <c r="BB61" s="871"/>
      <c r="BC61" s="871"/>
      <c r="BD61" s="871"/>
      <c r="BE61" s="871"/>
      <c r="BF61" s="871"/>
      <c r="BG61" s="871"/>
      <c r="BH61" s="871"/>
      <c r="BI61" s="871"/>
      <c r="BJ61" s="871"/>
      <c r="BK61" s="871"/>
      <c r="BL61" s="871"/>
      <c r="BM61" s="871"/>
      <c r="BN61" s="871"/>
      <c r="BO61" s="871"/>
      <c r="BP61" s="871"/>
      <c r="BQ61" s="871"/>
      <c r="BR61" s="871"/>
      <c r="BS61" s="871"/>
      <c r="BT61" s="871"/>
      <c r="BU61" s="871"/>
      <c r="BV61" s="871"/>
      <c r="BW61" s="871"/>
      <c r="BX61" s="871"/>
      <c r="BY61" s="871"/>
      <c r="BZ61" s="871"/>
      <c r="CA61" s="871"/>
      <c r="CB61" s="871"/>
      <c r="CC61" s="871"/>
      <c r="CD61" s="871"/>
      <c r="CE61" s="871"/>
      <c r="CF61" s="871"/>
      <c r="CG61" s="871"/>
      <c r="CH61" s="871"/>
      <c r="CI61" s="871"/>
      <c r="CJ61" s="871"/>
      <c r="CK61" s="871"/>
      <c r="CL61" s="871"/>
      <c r="CM61" s="871"/>
      <c r="CN61" s="871"/>
      <c r="CO61" s="871"/>
      <c r="CP61" s="871"/>
      <c r="CQ61" s="871"/>
      <c r="CR61" s="871"/>
      <c r="CS61" s="871"/>
      <c r="CT61" s="871"/>
      <c r="CU61" s="871"/>
      <c r="CV61" s="871"/>
      <c r="CW61" s="871"/>
      <c r="CX61" s="871"/>
      <c r="CY61" s="871"/>
      <c r="CZ61" s="871"/>
      <c r="DA61" s="871"/>
      <c r="DB61" s="871"/>
      <c r="DC61" s="871"/>
      <c r="DD61" s="871"/>
      <c r="DE61" s="871"/>
      <c r="DF61" s="871"/>
      <c r="DG61" s="871"/>
      <c r="DH61" s="871"/>
      <c r="DI61" s="871"/>
      <c r="DJ61" s="871"/>
      <c r="DK61" s="871"/>
      <c r="DL61" s="871"/>
      <c r="DM61" s="871"/>
      <c r="DN61" s="871"/>
      <c r="DO61" s="871"/>
      <c r="DP61" s="871"/>
      <c r="DQ61" s="871"/>
      <c r="DR61" s="871"/>
      <c r="DS61" s="871"/>
      <c r="DT61" s="871"/>
      <c r="DU61" s="871"/>
      <c r="DV61" s="871"/>
      <c r="DW61" s="871"/>
      <c r="DX61" s="871"/>
      <c r="DY61" s="871"/>
      <c r="DZ61" s="871"/>
      <c r="EA61" s="871"/>
      <c r="EB61" s="871"/>
      <c r="EC61" s="871"/>
      <c r="ED61" s="871"/>
      <c r="EE61" s="871"/>
      <c r="EF61" s="871"/>
      <c r="EG61" s="871"/>
      <c r="EH61" s="871"/>
      <c r="EI61" s="871"/>
      <c r="EJ61" s="871"/>
      <c r="EK61" s="871"/>
      <c r="EL61" s="871"/>
      <c r="EM61" s="871"/>
      <c r="EN61" s="871"/>
      <c r="EO61" s="871"/>
      <c r="EP61" s="871"/>
    </row>
    <row r="62" spans="1:146" s="883" customFormat="1" ht="16.149999999999999" customHeight="1" x14ac:dyDescent="0.2">
      <c r="A62" s="882"/>
      <c r="B62" s="1120" t="s">
        <v>1812</v>
      </c>
      <c r="C62" s="1121"/>
      <c r="D62" s="1121"/>
      <c r="E62" s="1121"/>
      <c r="F62" s="1121"/>
      <c r="G62" s="1122"/>
      <c r="H62" s="889"/>
      <c r="I62" s="908"/>
      <c r="J62" s="871"/>
      <c r="K62" s="871"/>
      <c r="L62" s="871"/>
      <c r="M62" s="871"/>
      <c r="N62" s="871"/>
      <c r="O62" s="871"/>
      <c r="P62" s="871"/>
      <c r="Q62" s="871"/>
      <c r="R62" s="871"/>
      <c r="S62" s="871"/>
      <c r="T62" s="871"/>
      <c r="U62" s="871"/>
      <c r="V62" s="871"/>
      <c r="W62" s="871"/>
      <c r="X62" s="871"/>
      <c r="Y62" s="871"/>
      <c r="Z62" s="871"/>
      <c r="AA62" s="871"/>
      <c r="AB62" s="871"/>
      <c r="AC62" s="871"/>
      <c r="AD62" s="871"/>
      <c r="AE62" s="871"/>
      <c r="AF62" s="871"/>
      <c r="AG62" s="871"/>
      <c r="AH62" s="871"/>
      <c r="AI62" s="871"/>
      <c r="AJ62" s="871"/>
      <c r="AK62" s="871"/>
      <c r="AL62" s="871"/>
      <c r="AM62" s="871"/>
      <c r="AN62" s="871"/>
      <c r="AO62" s="871"/>
      <c r="AP62" s="871"/>
      <c r="AQ62" s="871"/>
      <c r="AR62" s="871"/>
      <c r="AS62" s="871"/>
      <c r="AT62" s="871"/>
      <c r="AU62" s="871"/>
      <c r="AV62" s="871"/>
      <c r="AW62" s="871"/>
      <c r="AX62" s="871"/>
      <c r="AY62" s="871"/>
      <c r="AZ62" s="871"/>
      <c r="BA62" s="871"/>
      <c r="BB62" s="871"/>
      <c r="BC62" s="871"/>
      <c r="BD62" s="871"/>
      <c r="BE62" s="871"/>
      <c r="BF62" s="871"/>
      <c r="BG62" s="871"/>
      <c r="BH62" s="871"/>
      <c r="BI62" s="871"/>
      <c r="BJ62" s="871"/>
      <c r="BK62" s="871"/>
      <c r="BL62" s="871"/>
      <c r="BM62" s="871"/>
      <c r="BN62" s="871"/>
      <c r="BO62" s="871"/>
      <c r="BP62" s="871"/>
      <c r="BQ62" s="871"/>
      <c r="BR62" s="871"/>
      <c r="BS62" s="871"/>
      <c r="BT62" s="871"/>
      <c r="BU62" s="871"/>
      <c r="BV62" s="871"/>
      <c r="BW62" s="871"/>
      <c r="BX62" s="871"/>
      <c r="BY62" s="871"/>
      <c r="BZ62" s="871"/>
      <c r="CA62" s="871"/>
      <c r="CB62" s="871"/>
      <c r="CC62" s="871"/>
      <c r="CD62" s="871"/>
      <c r="CE62" s="871"/>
      <c r="CF62" s="871"/>
      <c r="CG62" s="871"/>
      <c r="CH62" s="871"/>
      <c r="CI62" s="871"/>
      <c r="CJ62" s="871"/>
      <c r="CK62" s="871"/>
      <c r="CL62" s="871"/>
      <c r="CM62" s="871"/>
      <c r="CN62" s="871"/>
      <c r="CO62" s="871"/>
      <c r="CP62" s="871"/>
      <c r="CQ62" s="871"/>
      <c r="CR62" s="871"/>
      <c r="CS62" s="871"/>
      <c r="CT62" s="871"/>
      <c r="CU62" s="871"/>
      <c r="CV62" s="871"/>
      <c r="CW62" s="871"/>
      <c r="CX62" s="871"/>
      <c r="CY62" s="871"/>
      <c r="CZ62" s="871"/>
      <c r="DA62" s="871"/>
      <c r="DB62" s="871"/>
      <c r="DC62" s="871"/>
      <c r="DD62" s="871"/>
      <c r="DE62" s="871"/>
      <c r="DF62" s="871"/>
      <c r="DG62" s="871"/>
      <c r="DH62" s="871"/>
      <c r="DI62" s="871"/>
      <c r="DJ62" s="871"/>
      <c r="DK62" s="871"/>
      <c r="DL62" s="871"/>
      <c r="DM62" s="871"/>
      <c r="DN62" s="871"/>
      <c r="DO62" s="871"/>
      <c r="DP62" s="871"/>
      <c r="DQ62" s="871"/>
      <c r="DR62" s="871"/>
      <c r="DS62" s="871"/>
      <c r="DT62" s="871"/>
      <c r="DU62" s="871"/>
      <c r="DV62" s="871"/>
      <c r="DW62" s="871"/>
      <c r="DX62" s="871"/>
      <c r="DY62" s="871"/>
      <c r="DZ62" s="871"/>
      <c r="EA62" s="871"/>
      <c r="EB62" s="871"/>
      <c r="EC62" s="871"/>
      <c r="ED62" s="871"/>
      <c r="EE62" s="871"/>
      <c r="EF62" s="871"/>
      <c r="EG62" s="871"/>
      <c r="EH62" s="871"/>
      <c r="EI62" s="871"/>
      <c r="EJ62" s="871"/>
      <c r="EK62" s="871"/>
      <c r="EL62" s="871"/>
      <c r="EM62" s="871"/>
      <c r="EN62" s="871"/>
      <c r="EO62" s="871"/>
      <c r="EP62" s="871"/>
    </row>
    <row r="63" spans="1:146" s="883" customFormat="1" ht="16.5" customHeight="1" x14ac:dyDescent="0.25">
      <c r="A63" s="882"/>
      <c r="B63" s="1065" t="s">
        <v>1813</v>
      </c>
      <c r="C63" s="1066"/>
      <c r="D63" s="1066"/>
      <c r="E63" s="1066"/>
      <c r="F63" s="1066"/>
      <c r="G63" s="1067"/>
      <c r="H63" s="890"/>
      <c r="I63" s="909"/>
      <c r="J63" s="871"/>
      <c r="K63" s="871"/>
      <c r="L63" s="871"/>
      <c r="M63" s="871"/>
      <c r="N63" s="871"/>
      <c r="O63" s="871"/>
      <c r="P63" s="871"/>
      <c r="Q63" s="871"/>
      <c r="R63" s="871"/>
      <c r="S63" s="871"/>
      <c r="T63" s="871"/>
      <c r="U63" s="871"/>
      <c r="V63" s="871"/>
      <c r="W63" s="871"/>
      <c r="X63" s="871"/>
      <c r="Y63" s="871"/>
      <c r="Z63" s="871"/>
      <c r="AA63" s="871"/>
      <c r="AB63" s="871"/>
      <c r="AC63" s="871"/>
      <c r="AD63" s="871"/>
      <c r="AE63" s="871"/>
      <c r="AF63" s="871"/>
      <c r="AG63" s="871"/>
      <c r="AH63" s="871"/>
      <c r="AI63" s="871"/>
      <c r="AJ63" s="871"/>
      <c r="AK63" s="871"/>
      <c r="AL63" s="871"/>
      <c r="AM63" s="871"/>
      <c r="AN63" s="871"/>
      <c r="AO63" s="871"/>
      <c r="AP63" s="871"/>
      <c r="AQ63" s="871"/>
      <c r="AR63" s="871"/>
      <c r="AS63" s="871"/>
      <c r="AT63" s="871"/>
      <c r="AU63" s="871"/>
      <c r="AV63" s="871"/>
      <c r="AW63" s="871"/>
      <c r="AX63" s="871"/>
      <c r="AY63" s="871"/>
      <c r="AZ63" s="871"/>
      <c r="BA63" s="871"/>
      <c r="BB63" s="871"/>
      <c r="BC63" s="871"/>
      <c r="BD63" s="871"/>
      <c r="BE63" s="871"/>
      <c r="BF63" s="871"/>
      <c r="BG63" s="871"/>
      <c r="BH63" s="871"/>
      <c r="BI63" s="871"/>
      <c r="BJ63" s="871"/>
      <c r="BK63" s="871"/>
      <c r="BL63" s="871"/>
      <c r="BM63" s="871"/>
      <c r="BN63" s="871"/>
      <c r="BO63" s="871"/>
      <c r="BP63" s="871"/>
      <c r="BQ63" s="871"/>
      <c r="BR63" s="871"/>
      <c r="BS63" s="871"/>
      <c r="BT63" s="871"/>
      <c r="BU63" s="871"/>
      <c r="BV63" s="871"/>
      <c r="BW63" s="871"/>
      <c r="BX63" s="871"/>
      <c r="BY63" s="871"/>
      <c r="BZ63" s="871"/>
      <c r="CA63" s="871"/>
      <c r="CB63" s="871"/>
      <c r="CC63" s="871"/>
      <c r="CD63" s="871"/>
      <c r="CE63" s="871"/>
      <c r="CF63" s="871"/>
      <c r="CG63" s="871"/>
      <c r="CH63" s="871"/>
      <c r="CI63" s="871"/>
      <c r="CJ63" s="871"/>
      <c r="CK63" s="871"/>
      <c r="CL63" s="871"/>
      <c r="CM63" s="871"/>
      <c r="CN63" s="871"/>
      <c r="CO63" s="871"/>
      <c r="CP63" s="871"/>
      <c r="CQ63" s="871"/>
      <c r="CR63" s="871"/>
      <c r="CS63" s="871"/>
      <c r="CT63" s="871"/>
      <c r="CU63" s="871"/>
      <c r="CV63" s="871"/>
      <c r="CW63" s="871"/>
      <c r="CX63" s="871"/>
      <c r="CY63" s="871"/>
      <c r="CZ63" s="871"/>
      <c r="DA63" s="871"/>
      <c r="DB63" s="871"/>
      <c r="DC63" s="871"/>
      <c r="DD63" s="871"/>
      <c r="DE63" s="871"/>
      <c r="DF63" s="871"/>
      <c r="DG63" s="871"/>
      <c r="DH63" s="871"/>
      <c r="DI63" s="871"/>
      <c r="DJ63" s="871"/>
      <c r="DK63" s="871"/>
      <c r="DL63" s="871"/>
      <c r="DM63" s="871"/>
      <c r="DN63" s="871"/>
      <c r="DO63" s="871"/>
      <c r="DP63" s="871"/>
      <c r="DQ63" s="871"/>
      <c r="DR63" s="871"/>
      <c r="DS63" s="871"/>
      <c r="DT63" s="871"/>
      <c r="DU63" s="871"/>
      <c r="DV63" s="871"/>
      <c r="DW63" s="871"/>
      <c r="DX63" s="871"/>
      <c r="DY63" s="871"/>
      <c r="DZ63" s="871"/>
      <c r="EA63" s="871"/>
      <c r="EB63" s="871"/>
      <c r="EC63" s="871"/>
      <c r="ED63" s="871"/>
      <c r="EE63" s="871"/>
      <c r="EF63" s="871"/>
      <c r="EG63" s="871"/>
      <c r="EH63" s="871"/>
      <c r="EI63" s="871"/>
      <c r="EJ63" s="871"/>
      <c r="EK63" s="871"/>
      <c r="EL63" s="871"/>
      <c r="EM63" s="871"/>
      <c r="EN63" s="871"/>
      <c r="EO63" s="871"/>
      <c r="EP63" s="871"/>
    </row>
    <row r="64" spans="1:146" s="883" customFormat="1" ht="13.9" customHeight="1" x14ac:dyDescent="0.25">
      <c r="A64" s="882"/>
      <c r="B64" s="1065" t="s">
        <v>1821</v>
      </c>
      <c r="C64" s="1066"/>
      <c r="D64" s="1066"/>
      <c r="E64" s="1066"/>
      <c r="F64" s="1066"/>
      <c r="G64" s="1067"/>
      <c r="H64" s="891"/>
      <c r="I64" s="906"/>
      <c r="J64" s="871"/>
      <c r="K64" s="871"/>
      <c r="L64" s="871"/>
      <c r="M64" s="871"/>
      <c r="N64" s="871"/>
      <c r="O64" s="871"/>
      <c r="P64" s="871"/>
      <c r="Q64" s="871"/>
      <c r="R64" s="871"/>
      <c r="S64" s="871"/>
      <c r="T64" s="871"/>
      <c r="U64" s="871"/>
      <c r="V64" s="871"/>
      <c r="W64" s="871"/>
      <c r="X64" s="871"/>
      <c r="Y64" s="871"/>
      <c r="Z64" s="871"/>
      <c r="AA64" s="871"/>
      <c r="AB64" s="871"/>
      <c r="AC64" s="871"/>
      <c r="AD64" s="871"/>
      <c r="AE64" s="871"/>
      <c r="AF64" s="871"/>
      <c r="AG64" s="871"/>
      <c r="AH64" s="871"/>
      <c r="AI64" s="871"/>
      <c r="AJ64" s="871"/>
      <c r="AK64" s="871"/>
      <c r="AL64" s="871"/>
      <c r="AM64" s="871"/>
      <c r="AN64" s="871"/>
      <c r="AO64" s="871"/>
      <c r="AP64" s="871"/>
      <c r="AQ64" s="871"/>
      <c r="AR64" s="871"/>
      <c r="AS64" s="871"/>
      <c r="AT64" s="871"/>
      <c r="AU64" s="871"/>
      <c r="AV64" s="871"/>
      <c r="AW64" s="871"/>
      <c r="AX64" s="871"/>
      <c r="AY64" s="871"/>
      <c r="AZ64" s="871"/>
      <c r="BA64" s="871"/>
      <c r="BB64" s="871"/>
      <c r="BC64" s="871"/>
      <c r="BD64" s="871"/>
      <c r="BE64" s="871"/>
      <c r="BF64" s="871"/>
      <c r="BG64" s="871"/>
      <c r="BH64" s="871"/>
      <c r="BI64" s="871"/>
      <c r="BJ64" s="871"/>
      <c r="BK64" s="871"/>
      <c r="BL64" s="871"/>
      <c r="BM64" s="871"/>
      <c r="BN64" s="871"/>
      <c r="BO64" s="871"/>
      <c r="BP64" s="871"/>
      <c r="BQ64" s="871"/>
      <c r="BR64" s="871"/>
      <c r="BS64" s="871"/>
      <c r="BT64" s="871"/>
      <c r="BU64" s="871"/>
      <c r="BV64" s="871"/>
      <c r="BW64" s="871"/>
      <c r="BX64" s="871"/>
      <c r="BY64" s="871"/>
      <c r="BZ64" s="871"/>
      <c r="CA64" s="871"/>
      <c r="CB64" s="871"/>
      <c r="CC64" s="871"/>
      <c r="CD64" s="871"/>
      <c r="CE64" s="871"/>
      <c r="CF64" s="871"/>
      <c r="CG64" s="871"/>
      <c r="CH64" s="871"/>
      <c r="CI64" s="871"/>
      <c r="CJ64" s="871"/>
      <c r="CK64" s="871"/>
      <c r="CL64" s="871"/>
      <c r="CM64" s="871"/>
      <c r="CN64" s="871"/>
      <c r="CO64" s="871"/>
      <c r="CP64" s="871"/>
      <c r="CQ64" s="871"/>
      <c r="CR64" s="871"/>
      <c r="CS64" s="871"/>
      <c r="CT64" s="871"/>
      <c r="CU64" s="871"/>
      <c r="CV64" s="871"/>
      <c r="CW64" s="871"/>
      <c r="CX64" s="871"/>
      <c r="CY64" s="871"/>
      <c r="CZ64" s="871"/>
      <c r="DA64" s="871"/>
      <c r="DB64" s="871"/>
      <c r="DC64" s="871"/>
      <c r="DD64" s="871"/>
      <c r="DE64" s="871"/>
      <c r="DF64" s="871"/>
      <c r="DG64" s="871"/>
      <c r="DH64" s="871"/>
      <c r="DI64" s="871"/>
      <c r="DJ64" s="871"/>
      <c r="DK64" s="871"/>
      <c r="DL64" s="871"/>
      <c r="DM64" s="871"/>
      <c r="DN64" s="871"/>
      <c r="DO64" s="871"/>
      <c r="DP64" s="871"/>
      <c r="DQ64" s="871"/>
      <c r="DR64" s="871"/>
      <c r="DS64" s="871"/>
      <c r="DT64" s="871"/>
      <c r="DU64" s="871"/>
      <c r="DV64" s="871"/>
      <c r="DW64" s="871"/>
      <c r="DX64" s="871"/>
      <c r="DY64" s="871"/>
      <c r="DZ64" s="871"/>
      <c r="EA64" s="871"/>
      <c r="EB64" s="871"/>
      <c r="EC64" s="871"/>
      <c r="ED64" s="871"/>
      <c r="EE64" s="871"/>
      <c r="EF64" s="871"/>
      <c r="EG64" s="871"/>
      <c r="EH64" s="871"/>
      <c r="EI64" s="871"/>
      <c r="EJ64" s="871"/>
      <c r="EK64" s="871"/>
      <c r="EL64" s="871"/>
      <c r="EM64" s="871"/>
      <c r="EN64" s="871"/>
      <c r="EO64" s="871"/>
      <c r="EP64" s="871"/>
    </row>
    <row r="65" spans="1:16274" s="883" customFormat="1" ht="13.9" customHeight="1" thickBot="1" x14ac:dyDescent="0.3">
      <c r="A65" s="882"/>
      <c r="B65" s="1107" t="s">
        <v>1822</v>
      </c>
      <c r="C65" s="1108"/>
      <c r="D65" s="1108"/>
      <c r="E65" s="1108"/>
      <c r="F65" s="1108"/>
      <c r="G65" s="1109"/>
      <c r="H65" s="892"/>
      <c r="I65" s="909"/>
      <c r="J65" s="871"/>
      <c r="K65" s="871"/>
      <c r="L65" s="871"/>
      <c r="M65" s="871"/>
      <c r="N65" s="871"/>
      <c r="O65" s="871"/>
      <c r="P65" s="871"/>
      <c r="Q65" s="871"/>
      <c r="R65" s="871"/>
      <c r="S65" s="871"/>
      <c r="T65" s="871"/>
      <c r="U65" s="871"/>
      <c r="V65" s="871"/>
      <c r="W65" s="871"/>
      <c r="X65" s="871"/>
      <c r="Y65" s="871"/>
      <c r="Z65" s="871"/>
      <c r="AA65" s="871"/>
      <c r="AB65" s="871"/>
      <c r="AC65" s="871"/>
      <c r="AD65" s="871"/>
      <c r="AE65" s="871"/>
      <c r="AF65" s="871"/>
      <c r="AG65" s="871"/>
      <c r="AH65" s="871"/>
      <c r="AI65" s="871"/>
      <c r="AJ65" s="871"/>
      <c r="AK65" s="871"/>
      <c r="AL65" s="871"/>
      <c r="AM65" s="871"/>
      <c r="AN65" s="871"/>
      <c r="AO65" s="871"/>
      <c r="AP65" s="871"/>
      <c r="AQ65" s="871"/>
      <c r="AR65" s="871"/>
      <c r="AS65" s="871"/>
      <c r="AT65" s="871"/>
      <c r="AU65" s="871"/>
      <c r="AV65" s="871"/>
      <c r="AW65" s="871"/>
      <c r="AX65" s="871"/>
      <c r="AY65" s="871"/>
      <c r="AZ65" s="871"/>
      <c r="BA65" s="871"/>
      <c r="BB65" s="871"/>
      <c r="BC65" s="871"/>
      <c r="BD65" s="871"/>
      <c r="BE65" s="871"/>
      <c r="BF65" s="871"/>
      <c r="BG65" s="871"/>
      <c r="BH65" s="871"/>
      <c r="BI65" s="871"/>
      <c r="BJ65" s="871"/>
      <c r="BK65" s="871"/>
      <c r="BL65" s="871"/>
      <c r="BM65" s="871"/>
      <c r="BN65" s="871"/>
      <c r="BO65" s="871"/>
      <c r="BP65" s="871"/>
      <c r="BQ65" s="871"/>
      <c r="BR65" s="871"/>
      <c r="BS65" s="871"/>
      <c r="BT65" s="871"/>
      <c r="BU65" s="871"/>
      <c r="BV65" s="871"/>
      <c r="BW65" s="871"/>
      <c r="BX65" s="871"/>
      <c r="BY65" s="871"/>
      <c r="BZ65" s="871"/>
      <c r="CA65" s="871"/>
      <c r="CB65" s="871"/>
      <c r="CC65" s="871"/>
      <c r="CD65" s="871"/>
      <c r="CE65" s="871"/>
      <c r="CF65" s="871"/>
      <c r="CG65" s="871"/>
      <c r="CH65" s="871"/>
      <c r="CI65" s="871"/>
      <c r="CJ65" s="871"/>
      <c r="CK65" s="871"/>
      <c r="CL65" s="871"/>
      <c r="CM65" s="871"/>
      <c r="CN65" s="871"/>
      <c r="CO65" s="871"/>
      <c r="CP65" s="871"/>
      <c r="CQ65" s="871"/>
      <c r="CR65" s="871"/>
      <c r="CS65" s="871"/>
      <c r="CT65" s="871"/>
      <c r="CU65" s="871"/>
      <c r="CV65" s="871"/>
      <c r="CW65" s="871"/>
      <c r="CX65" s="871"/>
      <c r="CY65" s="871"/>
      <c r="CZ65" s="871"/>
      <c r="DA65" s="871"/>
      <c r="DB65" s="871"/>
      <c r="DC65" s="871"/>
      <c r="DD65" s="871"/>
      <c r="DE65" s="871"/>
      <c r="DF65" s="871"/>
      <c r="DG65" s="871"/>
      <c r="DH65" s="871"/>
      <c r="DI65" s="871"/>
      <c r="DJ65" s="871"/>
      <c r="DK65" s="871"/>
      <c r="DL65" s="871"/>
      <c r="DM65" s="871"/>
      <c r="DN65" s="871"/>
      <c r="DO65" s="871"/>
      <c r="DP65" s="871"/>
      <c r="DQ65" s="871"/>
      <c r="DR65" s="871"/>
      <c r="DS65" s="871"/>
      <c r="DT65" s="871"/>
      <c r="DU65" s="871"/>
      <c r="DV65" s="871"/>
      <c r="DW65" s="871"/>
      <c r="DX65" s="871"/>
      <c r="DY65" s="871"/>
      <c r="DZ65" s="871"/>
      <c r="EA65" s="871"/>
      <c r="EB65" s="871"/>
      <c r="EC65" s="871"/>
      <c r="ED65" s="871"/>
      <c r="EE65" s="871"/>
      <c r="EF65" s="871"/>
      <c r="EG65" s="871"/>
      <c r="EH65" s="871"/>
      <c r="EI65" s="871"/>
      <c r="EJ65" s="871"/>
      <c r="EK65" s="871"/>
      <c r="EL65" s="871"/>
      <c r="EM65" s="871"/>
      <c r="EN65" s="871"/>
      <c r="EO65" s="871"/>
      <c r="EP65" s="871"/>
    </row>
    <row r="66" spans="1:16274" ht="12.4" customHeight="1" x14ac:dyDescent="0.2">
      <c r="A66" s="873"/>
      <c r="B66" s="893"/>
      <c r="C66" s="894"/>
      <c r="D66" s="894"/>
      <c r="E66" s="894"/>
      <c r="F66" s="894"/>
      <c r="G66" s="894"/>
      <c r="H66" s="945">
        <v>1782088266</v>
      </c>
      <c r="I66" s="929"/>
    </row>
    <row r="67" spans="1:16274" x14ac:dyDescent="0.2">
      <c r="A67" s="873"/>
      <c r="B67" s="1132" t="s">
        <v>1830</v>
      </c>
      <c r="C67" s="1133"/>
      <c r="D67" s="1133"/>
      <c r="E67" s="930"/>
      <c r="F67" s="931"/>
      <c r="G67" s="931"/>
      <c r="H67" s="931"/>
      <c r="I67" s="875"/>
      <c r="J67" s="895"/>
      <c r="K67" s="895"/>
      <c r="L67" s="895"/>
      <c r="M67" s="895"/>
      <c r="N67" s="895"/>
      <c r="O67" s="895"/>
      <c r="P67" s="895"/>
      <c r="Q67" s="895"/>
      <c r="R67" s="895"/>
      <c r="S67" s="895"/>
      <c r="T67" s="895"/>
      <c r="U67" s="895"/>
      <c r="V67" s="895"/>
      <c r="W67" s="895"/>
      <c r="X67" s="895"/>
      <c r="Y67" s="895"/>
      <c r="Z67" s="895"/>
      <c r="AA67" s="895"/>
      <c r="AB67" s="895"/>
      <c r="AC67" s="895"/>
      <c r="AD67" s="895"/>
      <c r="AE67" s="895"/>
      <c r="AF67" s="895"/>
      <c r="AG67" s="895"/>
      <c r="AH67" s="895"/>
      <c r="AI67" s="895"/>
      <c r="AJ67" s="895"/>
      <c r="AK67" s="895"/>
      <c r="AL67" s="895"/>
      <c r="AM67" s="895"/>
      <c r="AN67" s="895"/>
      <c r="AO67" s="895"/>
      <c r="AP67" s="895"/>
      <c r="AQ67" s="895"/>
      <c r="AR67" s="895"/>
      <c r="AS67" s="895"/>
      <c r="AT67" s="895"/>
      <c r="AU67" s="895"/>
      <c r="AV67" s="895"/>
      <c r="AW67" s="895"/>
      <c r="AX67" s="895"/>
      <c r="AY67" s="895"/>
      <c r="AZ67" s="895"/>
      <c r="BA67" s="895"/>
      <c r="BB67" s="895"/>
      <c r="BC67" s="895"/>
      <c r="BD67" s="895"/>
      <c r="BE67" s="895"/>
      <c r="BF67" s="895"/>
      <c r="BG67" s="895"/>
      <c r="BH67" s="895"/>
      <c r="BI67" s="895"/>
      <c r="BJ67" s="895"/>
      <c r="BK67" s="895"/>
      <c r="BL67" s="895"/>
      <c r="BM67" s="895"/>
      <c r="BN67" s="895"/>
      <c r="BO67" s="895"/>
      <c r="BP67" s="895"/>
      <c r="BQ67" s="895"/>
      <c r="BR67" s="895"/>
      <c r="BS67" s="895"/>
      <c r="BT67" s="895"/>
      <c r="BU67" s="895"/>
      <c r="BV67" s="895"/>
      <c r="BW67" s="895"/>
      <c r="BX67" s="895"/>
      <c r="BY67" s="895"/>
      <c r="BZ67" s="895"/>
      <c r="CA67" s="895"/>
      <c r="CB67" s="895"/>
      <c r="CC67" s="895"/>
      <c r="CD67" s="895"/>
      <c r="CE67" s="895"/>
      <c r="CF67" s="895"/>
      <c r="CG67" s="895"/>
      <c r="CH67" s="895"/>
      <c r="CI67" s="895"/>
      <c r="CJ67" s="895"/>
      <c r="CK67" s="895"/>
      <c r="CL67" s="895"/>
      <c r="CM67" s="895"/>
      <c r="CN67" s="895"/>
      <c r="CO67" s="895"/>
      <c r="CP67" s="895"/>
      <c r="CQ67" s="895"/>
      <c r="CR67" s="895"/>
      <c r="CS67" s="895"/>
      <c r="CT67" s="895"/>
      <c r="CU67" s="895"/>
      <c r="CV67" s="895"/>
      <c r="CW67" s="895"/>
      <c r="CX67" s="895"/>
      <c r="CY67" s="895"/>
      <c r="CZ67" s="895"/>
      <c r="DA67" s="895"/>
      <c r="DB67" s="895"/>
      <c r="DC67" s="895"/>
      <c r="DD67" s="895"/>
      <c r="DE67" s="895"/>
      <c r="DF67" s="895"/>
      <c r="DG67" s="895"/>
      <c r="DH67" s="895"/>
      <c r="DI67" s="895"/>
      <c r="DJ67" s="895"/>
      <c r="DK67" s="895"/>
      <c r="DL67" s="895"/>
      <c r="DM67" s="895"/>
      <c r="DN67" s="895"/>
      <c r="DO67" s="895"/>
      <c r="DP67" s="895"/>
      <c r="DQ67" s="895"/>
      <c r="DR67" s="895"/>
      <c r="DS67" s="895"/>
      <c r="DT67" s="895"/>
      <c r="DU67" s="895"/>
      <c r="DV67" s="895"/>
      <c r="DW67" s="895"/>
      <c r="DX67" s="895"/>
      <c r="DY67" s="895"/>
      <c r="DZ67" s="895"/>
      <c r="EA67" s="895"/>
      <c r="EB67" s="895"/>
      <c r="EC67" s="895"/>
      <c r="ED67" s="895"/>
      <c r="EE67" s="895"/>
      <c r="EF67" s="895"/>
      <c r="EG67" s="895"/>
      <c r="EH67" s="895"/>
      <c r="EI67" s="895"/>
      <c r="EJ67" s="895"/>
      <c r="EK67" s="895"/>
      <c r="EL67" s="895"/>
      <c r="EM67" s="895"/>
      <c r="EN67" s="895"/>
      <c r="EO67" s="895"/>
      <c r="EP67" s="895"/>
      <c r="EQ67" s="895"/>
      <c r="ER67" s="895"/>
      <c r="ES67" s="895"/>
      <c r="ET67" s="895"/>
    </row>
    <row r="68" spans="1:16274" ht="11.45" customHeight="1" x14ac:dyDescent="0.2">
      <c r="A68" s="873"/>
      <c r="B68" s="932"/>
      <c r="C68" s="933"/>
      <c r="D68" s="933"/>
      <c r="E68" s="930"/>
      <c r="F68" s="931"/>
      <c r="G68" s="931"/>
      <c r="H68" s="931"/>
      <c r="I68" s="875"/>
      <c r="J68" s="895"/>
      <c r="K68" s="895"/>
      <c r="L68" s="895"/>
      <c r="M68" s="895"/>
      <c r="N68" s="895"/>
      <c r="O68" s="895"/>
      <c r="P68" s="895"/>
      <c r="Q68" s="895"/>
      <c r="R68" s="895"/>
      <c r="S68" s="895"/>
      <c r="T68" s="895"/>
      <c r="U68" s="895"/>
      <c r="V68" s="895"/>
      <c r="W68" s="895"/>
      <c r="X68" s="895"/>
      <c r="Y68" s="895"/>
      <c r="Z68" s="895"/>
      <c r="AA68" s="895"/>
      <c r="AB68" s="895"/>
      <c r="AC68" s="895"/>
      <c r="AD68" s="895"/>
      <c r="AE68" s="895"/>
      <c r="AF68" s="895"/>
      <c r="AG68" s="895"/>
      <c r="AH68" s="895"/>
      <c r="AI68" s="895"/>
      <c r="AJ68" s="895"/>
      <c r="AK68" s="895"/>
      <c r="AL68" s="895"/>
      <c r="AM68" s="895"/>
      <c r="AN68" s="895"/>
      <c r="AO68" s="895"/>
      <c r="AP68" s="895"/>
      <c r="AQ68" s="895"/>
      <c r="AR68" s="895"/>
      <c r="AS68" s="895"/>
      <c r="AT68" s="895"/>
      <c r="AU68" s="895"/>
      <c r="AV68" s="895"/>
      <c r="AW68" s="895"/>
      <c r="AX68" s="895"/>
      <c r="AY68" s="895"/>
      <c r="AZ68" s="895"/>
      <c r="BA68" s="895"/>
      <c r="BB68" s="895"/>
      <c r="BC68" s="895"/>
      <c r="BD68" s="895"/>
      <c r="BE68" s="895"/>
      <c r="BF68" s="895"/>
      <c r="BG68" s="895"/>
      <c r="BH68" s="895"/>
      <c r="BI68" s="895"/>
      <c r="BJ68" s="895"/>
      <c r="BK68" s="895"/>
      <c r="BL68" s="895"/>
      <c r="BM68" s="895"/>
      <c r="BN68" s="895"/>
      <c r="BO68" s="895"/>
      <c r="BP68" s="895"/>
      <c r="BQ68" s="895"/>
      <c r="BR68" s="895"/>
      <c r="BS68" s="895"/>
      <c r="BT68" s="895"/>
      <c r="BU68" s="895"/>
      <c r="BV68" s="895"/>
      <c r="BW68" s="895"/>
      <c r="BX68" s="895"/>
      <c r="BY68" s="895"/>
      <c r="BZ68" s="895"/>
      <c r="CA68" s="895"/>
      <c r="CB68" s="895"/>
      <c r="CC68" s="895"/>
      <c r="CD68" s="895"/>
      <c r="CE68" s="895"/>
      <c r="CF68" s="895"/>
      <c r="CG68" s="895"/>
      <c r="CH68" s="895"/>
      <c r="CI68" s="895"/>
      <c r="CJ68" s="895"/>
      <c r="CK68" s="895"/>
      <c r="CL68" s="895"/>
      <c r="CM68" s="895"/>
      <c r="CN68" s="895"/>
      <c r="CO68" s="895"/>
      <c r="CP68" s="895"/>
      <c r="CQ68" s="895"/>
      <c r="CR68" s="895"/>
      <c r="CS68" s="895"/>
      <c r="CT68" s="895"/>
      <c r="CU68" s="895"/>
      <c r="CV68" s="895"/>
      <c r="CW68" s="895"/>
      <c r="CX68" s="895"/>
      <c r="CY68" s="895"/>
      <c r="CZ68" s="895"/>
      <c r="DA68" s="895"/>
      <c r="DB68" s="895"/>
      <c r="DC68" s="895"/>
      <c r="DD68" s="895"/>
      <c r="DE68" s="895"/>
      <c r="DF68" s="895"/>
      <c r="DG68" s="895"/>
      <c r="DH68" s="895"/>
      <c r="DI68" s="895"/>
      <c r="DJ68" s="895"/>
      <c r="DK68" s="895"/>
      <c r="DL68" s="895"/>
      <c r="DM68" s="895"/>
      <c r="DN68" s="895"/>
      <c r="DO68" s="895"/>
      <c r="DP68" s="895"/>
      <c r="DQ68" s="895"/>
      <c r="DR68" s="895"/>
      <c r="DS68" s="895"/>
      <c r="DT68" s="895"/>
      <c r="DU68" s="895"/>
      <c r="DV68" s="895"/>
      <c r="DW68" s="895"/>
      <c r="DX68" s="895"/>
      <c r="DY68" s="895"/>
      <c r="DZ68" s="895"/>
      <c r="EA68" s="895"/>
      <c r="EB68" s="895"/>
      <c r="EC68" s="895"/>
      <c r="ED68" s="895"/>
      <c r="EE68" s="895"/>
      <c r="EF68" s="895"/>
      <c r="EG68" s="895"/>
      <c r="EH68" s="895"/>
      <c r="EI68" s="895"/>
      <c r="EJ68" s="895"/>
      <c r="EK68" s="895"/>
      <c r="EL68" s="895"/>
      <c r="EM68" s="895"/>
      <c r="EN68" s="895"/>
      <c r="EO68" s="895"/>
      <c r="EP68" s="895"/>
      <c r="EQ68" s="895"/>
      <c r="ER68" s="895"/>
      <c r="ES68" s="895"/>
      <c r="ET68" s="895"/>
    </row>
    <row r="69" spans="1:16274" ht="11.45" customHeight="1" x14ac:dyDescent="0.2">
      <c r="A69" s="873"/>
      <c r="B69" s="934"/>
      <c r="C69" s="935"/>
      <c r="D69" s="930"/>
      <c r="E69" s="930"/>
      <c r="F69" s="931"/>
      <c r="G69" s="935"/>
      <c r="H69" s="931"/>
      <c r="I69" s="875"/>
      <c r="J69" s="895"/>
      <c r="K69" s="895"/>
      <c r="L69" s="895"/>
      <c r="M69" s="895"/>
      <c r="N69" s="895"/>
      <c r="O69" s="895"/>
      <c r="P69" s="895"/>
      <c r="Q69" s="895"/>
      <c r="R69" s="895"/>
      <c r="S69" s="895"/>
      <c r="T69" s="895"/>
      <c r="U69" s="895"/>
      <c r="V69" s="895"/>
      <c r="W69" s="895"/>
      <c r="X69" s="895"/>
      <c r="Y69" s="895"/>
      <c r="Z69" s="895"/>
      <c r="AA69" s="895"/>
      <c r="AB69" s="895"/>
      <c r="AC69" s="895"/>
      <c r="AD69" s="895"/>
      <c r="AE69" s="895"/>
      <c r="AF69" s="895"/>
      <c r="AG69" s="895"/>
      <c r="AH69" s="895"/>
      <c r="AI69" s="895"/>
      <c r="AJ69" s="895"/>
      <c r="AK69" s="895"/>
      <c r="AL69" s="895"/>
      <c r="AM69" s="895"/>
      <c r="AN69" s="895"/>
      <c r="AO69" s="895"/>
      <c r="AP69" s="895"/>
      <c r="AQ69" s="895"/>
      <c r="AR69" s="895"/>
      <c r="AS69" s="895"/>
      <c r="AT69" s="895"/>
      <c r="AU69" s="895"/>
      <c r="AV69" s="895"/>
      <c r="AW69" s="895"/>
      <c r="AX69" s="895"/>
      <c r="AY69" s="895"/>
      <c r="AZ69" s="895"/>
      <c r="BA69" s="895"/>
      <c r="BB69" s="895"/>
      <c r="BC69" s="895"/>
      <c r="BD69" s="895"/>
      <c r="BE69" s="895"/>
      <c r="BF69" s="895"/>
      <c r="BG69" s="895"/>
      <c r="BH69" s="895"/>
      <c r="BI69" s="895"/>
      <c r="BJ69" s="895"/>
      <c r="BK69" s="895"/>
      <c r="BL69" s="895"/>
      <c r="BM69" s="895"/>
      <c r="BN69" s="895"/>
      <c r="BO69" s="895"/>
      <c r="BP69" s="895"/>
      <c r="BQ69" s="895"/>
      <c r="BR69" s="895"/>
      <c r="BS69" s="895"/>
      <c r="BT69" s="895"/>
      <c r="BU69" s="895"/>
      <c r="BV69" s="895"/>
      <c r="BW69" s="895"/>
      <c r="BX69" s="895"/>
      <c r="BY69" s="895"/>
      <c r="BZ69" s="895"/>
      <c r="CA69" s="895"/>
      <c r="CB69" s="895"/>
      <c r="CC69" s="895"/>
      <c r="CD69" s="895"/>
      <c r="CE69" s="895"/>
      <c r="CF69" s="895"/>
      <c r="CG69" s="895"/>
      <c r="CH69" s="895"/>
      <c r="CI69" s="895"/>
      <c r="CJ69" s="895"/>
      <c r="CK69" s="895"/>
      <c r="CL69" s="895"/>
      <c r="CM69" s="895"/>
      <c r="CN69" s="895"/>
      <c r="CO69" s="895"/>
      <c r="CP69" s="895"/>
      <c r="CQ69" s="895"/>
      <c r="CR69" s="895"/>
      <c r="CS69" s="895"/>
      <c r="CT69" s="895"/>
      <c r="CU69" s="895"/>
      <c r="CV69" s="895"/>
      <c r="CW69" s="895"/>
      <c r="CX69" s="895"/>
      <c r="CY69" s="895"/>
      <c r="CZ69" s="895"/>
      <c r="DA69" s="895"/>
      <c r="DB69" s="895"/>
      <c r="DC69" s="895"/>
      <c r="DD69" s="895"/>
      <c r="DE69" s="895"/>
      <c r="DF69" s="895"/>
      <c r="DG69" s="895"/>
      <c r="DH69" s="895"/>
      <c r="DI69" s="895"/>
      <c r="DJ69" s="895"/>
      <c r="DK69" s="895"/>
      <c r="DL69" s="895"/>
      <c r="DM69" s="895"/>
      <c r="DN69" s="895"/>
      <c r="DO69" s="895"/>
      <c r="DP69" s="895"/>
      <c r="DQ69" s="895"/>
      <c r="DR69" s="895"/>
      <c r="DS69" s="895"/>
      <c r="DT69" s="895"/>
      <c r="DU69" s="895"/>
      <c r="DV69" s="895"/>
      <c r="DW69" s="895"/>
      <c r="DX69" s="895"/>
      <c r="DY69" s="895"/>
      <c r="DZ69" s="895"/>
      <c r="EA69" s="895"/>
      <c r="EB69" s="895"/>
      <c r="EC69" s="895"/>
      <c r="ED69" s="895"/>
      <c r="EE69" s="895"/>
      <c r="EF69" s="895"/>
      <c r="EG69" s="895"/>
      <c r="EH69" s="895"/>
      <c r="EI69" s="895"/>
      <c r="EJ69" s="895"/>
      <c r="EK69" s="895"/>
      <c r="EL69" s="895"/>
      <c r="EM69" s="895"/>
      <c r="EN69" s="895"/>
      <c r="EO69" s="895"/>
      <c r="EP69" s="895"/>
      <c r="EQ69" s="895"/>
      <c r="ER69" s="895"/>
      <c r="ES69" s="895"/>
      <c r="ET69" s="895"/>
    </row>
    <row r="70" spans="1:16274" ht="11.45" customHeight="1" x14ac:dyDescent="0.2">
      <c r="A70" s="873"/>
      <c r="B70" s="936"/>
      <c r="C70" s="937"/>
      <c r="D70" s="937"/>
      <c r="E70"/>
      <c r="F70" s="947"/>
      <c r="G70" s="947"/>
      <c r="H70" s="947"/>
      <c r="I70" s="875"/>
      <c r="J70" s="895"/>
      <c r="K70" s="895"/>
      <c r="L70" s="895"/>
      <c r="M70" s="895"/>
      <c r="N70" s="895"/>
      <c r="O70" s="895"/>
      <c r="P70" s="895"/>
      <c r="Q70" s="895"/>
      <c r="R70" s="895"/>
      <c r="S70" s="895"/>
      <c r="T70" s="895"/>
      <c r="U70" s="895"/>
      <c r="V70" s="895"/>
      <c r="W70" s="895"/>
      <c r="X70" s="895"/>
      <c r="Y70" s="895"/>
      <c r="Z70" s="895"/>
      <c r="AA70" s="895"/>
      <c r="AB70" s="895"/>
      <c r="AC70" s="895"/>
      <c r="AD70" s="895"/>
      <c r="AE70" s="895"/>
      <c r="AF70" s="895"/>
      <c r="AG70" s="895"/>
      <c r="AH70" s="895"/>
      <c r="AI70" s="895"/>
      <c r="AJ70" s="895"/>
      <c r="AK70" s="895"/>
      <c r="AL70" s="895"/>
      <c r="AM70" s="895"/>
      <c r="AN70" s="895"/>
      <c r="AO70" s="895"/>
      <c r="AP70" s="895"/>
      <c r="AQ70" s="895"/>
      <c r="AR70" s="895"/>
      <c r="AS70" s="895"/>
      <c r="AT70" s="895"/>
      <c r="AU70" s="895"/>
      <c r="AV70" s="895"/>
      <c r="AW70" s="895"/>
      <c r="AX70" s="895"/>
      <c r="AY70" s="895"/>
      <c r="AZ70" s="895"/>
      <c r="BA70" s="895"/>
      <c r="BB70" s="895"/>
      <c r="BC70" s="895"/>
      <c r="BD70" s="895"/>
      <c r="BE70" s="895"/>
      <c r="BF70" s="895"/>
      <c r="BG70" s="895"/>
      <c r="BH70" s="895"/>
      <c r="BI70" s="895"/>
      <c r="BJ70" s="895"/>
      <c r="BK70" s="895"/>
      <c r="BL70" s="895"/>
      <c r="BM70" s="895"/>
      <c r="BN70" s="895"/>
      <c r="BO70" s="895"/>
      <c r="BP70" s="895"/>
      <c r="BQ70" s="895"/>
      <c r="BR70" s="895"/>
      <c r="BS70" s="895"/>
      <c r="BT70" s="895"/>
      <c r="BU70" s="895"/>
      <c r="BV70" s="895"/>
      <c r="BW70" s="895"/>
      <c r="BX70" s="895"/>
      <c r="BY70" s="895"/>
      <c r="BZ70" s="895"/>
      <c r="CA70" s="895"/>
      <c r="CB70" s="895"/>
      <c r="CC70" s="895"/>
      <c r="CD70" s="895"/>
      <c r="CE70" s="895"/>
      <c r="CF70" s="895"/>
      <c r="CG70" s="895"/>
      <c r="CH70" s="895"/>
      <c r="CI70" s="895"/>
      <c r="CJ70" s="895"/>
      <c r="CK70" s="895"/>
      <c r="CL70" s="895"/>
      <c r="CM70" s="895"/>
      <c r="CN70" s="895"/>
      <c r="CO70" s="895"/>
      <c r="CP70" s="895"/>
      <c r="CQ70" s="895"/>
      <c r="CR70" s="895"/>
      <c r="CS70" s="895"/>
      <c r="CT70" s="895"/>
      <c r="CU70" s="895"/>
      <c r="CV70" s="895"/>
      <c r="CW70" s="895"/>
      <c r="CX70" s="895"/>
      <c r="CY70" s="895"/>
      <c r="CZ70" s="895"/>
      <c r="DA70" s="895"/>
      <c r="DB70" s="895"/>
      <c r="DC70" s="895"/>
      <c r="DD70" s="895"/>
      <c r="DE70" s="895"/>
      <c r="DF70" s="895"/>
      <c r="DG70" s="895"/>
      <c r="DH70" s="895"/>
      <c r="DI70" s="895"/>
      <c r="DJ70" s="895"/>
      <c r="DK70" s="895"/>
      <c r="DL70" s="895"/>
      <c r="DM70" s="895"/>
      <c r="DN70" s="895"/>
      <c r="DO70" s="895"/>
      <c r="DP70" s="895"/>
      <c r="DQ70" s="895"/>
      <c r="DR70" s="895"/>
      <c r="DS70" s="895"/>
      <c r="DT70" s="895"/>
      <c r="DU70" s="895"/>
      <c r="DV70" s="895"/>
      <c r="DW70" s="895"/>
      <c r="DX70" s="895"/>
      <c r="DY70" s="895"/>
      <c r="DZ70" s="895"/>
      <c r="EA70" s="895"/>
      <c r="EB70" s="895"/>
      <c r="EC70" s="895"/>
      <c r="ED70" s="895"/>
      <c r="EE70" s="895"/>
      <c r="EF70" s="895"/>
      <c r="EG70" s="895"/>
      <c r="EH70" s="895"/>
      <c r="EI70" s="895"/>
      <c r="EJ70" s="895"/>
      <c r="EK70" s="895"/>
      <c r="EL70" s="895"/>
      <c r="EM70" s="895"/>
      <c r="EN70" s="895"/>
      <c r="EO70" s="895"/>
      <c r="EP70" s="895"/>
      <c r="EQ70" s="895"/>
      <c r="ER70" s="895"/>
      <c r="ES70" s="895"/>
      <c r="ET70" s="895"/>
    </row>
    <row r="71" spans="1:16274" x14ac:dyDescent="0.2">
      <c r="A71" s="873"/>
      <c r="B71" s="1212" t="s">
        <v>1831</v>
      </c>
      <c r="C71" s="517"/>
      <c r="D71" s="517"/>
      <c r="E71" s="528"/>
      <c r="F71" s="1213" t="s">
        <v>1832</v>
      </c>
      <c r="G71" s="517"/>
      <c r="H71" s="517"/>
      <c r="I71" s="875"/>
      <c r="J71" s="895"/>
      <c r="K71" s="895"/>
      <c r="L71" s="895"/>
      <c r="M71" s="895"/>
      <c r="N71" s="895"/>
      <c r="O71" s="895"/>
      <c r="P71" s="895"/>
      <c r="Q71" s="895"/>
      <c r="R71" s="895"/>
      <c r="S71" s="895"/>
      <c r="T71" s="895"/>
      <c r="U71" s="895"/>
      <c r="V71" s="895"/>
      <c r="W71" s="895"/>
      <c r="X71" s="895"/>
      <c r="Y71" s="895"/>
      <c r="Z71" s="895"/>
      <c r="AA71" s="895"/>
      <c r="AB71" s="895"/>
      <c r="AC71" s="895"/>
      <c r="AD71" s="895"/>
      <c r="AE71" s="895"/>
      <c r="AF71" s="895"/>
      <c r="AG71" s="895"/>
      <c r="AH71" s="895"/>
      <c r="AI71" s="895"/>
      <c r="AJ71" s="895"/>
      <c r="AK71" s="895"/>
      <c r="AL71" s="895"/>
      <c r="AM71" s="895"/>
      <c r="AN71" s="895"/>
      <c r="AO71" s="895"/>
      <c r="AP71" s="895"/>
      <c r="AQ71" s="895"/>
      <c r="AR71" s="895"/>
      <c r="AS71" s="895"/>
      <c r="AT71" s="895"/>
      <c r="AU71" s="895"/>
      <c r="AV71" s="895"/>
      <c r="AW71" s="895"/>
      <c r="AX71" s="895"/>
      <c r="AY71" s="895"/>
      <c r="AZ71" s="895"/>
      <c r="BA71" s="895"/>
      <c r="BB71" s="895"/>
      <c r="BC71" s="895"/>
      <c r="BD71" s="895"/>
      <c r="BE71" s="895"/>
      <c r="BF71" s="895"/>
      <c r="BG71" s="895"/>
      <c r="BH71" s="895"/>
      <c r="BI71" s="895"/>
      <c r="BJ71" s="895"/>
      <c r="BK71" s="895"/>
      <c r="BL71" s="895"/>
      <c r="BM71" s="895"/>
      <c r="BN71" s="895"/>
      <c r="BO71" s="895"/>
      <c r="BP71" s="895"/>
      <c r="BQ71" s="895"/>
      <c r="BR71" s="895"/>
      <c r="BS71" s="895"/>
      <c r="BT71" s="895"/>
      <c r="BU71" s="895"/>
      <c r="BV71" s="895"/>
      <c r="BW71" s="895"/>
      <c r="BX71" s="895"/>
      <c r="BY71" s="895"/>
      <c r="BZ71" s="895"/>
      <c r="CA71" s="895"/>
      <c r="CB71" s="895"/>
      <c r="CC71" s="895"/>
      <c r="CD71" s="895"/>
      <c r="CE71" s="895"/>
      <c r="CF71" s="895"/>
      <c r="CG71" s="895"/>
      <c r="CH71" s="895"/>
      <c r="CI71" s="895"/>
      <c r="CJ71" s="895"/>
      <c r="CK71" s="895"/>
      <c r="CL71" s="895"/>
      <c r="CM71" s="895"/>
      <c r="CN71" s="895"/>
      <c r="CO71" s="895"/>
      <c r="CP71" s="895"/>
      <c r="CQ71" s="895"/>
      <c r="CR71" s="895"/>
      <c r="CS71" s="895"/>
      <c r="CT71" s="895"/>
      <c r="CU71" s="895"/>
      <c r="CV71" s="895"/>
      <c r="CW71" s="895"/>
      <c r="CX71" s="895"/>
      <c r="CY71" s="895"/>
      <c r="CZ71" s="895"/>
      <c r="DA71" s="895"/>
      <c r="DB71" s="895"/>
      <c r="DC71" s="895"/>
      <c r="DD71" s="895"/>
      <c r="DE71" s="895"/>
      <c r="DF71" s="895"/>
      <c r="DG71" s="895"/>
      <c r="DH71" s="895"/>
      <c r="DI71" s="895"/>
      <c r="DJ71" s="895"/>
      <c r="DK71" s="895"/>
      <c r="DL71" s="895"/>
      <c r="DM71" s="895"/>
      <c r="DN71" s="895"/>
      <c r="DO71" s="895"/>
      <c r="DP71" s="895"/>
      <c r="DQ71" s="895"/>
      <c r="DR71" s="895"/>
      <c r="DS71" s="895"/>
      <c r="DT71" s="895"/>
      <c r="DU71" s="895"/>
      <c r="DV71" s="895"/>
      <c r="DW71" s="895"/>
      <c r="DX71" s="895"/>
      <c r="DY71" s="895"/>
      <c r="DZ71" s="895"/>
      <c r="EA71" s="895"/>
      <c r="EB71" s="895"/>
      <c r="EC71" s="895"/>
      <c r="ED71" s="895"/>
      <c r="EE71" s="895"/>
      <c r="EF71" s="895"/>
      <c r="EG71" s="895"/>
      <c r="EH71" s="895"/>
      <c r="EI71" s="895"/>
      <c r="EJ71" s="895"/>
      <c r="EK71" s="895"/>
      <c r="EL71" s="895"/>
      <c r="EM71" s="895"/>
      <c r="EN71" s="895"/>
      <c r="EO71" s="895"/>
      <c r="EP71" s="895"/>
      <c r="EQ71" s="895"/>
      <c r="ER71" s="895"/>
      <c r="ES71" s="895"/>
      <c r="ET71" s="895"/>
    </row>
    <row r="72" spans="1:16274" ht="10.15" customHeight="1" thickBot="1" x14ac:dyDescent="0.25">
      <c r="A72" s="938"/>
      <c r="B72" s="939"/>
      <c r="C72" s="940"/>
      <c r="D72" s="940"/>
      <c r="E72" s="941"/>
      <c r="F72" s="942"/>
      <c r="G72" s="942"/>
      <c r="H72" s="896"/>
      <c r="I72" s="943"/>
    </row>
    <row r="73" spans="1:16274" ht="6.4" customHeight="1" x14ac:dyDescent="0.2">
      <c r="A73" s="938"/>
      <c r="B73" s="917"/>
      <c r="C73" s="867"/>
      <c r="D73" s="867"/>
      <c r="E73" s="868"/>
      <c r="F73" s="869"/>
      <c r="G73" s="869"/>
      <c r="H73" s="870"/>
      <c r="I73" s="870"/>
    </row>
    <row r="74" spans="1:16274" ht="15" customHeight="1" x14ac:dyDescent="0.2">
      <c r="A74" s="938"/>
      <c r="B74" s="1061" t="s">
        <v>1797</v>
      </c>
      <c r="C74" s="1062"/>
      <c r="D74" s="1062"/>
      <c r="E74" s="1062"/>
      <c r="F74" s="1062"/>
      <c r="G74" s="1062"/>
      <c r="H74" s="1063"/>
      <c r="I74" s="875"/>
    </row>
    <row r="75" spans="1:16274" ht="37.15" customHeight="1" x14ac:dyDescent="0.2">
      <c r="A75" s="938"/>
      <c r="B75" s="1061" t="s">
        <v>1815</v>
      </c>
      <c r="C75" s="1062"/>
      <c r="D75" s="1062"/>
      <c r="E75" s="1062"/>
      <c r="F75" s="1062"/>
      <c r="G75" s="1062"/>
      <c r="H75" s="1063"/>
      <c r="I75" s="875"/>
    </row>
    <row r="76" spans="1:16274" ht="31.15" customHeight="1" x14ac:dyDescent="0.2">
      <c r="A76" s="938"/>
      <c r="B76" s="1061" t="s">
        <v>1798</v>
      </c>
      <c r="C76" s="1062"/>
      <c r="D76" s="1062"/>
      <c r="E76" s="1062"/>
      <c r="F76" s="1062"/>
      <c r="G76" s="1062"/>
      <c r="H76" s="1063"/>
      <c r="I76" s="875"/>
    </row>
    <row r="77" spans="1:16274" ht="37.9" customHeight="1" x14ac:dyDescent="0.2">
      <c r="A77" s="938"/>
      <c r="B77" s="1061" t="s">
        <v>1799</v>
      </c>
      <c r="C77" s="1062"/>
      <c r="D77" s="1062"/>
      <c r="E77" s="1062"/>
      <c r="F77" s="1062"/>
      <c r="G77" s="1062"/>
      <c r="H77" s="1063"/>
      <c r="I77" s="875"/>
    </row>
    <row r="78" spans="1:16274" ht="22.15" customHeight="1" x14ac:dyDescent="0.2">
      <c r="A78" s="938"/>
      <c r="B78" s="1061" t="s">
        <v>1817</v>
      </c>
      <c r="C78" s="1062"/>
      <c r="D78" s="1062"/>
      <c r="E78" s="1062"/>
      <c r="F78" s="1062"/>
      <c r="G78" s="1062"/>
      <c r="H78" s="1063"/>
      <c r="I78" s="875"/>
    </row>
    <row r="79" spans="1:16274" s="871" customFormat="1" ht="57" customHeight="1" x14ac:dyDescent="0.2">
      <c r="A79" s="929"/>
      <c r="B79" s="1061" t="s">
        <v>1800</v>
      </c>
      <c r="C79" s="1062"/>
      <c r="D79" s="1062"/>
      <c r="E79" s="1062"/>
      <c r="F79" s="1062"/>
      <c r="G79" s="1062"/>
      <c r="H79" s="1063"/>
      <c r="I79" s="875"/>
      <c r="EQ79" s="872"/>
      <c r="ER79" s="872"/>
      <c r="ES79" s="872"/>
      <c r="ET79" s="872"/>
      <c r="EU79" s="872"/>
      <c r="EV79" s="872"/>
      <c r="EW79" s="872"/>
      <c r="EX79" s="872"/>
      <c r="EY79" s="872"/>
      <c r="EZ79" s="872"/>
      <c r="FA79" s="872"/>
      <c r="FB79" s="872"/>
      <c r="FC79" s="872"/>
      <c r="FD79" s="872"/>
      <c r="FE79" s="872"/>
      <c r="FF79" s="872"/>
      <c r="FG79" s="872"/>
      <c r="FH79" s="872"/>
      <c r="FI79" s="872"/>
      <c r="FJ79" s="872"/>
      <c r="FK79" s="872"/>
      <c r="FL79" s="872"/>
      <c r="FM79" s="872"/>
      <c r="FN79" s="872"/>
      <c r="FO79" s="872"/>
      <c r="FP79" s="872"/>
      <c r="FQ79" s="872"/>
      <c r="FR79" s="872"/>
      <c r="FS79" s="872"/>
      <c r="FT79" s="872"/>
      <c r="FU79" s="872"/>
      <c r="FV79" s="872"/>
      <c r="FW79" s="872"/>
      <c r="FX79" s="872"/>
      <c r="FY79" s="872"/>
      <c r="FZ79" s="872"/>
      <c r="GA79" s="872"/>
      <c r="GB79" s="872"/>
      <c r="GC79" s="872"/>
      <c r="GD79" s="872"/>
      <c r="GE79" s="872"/>
      <c r="GF79" s="872"/>
      <c r="GG79" s="872"/>
      <c r="GH79" s="872"/>
      <c r="GI79" s="872"/>
      <c r="GJ79" s="872"/>
      <c r="GK79" s="872"/>
      <c r="GL79" s="872"/>
      <c r="GM79" s="872"/>
      <c r="GN79" s="872"/>
      <c r="GO79" s="872"/>
      <c r="GP79" s="872"/>
      <c r="GQ79" s="872"/>
      <c r="GR79" s="872"/>
      <c r="GS79" s="872"/>
      <c r="GT79" s="872"/>
      <c r="GU79" s="872"/>
      <c r="GV79" s="872"/>
      <c r="GW79" s="872"/>
      <c r="GX79" s="872"/>
      <c r="GY79" s="872"/>
      <c r="GZ79" s="872"/>
      <c r="HA79" s="872"/>
      <c r="HB79" s="872"/>
      <c r="HC79" s="872"/>
      <c r="HD79" s="872"/>
      <c r="HE79" s="872"/>
      <c r="HF79" s="872"/>
      <c r="HG79" s="872"/>
      <c r="HH79" s="872"/>
      <c r="HI79" s="872"/>
      <c r="HJ79" s="872"/>
      <c r="HK79" s="872"/>
      <c r="HL79" s="872"/>
      <c r="HM79" s="872"/>
      <c r="HN79" s="872"/>
      <c r="HO79" s="872"/>
      <c r="HP79" s="872"/>
      <c r="HQ79" s="872"/>
      <c r="HR79" s="872"/>
      <c r="HS79" s="872"/>
      <c r="HT79" s="872"/>
      <c r="HU79" s="872"/>
      <c r="HV79" s="872"/>
      <c r="HW79" s="872"/>
      <c r="HX79" s="872"/>
      <c r="HY79" s="872"/>
      <c r="HZ79" s="872"/>
      <c r="IA79" s="872"/>
      <c r="IB79" s="872"/>
      <c r="IC79" s="872"/>
      <c r="ID79" s="872"/>
      <c r="IE79" s="872"/>
      <c r="IF79" s="872"/>
      <c r="IG79" s="872"/>
      <c r="IH79" s="872"/>
      <c r="II79" s="872"/>
      <c r="IJ79" s="872"/>
      <c r="IK79" s="872"/>
      <c r="IL79" s="872"/>
      <c r="IM79" s="872"/>
      <c r="IN79" s="872"/>
      <c r="IO79" s="872"/>
      <c r="IP79" s="872"/>
      <c r="IQ79" s="872"/>
      <c r="IR79" s="872"/>
      <c r="IS79" s="872"/>
      <c r="IT79" s="872"/>
      <c r="IU79" s="872"/>
      <c r="IV79" s="872"/>
      <c r="IW79" s="872"/>
      <c r="IX79" s="872"/>
      <c r="IY79" s="872"/>
      <c r="IZ79" s="872"/>
      <c r="JA79" s="872"/>
      <c r="JB79" s="872"/>
      <c r="JC79" s="872"/>
      <c r="JD79" s="872"/>
      <c r="JE79" s="872"/>
      <c r="JF79" s="872"/>
      <c r="JG79" s="872"/>
      <c r="JH79" s="872"/>
      <c r="JI79" s="872"/>
      <c r="JJ79" s="872"/>
      <c r="JK79" s="872"/>
      <c r="JL79" s="872"/>
      <c r="JM79" s="872"/>
      <c r="JN79" s="872"/>
      <c r="JO79" s="872"/>
      <c r="JP79" s="872"/>
      <c r="JQ79" s="872"/>
      <c r="JR79" s="872"/>
      <c r="JS79" s="872"/>
      <c r="JT79" s="872"/>
      <c r="JU79" s="872"/>
      <c r="JV79" s="872"/>
      <c r="JW79" s="872"/>
      <c r="JX79" s="872"/>
      <c r="JY79" s="872"/>
      <c r="JZ79" s="872"/>
      <c r="KA79" s="872"/>
      <c r="KB79" s="872"/>
      <c r="KC79" s="872"/>
      <c r="KD79" s="872"/>
      <c r="KE79" s="872"/>
      <c r="KF79" s="872"/>
      <c r="KG79" s="872"/>
      <c r="KH79" s="872"/>
      <c r="KI79" s="872"/>
      <c r="KJ79" s="872"/>
      <c r="KK79" s="872"/>
      <c r="KL79" s="872"/>
      <c r="KM79" s="872"/>
      <c r="KN79" s="872"/>
      <c r="KO79" s="872"/>
      <c r="KP79" s="872"/>
      <c r="KQ79" s="872"/>
      <c r="KR79" s="872"/>
      <c r="KS79" s="872"/>
      <c r="KT79" s="872"/>
      <c r="KU79" s="872"/>
      <c r="KV79" s="872"/>
      <c r="KW79" s="872"/>
      <c r="KX79" s="872"/>
      <c r="KY79" s="872"/>
      <c r="KZ79" s="872"/>
      <c r="LA79" s="872"/>
      <c r="LB79" s="872"/>
      <c r="LC79" s="872"/>
      <c r="LD79" s="872"/>
      <c r="LE79" s="872"/>
      <c r="LF79" s="872"/>
      <c r="LG79" s="872"/>
      <c r="LH79" s="872"/>
      <c r="LI79" s="872"/>
      <c r="LJ79" s="872"/>
      <c r="LK79" s="872"/>
      <c r="LL79" s="872"/>
      <c r="LM79" s="872"/>
      <c r="LN79" s="872"/>
      <c r="LO79" s="872"/>
      <c r="LP79" s="872"/>
      <c r="LQ79" s="872"/>
      <c r="LR79" s="872"/>
      <c r="LS79" s="872"/>
      <c r="LT79" s="872"/>
      <c r="LU79" s="872"/>
      <c r="LV79" s="872"/>
      <c r="LW79" s="872"/>
      <c r="LX79" s="872"/>
      <c r="LY79" s="872"/>
      <c r="LZ79" s="872"/>
      <c r="MA79" s="872"/>
      <c r="MB79" s="872"/>
      <c r="MC79" s="872"/>
      <c r="MD79" s="872"/>
      <c r="ME79" s="872"/>
      <c r="MF79" s="872"/>
      <c r="MG79" s="872"/>
      <c r="MH79" s="872"/>
      <c r="MI79" s="872"/>
      <c r="MJ79" s="872"/>
      <c r="MK79" s="872"/>
      <c r="ML79" s="872"/>
      <c r="MM79" s="872"/>
      <c r="MN79" s="872"/>
      <c r="MO79" s="872"/>
      <c r="MP79" s="872"/>
      <c r="MQ79" s="872"/>
      <c r="MR79" s="872"/>
      <c r="MS79" s="872"/>
      <c r="MT79" s="872"/>
      <c r="MU79" s="872"/>
      <c r="MV79" s="872"/>
      <c r="MW79" s="872"/>
      <c r="MX79" s="872"/>
      <c r="MY79" s="872"/>
      <c r="MZ79" s="872"/>
      <c r="NA79" s="872"/>
      <c r="NB79" s="872"/>
      <c r="NC79" s="872"/>
      <c r="ND79" s="872"/>
      <c r="NE79" s="872"/>
      <c r="NF79" s="872"/>
      <c r="NG79" s="872"/>
      <c r="NH79" s="872"/>
      <c r="NI79" s="872"/>
      <c r="NJ79" s="872"/>
      <c r="NK79" s="872"/>
      <c r="NL79" s="872"/>
      <c r="NM79" s="872"/>
      <c r="NN79" s="872"/>
      <c r="NO79" s="872"/>
      <c r="NP79" s="872"/>
      <c r="NQ79" s="872"/>
      <c r="NR79" s="872"/>
      <c r="NS79" s="872"/>
      <c r="NT79" s="872"/>
      <c r="NU79" s="872"/>
      <c r="NV79" s="872"/>
      <c r="NW79" s="872"/>
      <c r="NX79" s="872"/>
      <c r="NY79" s="872"/>
      <c r="NZ79" s="872"/>
      <c r="OA79" s="872"/>
      <c r="OB79" s="872"/>
      <c r="OC79" s="872"/>
      <c r="OD79" s="872"/>
      <c r="OE79" s="872"/>
      <c r="OF79" s="872"/>
      <c r="OG79" s="872"/>
      <c r="OH79" s="872"/>
      <c r="OI79" s="872"/>
      <c r="OJ79" s="872"/>
      <c r="OK79" s="872"/>
      <c r="OL79" s="872"/>
      <c r="OM79" s="872"/>
      <c r="ON79" s="872"/>
      <c r="OO79" s="872"/>
      <c r="OP79" s="872"/>
      <c r="OQ79" s="872"/>
      <c r="OR79" s="872"/>
      <c r="OS79" s="872"/>
      <c r="OT79" s="872"/>
      <c r="OU79" s="872"/>
      <c r="OV79" s="872"/>
      <c r="OW79" s="872"/>
      <c r="OX79" s="872"/>
      <c r="OY79" s="872"/>
      <c r="OZ79" s="872"/>
      <c r="PA79" s="872"/>
      <c r="PB79" s="872"/>
      <c r="PC79" s="872"/>
      <c r="PD79" s="872"/>
      <c r="PE79" s="872"/>
      <c r="PF79" s="872"/>
      <c r="PG79" s="872"/>
      <c r="PH79" s="872"/>
      <c r="PI79" s="872"/>
      <c r="PJ79" s="872"/>
      <c r="PK79" s="872"/>
      <c r="PL79" s="872"/>
      <c r="PM79" s="872"/>
      <c r="PN79" s="872"/>
      <c r="PO79" s="872"/>
      <c r="PP79" s="872"/>
      <c r="PQ79" s="872"/>
      <c r="PR79" s="872"/>
      <c r="PS79" s="872"/>
      <c r="PT79" s="872"/>
      <c r="PU79" s="872"/>
      <c r="PV79" s="872"/>
      <c r="PW79" s="872"/>
      <c r="PX79" s="872"/>
      <c r="PY79" s="872"/>
      <c r="PZ79" s="872"/>
      <c r="QA79" s="872"/>
      <c r="QB79" s="872"/>
      <c r="QC79" s="872"/>
      <c r="QD79" s="872"/>
      <c r="QE79" s="872"/>
      <c r="QF79" s="872"/>
      <c r="QG79" s="872"/>
      <c r="QH79" s="872"/>
      <c r="QI79" s="872"/>
      <c r="QJ79" s="872"/>
      <c r="QK79" s="872"/>
      <c r="QL79" s="872"/>
      <c r="QM79" s="872"/>
      <c r="QN79" s="872"/>
      <c r="QO79" s="872"/>
      <c r="QP79" s="872"/>
      <c r="QQ79" s="872"/>
      <c r="QR79" s="872"/>
      <c r="QS79" s="872"/>
      <c r="QT79" s="872"/>
      <c r="QU79" s="872"/>
      <c r="QV79" s="872"/>
      <c r="QW79" s="872"/>
      <c r="QX79" s="872"/>
      <c r="QY79" s="872"/>
      <c r="QZ79" s="872"/>
      <c r="RA79" s="872"/>
      <c r="RB79" s="872"/>
      <c r="RC79" s="872"/>
      <c r="RD79" s="872"/>
      <c r="RE79" s="872"/>
      <c r="RF79" s="872"/>
      <c r="RG79" s="872"/>
      <c r="RH79" s="872"/>
      <c r="RI79" s="872"/>
      <c r="RJ79" s="872"/>
      <c r="RK79" s="872"/>
      <c r="RL79" s="872"/>
      <c r="RM79" s="872"/>
      <c r="RN79" s="872"/>
      <c r="RO79" s="872"/>
      <c r="RP79" s="872"/>
      <c r="RQ79" s="872"/>
      <c r="RR79" s="872"/>
      <c r="RS79" s="872"/>
      <c r="RT79" s="872"/>
      <c r="RU79" s="872"/>
      <c r="RV79" s="872"/>
      <c r="RW79" s="872"/>
      <c r="RX79" s="872"/>
      <c r="RY79" s="872"/>
      <c r="RZ79" s="872"/>
      <c r="SA79" s="872"/>
      <c r="SB79" s="872"/>
      <c r="SC79" s="872"/>
      <c r="SD79" s="872"/>
      <c r="SE79" s="872"/>
      <c r="SF79" s="872"/>
      <c r="SG79" s="872"/>
      <c r="SH79" s="872"/>
      <c r="SI79" s="872"/>
      <c r="SJ79" s="872"/>
      <c r="SK79" s="872"/>
      <c r="SL79" s="872"/>
      <c r="SM79" s="872"/>
      <c r="SN79" s="872"/>
      <c r="SO79" s="872"/>
      <c r="SP79" s="872"/>
      <c r="SQ79" s="872"/>
      <c r="SR79" s="872"/>
      <c r="SS79" s="872"/>
      <c r="ST79" s="872"/>
      <c r="SU79" s="872"/>
      <c r="SV79" s="872"/>
      <c r="SW79" s="872"/>
      <c r="SX79" s="872"/>
      <c r="SY79" s="872"/>
      <c r="SZ79" s="872"/>
      <c r="TA79" s="872"/>
      <c r="TB79" s="872"/>
      <c r="TC79" s="872"/>
      <c r="TD79" s="872"/>
      <c r="TE79" s="872"/>
      <c r="TF79" s="872"/>
      <c r="TG79" s="872"/>
      <c r="TH79" s="872"/>
      <c r="TI79" s="872"/>
      <c r="TJ79" s="872"/>
      <c r="TK79" s="872"/>
      <c r="TL79" s="872"/>
      <c r="TM79" s="872"/>
      <c r="TN79" s="872"/>
      <c r="TO79" s="872"/>
      <c r="TP79" s="872"/>
      <c r="TQ79" s="872"/>
      <c r="TR79" s="872"/>
      <c r="TS79" s="872"/>
      <c r="TT79" s="872"/>
      <c r="TU79" s="872"/>
      <c r="TV79" s="872"/>
      <c r="TW79" s="872"/>
      <c r="TX79" s="872"/>
      <c r="TY79" s="872"/>
      <c r="TZ79" s="872"/>
      <c r="UA79" s="872"/>
      <c r="UB79" s="872"/>
      <c r="UC79" s="872"/>
      <c r="UD79" s="872"/>
      <c r="UE79" s="872"/>
      <c r="UF79" s="872"/>
      <c r="UG79" s="872"/>
      <c r="UH79" s="872"/>
      <c r="UI79" s="872"/>
      <c r="UJ79" s="872"/>
      <c r="UK79" s="872"/>
      <c r="UL79" s="872"/>
      <c r="UM79" s="872"/>
      <c r="UN79" s="872"/>
      <c r="UO79" s="872"/>
      <c r="UP79" s="872"/>
      <c r="UQ79" s="872"/>
      <c r="UR79" s="872"/>
      <c r="US79" s="872"/>
      <c r="UT79" s="872"/>
      <c r="UU79" s="872"/>
      <c r="UV79" s="872"/>
      <c r="UW79" s="872"/>
      <c r="UX79" s="872"/>
      <c r="UY79" s="872"/>
      <c r="UZ79" s="872"/>
      <c r="VA79" s="872"/>
      <c r="VB79" s="872"/>
      <c r="VC79" s="872"/>
      <c r="VD79" s="872"/>
      <c r="VE79" s="872"/>
      <c r="VF79" s="872"/>
      <c r="VG79" s="872"/>
      <c r="VH79" s="872"/>
      <c r="VI79" s="872"/>
      <c r="VJ79" s="872"/>
      <c r="VK79" s="872"/>
      <c r="VL79" s="872"/>
      <c r="VM79" s="872"/>
      <c r="VN79" s="872"/>
      <c r="VO79" s="872"/>
      <c r="VP79" s="872"/>
      <c r="VQ79" s="872"/>
      <c r="VR79" s="872"/>
      <c r="VS79" s="872"/>
      <c r="VT79" s="872"/>
      <c r="VU79" s="872"/>
      <c r="VV79" s="872"/>
      <c r="VW79" s="872"/>
      <c r="VX79" s="872"/>
      <c r="VY79" s="872"/>
      <c r="VZ79" s="872"/>
      <c r="WA79" s="872"/>
      <c r="WB79" s="872"/>
      <c r="WC79" s="872"/>
      <c r="WD79" s="872"/>
      <c r="WE79" s="872"/>
      <c r="WF79" s="872"/>
      <c r="WG79" s="872"/>
      <c r="WH79" s="872"/>
      <c r="WI79" s="872"/>
      <c r="WJ79" s="872"/>
      <c r="WK79" s="872"/>
      <c r="WL79" s="872"/>
      <c r="WM79" s="872"/>
      <c r="WN79" s="872"/>
      <c r="WO79" s="872"/>
      <c r="WP79" s="872"/>
      <c r="WQ79" s="872"/>
      <c r="WR79" s="872"/>
      <c r="WS79" s="872"/>
      <c r="WT79" s="872"/>
      <c r="WU79" s="872"/>
      <c r="WV79" s="872"/>
      <c r="WW79" s="872"/>
      <c r="WX79" s="872"/>
      <c r="WY79" s="872"/>
      <c r="WZ79" s="872"/>
      <c r="XA79" s="872"/>
      <c r="XB79" s="872"/>
      <c r="XC79" s="872"/>
      <c r="XD79" s="872"/>
      <c r="XE79" s="872"/>
      <c r="XF79" s="872"/>
      <c r="XG79" s="872"/>
      <c r="XH79" s="872"/>
      <c r="XI79" s="872"/>
      <c r="XJ79" s="872"/>
      <c r="XK79" s="872"/>
      <c r="XL79" s="872"/>
      <c r="XM79" s="872"/>
      <c r="XN79" s="872"/>
      <c r="XO79" s="872"/>
      <c r="XP79" s="872"/>
      <c r="XQ79" s="872"/>
      <c r="XR79" s="872"/>
      <c r="XS79" s="872"/>
      <c r="XT79" s="872"/>
      <c r="XU79" s="872"/>
      <c r="XV79" s="872"/>
      <c r="XW79" s="872"/>
      <c r="XX79" s="872"/>
      <c r="XY79" s="872"/>
      <c r="XZ79" s="872"/>
      <c r="YA79" s="872"/>
      <c r="YB79" s="872"/>
      <c r="YC79" s="872"/>
      <c r="YD79" s="872"/>
      <c r="YE79" s="872"/>
      <c r="YF79" s="872"/>
      <c r="YG79" s="872"/>
      <c r="YH79" s="872"/>
      <c r="YI79" s="872"/>
      <c r="YJ79" s="872"/>
      <c r="YK79" s="872"/>
      <c r="YL79" s="872"/>
      <c r="YM79" s="872"/>
      <c r="YN79" s="872"/>
      <c r="YO79" s="872"/>
      <c r="YP79" s="872"/>
      <c r="YQ79" s="872"/>
      <c r="YR79" s="872"/>
      <c r="YS79" s="872"/>
      <c r="YT79" s="872"/>
      <c r="YU79" s="872"/>
      <c r="YV79" s="872"/>
      <c r="YW79" s="872"/>
      <c r="YX79" s="872"/>
      <c r="YY79" s="872"/>
      <c r="YZ79" s="872"/>
      <c r="ZA79" s="872"/>
      <c r="ZB79" s="872"/>
      <c r="ZC79" s="872"/>
      <c r="ZD79" s="872"/>
      <c r="ZE79" s="872"/>
      <c r="ZF79" s="872"/>
      <c r="ZG79" s="872"/>
      <c r="ZH79" s="872"/>
      <c r="ZI79" s="872"/>
      <c r="ZJ79" s="872"/>
      <c r="ZK79" s="872"/>
      <c r="ZL79" s="872"/>
      <c r="ZM79" s="872"/>
      <c r="ZN79" s="872"/>
      <c r="ZO79" s="872"/>
      <c r="ZP79" s="872"/>
      <c r="ZQ79" s="872"/>
      <c r="ZR79" s="872"/>
      <c r="ZS79" s="872"/>
      <c r="ZT79" s="872"/>
      <c r="ZU79" s="872"/>
      <c r="ZV79" s="872"/>
      <c r="ZW79" s="872"/>
      <c r="ZX79" s="872"/>
      <c r="ZY79" s="872"/>
      <c r="ZZ79" s="872"/>
      <c r="AAA79" s="872"/>
      <c r="AAB79" s="872"/>
      <c r="AAC79" s="872"/>
      <c r="AAD79" s="872"/>
      <c r="AAE79" s="872"/>
      <c r="AAF79" s="872"/>
      <c r="AAG79" s="872"/>
      <c r="AAH79" s="872"/>
      <c r="AAI79" s="872"/>
      <c r="AAJ79" s="872"/>
      <c r="AAK79" s="872"/>
      <c r="AAL79" s="872"/>
      <c r="AAM79" s="872"/>
      <c r="AAN79" s="872"/>
      <c r="AAO79" s="872"/>
      <c r="AAP79" s="872"/>
      <c r="AAQ79" s="872"/>
      <c r="AAR79" s="872"/>
      <c r="AAS79" s="872"/>
      <c r="AAT79" s="872"/>
      <c r="AAU79" s="872"/>
      <c r="AAV79" s="872"/>
      <c r="AAW79" s="872"/>
      <c r="AAX79" s="872"/>
      <c r="AAY79" s="872"/>
      <c r="AAZ79" s="872"/>
      <c r="ABA79" s="872"/>
      <c r="ABB79" s="872"/>
      <c r="ABC79" s="872"/>
      <c r="ABD79" s="872"/>
      <c r="ABE79" s="872"/>
      <c r="ABF79" s="872"/>
      <c r="ABG79" s="872"/>
      <c r="ABH79" s="872"/>
      <c r="ABI79" s="872"/>
      <c r="ABJ79" s="872"/>
      <c r="ABK79" s="872"/>
      <c r="ABL79" s="872"/>
      <c r="ABM79" s="872"/>
      <c r="ABN79" s="872"/>
      <c r="ABO79" s="872"/>
      <c r="ABP79" s="872"/>
      <c r="ABQ79" s="872"/>
      <c r="ABR79" s="872"/>
      <c r="ABS79" s="872"/>
      <c r="ABT79" s="872"/>
      <c r="ABU79" s="872"/>
      <c r="ABV79" s="872"/>
      <c r="ABW79" s="872"/>
      <c r="ABX79" s="872"/>
      <c r="ABY79" s="872"/>
      <c r="ABZ79" s="872"/>
      <c r="ACA79" s="872"/>
      <c r="ACB79" s="872"/>
      <c r="ACC79" s="872"/>
      <c r="ACD79" s="872"/>
      <c r="ACE79" s="872"/>
      <c r="ACF79" s="872"/>
      <c r="ACG79" s="872"/>
      <c r="ACH79" s="872"/>
      <c r="ACI79" s="872"/>
      <c r="ACJ79" s="872"/>
      <c r="ACK79" s="872"/>
      <c r="ACL79" s="872"/>
      <c r="ACM79" s="872"/>
      <c r="ACN79" s="872"/>
      <c r="ACO79" s="872"/>
      <c r="ACP79" s="872"/>
      <c r="ACQ79" s="872"/>
      <c r="ACR79" s="872"/>
      <c r="ACS79" s="872"/>
      <c r="ACT79" s="872"/>
      <c r="ACU79" s="872"/>
      <c r="ACV79" s="872"/>
      <c r="ACW79" s="872"/>
      <c r="ACX79" s="872"/>
      <c r="ACY79" s="872"/>
      <c r="ACZ79" s="872"/>
      <c r="ADA79" s="872"/>
      <c r="ADB79" s="872"/>
      <c r="ADC79" s="872"/>
      <c r="ADD79" s="872"/>
      <c r="ADE79" s="872"/>
      <c r="ADF79" s="872"/>
      <c r="ADG79" s="872"/>
      <c r="ADH79" s="872"/>
      <c r="ADI79" s="872"/>
      <c r="ADJ79" s="872"/>
      <c r="ADK79" s="872"/>
      <c r="ADL79" s="872"/>
      <c r="ADM79" s="872"/>
      <c r="ADN79" s="872"/>
      <c r="ADO79" s="872"/>
      <c r="ADP79" s="872"/>
      <c r="ADQ79" s="872"/>
      <c r="ADR79" s="872"/>
      <c r="ADS79" s="872"/>
      <c r="ADT79" s="872"/>
      <c r="ADU79" s="872"/>
      <c r="ADV79" s="872"/>
      <c r="ADW79" s="872"/>
      <c r="ADX79" s="872"/>
      <c r="ADY79" s="872"/>
      <c r="ADZ79" s="872"/>
      <c r="AEA79" s="872"/>
      <c r="AEB79" s="872"/>
      <c r="AEC79" s="872"/>
      <c r="AED79" s="872"/>
      <c r="AEE79" s="872"/>
      <c r="AEF79" s="872"/>
      <c r="AEG79" s="872"/>
      <c r="AEH79" s="872"/>
      <c r="AEI79" s="872"/>
      <c r="AEJ79" s="872"/>
      <c r="AEK79" s="872"/>
      <c r="AEL79" s="872"/>
      <c r="AEM79" s="872"/>
      <c r="AEN79" s="872"/>
      <c r="AEO79" s="872"/>
      <c r="AEP79" s="872"/>
      <c r="AEQ79" s="872"/>
      <c r="AER79" s="872"/>
      <c r="AES79" s="872"/>
      <c r="AET79" s="872"/>
      <c r="AEU79" s="872"/>
      <c r="AEV79" s="872"/>
      <c r="AEW79" s="872"/>
      <c r="AEX79" s="872"/>
      <c r="AEY79" s="872"/>
      <c r="AEZ79" s="872"/>
      <c r="AFA79" s="872"/>
      <c r="AFB79" s="872"/>
      <c r="AFC79" s="872"/>
      <c r="AFD79" s="872"/>
      <c r="AFE79" s="872"/>
      <c r="AFF79" s="872"/>
      <c r="AFG79" s="872"/>
      <c r="AFH79" s="872"/>
      <c r="AFI79" s="872"/>
      <c r="AFJ79" s="872"/>
      <c r="AFK79" s="872"/>
      <c r="AFL79" s="872"/>
      <c r="AFM79" s="872"/>
      <c r="AFN79" s="872"/>
      <c r="AFO79" s="872"/>
      <c r="AFP79" s="872"/>
      <c r="AFQ79" s="872"/>
      <c r="AFR79" s="872"/>
      <c r="AFS79" s="872"/>
      <c r="AFT79" s="872"/>
      <c r="AFU79" s="872"/>
      <c r="AFV79" s="872"/>
      <c r="AFW79" s="872"/>
      <c r="AFX79" s="872"/>
      <c r="AFY79" s="872"/>
      <c r="AFZ79" s="872"/>
      <c r="AGA79" s="872"/>
      <c r="AGB79" s="872"/>
      <c r="AGC79" s="872"/>
      <c r="AGD79" s="872"/>
      <c r="AGE79" s="872"/>
      <c r="AGF79" s="872"/>
      <c r="AGG79" s="872"/>
      <c r="AGH79" s="872"/>
      <c r="AGI79" s="872"/>
      <c r="AGJ79" s="872"/>
      <c r="AGK79" s="872"/>
      <c r="AGL79" s="872"/>
      <c r="AGM79" s="872"/>
      <c r="AGN79" s="872"/>
      <c r="AGO79" s="872"/>
      <c r="AGP79" s="872"/>
      <c r="AGQ79" s="872"/>
      <c r="AGR79" s="872"/>
      <c r="AGS79" s="872"/>
      <c r="AGT79" s="872"/>
      <c r="AGU79" s="872"/>
      <c r="AGV79" s="872"/>
      <c r="AGW79" s="872"/>
      <c r="AGX79" s="872"/>
      <c r="AGY79" s="872"/>
      <c r="AGZ79" s="872"/>
      <c r="AHA79" s="872"/>
      <c r="AHB79" s="872"/>
      <c r="AHC79" s="872"/>
      <c r="AHD79" s="872"/>
      <c r="AHE79" s="872"/>
      <c r="AHF79" s="872"/>
      <c r="AHG79" s="872"/>
      <c r="AHH79" s="872"/>
      <c r="AHI79" s="872"/>
      <c r="AHJ79" s="872"/>
      <c r="AHK79" s="872"/>
      <c r="AHL79" s="872"/>
      <c r="AHM79" s="872"/>
      <c r="AHN79" s="872"/>
      <c r="AHO79" s="872"/>
      <c r="AHP79" s="872"/>
      <c r="AHQ79" s="872"/>
      <c r="AHR79" s="872"/>
      <c r="AHS79" s="872"/>
      <c r="AHT79" s="872"/>
      <c r="AHU79" s="872"/>
      <c r="AHV79" s="872"/>
      <c r="AHW79" s="872"/>
      <c r="AHX79" s="872"/>
      <c r="AHY79" s="872"/>
      <c r="AHZ79" s="872"/>
      <c r="AIA79" s="872"/>
      <c r="AIB79" s="872"/>
      <c r="AIC79" s="872"/>
      <c r="AID79" s="872"/>
      <c r="AIE79" s="872"/>
      <c r="AIF79" s="872"/>
      <c r="AIG79" s="872"/>
      <c r="AIH79" s="872"/>
      <c r="AII79" s="872"/>
      <c r="AIJ79" s="872"/>
      <c r="AIK79" s="872"/>
      <c r="AIL79" s="872"/>
      <c r="AIM79" s="872"/>
      <c r="AIN79" s="872"/>
      <c r="AIO79" s="872"/>
      <c r="AIP79" s="872"/>
      <c r="AIQ79" s="872"/>
      <c r="AIR79" s="872"/>
      <c r="AIS79" s="872"/>
      <c r="AIT79" s="872"/>
      <c r="AIU79" s="872"/>
      <c r="AIV79" s="872"/>
      <c r="AIW79" s="872"/>
      <c r="AIX79" s="872"/>
      <c r="AIY79" s="872"/>
      <c r="AIZ79" s="872"/>
      <c r="AJA79" s="872"/>
      <c r="AJB79" s="872"/>
      <c r="AJC79" s="872"/>
      <c r="AJD79" s="872"/>
      <c r="AJE79" s="872"/>
      <c r="AJF79" s="872"/>
      <c r="AJG79" s="872"/>
      <c r="AJH79" s="872"/>
      <c r="AJI79" s="872"/>
      <c r="AJJ79" s="872"/>
      <c r="AJK79" s="872"/>
      <c r="AJL79" s="872"/>
      <c r="AJM79" s="872"/>
      <c r="AJN79" s="872"/>
      <c r="AJO79" s="872"/>
      <c r="AJP79" s="872"/>
      <c r="AJQ79" s="872"/>
      <c r="AJR79" s="872"/>
      <c r="AJS79" s="872"/>
      <c r="AJT79" s="872"/>
      <c r="AJU79" s="872"/>
      <c r="AJV79" s="872"/>
      <c r="AJW79" s="872"/>
      <c r="AJX79" s="872"/>
      <c r="AJY79" s="872"/>
      <c r="AJZ79" s="872"/>
      <c r="AKA79" s="872"/>
      <c r="AKB79" s="872"/>
      <c r="AKC79" s="872"/>
      <c r="AKD79" s="872"/>
      <c r="AKE79" s="872"/>
      <c r="AKF79" s="872"/>
      <c r="AKG79" s="872"/>
      <c r="AKH79" s="872"/>
      <c r="AKI79" s="872"/>
      <c r="AKJ79" s="872"/>
      <c r="AKK79" s="872"/>
      <c r="AKL79" s="872"/>
      <c r="AKM79" s="872"/>
      <c r="AKN79" s="872"/>
      <c r="AKO79" s="872"/>
      <c r="AKP79" s="872"/>
      <c r="AKQ79" s="872"/>
      <c r="AKR79" s="872"/>
      <c r="AKS79" s="872"/>
      <c r="AKT79" s="872"/>
      <c r="AKU79" s="872"/>
      <c r="AKV79" s="872"/>
      <c r="AKW79" s="872"/>
      <c r="AKX79" s="872"/>
      <c r="AKY79" s="872"/>
      <c r="AKZ79" s="872"/>
      <c r="ALA79" s="872"/>
      <c r="ALB79" s="872"/>
      <c r="ALC79" s="872"/>
      <c r="ALD79" s="872"/>
      <c r="ALE79" s="872"/>
      <c r="ALF79" s="872"/>
      <c r="ALG79" s="872"/>
      <c r="ALH79" s="872"/>
      <c r="ALI79" s="872"/>
      <c r="ALJ79" s="872"/>
      <c r="ALK79" s="872"/>
      <c r="ALL79" s="872"/>
      <c r="ALM79" s="872"/>
      <c r="ALN79" s="872"/>
      <c r="ALO79" s="872"/>
      <c r="ALP79" s="872"/>
      <c r="ALQ79" s="872"/>
      <c r="ALR79" s="872"/>
      <c r="ALS79" s="872"/>
      <c r="ALT79" s="872"/>
      <c r="ALU79" s="872"/>
      <c r="ALV79" s="872"/>
      <c r="ALW79" s="872"/>
      <c r="ALX79" s="872"/>
      <c r="ALY79" s="872"/>
      <c r="ALZ79" s="872"/>
      <c r="AMA79" s="872"/>
      <c r="AMB79" s="872"/>
      <c r="AMC79" s="872"/>
      <c r="AMD79" s="872"/>
      <c r="AME79" s="872"/>
      <c r="AMF79" s="872"/>
      <c r="AMG79" s="872"/>
      <c r="AMH79" s="872"/>
      <c r="AMI79" s="872"/>
      <c r="AMJ79" s="872"/>
      <c r="AMK79" s="872"/>
      <c r="AML79" s="872"/>
      <c r="AMM79" s="872"/>
      <c r="AMN79" s="872"/>
      <c r="AMO79" s="872"/>
      <c r="AMP79" s="872"/>
      <c r="AMQ79" s="872"/>
      <c r="AMR79" s="872"/>
      <c r="AMS79" s="872"/>
      <c r="AMT79" s="872"/>
      <c r="AMU79" s="872"/>
      <c r="AMV79" s="872"/>
      <c r="AMW79" s="872"/>
      <c r="AMX79" s="872"/>
      <c r="AMY79" s="872"/>
      <c r="AMZ79" s="872"/>
      <c r="ANA79" s="872"/>
      <c r="ANB79" s="872"/>
      <c r="ANC79" s="872"/>
      <c r="AND79" s="872"/>
      <c r="ANE79" s="872"/>
      <c r="ANF79" s="872"/>
      <c r="ANG79" s="872"/>
      <c r="ANH79" s="872"/>
      <c r="ANI79" s="872"/>
      <c r="ANJ79" s="872"/>
      <c r="ANK79" s="872"/>
      <c r="ANL79" s="872"/>
      <c r="ANM79" s="872"/>
      <c r="ANN79" s="872"/>
      <c r="ANO79" s="872"/>
      <c r="ANP79" s="872"/>
      <c r="ANQ79" s="872"/>
      <c r="ANR79" s="872"/>
      <c r="ANS79" s="872"/>
      <c r="ANT79" s="872"/>
      <c r="ANU79" s="872"/>
      <c r="ANV79" s="872"/>
      <c r="ANW79" s="872"/>
      <c r="ANX79" s="872"/>
      <c r="ANY79" s="872"/>
      <c r="ANZ79" s="872"/>
      <c r="AOA79" s="872"/>
      <c r="AOB79" s="872"/>
      <c r="AOC79" s="872"/>
      <c r="AOD79" s="872"/>
      <c r="AOE79" s="872"/>
      <c r="AOF79" s="872"/>
      <c r="AOG79" s="872"/>
      <c r="AOH79" s="872"/>
      <c r="AOI79" s="872"/>
      <c r="AOJ79" s="872"/>
      <c r="AOK79" s="872"/>
      <c r="AOL79" s="872"/>
      <c r="AOM79" s="872"/>
      <c r="AON79" s="872"/>
      <c r="AOO79" s="872"/>
      <c r="AOP79" s="872"/>
      <c r="AOQ79" s="872"/>
      <c r="AOR79" s="872"/>
      <c r="AOS79" s="872"/>
      <c r="AOT79" s="872"/>
      <c r="AOU79" s="872"/>
      <c r="AOV79" s="872"/>
      <c r="AOW79" s="872"/>
      <c r="AOX79" s="872"/>
      <c r="AOY79" s="872"/>
      <c r="AOZ79" s="872"/>
      <c r="APA79" s="872"/>
      <c r="APB79" s="872"/>
      <c r="APC79" s="872"/>
      <c r="APD79" s="872"/>
      <c r="APE79" s="872"/>
      <c r="APF79" s="872"/>
      <c r="APG79" s="872"/>
      <c r="APH79" s="872"/>
      <c r="API79" s="872"/>
      <c r="APJ79" s="872"/>
      <c r="APK79" s="872"/>
      <c r="APL79" s="872"/>
      <c r="APM79" s="872"/>
      <c r="APN79" s="872"/>
      <c r="APO79" s="872"/>
      <c r="APP79" s="872"/>
      <c r="APQ79" s="872"/>
      <c r="APR79" s="872"/>
      <c r="APS79" s="872"/>
      <c r="APT79" s="872"/>
      <c r="APU79" s="872"/>
      <c r="APV79" s="872"/>
      <c r="APW79" s="872"/>
      <c r="APX79" s="872"/>
      <c r="APY79" s="872"/>
      <c r="APZ79" s="872"/>
      <c r="AQA79" s="872"/>
      <c r="AQB79" s="872"/>
      <c r="AQC79" s="872"/>
      <c r="AQD79" s="872"/>
      <c r="AQE79" s="872"/>
      <c r="AQF79" s="872"/>
      <c r="AQG79" s="872"/>
      <c r="AQH79" s="872"/>
      <c r="AQI79" s="872"/>
      <c r="AQJ79" s="872"/>
      <c r="AQK79" s="872"/>
      <c r="AQL79" s="872"/>
      <c r="AQM79" s="872"/>
      <c r="AQN79" s="872"/>
      <c r="AQO79" s="872"/>
      <c r="AQP79" s="872"/>
      <c r="AQQ79" s="872"/>
      <c r="AQR79" s="872"/>
      <c r="AQS79" s="872"/>
      <c r="AQT79" s="872"/>
      <c r="AQU79" s="872"/>
      <c r="AQV79" s="872"/>
      <c r="AQW79" s="872"/>
      <c r="AQX79" s="872"/>
      <c r="AQY79" s="872"/>
      <c r="AQZ79" s="872"/>
      <c r="ARA79" s="872"/>
      <c r="ARB79" s="872"/>
      <c r="ARC79" s="872"/>
      <c r="ARD79" s="872"/>
      <c r="ARE79" s="872"/>
      <c r="ARF79" s="872"/>
      <c r="ARG79" s="872"/>
      <c r="ARH79" s="872"/>
      <c r="ARI79" s="872"/>
      <c r="ARJ79" s="872"/>
      <c r="ARK79" s="872"/>
      <c r="ARL79" s="872"/>
      <c r="ARM79" s="872"/>
      <c r="ARN79" s="872"/>
      <c r="ARO79" s="872"/>
      <c r="ARP79" s="872"/>
      <c r="ARQ79" s="872"/>
      <c r="ARR79" s="872"/>
      <c r="ARS79" s="872"/>
      <c r="ART79" s="872"/>
      <c r="ARU79" s="872"/>
      <c r="ARV79" s="872"/>
      <c r="ARW79" s="872"/>
      <c r="ARX79" s="872"/>
      <c r="ARY79" s="872"/>
      <c r="ARZ79" s="872"/>
      <c r="ASA79" s="872"/>
      <c r="ASB79" s="872"/>
      <c r="ASC79" s="872"/>
      <c r="ASD79" s="872"/>
      <c r="ASE79" s="872"/>
      <c r="ASF79" s="872"/>
      <c r="ASG79" s="872"/>
      <c r="ASH79" s="872"/>
      <c r="ASI79" s="872"/>
      <c r="ASJ79" s="872"/>
      <c r="ASK79" s="872"/>
      <c r="ASL79" s="872"/>
      <c r="ASM79" s="872"/>
      <c r="ASN79" s="872"/>
      <c r="ASO79" s="872"/>
      <c r="ASP79" s="872"/>
      <c r="ASQ79" s="872"/>
      <c r="ASR79" s="872"/>
      <c r="ASS79" s="872"/>
      <c r="AST79" s="872"/>
      <c r="ASU79" s="872"/>
      <c r="ASV79" s="872"/>
      <c r="ASW79" s="872"/>
      <c r="ASX79" s="872"/>
      <c r="ASY79" s="872"/>
      <c r="ASZ79" s="872"/>
      <c r="ATA79" s="872"/>
      <c r="ATB79" s="872"/>
      <c r="ATC79" s="872"/>
      <c r="ATD79" s="872"/>
      <c r="ATE79" s="872"/>
      <c r="ATF79" s="872"/>
      <c r="ATG79" s="872"/>
      <c r="ATH79" s="872"/>
      <c r="ATI79" s="872"/>
      <c r="ATJ79" s="872"/>
      <c r="ATK79" s="872"/>
      <c r="ATL79" s="872"/>
      <c r="ATM79" s="872"/>
      <c r="ATN79" s="872"/>
      <c r="ATO79" s="872"/>
      <c r="ATP79" s="872"/>
      <c r="ATQ79" s="872"/>
      <c r="ATR79" s="872"/>
      <c r="ATS79" s="872"/>
      <c r="ATT79" s="872"/>
      <c r="ATU79" s="872"/>
      <c r="ATV79" s="872"/>
      <c r="ATW79" s="872"/>
      <c r="ATX79" s="872"/>
      <c r="ATY79" s="872"/>
      <c r="ATZ79" s="872"/>
      <c r="AUA79" s="872"/>
      <c r="AUB79" s="872"/>
      <c r="AUC79" s="872"/>
      <c r="AUD79" s="872"/>
      <c r="AUE79" s="872"/>
      <c r="AUF79" s="872"/>
      <c r="AUG79" s="872"/>
      <c r="AUH79" s="872"/>
      <c r="AUI79" s="872"/>
      <c r="AUJ79" s="872"/>
      <c r="AUK79" s="872"/>
      <c r="AUL79" s="872"/>
      <c r="AUM79" s="872"/>
      <c r="AUN79" s="872"/>
      <c r="AUO79" s="872"/>
      <c r="AUP79" s="872"/>
      <c r="AUQ79" s="872"/>
      <c r="AUR79" s="872"/>
      <c r="AUS79" s="872"/>
      <c r="AUT79" s="872"/>
      <c r="AUU79" s="872"/>
      <c r="AUV79" s="872"/>
      <c r="AUW79" s="872"/>
      <c r="AUX79" s="872"/>
      <c r="AUY79" s="872"/>
      <c r="AUZ79" s="872"/>
      <c r="AVA79" s="872"/>
      <c r="AVB79" s="872"/>
      <c r="AVC79" s="872"/>
      <c r="AVD79" s="872"/>
      <c r="AVE79" s="872"/>
      <c r="AVF79" s="872"/>
      <c r="AVG79" s="872"/>
      <c r="AVH79" s="872"/>
      <c r="AVI79" s="872"/>
      <c r="AVJ79" s="872"/>
      <c r="AVK79" s="872"/>
      <c r="AVL79" s="872"/>
      <c r="AVM79" s="872"/>
      <c r="AVN79" s="872"/>
      <c r="AVO79" s="872"/>
      <c r="AVP79" s="872"/>
      <c r="AVQ79" s="872"/>
      <c r="AVR79" s="872"/>
      <c r="AVS79" s="872"/>
      <c r="AVT79" s="872"/>
      <c r="AVU79" s="872"/>
      <c r="AVV79" s="872"/>
      <c r="AVW79" s="872"/>
      <c r="AVX79" s="872"/>
      <c r="AVY79" s="872"/>
      <c r="AVZ79" s="872"/>
      <c r="AWA79" s="872"/>
      <c r="AWB79" s="872"/>
      <c r="AWC79" s="872"/>
      <c r="AWD79" s="872"/>
      <c r="AWE79" s="872"/>
      <c r="AWF79" s="872"/>
      <c r="AWG79" s="872"/>
      <c r="AWH79" s="872"/>
      <c r="AWI79" s="872"/>
      <c r="AWJ79" s="872"/>
      <c r="AWK79" s="872"/>
      <c r="AWL79" s="872"/>
      <c r="AWM79" s="872"/>
      <c r="AWN79" s="872"/>
      <c r="AWO79" s="872"/>
      <c r="AWP79" s="872"/>
      <c r="AWQ79" s="872"/>
      <c r="AWR79" s="872"/>
      <c r="AWS79" s="872"/>
      <c r="AWT79" s="872"/>
      <c r="AWU79" s="872"/>
      <c r="AWV79" s="872"/>
      <c r="AWW79" s="872"/>
      <c r="AWX79" s="872"/>
      <c r="AWY79" s="872"/>
      <c r="AWZ79" s="872"/>
      <c r="AXA79" s="872"/>
      <c r="AXB79" s="872"/>
      <c r="AXC79" s="872"/>
      <c r="AXD79" s="872"/>
      <c r="AXE79" s="872"/>
      <c r="AXF79" s="872"/>
      <c r="AXG79" s="872"/>
      <c r="AXH79" s="872"/>
      <c r="AXI79" s="872"/>
      <c r="AXJ79" s="872"/>
      <c r="AXK79" s="872"/>
      <c r="AXL79" s="872"/>
      <c r="AXM79" s="872"/>
      <c r="AXN79" s="872"/>
      <c r="AXO79" s="872"/>
      <c r="AXP79" s="872"/>
      <c r="AXQ79" s="872"/>
      <c r="AXR79" s="872"/>
      <c r="AXS79" s="872"/>
      <c r="AXT79" s="872"/>
      <c r="AXU79" s="872"/>
      <c r="AXV79" s="872"/>
      <c r="AXW79" s="872"/>
      <c r="AXX79" s="872"/>
      <c r="AXY79" s="872"/>
      <c r="AXZ79" s="872"/>
      <c r="AYA79" s="872"/>
      <c r="AYB79" s="872"/>
      <c r="AYC79" s="872"/>
      <c r="AYD79" s="872"/>
      <c r="AYE79" s="872"/>
      <c r="AYF79" s="872"/>
      <c r="AYG79" s="872"/>
      <c r="AYH79" s="872"/>
      <c r="AYI79" s="872"/>
      <c r="AYJ79" s="872"/>
      <c r="AYK79" s="872"/>
      <c r="AYL79" s="872"/>
      <c r="AYM79" s="872"/>
      <c r="AYN79" s="872"/>
      <c r="AYO79" s="872"/>
      <c r="AYP79" s="872"/>
      <c r="AYQ79" s="872"/>
      <c r="AYR79" s="872"/>
      <c r="AYS79" s="872"/>
      <c r="AYT79" s="872"/>
      <c r="AYU79" s="872"/>
      <c r="AYV79" s="872"/>
      <c r="AYW79" s="872"/>
      <c r="AYX79" s="872"/>
      <c r="AYY79" s="872"/>
      <c r="AYZ79" s="872"/>
      <c r="AZA79" s="872"/>
      <c r="AZB79" s="872"/>
      <c r="AZC79" s="872"/>
      <c r="AZD79" s="872"/>
      <c r="AZE79" s="872"/>
      <c r="AZF79" s="872"/>
      <c r="AZG79" s="872"/>
      <c r="AZH79" s="872"/>
      <c r="AZI79" s="872"/>
      <c r="AZJ79" s="872"/>
      <c r="AZK79" s="872"/>
      <c r="AZL79" s="872"/>
      <c r="AZM79" s="872"/>
      <c r="AZN79" s="872"/>
      <c r="AZO79" s="872"/>
      <c r="AZP79" s="872"/>
      <c r="AZQ79" s="872"/>
      <c r="AZR79" s="872"/>
      <c r="AZS79" s="872"/>
      <c r="AZT79" s="872"/>
      <c r="AZU79" s="872"/>
      <c r="AZV79" s="872"/>
      <c r="AZW79" s="872"/>
      <c r="AZX79" s="872"/>
      <c r="AZY79" s="872"/>
      <c r="AZZ79" s="872"/>
      <c r="BAA79" s="872"/>
      <c r="BAB79" s="872"/>
      <c r="BAC79" s="872"/>
      <c r="BAD79" s="872"/>
      <c r="BAE79" s="872"/>
      <c r="BAF79" s="872"/>
      <c r="BAG79" s="872"/>
      <c r="BAH79" s="872"/>
      <c r="BAI79" s="872"/>
      <c r="BAJ79" s="872"/>
      <c r="BAK79" s="872"/>
      <c r="BAL79" s="872"/>
      <c r="BAM79" s="872"/>
      <c r="BAN79" s="872"/>
      <c r="BAO79" s="872"/>
      <c r="BAP79" s="872"/>
      <c r="BAQ79" s="872"/>
      <c r="BAR79" s="872"/>
      <c r="BAS79" s="872"/>
      <c r="BAT79" s="872"/>
      <c r="BAU79" s="872"/>
      <c r="BAV79" s="872"/>
      <c r="BAW79" s="872"/>
      <c r="BAX79" s="872"/>
      <c r="BAY79" s="872"/>
      <c r="BAZ79" s="872"/>
      <c r="BBA79" s="872"/>
      <c r="BBB79" s="872"/>
      <c r="BBC79" s="872"/>
      <c r="BBD79" s="872"/>
      <c r="BBE79" s="872"/>
      <c r="BBF79" s="872"/>
      <c r="BBG79" s="872"/>
      <c r="BBH79" s="872"/>
      <c r="BBI79" s="872"/>
      <c r="BBJ79" s="872"/>
      <c r="BBK79" s="872"/>
      <c r="BBL79" s="872"/>
      <c r="BBM79" s="872"/>
      <c r="BBN79" s="872"/>
      <c r="BBO79" s="872"/>
      <c r="BBP79" s="872"/>
      <c r="BBQ79" s="872"/>
      <c r="BBR79" s="872"/>
      <c r="BBS79" s="872"/>
      <c r="BBT79" s="872"/>
      <c r="BBU79" s="872"/>
      <c r="BBV79" s="872"/>
      <c r="BBW79" s="872"/>
      <c r="BBX79" s="872"/>
      <c r="BBY79" s="872"/>
      <c r="BBZ79" s="872"/>
      <c r="BCA79" s="872"/>
      <c r="BCB79" s="872"/>
      <c r="BCC79" s="872"/>
      <c r="BCD79" s="872"/>
      <c r="BCE79" s="872"/>
      <c r="BCF79" s="872"/>
      <c r="BCG79" s="872"/>
      <c r="BCH79" s="872"/>
      <c r="BCI79" s="872"/>
      <c r="BCJ79" s="872"/>
      <c r="BCK79" s="872"/>
      <c r="BCL79" s="872"/>
      <c r="BCM79" s="872"/>
      <c r="BCN79" s="872"/>
      <c r="BCO79" s="872"/>
      <c r="BCP79" s="872"/>
      <c r="BCQ79" s="872"/>
      <c r="BCR79" s="872"/>
      <c r="BCS79" s="872"/>
      <c r="BCT79" s="872"/>
      <c r="BCU79" s="872"/>
      <c r="BCV79" s="872"/>
      <c r="BCW79" s="872"/>
      <c r="BCX79" s="872"/>
      <c r="BCY79" s="872"/>
      <c r="BCZ79" s="872"/>
      <c r="BDA79" s="872"/>
      <c r="BDB79" s="872"/>
      <c r="BDC79" s="872"/>
      <c r="BDD79" s="872"/>
      <c r="BDE79" s="872"/>
      <c r="BDF79" s="872"/>
      <c r="BDG79" s="872"/>
      <c r="BDH79" s="872"/>
      <c r="BDI79" s="872"/>
      <c r="BDJ79" s="872"/>
      <c r="BDK79" s="872"/>
      <c r="BDL79" s="872"/>
      <c r="BDM79" s="872"/>
      <c r="BDN79" s="872"/>
      <c r="BDO79" s="872"/>
      <c r="BDP79" s="872"/>
      <c r="BDQ79" s="872"/>
      <c r="BDR79" s="872"/>
      <c r="BDS79" s="872"/>
      <c r="BDT79" s="872"/>
      <c r="BDU79" s="872"/>
      <c r="BDV79" s="872"/>
      <c r="BDW79" s="872"/>
      <c r="BDX79" s="872"/>
      <c r="BDY79" s="872"/>
      <c r="BDZ79" s="872"/>
      <c r="BEA79" s="872"/>
      <c r="BEB79" s="872"/>
      <c r="BEC79" s="872"/>
      <c r="BED79" s="872"/>
      <c r="BEE79" s="872"/>
      <c r="BEF79" s="872"/>
      <c r="BEG79" s="872"/>
      <c r="BEH79" s="872"/>
      <c r="BEI79" s="872"/>
      <c r="BEJ79" s="872"/>
      <c r="BEK79" s="872"/>
      <c r="BEL79" s="872"/>
      <c r="BEM79" s="872"/>
      <c r="BEN79" s="872"/>
      <c r="BEO79" s="872"/>
      <c r="BEP79" s="872"/>
      <c r="BEQ79" s="872"/>
      <c r="BER79" s="872"/>
      <c r="BES79" s="872"/>
      <c r="BET79" s="872"/>
      <c r="BEU79" s="872"/>
      <c r="BEV79" s="872"/>
      <c r="BEW79" s="872"/>
      <c r="BEX79" s="872"/>
      <c r="BEY79" s="872"/>
      <c r="BEZ79" s="872"/>
      <c r="BFA79" s="872"/>
      <c r="BFB79" s="872"/>
      <c r="BFC79" s="872"/>
      <c r="BFD79" s="872"/>
      <c r="BFE79" s="872"/>
      <c r="BFF79" s="872"/>
      <c r="BFG79" s="872"/>
      <c r="BFH79" s="872"/>
      <c r="BFI79" s="872"/>
      <c r="BFJ79" s="872"/>
      <c r="BFK79" s="872"/>
      <c r="BFL79" s="872"/>
      <c r="BFM79" s="872"/>
      <c r="BFN79" s="872"/>
      <c r="BFO79" s="872"/>
      <c r="BFP79" s="872"/>
      <c r="BFQ79" s="872"/>
      <c r="BFR79" s="872"/>
      <c r="BFS79" s="872"/>
      <c r="BFT79" s="872"/>
      <c r="BFU79" s="872"/>
      <c r="BFV79" s="872"/>
      <c r="BFW79" s="872"/>
      <c r="BFX79" s="872"/>
      <c r="BFY79" s="872"/>
      <c r="BFZ79" s="872"/>
      <c r="BGA79" s="872"/>
      <c r="BGB79" s="872"/>
      <c r="BGC79" s="872"/>
      <c r="BGD79" s="872"/>
      <c r="BGE79" s="872"/>
      <c r="BGF79" s="872"/>
      <c r="BGG79" s="872"/>
      <c r="BGH79" s="872"/>
      <c r="BGI79" s="872"/>
      <c r="BGJ79" s="872"/>
      <c r="BGK79" s="872"/>
      <c r="BGL79" s="872"/>
      <c r="BGM79" s="872"/>
      <c r="BGN79" s="872"/>
      <c r="BGO79" s="872"/>
      <c r="BGP79" s="872"/>
      <c r="BGQ79" s="872"/>
      <c r="BGR79" s="872"/>
      <c r="BGS79" s="872"/>
      <c r="BGT79" s="872"/>
      <c r="BGU79" s="872"/>
      <c r="BGV79" s="872"/>
      <c r="BGW79" s="872"/>
      <c r="BGX79" s="872"/>
      <c r="BGY79" s="872"/>
      <c r="BGZ79" s="872"/>
      <c r="BHA79" s="872"/>
      <c r="BHB79" s="872"/>
      <c r="BHC79" s="872"/>
      <c r="BHD79" s="872"/>
      <c r="BHE79" s="872"/>
      <c r="BHF79" s="872"/>
      <c r="BHG79" s="872"/>
      <c r="BHH79" s="872"/>
      <c r="BHI79" s="872"/>
      <c r="BHJ79" s="872"/>
      <c r="BHK79" s="872"/>
      <c r="BHL79" s="872"/>
      <c r="BHM79" s="872"/>
      <c r="BHN79" s="872"/>
      <c r="BHO79" s="872"/>
      <c r="BHP79" s="872"/>
      <c r="BHQ79" s="872"/>
      <c r="BHR79" s="872"/>
      <c r="BHS79" s="872"/>
      <c r="BHT79" s="872"/>
      <c r="BHU79" s="872"/>
      <c r="BHV79" s="872"/>
      <c r="BHW79" s="872"/>
      <c r="BHX79" s="872"/>
      <c r="BHY79" s="872"/>
      <c r="BHZ79" s="872"/>
      <c r="BIA79" s="872"/>
      <c r="BIB79" s="872"/>
      <c r="BIC79" s="872"/>
      <c r="BID79" s="872"/>
      <c r="BIE79" s="872"/>
      <c r="BIF79" s="872"/>
      <c r="BIG79" s="872"/>
      <c r="BIH79" s="872"/>
      <c r="BII79" s="872"/>
      <c r="BIJ79" s="872"/>
      <c r="BIK79" s="872"/>
      <c r="BIL79" s="872"/>
      <c r="BIM79" s="872"/>
      <c r="BIN79" s="872"/>
      <c r="BIO79" s="872"/>
      <c r="BIP79" s="872"/>
      <c r="BIQ79" s="872"/>
      <c r="BIR79" s="872"/>
      <c r="BIS79" s="872"/>
      <c r="BIT79" s="872"/>
      <c r="BIU79" s="872"/>
      <c r="BIV79" s="872"/>
      <c r="BIW79" s="872"/>
      <c r="BIX79" s="872"/>
      <c r="BIY79" s="872"/>
      <c r="BIZ79" s="872"/>
      <c r="BJA79" s="872"/>
      <c r="BJB79" s="872"/>
      <c r="BJC79" s="872"/>
      <c r="BJD79" s="872"/>
      <c r="BJE79" s="872"/>
      <c r="BJF79" s="872"/>
      <c r="BJG79" s="872"/>
      <c r="BJH79" s="872"/>
      <c r="BJI79" s="872"/>
      <c r="BJJ79" s="872"/>
      <c r="BJK79" s="872"/>
      <c r="BJL79" s="872"/>
      <c r="BJM79" s="872"/>
      <c r="BJN79" s="872"/>
      <c r="BJO79" s="872"/>
      <c r="BJP79" s="872"/>
      <c r="BJQ79" s="872"/>
      <c r="BJR79" s="872"/>
      <c r="BJS79" s="872"/>
      <c r="BJT79" s="872"/>
      <c r="BJU79" s="872"/>
      <c r="BJV79" s="872"/>
      <c r="BJW79" s="872"/>
      <c r="BJX79" s="872"/>
      <c r="BJY79" s="872"/>
      <c r="BJZ79" s="872"/>
      <c r="BKA79" s="872"/>
      <c r="BKB79" s="872"/>
      <c r="BKC79" s="872"/>
      <c r="BKD79" s="872"/>
      <c r="BKE79" s="872"/>
      <c r="BKF79" s="872"/>
      <c r="BKG79" s="872"/>
      <c r="BKH79" s="872"/>
      <c r="BKI79" s="872"/>
      <c r="BKJ79" s="872"/>
      <c r="BKK79" s="872"/>
      <c r="BKL79" s="872"/>
      <c r="BKM79" s="872"/>
      <c r="BKN79" s="872"/>
      <c r="BKO79" s="872"/>
      <c r="BKP79" s="872"/>
      <c r="BKQ79" s="872"/>
      <c r="BKR79" s="872"/>
      <c r="BKS79" s="872"/>
      <c r="BKT79" s="872"/>
      <c r="BKU79" s="872"/>
      <c r="BKV79" s="872"/>
      <c r="BKW79" s="872"/>
      <c r="BKX79" s="872"/>
      <c r="BKY79" s="872"/>
      <c r="BKZ79" s="872"/>
      <c r="BLA79" s="872"/>
      <c r="BLB79" s="872"/>
      <c r="BLC79" s="872"/>
      <c r="BLD79" s="872"/>
      <c r="BLE79" s="872"/>
      <c r="BLF79" s="872"/>
      <c r="BLG79" s="872"/>
      <c r="BLH79" s="872"/>
      <c r="BLI79" s="872"/>
      <c r="BLJ79" s="872"/>
      <c r="BLK79" s="872"/>
      <c r="BLL79" s="872"/>
      <c r="BLM79" s="872"/>
      <c r="BLN79" s="872"/>
      <c r="BLO79" s="872"/>
      <c r="BLP79" s="872"/>
      <c r="BLQ79" s="872"/>
      <c r="BLR79" s="872"/>
      <c r="BLS79" s="872"/>
      <c r="BLT79" s="872"/>
      <c r="BLU79" s="872"/>
      <c r="BLV79" s="872"/>
      <c r="BLW79" s="872"/>
      <c r="BLX79" s="872"/>
      <c r="BLY79" s="872"/>
      <c r="BLZ79" s="872"/>
      <c r="BMA79" s="872"/>
      <c r="BMB79" s="872"/>
      <c r="BMC79" s="872"/>
      <c r="BMD79" s="872"/>
      <c r="BME79" s="872"/>
      <c r="BMF79" s="872"/>
      <c r="BMG79" s="872"/>
      <c r="BMH79" s="872"/>
      <c r="BMI79" s="872"/>
      <c r="BMJ79" s="872"/>
      <c r="BMK79" s="872"/>
      <c r="BML79" s="872"/>
      <c r="BMM79" s="872"/>
      <c r="BMN79" s="872"/>
      <c r="BMO79" s="872"/>
      <c r="BMP79" s="872"/>
      <c r="BMQ79" s="872"/>
      <c r="BMR79" s="872"/>
      <c r="BMS79" s="872"/>
      <c r="BMT79" s="872"/>
      <c r="BMU79" s="872"/>
      <c r="BMV79" s="872"/>
      <c r="BMW79" s="872"/>
      <c r="BMX79" s="872"/>
      <c r="BMY79" s="872"/>
      <c r="BMZ79" s="872"/>
      <c r="BNA79" s="872"/>
      <c r="BNB79" s="872"/>
      <c r="BNC79" s="872"/>
      <c r="BND79" s="872"/>
      <c r="BNE79" s="872"/>
      <c r="BNF79" s="872"/>
      <c r="BNG79" s="872"/>
      <c r="BNH79" s="872"/>
      <c r="BNI79" s="872"/>
      <c r="BNJ79" s="872"/>
      <c r="BNK79" s="872"/>
      <c r="BNL79" s="872"/>
      <c r="BNM79" s="872"/>
      <c r="BNN79" s="872"/>
      <c r="BNO79" s="872"/>
      <c r="BNP79" s="872"/>
      <c r="BNQ79" s="872"/>
      <c r="BNR79" s="872"/>
      <c r="BNS79" s="872"/>
      <c r="BNT79" s="872"/>
      <c r="BNU79" s="872"/>
      <c r="BNV79" s="872"/>
      <c r="BNW79" s="872"/>
      <c r="BNX79" s="872"/>
      <c r="BNY79" s="872"/>
      <c r="BNZ79" s="872"/>
      <c r="BOA79" s="872"/>
      <c r="BOB79" s="872"/>
      <c r="BOC79" s="872"/>
      <c r="BOD79" s="872"/>
      <c r="BOE79" s="872"/>
      <c r="BOF79" s="872"/>
      <c r="BOG79" s="872"/>
      <c r="BOH79" s="872"/>
      <c r="BOI79" s="872"/>
      <c r="BOJ79" s="872"/>
      <c r="BOK79" s="872"/>
      <c r="BOL79" s="872"/>
      <c r="BOM79" s="872"/>
      <c r="BON79" s="872"/>
      <c r="BOO79" s="872"/>
      <c r="BOP79" s="872"/>
      <c r="BOQ79" s="872"/>
      <c r="BOR79" s="872"/>
      <c r="BOS79" s="872"/>
      <c r="BOT79" s="872"/>
      <c r="BOU79" s="872"/>
      <c r="BOV79" s="872"/>
      <c r="BOW79" s="872"/>
      <c r="BOX79" s="872"/>
      <c r="BOY79" s="872"/>
      <c r="BOZ79" s="872"/>
      <c r="BPA79" s="872"/>
      <c r="BPB79" s="872"/>
      <c r="BPC79" s="872"/>
      <c r="BPD79" s="872"/>
      <c r="BPE79" s="872"/>
      <c r="BPF79" s="872"/>
      <c r="BPG79" s="872"/>
      <c r="BPH79" s="872"/>
      <c r="BPI79" s="872"/>
      <c r="BPJ79" s="872"/>
      <c r="BPK79" s="872"/>
      <c r="BPL79" s="872"/>
      <c r="BPM79" s="872"/>
      <c r="BPN79" s="872"/>
      <c r="BPO79" s="872"/>
      <c r="BPP79" s="872"/>
      <c r="BPQ79" s="872"/>
      <c r="BPR79" s="872"/>
      <c r="BPS79" s="872"/>
      <c r="BPT79" s="872"/>
      <c r="BPU79" s="872"/>
      <c r="BPV79" s="872"/>
      <c r="BPW79" s="872"/>
      <c r="BPX79" s="872"/>
      <c r="BPY79" s="872"/>
      <c r="BPZ79" s="872"/>
      <c r="BQA79" s="872"/>
      <c r="BQB79" s="872"/>
      <c r="BQC79" s="872"/>
      <c r="BQD79" s="872"/>
      <c r="BQE79" s="872"/>
      <c r="BQF79" s="872"/>
      <c r="BQG79" s="872"/>
      <c r="BQH79" s="872"/>
      <c r="BQI79" s="872"/>
      <c r="BQJ79" s="872"/>
      <c r="BQK79" s="872"/>
      <c r="BQL79" s="872"/>
      <c r="BQM79" s="872"/>
      <c r="BQN79" s="872"/>
      <c r="BQO79" s="872"/>
      <c r="BQP79" s="872"/>
      <c r="BQQ79" s="872"/>
      <c r="BQR79" s="872"/>
      <c r="BQS79" s="872"/>
      <c r="BQT79" s="872"/>
      <c r="BQU79" s="872"/>
      <c r="BQV79" s="872"/>
      <c r="BQW79" s="872"/>
      <c r="BQX79" s="872"/>
      <c r="BQY79" s="872"/>
      <c r="BQZ79" s="872"/>
      <c r="BRA79" s="872"/>
      <c r="BRB79" s="872"/>
      <c r="BRC79" s="872"/>
      <c r="BRD79" s="872"/>
      <c r="BRE79" s="872"/>
      <c r="BRF79" s="872"/>
      <c r="BRG79" s="872"/>
      <c r="BRH79" s="872"/>
      <c r="BRI79" s="872"/>
      <c r="BRJ79" s="872"/>
      <c r="BRK79" s="872"/>
      <c r="BRL79" s="872"/>
      <c r="BRM79" s="872"/>
      <c r="BRN79" s="872"/>
      <c r="BRO79" s="872"/>
      <c r="BRP79" s="872"/>
      <c r="BRQ79" s="872"/>
      <c r="BRR79" s="872"/>
      <c r="BRS79" s="872"/>
      <c r="BRT79" s="872"/>
      <c r="BRU79" s="872"/>
      <c r="BRV79" s="872"/>
      <c r="BRW79" s="872"/>
      <c r="BRX79" s="872"/>
      <c r="BRY79" s="872"/>
      <c r="BRZ79" s="872"/>
      <c r="BSA79" s="872"/>
      <c r="BSB79" s="872"/>
      <c r="BSC79" s="872"/>
      <c r="BSD79" s="872"/>
      <c r="BSE79" s="872"/>
      <c r="BSF79" s="872"/>
      <c r="BSG79" s="872"/>
      <c r="BSH79" s="872"/>
      <c r="BSI79" s="872"/>
      <c r="BSJ79" s="872"/>
      <c r="BSK79" s="872"/>
      <c r="BSL79" s="872"/>
      <c r="BSM79" s="872"/>
      <c r="BSN79" s="872"/>
      <c r="BSO79" s="872"/>
      <c r="BSP79" s="872"/>
      <c r="BSQ79" s="872"/>
      <c r="BSR79" s="872"/>
      <c r="BSS79" s="872"/>
      <c r="BST79" s="872"/>
      <c r="BSU79" s="872"/>
      <c r="BSV79" s="872"/>
      <c r="BSW79" s="872"/>
      <c r="BSX79" s="872"/>
      <c r="BSY79" s="872"/>
      <c r="BSZ79" s="872"/>
      <c r="BTA79" s="872"/>
      <c r="BTB79" s="872"/>
      <c r="BTC79" s="872"/>
      <c r="BTD79" s="872"/>
      <c r="BTE79" s="872"/>
      <c r="BTF79" s="872"/>
      <c r="BTG79" s="872"/>
      <c r="BTH79" s="872"/>
      <c r="BTI79" s="872"/>
      <c r="BTJ79" s="872"/>
      <c r="BTK79" s="872"/>
      <c r="BTL79" s="872"/>
      <c r="BTM79" s="872"/>
      <c r="BTN79" s="872"/>
      <c r="BTO79" s="872"/>
      <c r="BTP79" s="872"/>
      <c r="BTQ79" s="872"/>
      <c r="BTR79" s="872"/>
      <c r="BTS79" s="872"/>
      <c r="BTT79" s="872"/>
      <c r="BTU79" s="872"/>
      <c r="BTV79" s="872"/>
      <c r="BTW79" s="872"/>
      <c r="BTX79" s="872"/>
      <c r="BTY79" s="872"/>
      <c r="BTZ79" s="872"/>
      <c r="BUA79" s="872"/>
      <c r="BUB79" s="872"/>
      <c r="BUC79" s="872"/>
      <c r="BUD79" s="872"/>
      <c r="BUE79" s="872"/>
      <c r="BUF79" s="872"/>
      <c r="BUG79" s="872"/>
      <c r="BUH79" s="872"/>
      <c r="BUI79" s="872"/>
      <c r="BUJ79" s="872"/>
      <c r="BUK79" s="872"/>
      <c r="BUL79" s="872"/>
      <c r="BUM79" s="872"/>
      <c r="BUN79" s="872"/>
      <c r="BUO79" s="872"/>
      <c r="BUP79" s="872"/>
      <c r="BUQ79" s="872"/>
      <c r="BUR79" s="872"/>
      <c r="BUS79" s="872"/>
      <c r="BUT79" s="872"/>
      <c r="BUU79" s="872"/>
      <c r="BUV79" s="872"/>
      <c r="BUW79" s="872"/>
      <c r="BUX79" s="872"/>
      <c r="BUY79" s="872"/>
      <c r="BUZ79" s="872"/>
      <c r="BVA79" s="872"/>
      <c r="BVB79" s="872"/>
      <c r="BVC79" s="872"/>
      <c r="BVD79" s="872"/>
      <c r="BVE79" s="872"/>
      <c r="BVF79" s="872"/>
      <c r="BVG79" s="872"/>
      <c r="BVH79" s="872"/>
      <c r="BVI79" s="872"/>
      <c r="BVJ79" s="872"/>
      <c r="BVK79" s="872"/>
      <c r="BVL79" s="872"/>
      <c r="BVM79" s="872"/>
      <c r="BVN79" s="872"/>
      <c r="BVO79" s="872"/>
      <c r="BVP79" s="872"/>
      <c r="BVQ79" s="872"/>
      <c r="BVR79" s="872"/>
      <c r="BVS79" s="872"/>
      <c r="BVT79" s="872"/>
      <c r="BVU79" s="872"/>
      <c r="BVV79" s="872"/>
      <c r="BVW79" s="872"/>
      <c r="BVX79" s="872"/>
      <c r="BVY79" s="872"/>
      <c r="BVZ79" s="872"/>
      <c r="BWA79" s="872"/>
      <c r="BWB79" s="872"/>
      <c r="BWC79" s="872"/>
      <c r="BWD79" s="872"/>
      <c r="BWE79" s="872"/>
      <c r="BWF79" s="872"/>
      <c r="BWG79" s="872"/>
      <c r="BWH79" s="872"/>
      <c r="BWI79" s="872"/>
      <c r="BWJ79" s="872"/>
      <c r="BWK79" s="872"/>
      <c r="BWL79" s="872"/>
      <c r="BWM79" s="872"/>
      <c r="BWN79" s="872"/>
      <c r="BWO79" s="872"/>
      <c r="BWP79" s="872"/>
      <c r="BWQ79" s="872"/>
      <c r="BWR79" s="872"/>
      <c r="BWS79" s="872"/>
      <c r="BWT79" s="872"/>
      <c r="BWU79" s="872"/>
      <c r="BWV79" s="872"/>
      <c r="BWW79" s="872"/>
      <c r="BWX79" s="872"/>
      <c r="BWY79" s="872"/>
      <c r="BWZ79" s="872"/>
      <c r="BXA79" s="872"/>
      <c r="BXB79" s="872"/>
      <c r="BXC79" s="872"/>
      <c r="BXD79" s="872"/>
      <c r="BXE79" s="872"/>
      <c r="BXF79" s="872"/>
      <c r="BXG79" s="872"/>
      <c r="BXH79" s="872"/>
      <c r="BXI79" s="872"/>
      <c r="BXJ79" s="872"/>
      <c r="BXK79" s="872"/>
      <c r="BXL79" s="872"/>
      <c r="BXM79" s="872"/>
      <c r="BXN79" s="872"/>
      <c r="BXO79" s="872"/>
      <c r="BXP79" s="872"/>
      <c r="BXQ79" s="872"/>
      <c r="BXR79" s="872"/>
      <c r="BXS79" s="872"/>
      <c r="BXT79" s="872"/>
      <c r="BXU79" s="872"/>
      <c r="BXV79" s="872"/>
      <c r="BXW79" s="872"/>
      <c r="BXX79" s="872"/>
      <c r="BXY79" s="872"/>
      <c r="BXZ79" s="872"/>
      <c r="BYA79" s="872"/>
      <c r="BYB79" s="872"/>
      <c r="BYC79" s="872"/>
      <c r="BYD79" s="872"/>
      <c r="BYE79" s="872"/>
      <c r="BYF79" s="872"/>
      <c r="BYG79" s="872"/>
      <c r="BYH79" s="872"/>
      <c r="BYI79" s="872"/>
      <c r="BYJ79" s="872"/>
      <c r="BYK79" s="872"/>
      <c r="BYL79" s="872"/>
      <c r="BYM79" s="872"/>
      <c r="BYN79" s="872"/>
      <c r="BYO79" s="872"/>
      <c r="BYP79" s="872"/>
      <c r="BYQ79" s="872"/>
      <c r="BYR79" s="872"/>
      <c r="BYS79" s="872"/>
      <c r="BYT79" s="872"/>
      <c r="BYU79" s="872"/>
      <c r="BYV79" s="872"/>
      <c r="BYW79" s="872"/>
      <c r="BYX79" s="872"/>
      <c r="BYY79" s="872"/>
      <c r="BYZ79" s="872"/>
      <c r="BZA79" s="872"/>
      <c r="BZB79" s="872"/>
      <c r="BZC79" s="872"/>
      <c r="BZD79" s="872"/>
      <c r="BZE79" s="872"/>
      <c r="BZF79" s="872"/>
      <c r="BZG79" s="872"/>
      <c r="BZH79" s="872"/>
      <c r="BZI79" s="872"/>
      <c r="BZJ79" s="872"/>
      <c r="BZK79" s="872"/>
      <c r="BZL79" s="872"/>
      <c r="BZM79" s="872"/>
      <c r="BZN79" s="872"/>
      <c r="BZO79" s="872"/>
      <c r="BZP79" s="872"/>
      <c r="BZQ79" s="872"/>
      <c r="BZR79" s="872"/>
      <c r="BZS79" s="872"/>
      <c r="BZT79" s="872"/>
      <c r="BZU79" s="872"/>
      <c r="BZV79" s="872"/>
      <c r="BZW79" s="872"/>
      <c r="BZX79" s="872"/>
      <c r="BZY79" s="872"/>
      <c r="BZZ79" s="872"/>
      <c r="CAA79" s="872"/>
      <c r="CAB79" s="872"/>
      <c r="CAC79" s="872"/>
      <c r="CAD79" s="872"/>
      <c r="CAE79" s="872"/>
      <c r="CAF79" s="872"/>
      <c r="CAG79" s="872"/>
      <c r="CAH79" s="872"/>
      <c r="CAI79" s="872"/>
      <c r="CAJ79" s="872"/>
      <c r="CAK79" s="872"/>
      <c r="CAL79" s="872"/>
      <c r="CAM79" s="872"/>
      <c r="CAN79" s="872"/>
      <c r="CAO79" s="872"/>
      <c r="CAP79" s="872"/>
      <c r="CAQ79" s="872"/>
      <c r="CAR79" s="872"/>
      <c r="CAS79" s="872"/>
      <c r="CAT79" s="872"/>
      <c r="CAU79" s="872"/>
      <c r="CAV79" s="872"/>
      <c r="CAW79" s="872"/>
      <c r="CAX79" s="872"/>
      <c r="CAY79" s="872"/>
      <c r="CAZ79" s="872"/>
      <c r="CBA79" s="872"/>
      <c r="CBB79" s="872"/>
      <c r="CBC79" s="872"/>
      <c r="CBD79" s="872"/>
      <c r="CBE79" s="872"/>
      <c r="CBF79" s="872"/>
      <c r="CBG79" s="872"/>
      <c r="CBH79" s="872"/>
      <c r="CBI79" s="872"/>
      <c r="CBJ79" s="872"/>
      <c r="CBK79" s="872"/>
      <c r="CBL79" s="872"/>
      <c r="CBM79" s="872"/>
      <c r="CBN79" s="872"/>
      <c r="CBO79" s="872"/>
      <c r="CBP79" s="872"/>
      <c r="CBQ79" s="872"/>
      <c r="CBR79" s="872"/>
      <c r="CBS79" s="872"/>
      <c r="CBT79" s="872"/>
      <c r="CBU79" s="872"/>
      <c r="CBV79" s="872"/>
      <c r="CBW79" s="872"/>
      <c r="CBX79" s="872"/>
      <c r="CBY79" s="872"/>
      <c r="CBZ79" s="872"/>
      <c r="CCA79" s="872"/>
      <c r="CCB79" s="872"/>
      <c r="CCC79" s="872"/>
      <c r="CCD79" s="872"/>
      <c r="CCE79" s="872"/>
      <c r="CCF79" s="872"/>
      <c r="CCG79" s="872"/>
      <c r="CCH79" s="872"/>
      <c r="CCI79" s="872"/>
      <c r="CCJ79" s="872"/>
      <c r="CCK79" s="872"/>
      <c r="CCL79" s="872"/>
      <c r="CCM79" s="872"/>
      <c r="CCN79" s="872"/>
      <c r="CCO79" s="872"/>
      <c r="CCP79" s="872"/>
      <c r="CCQ79" s="872"/>
      <c r="CCR79" s="872"/>
      <c r="CCS79" s="872"/>
      <c r="CCT79" s="872"/>
      <c r="CCU79" s="872"/>
      <c r="CCV79" s="872"/>
      <c r="CCW79" s="872"/>
      <c r="CCX79" s="872"/>
      <c r="CCY79" s="872"/>
      <c r="CCZ79" s="872"/>
      <c r="CDA79" s="872"/>
      <c r="CDB79" s="872"/>
      <c r="CDC79" s="872"/>
      <c r="CDD79" s="872"/>
      <c r="CDE79" s="872"/>
      <c r="CDF79" s="872"/>
      <c r="CDG79" s="872"/>
      <c r="CDH79" s="872"/>
      <c r="CDI79" s="872"/>
      <c r="CDJ79" s="872"/>
      <c r="CDK79" s="872"/>
      <c r="CDL79" s="872"/>
      <c r="CDM79" s="872"/>
      <c r="CDN79" s="872"/>
      <c r="CDO79" s="872"/>
      <c r="CDP79" s="872"/>
      <c r="CDQ79" s="872"/>
      <c r="CDR79" s="872"/>
      <c r="CDS79" s="872"/>
      <c r="CDT79" s="872"/>
      <c r="CDU79" s="872"/>
      <c r="CDV79" s="872"/>
      <c r="CDW79" s="872"/>
      <c r="CDX79" s="872"/>
      <c r="CDY79" s="872"/>
      <c r="CDZ79" s="872"/>
      <c r="CEA79" s="872"/>
      <c r="CEB79" s="872"/>
      <c r="CEC79" s="872"/>
      <c r="CED79" s="872"/>
      <c r="CEE79" s="872"/>
      <c r="CEF79" s="872"/>
      <c r="CEG79" s="872"/>
      <c r="CEH79" s="872"/>
      <c r="CEI79" s="872"/>
      <c r="CEJ79" s="872"/>
      <c r="CEK79" s="872"/>
      <c r="CEL79" s="872"/>
      <c r="CEM79" s="872"/>
      <c r="CEN79" s="872"/>
      <c r="CEO79" s="872"/>
      <c r="CEP79" s="872"/>
      <c r="CEQ79" s="872"/>
      <c r="CER79" s="872"/>
      <c r="CES79" s="872"/>
      <c r="CET79" s="872"/>
      <c r="CEU79" s="872"/>
      <c r="CEV79" s="872"/>
      <c r="CEW79" s="872"/>
      <c r="CEX79" s="872"/>
      <c r="CEY79" s="872"/>
      <c r="CEZ79" s="872"/>
      <c r="CFA79" s="872"/>
      <c r="CFB79" s="872"/>
      <c r="CFC79" s="872"/>
      <c r="CFD79" s="872"/>
      <c r="CFE79" s="872"/>
      <c r="CFF79" s="872"/>
      <c r="CFG79" s="872"/>
      <c r="CFH79" s="872"/>
      <c r="CFI79" s="872"/>
      <c r="CFJ79" s="872"/>
      <c r="CFK79" s="872"/>
      <c r="CFL79" s="872"/>
      <c r="CFM79" s="872"/>
      <c r="CFN79" s="872"/>
      <c r="CFO79" s="872"/>
      <c r="CFP79" s="872"/>
      <c r="CFQ79" s="872"/>
      <c r="CFR79" s="872"/>
      <c r="CFS79" s="872"/>
      <c r="CFT79" s="872"/>
      <c r="CFU79" s="872"/>
      <c r="CFV79" s="872"/>
      <c r="CFW79" s="872"/>
      <c r="CFX79" s="872"/>
      <c r="CFY79" s="872"/>
      <c r="CFZ79" s="872"/>
      <c r="CGA79" s="872"/>
      <c r="CGB79" s="872"/>
      <c r="CGC79" s="872"/>
      <c r="CGD79" s="872"/>
      <c r="CGE79" s="872"/>
      <c r="CGF79" s="872"/>
      <c r="CGG79" s="872"/>
      <c r="CGH79" s="872"/>
      <c r="CGI79" s="872"/>
      <c r="CGJ79" s="872"/>
      <c r="CGK79" s="872"/>
      <c r="CGL79" s="872"/>
      <c r="CGM79" s="872"/>
      <c r="CGN79" s="872"/>
      <c r="CGO79" s="872"/>
      <c r="CGP79" s="872"/>
      <c r="CGQ79" s="872"/>
      <c r="CGR79" s="872"/>
      <c r="CGS79" s="872"/>
      <c r="CGT79" s="872"/>
      <c r="CGU79" s="872"/>
      <c r="CGV79" s="872"/>
      <c r="CGW79" s="872"/>
      <c r="CGX79" s="872"/>
      <c r="CGY79" s="872"/>
      <c r="CGZ79" s="872"/>
      <c r="CHA79" s="872"/>
      <c r="CHB79" s="872"/>
      <c r="CHC79" s="872"/>
      <c r="CHD79" s="872"/>
      <c r="CHE79" s="872"/>
      <c r="CHF79" s="872"/>
      <c r="CHG79" s="872"/>
      <c r="CHH79" s="872"/>
      <c r="CHI79" s="872"/>
      <c r="CHJ79" s="872"/>
      <c r="CHK79" s="872"/>
      <c r="CHL79" s="872"/>
      <c r="CHM79" s="872"/>
      <c r="CHN79" s="872"/>
      <c r="CHO79" s="872"/>
      <c r="CHP79" s="872"/>
      <c r="CHQ79" s="872"/>
      <c r="CHR79" s="872"/>
      <c r="CHS79" s="872"/>
      <c r="CHT79" s="872"/>
      <c r="CHU79" s="872"/>
      <c r="CHV79" s="872"/>
      <c r="CHW79" s="872"/>
      <c r="CHX79" s="872"/>
      <c r="CHY79" s="872"/>
      <c r="CHZ79" s="872"/>
      <c r="CIA79" s="872"/>
      <c r="CIB79" s="872"/>
      <c r="CIC79" s="872"/>
      <c r="CID79" s="872"/>
      <c r="CIE79" s="872"/>
      <c r="CIF79" s="872"/>
      <c r="CIG79" s="872"/>
      <c r="CIH79" s="872"/>
      <c r="CII79" s="872"/>
      <c r="CIJ79" s="872"/>
      <c r="CIK79" s="872"/>
      <c r="CIL79" s="872"/>
      <c r="CIM79" s="872"/>
      <c r="CIN79" s="872"/>
      <c r="CIO79" s="872"/>
      <c r="CIP79" s="872"/>
      <c r="CIQ79" s="872"/>
      <c r="CIR79" s="872"/>
      <c r="CIS79" s="872"/>
      <c r="CIT79" s="872"/>
      <c r="CIU79" s="872"/>
      <c r="CIV79" s="872"/>
      <c r="CIW79" s="872"/>
      <c r="CIX79" s="872"/>
      <c r="CIY79" s="872"/>
      <c r="CIZ79" s="872"/>
      <c r="CJA79" s="872"/>
      <c r="CJB79" s="872"/>
      <c r="CJC79" s="872"/>
      <c r="CJD79" s="872"/>
      <c r="CJE79" s="872"/>
      <c r="CJF79" s="872"/>
      <c r="CJG79" s="872"/>
      <c r="CJH79" s="872"/>
      <c r="CJI79" s="872"/>
      <c r="CJJ79" s="872"/>
      <c r="CJK79" s="872"/>
      <c r="CJL79" s="872"/>
      <c r="CJM79" s="872"/>
      <c r="CJN79" s="872"/>
      <c r="CJO79" s="872"/>
      <c r="CJP79" s="872"/>
      <c r="CJQ79" s="872"/>
      <c r="CJR79" s="872"/>
      <c r="CJS79" s="872"/>
      <c r="CJT79" s="872"/>
      <c r="CJU79" s="872"/>
      <c r="CJV79" s="872"/>
      <c r="CJW79" s="872"/>
      <c r="CJX79" s="872"/>
      <c r="CJY79" s="872"/>
      <c r="CJZ79" s="872"/>
      <c r="CKA79" s="872"/>
      <c r="CKB79" s="872"/>
      <c r="CKC79" s="872"/>
      <c r="CKD79" s="872"/>
      <c r="CKE79" s="872"/>
      <c r="CKF79" s="872"/>
      <c r="CKG79" s="872"/>
      <c r="CKH79" s="872"/>
      <c r="CKI79" s="872"/>
      <c r="CKJ79" s="872"/>
      <c r="CKK79" s="872"/>
      <c r="CKL79" s="872"/>
      <c r="CKM79" s="872"/>
      <c r="CKN79" s="872"/>
      <c r="CKO79" s="872"/>
      <c r="CKP79" s="872"/>
      <c r="CKQ79" s="872"/>
      <c r="CKR79" s="872"/>
      <c r="CKS79" s="872"/>
      <c r="CKT79" s="872"/>
      <c r="CKU79" s="872"/>
      <c r="CKV79" s="872"/>
      <c r="CKW79" s="872"/>
      <c r="CKX79" s="872"/>
      <c r="CKY79" s="872"/>
      <c r="CKZ79" s="872"/>
      <c r="CLA79" s="872"/>
      <c r="CLB79" s="872"/>
      <c r="CLC79" s="872"/>
      <c r="CLD79" s="872"/>
      <c r="CLE79" s="872"/>
      <c r="CLF79" s="872"/>
      <c r="CLG79" s="872"/>
      <c r="CLH79" s="872"/>
      <c r="CLI79" s="872"/>
      <c r="CLJ79" s="872"/>
      <c r="CLK79" s="872"/>
      <c r="CLL79" s="872"/>
      <c r="CLM79" s="872"/>
      <c r="CLN79" s="872"/>
      <c r="CLO79" s="872"/>
      <c r="CLP79" s="872"/>
      <c r="CLQ79" s="872"/>
      <c r="CLR79" s="872"/>
      <c r="CLS79" s="872"/>
      <c r="CLT79" s="872"/>
      <c r="CLU79" s="872"/>
      <c r="CLV79" s="872"/>
      <c r="CLW79" s="872"/>
      <c r="CLX79" s="872"/>
      <c r="CLY79" s="872"/>
      <c r="CLZ79" s="872"/>
      <c r="CMA79" s="872"/>
      <c r="CMB79" s="872"/>
      <c r="CMC79" s="872"/>
      <c r="CMD79" s="872"/>
      <c r="CME79" s="872"/>
      <c r="CMF79" s="872"/>
      <c r="CMG79" s="872"/>
      <c r="CMH79" s="872"/>
      <c r="CMI79" s="872"/>
      <c r="CMJ79" s="872"/>
      <c r="CMK79" s="872"/>
      <c r="CML79" s="872"/>
      <c r="CMM79" s="872"/>
      <c r="CMN79" s="872"/>
      <c r="CMO79" s="872"/>
      <c r="CMP79" s="872"/>
      <c r="CMQ79" s="872"/>
      <c r="CMR79" s="872"/>
      <c r="CMS79" s="872"/>
      <c r="CMT79" s="872"/>
      <c r="CMU79" s="872"/>
      <c r="CMV79" s="872"/>
      <c r="CMW79" s="872"/>
      <c r="CMX79" s="872"/>
      <c r="CMY79" s="872"/>
      <c r="CMZ79" s="872"/>
      <c r="CNA79" s="872"/>
      <c r="CNB79" s="872"/>
      <c r="CNC79" s="872"/>
      <c r="CND79" s="872"/>
      <c r="CNE79" s="872"/>
      <c r="CNF79" s="872"/>
      <c r="CNG79" s="872"/>
      <c r="CNH79" s="872"/>
      <c r="CNI79" s="872"/>
      <c r="CNJ79" s="872"/>
      <c r="CNK79" s="872"/>
      <c r="CNL79" s="872"/>
      <c r="CNM79" s="872"/>
      <c r="CNN79" s="872"/>
      <c r="CNO79" s="872"/>
      <c r="CNP79" s="872"/>
      <c r="CNQ79" s="872"/>
      <c r="CNR79" s="872"/>
      <c r="CNS79" s="872"/>
      <c r="CNT79" s="872"/>
      <c r="CNU79" s="872"/>
      <c r="CNV79" s="872"/>
      <c r="CNW79" s="872"/>
      <c r="CNX79" s="872"/>
      <c r="CNY79" s="872"/>
      <c r="CNZ79" s="872"/>
      <c r="COA79" s="872"/>
      <c r="COB79" s="872"/>
      <c r="COC79" s="872"/>
      <c r="COD79" s="872"/>
      <c r="COE79" s="872"/>
      <c r="COF79" s="872"/>
      <c r="COG79" s="872"/>
      <c r="COH79" s="872"/>
      <c r="COI79" s="872"/>
      <c r="COJ79" s="872"/>
      <c r="COK79" s="872"/>
      <c r="COL79" s="872"/>
      <c r="COM79" s="872"/>
      <c r="CON79" s="872"/>
      <c r="COO79" s="872"/>
      <c r="COP79" s="872"/>
      <c r="COQ79" s="872"/>
      <c r="COR79" s="872"/>
      <c r="COS79" s="872"/>
      <c r="COT79" s="872"/>
      <c r="COU79" s="872"/>
      <c r="COV79" s="872"/>
      <c r="COW79" s="872"/>
      <c r="COX79" s="872"/>
      <c r="COY79" s="872"/>
      <c r="COZ79" s="872"/>
      <c r="CPA79" s="872"/>
      <c r="CPB79" s="872"/>
      <c r="CPC79" s="872"/>
      <c r="CPD79" s="872"/>
      <c r="CPE79" s="872"/>
      <c r="CPF79" s="872"/>
      <c r="CPG79" s="872"/>
      <c r="CPH79" s="872"/>
      <c r="CPI79" s="872"/>
      <c r="CPJ79" s="872"/>
      <c r="CPK79" s="872"/>
      <c r="CPL79" s="872"/>
      <c r="CPM79" s="872"/>
      <c r="CPN79" s="872"/>
      <c r="CPO79" s="872"/>
      <c r="CPP79" s="872"/>
      <c r="CPQ79" s="872"/>
      <c r="CPR79" s="872"/>
      <c r="CPS79" s="872"/>
      <c r="CPT79" s="872"/>
      <c r="CPU79" s="872"/>
      <c r="CPV79" s="872"/>
      <c r="CPW79" s="872"/>
      <c r="CPX79" s="872"/>
      <c r="CPY79" s="872"/>
      <c r="CPZ79" s="872"/>
      <c r="CQA79" s="872"/>
      <c r="CQB79" s="872"/>
      <c r="CQC79" s="872"/>
      <c r="CQD79" s="872"/>
      <c r="CQE79" s="872"/>
      <c r="CQF79" s="872"/>
      <c r="CQG79" s="872"/>
      <c r="CQH79" s="872"/>
      <c r="CQI79" s="872"/>
      <c r="CQJ79" s="872"/>
      <c r="CQK79" s="872"/>
      <c r="CQL79" s="872"/>
      <c r="CQM79" s="872"/>
      <c r="CQN79" s="872"/>
      <c r="CQO79" s="872"/>
      <c r="CQP79" s="872"/>
      <c r="CQQ79" s="872"/>
      <c r="CQR79" s="872"/>
      <c r="CQS79" s="872"/>
      <c r="CQT79" s="872"/>
      <c r="CQU79" s="872"/>
      <c r="CQV79" s="872"/>
      <c r="CQW79" s="872"/>
      <c r="CQX79" s="872"/>
      <c r="CQY79" s="872"/>
      <c r="CQZ79" s="872"/>
      <c r="CRA79" s="872"/>
      <c r="CRB79" s="872"/>
      <c r="CRC79" s="872"/>
      <c r="CRD79" s="872"/>
      <c r="CRE79" s="872"/>
      <c r="CRF79" s="872"/>
      <c r="CRG79" s="872"/>
      <c r="CRH79" s="872"/>
      <c r="CRI79" s="872"/>
      <c r="CRJ79" s="872"/>
      <c r="CRK79" s="872"/>
      <c r="CRL79" s="872"/>
      <c r="CRM79" s="872"/>
      <c r="CRN79" s="872"/>
      <c r="CRO79" s="872"/>
      <c r="CRP79" s="872"/>
      <c r="CRQ79" s="872"/>
      <c r="CRR79" s="872"/>
      <c r="CRS79" s="872"/>
      <c r="CRT79" s="872"/>
      <c r="CRU79" s="872"/>
      <c r="CRV79" s="872"/>
      <c r="CRW79" s="872"/>
      <c r="CRX79" s="872"/>
      <c r="CRY79" s="872"/>
      <c r="CRZ79" s="872"/>
      <c r="CSA79" s="872"/>
      <c r="CSB79" s="872"/>
      <c r="CSC79" s="872"/>
      <c r="CSD79" s="872"/>
      <c r="CSE79" s="872"/>
      <c r="CSF79" s="872"/>
      <c r="CSG79" s="872"/>
      <c r="CSH79" s="872"/>
      <c r="CSI79" s="872"/>
      <c r="CSJ79" s="872"/>
      <c r="CSK79" s="872"/>
      <c r="CSL79" s="872"/>
      <c r="CSM79" s="872"/>
      <c r="CSN79" s="872"/>
      <c r="CSO79" s="872"/>
      <c r="CSP79" s="872"/>
      <c r="CSQ79" s="872"/>
      <c r="CSR79" s="872"/>
      <c r="CSS79" s="872"/>
      <c r="CST79" s="872"/>
      <c r="CSU79" s="872"/>
      <c r="CSV79" s="872"/>
      <c r="CSW79" s="872"/>
      <c r="CSX79" s="872"/>
      <c r="CSY79" s="872"/>
      <c r="CSZ79" s="872"/>
      <c r="CTA79" s="872"/>
      <c r="CTB79" s="872"/>
      <c r="CTC79" s="872"/>
      <c r="CTD79" s="872"/>
      <c r="CTE79" s="872"/>
      <c r="CTF79" s="872"/>
      <c r="CTG79" s="872"/>
      <c r="CTH79" s="872"/>
      <c r="CTI79" s="872"/>
      <c r="CTJ79" s="872"/>
      <c r="CTK79" s="872"/>
      <c r="CTL79" s="872"/>
      <c r="CTM79" s="872"/>
      <c r="CTN79" s="872"/>
      <c r="CTO79" s="872"/>
      <c r="CTP79" s="872"/>
      <c r="CTQ79" s="872"/>
      <c r="CTR79" s="872"/>
      <c r="CTS79" s="872"/>
      <c r="CTT79" s="872"/>
      <c r="CTU79" s="872"/>
      <c r="CTV79" s="872"/>
      <c r="CTW79" s="872"/>
      <c r="CTX79" s="872"/>
      <c r="CTY79" s="872"/>
      <c r="CTZ79" s="872"/>
      <c r="CUA79" s="872"/>
      <c r="CUB79" s="872"/>
      <c r="CUC79" s="872"/>
      <c r="CUD79" s="872"/>
      <c r="CUE79" s="872"/>
      <c r="CUF79" s="872"/>
      <c r="CUG79" s="872"/>
      <c r="CUH79" s="872"/>
      <c r="CUI79" s="872"/>
      <c r="CUJ79" s="872"/>
      <c r="CUK79" s="872"/>
      <c r="CUL79" s="872"/>
      <c r="CUM79" s="872"/>
      <c r="CUN79" s="872"/>
      <c r="CUO79" s="872"/>
      <c r="CUP79" s="872"/>
      <c r="CUQ79" s="872"/>
      <c r="CUR79" s="872"/>
      <c r="CUS79" s="872"/>
      <c r="CUT79" s="872"/>
      <c r="CUU79" s="872"/>
      <c r="CUV79" s="872"/>
      <c r="CUW79" s="872"/>
      <c r="CUX79" s="872"/>
      <c r="CUY79" s="872"/>
      <c r="CUZ79" s="872"/>
      <c r="CVA79" s="872"/>
      <c r="CVB79" s="872"/>
      <c r="CVC79" s="872"/>
      <c r="CVD79" s="872"/>
      <c r="CVE79" s="872"/>
      <c r="CVF79" s="872"/>
      <c r="CVG79" s="872"/>
      <c r="CVH79" s="872"/>
      <c r="CVI79" s="872"/>
      <c r="CVJ79" s="872"/>
      <c r="CVK79" s="872"/>
      <c r="CVL79" s="872"/>
      <c r="CVM79" s="872"/>
      <c r="CVN79" s="872"/>
      <c r="CVO79" s="872"/>
      <c r="CVP79" s="872"/>
      <c r="CVQ79" s="872"/>
      <c r="CVR79" s="872"/>
      <c r="CVS79" s="872"/>
      <c r="CVT79" s="872"/>
      <c r="CVU79" s="872"/>
      <c r="CVV79" s="872"/>
      <c r="CVW79" s="872"/>
      <c r="CVX79" s="872"/>
      <c r="CVY79" s="872"/>
      <c r="CVZ79" s="872"/>
      <c r="CWA79" s="872"/>
      <c r="CWB79" s="872"/>
      <c r="CWC79" s="872"/>
      <c r="CWD79" s="872"/>
      <c r="CWE79" s="872"/>
      <c r="CWF79" s="872"/>
      <c r="CWG79" s="872"/>
      <c r="CWH79" s="872"/>
      <c r="CWI79" s="872"/>
      <c r="CWJ79" s="872"/>
      <c r="CWK79" s="872"/>
      <c r="CWL79" s="872"/>
      <c r="CWM79" s="872"/>
      <c r="CWN79" s="872"/>
      <c r="CWO79" s="872"/>
      <c r="CWP79" s="872"/>
      <c r="CWQ79" s="872"/>
      <c r="CWR79" s="872"/>
      <c r="CWS79" s="872"/>
      <c r="CWT79" s="872"/>
      <c r="CWU79" s="872"/>
      <c r="CWV79" s="872"/>
      <c r="CWW79" s="872"/>
      <c r="CWX79" s="872"/>
      <c r="CWY79" s="872"/>
      <c r="CWZ79" s="872"/>
      <c r="CXA79" s="872"/>
      <c r="CXB79" s="872"/>
      <c r="CXC79" s="872"/>
      <c r="CXD79" s="872"/>
      <c r="CXE79" s="872"/>
      <c r="CXF79" s="872"/>
      <c r="CXG79" s="872"/>
      <c r="CXH79" s="872"/>
      <c r="CXI79" s="872"/>
      <c r="CXJ79" s="872"/>
      <c r="CXK79" s="872"/>
      <c r="CXL79" s="872"/>
      <c r="CXM79" s="872"/>
      <c r="CXN79" s="872"/>
      <c r="CXO79" s="872"/>
      <c r="CXP79" s="872"/>
      <c r="CXQ79" s="872"/>
      <c r="CXR79" s="872"/>
      <c r="CXS79" s="872"/>
      <c r="CXT79" s="872"/>
      <c r="CXU79" s="872"/>
      <c r="CXV79" s="872"/>
      <c r="CXW79" s="872"/>
      <c r="CXX79" s="872"/>
      <c r="CXY79" s="872"/>
      <c r="CXZ79" s="872"/>
      <c r="CYA79" s="872"/>
      <c r="CYB79" s="872"/>
      <c r="CYC79" s="872"/>
      <c r="CYD79" s="872"/>
      <c r="CYE79" s="872"/>
      <c r="CYF79" s="872"/>
      <c r="CYG79" s="872"/>
      <c r="CYH79" s="872"/>
      <c r="CYI79" s="872"/>
      <c r="CYJ79" s="872"/>
      <c r="CYK79" s="872"/>
      <c r="CYL79" s="872"/>
      <c r="CYM79" s="872"/>
      <c r="CYN79" s="872"/>
      <c r="CYO79" s="872"/>
      <c r="CYP79" s="872"/>
      <c r="CYQ79" s="872"/>
      <c r="CYR79" s="872"/>
      <c r="CYS79" s="872"/>
      <c r="CYT79" s="872"/>
      <c r="CYU79" s="872"/>
      <c r="CYV79" s="872"/>
      <c r="CYW79" s="872"/>
      <c r="CYX79" s="872"/>
      <c r="CYY79" s="872"/>
      <c r="CYZ79" s="872"/>
      <c r="CZA79" s="872"/>
      <c r="CZB79" s="872"/>
      <c r="CZC79" s="872"/>
      <c r="CZD79" s="872"/>
      <c r="CZE79" s="872"/>
      <c r="CZF79" s="872"/>
      <c r="CZG79" s="872"/>
      <c r="CZH79" s="872"/>
      <c r="CZI79" s="872"/>
      <c r="CZJ79" s="872"/>
      <c r="CZK79" s="872"/>
      <c r="CZL79" s="872"/>
      <c r="CZM79" s="872"/>
      <c r="CZN79" s="872"/>
      <c r="CZO79" s="872"/>
      <c r="CZP79" s="872"/>
      <c r="CZQ79" s="872"/>
      <c r="CZR79" s="872"/>
      <c r="CZS79" s="872"/>
      <c r="CZT79" s="872"/>
      <c r="CZU79" s="872"/>
      <c r="CZV79" s="872"/>
      <c r="CZW79" s="872"/>
      <c r="CZX79" s="872"/>
      <c r="CZY79" s="872"/>
      <c r="CZZ79" s="872"/>
      <c r="DAA79" s="872"/>
      <c r="DAB79" s="872"/>
      <c r="DAC79" s="872"/>
      <c r="DAD79" s="872"/>
      <c r="DAE79" s="872"/>
      <c r="DAF79" s="872"/>
      <c r="DAG79" s="872"/>
      <c r="DAH79" s="872"/>
      <c r="DAI79" s="872"/>
      <c r="DAJ79" s="872"/>
      <c r="DAK79" s="872"/>
      <c r="DAL79" s="872"/>
      <c r="DAM79" s="872"/>
      <c r="DAN79" s="872"/>
      <c r="DAO79" s="872"/>
      <c r="DAP79" s="872"/>
      <c r="DAQ79" s="872"/>
      <c r="DAR79" s="872"/>
      <c r="DAS79" s="872"/>
      <c r="DAT79" s="872"/>
      <c r="DAU79" s="872"/>
      <c r="DAV79" s="872"/>
      <c r="DAW79" s="872"/>
      <c r="DAX79" s="872"/>
      <c r="DAY79" s="872"/>
      <c r="DAZ79" s="872"/>
      <c r="DBA79" s="872"/>
      <c r="DBB79" s="872"/>
      <c r="DBC79" s="872"/>
      <c r="DBD79" s="872"/>
      <c r="DBE79" s="872"/>
      <c r="DBF79" s="872"/>
      <c r="DBG79" s="872"/>
      <c r="DBH79" s="872"/>
      <c r="DBI79" s="872"/>
      <c r="DBJ79" s="872"/>
      <c r="DBK79" s="872"/>
      <c r="DBL79" s="872"/>
      <c r="DBM79" s="872"/>
      <c r="DBN79" s="872"/>
      <c r="DBO79" s="872"/>
      <c r="DBP79" s="872"/>
      <c r="DBQ79" s="872"/>
      <c r="DBR79" s="872"/>
      <c r="DBS79" s="872"/>
      <c r="DBT79" s="872"/>
      <c r="DBU79" s="872"/>
      <c r="DBV79" s="872"/>
      <c r="DBW79" s="872"/>
      <c r="DBX79" s="872"/>
      <c r="DBY79" s="872"/>
      <c r="DBZ79" s="872"/>
      <c r="DCA79" s="872"/>
      <c r="DCB79" s="872"/>
      <c r="DCC79" s="872"/>
      <c r="DCD79" s="872"/>
      <c r="DCE79" s="872"/>
      <c r="DCF79" s="872"/>
      <c r="DCG79" s="872"/>
      <c r="DCH79" s="872"/>
      <c r="DCI79" s="872"/>
      <c r="DCJ79" s="872"/>
      <c r="DCK79" s="872"/>
      <c r="DCL79" s="872"/>
      <c r="DCM79" s="872"/>
      <c r="DCN79" s="872"/>
      <c r="DCO79" s="872"/>
      <c r="DCP79" s="872"/>
      <c r="DCQ79" s="872"/>
      <c r="DCR79" s="872"/>
      <c r="DCS79" s="872"/>
      <c r="DCT79" s="872"/>
      <c r="DCU79" s="872"/>
      <c r="DCV79" s="872"/>
      <c r="DCW79" s="872"/>
      <c r="DCX79" s="872"/>
      <c r="DCY79" s="872"/>
      <c r="DCZ79" s="872"/>
      <c r="DDA79" s="872"/>
      <c r="DDB79" s="872"/>
      <c r="DDC79" s="872"/>
      <c r="DDD79" s="872"/>
      <c r="DDE79" s="872"/>
      <c r="DDF79" s="872"/>
      <c r="DDG79" s="872"/>
      <c r="DDH79" s="872"/>
      <c r="DDI79" s="872"/>
      <c r="DDJ79" s="872"/>
      <c r="DDK79" s="872"/>
      <c r="DDL79" s="872"/>
      <c r="DDM79" s="872"/>
      <c r="DDN79" s="872"/>
      <c r="DDO79" s="872"/>
      <c r="DDP79" s="872"/>
      <c r="DDQ79" s="872"/>
      <c r="DDR79" s="872"/>
      <c r="DDS79" s="872"/>
      <c r="DDT79" s="872"/>
      <c r="DDU79" s="872"/>
      <c r="DDV79" s="872"/>
      <c r="DDW79" s="872"/>
      <c r="DDX79" s="872"/>
      <c r="DDY79" s="872"/>
      <c r="DDZ79" s="872"/>
      <c r="DEA79" s="872"/>
      <c r="DEB79" s="872"/>
      <c r="DEC79" s="872"/>
      <c r="DED79" s="872"/>
      <c r="DEE79" s="872"/>
      <c r="DEF79" s="872"/>
      <c r="DEG79" s="872"/>
      <c r="DEH79" s="872"/>
      <c r="DEI79" s="872"/>
      <c r="DEJ79" s="872"/>
      <c r="DEK79" s="872"/>
      <c r="DEL79" s="872"/>
      <c r="DEM79" s="872"/>
      <c r="DEN79" s="872"/>
      <c r="DEO79" s="872"/>
      <c r="DEP79" s="872"/>
      <c r="DEQ79" s="872"/>
      <c r="DER79" s="872"/>
      <c r="DES79" s="872"/>
      <c r="DET79" s="872"/>
      <c r="DEU79" s="872"/>
      <c r="DEV79" s="872"/>
      <c r="DEW79" s="872"/>
      <c r="DEX79" s="872"/>
      <c r="DEY79" s="872"/>
      <c r="DEZ79" s="872"/>
      <c r="DFA79" s="872"/>
      <c r="DFB79" s="872"/>
      <c r="DFC79" s="872"/>
      <c r="DFD79" s="872"/>
      <c r="DFE79" s="872"/>
      <c r="DFF79" s="872"/>
      <c r="DFG79" s="872"/>
      <c r="DFH79" s="872"/>
      <c r="DFI79" s="872"/>
      <c r="DFJ79" s="872"/>
      <c r="DFK79" s="872"/>
      <c r="DFL79" s="872"/>
      <c r="DFM79" s="872"/>
      <c r="DFN79" s="872"/>
      <c r="DFO79" s="872"/>
      <c r="DFP79" s="872"/>
      <c r="DFQ79" s="872"/>
      <c r="DFR79" s="872"/>
      <c r="DFS79" s="872"/>
      <c r="DFT79" s="872"/>
      <c r="DFU79" s="872"/>
      <c r="DFV79" s="872"/>
      <c r="DFW79" s="872"/>
      <c r="DFX79" s="872"/>
      <c r="DFY79" s="872"/>
      <c r="DFZ79" s="872"/>
      <c r="DGA79" s="872"/>
      <c r="DGB79" s="872"/>
      <c r="DGC79" s="872"/>
      <c r="DGD79" s="872"/>
      <c r="DGE79" s="872"/>
      <c r="DGF79" s="872"/>
      <c r="DGG79" s="872"/>
      <c r="DGH79" s="872"/>
      <c r="DGI79" s="872"/>
      <c r="DGJ79" s="872"/>
      <c r="DGK79" s="872"/>
      <c r="DGL79" s="872"/>
      <c r="DGM79" s="872"/>
      <c r="DGN79" s="872"/>
      <c r="DGO79" s="872"/>
      <c r="DGP79" s="872"/>
      <c r="DGQ79" s="872"/>
      <c r="DGR79" s="872"/>
      <c r="DGS79" s="872"/>
      <c r="DGT79" s="872"/>
      <c r="DGU79" s="872"/>
      <c r="DGV79" s="872"/>
      <c r="DGW79" s="872"/>
      <c r="DGX79" s="872"/>
      <c r="DGY79" s="872"/>
      <c r="DGZ79" s="872"/>
      <c r="DHA79" s="872"/>
      <c r="DHB79" s="872"/>
      <c r="DHC79" s="872"/>
      <c r="DHD79" s="872"/>
      <c r="DHE79" s="872"/>
      <c r="DHF79" s="872"/>
      <c r="DHG79" s="872"/>
      <c r="DHH79" s="872"/>
      <c r="DHI79" s="872"/>
      <c r="DHJ79" s="872"/>
      <c r="DHK79" s="872"/>
      <c r="DHL79" s="872"/>
      <c r="DHM79" s="872"/>
      <c r="DHN79" s="872"/>
      <c r="DHO79" s="872"/>
      <c r="DHP79" s="872"/>
      <c r="DHQ79" s="872"/>
      <c r="DHR79" s="872"/>
      <c r="DHS79" s="872"/>
      <c r="DHT79" s="872"/>
      <c r="DHU79" s="872"/>
      <c r="DHV79" s="872"/>
      <c r="DHW79" s="872"/>
      <c r="DHX79" s="872"/>
      <c r="DHY79" s="872"/>
      <c r="DHZ79" s="872"/>
      <c r="DIA79" s="872"/>
      <c r="DIB79" s="872"/>
      <c r="DIC79" s="872"/>
      <c r="DID79" s="872"/>
      <c r="DIE79" s="872"/>
      <c r="DIF79" s="872"/>
      <c r="DIG79" s="872"/>
      <c r="DIH79" s="872"/>
      <c r="DII79" s="872"/>
      <c r="DIJ79" s="872"/>
      <c r="DIK79" s="872"/>
      <c r="DIL79" s="872"/>
      <c r="DIM79" s="872"/>
      <c r="DIN79" s="872"/>
      <c r="DIO79" s="872"/>
      <c r="DIP79" s="872"/>
      <c r="DIQ79" s="872"/>
      <c r="DIR79" s="872"/>
      <c r="DIS79" s="872"/>
      <c r="DIT79" s="872"/>
      <c r="DIU79" s="872"/>
      <c r="DIV79" s="872"/>
      <c r="DIW79" s="872"/>
      <c r="DIX79" s="872"/>
      <c r="DIY79" s="872"/>
      <c r="DIZ79" s="872"/>
      <c r="DJA79" s="872"/>
      <c r="DJB79" s="872"/>
      <c r="DJC79" s="872"/>
      <c r="DJD79" s="872"/>
      <c r="DJE79" s="872"/>
      <c r="DJF79" s="872"/>
      <c r="DJG79" s="872"/>
      <c r="DJH79" s="872"/>
      <c r="DJI79" s="872"/>
      <c r="DJJ79" s="872"/>
      <c r="DJK79" s="872"/>
      <c r="DJL79" s="872"/>
      <c r="DJM79" s="872"/>
      <c r="DJN79" s="872"/>
      <c r="DJO79" s="872"/>
      <c r="DJP79" s="872"/>
      <c r="DJQ79" s="872"/>
      <c r="DJR79" s="872"/>
      <c r="DJS79" s="872"/>
      <c r="DJT79" s="872"/>
      <c r="DJU79" s="872"/>
      <c r="DJV79" s="872"/>
      <c r="DJW79" s="872"/>
      <c r="DJX79" s="872"/>
      <c r="DJY79" s="872"/>
      <c r="DJZ79" s="872"/>
      <c r="DKA79" s="872"/>
      <c r="DKB79" s="872"/>
      <c r="DKC79" s="872"/>
      <c r="DKD79" s="872"/>
      <c r="DKE79" s="872"/>
      <c r="DKF79" s="872"/>
      <c r="DKG79" s="872"/>
      <c r="DKH79" s="872"/>
      <c r="DKI79" s="872"/>
      <c r="DKJ79" s="872"/>
      <c r="DKK79" s="872"/>
      <c r="DKL79" s="872"/>
      <c r="DKM79" s="872"/>
      <c r="DKN79" s="872"/>
      <c r="DKO79" s="872"/>
      <c r="DKP79" s="872"/>
      <c r="DKQ79" s="872"/>
      <c r="DKR79" s="872"/>
      <c r="DKS79" s="872"/>
      <c r="DKT79" s="872"/>
      <c r="DKU79" s="872"/>
      <c r="DKV79" s="872"/>
      <c r="DKW79" s="872"/>
      <c r="DKX79" s="872"/>
      <c r="DKY79" s="872"/>
      <c r="DKZ79" s="872"/>
      <c r="DLA79" s="872"/>
      <c r="DLB79" s="872"/>
      <c r="DLC79" s="872"/>
      <c r="DLD79" s="872"/>
      <c r="DLE79" s="872"/>
      <c r="DLF79" s="872"/>
      <c r="DLG79" s="872"/>
      <c r="DLH79" s="872"/>
      <c r="DLI79" s="872"/>
      <c r="DLJ79" s="872"/>
      <c r="DLK79" s="872"/>
      <c r="DLL79" s="872"/>
      <c r="DLM79" s="872"/>
      <c r="DLN79" s="872"/>
      <c r="DLO79" s="872"/>
      <c r="DLP79" s="872"/>
      <c r="DLQ79" s="872"/>
      <c r="DLR79" s="872"/>
      <c r="DLS79" s="872"/>
      <c r="DLT79" s="872"/>
      <c r="DLU79" s="872"/>
      <c r="DLV79" s="872"/>
      <c r="DLW79" s="872"/>
      <c r="DLX79" s="872"/>
      <c r="DLY79" s="872"/>
      <c r="DLZ79" s="872"/>
      <c r="DMA79" s="872"/>
      <c r="DMB79" s="872"/>
      <c r="DMC79" s="872"/>
      <c r="DMD79" s="872"/>
      <c r="DME79" s="872"/>
      <c r="DMF79" s="872"/>
      <c r="DMG79" s="872"/>
      <c r="DMH79" s="872"/>
      <c r="DMI79" s="872"/>
      <c r="DMJ79" s="872"/>
      <c r="DMK79" s="872"/>
      <c r="DML79" s="872"/>
      <c r="DMM79" s="872"/>
      <c r="DMN79" s="872"/>
      <c r="DMO79" s="872"/>
      <c r="DMP79" s="872"/>
      <c r="DMQ79" s="872"/>
      <c r="DMR79" s="872"/>
      <c r="DMS79" s="872"/>
      <c r="DMT79" s="872"/>
      <c r="DMU79" s="872"/>
      <c r="DMV79" s="872"/>
      <c r="DMW79" s="872"/>
      <c r="DMX79" s="872"/>
      <c r="DMY79" s="872"/>
      <c r="DMZ79" s="872"/>
      <c r="DNA79" s="872"/>
      <c r="DNB79" s="872"/>
      <c r="DNC79" s="872"/>
      <c r="DND79" s="872"/>
      <c r="DNE79" s="872"/>
      <c r="DNF79" s="872"/>
      <c r="DNG79" s="872"/>
      <c r="DNH79" s="872"/>
      <c r="DNI79" s="872"/>
      <c r="DNJ79" s="872"/>
      <c r="DNK79" s="872"/>
      <c r="DNL79" s="872"/>
      <c r="DNM79" s="872"/>
      <c r="DNN79" s="872"/>
      <c r="DNO79" s="872"/>
      <c r="DNP79" s="872"/>
      <c r="DNQ79" s="872"/>
      <c r="DNR79" s="872"/>
      <c r="DNS79" s="872"/>
      <c r="DNT79" s="872"/>
      <c r="DNU79" s="872"/>
      <c r="DNV79" s="872"/>
      <c r="DNW79" s="872"/>
      <c r="DNX79" s="872"/>
      <c r="DNY79" s="872"/>
      <c r="DNZ79" s="872"/>
      <c r="DOA79" s="872"/>
      <c r="DOB79" s="872"/>
      <c r="DOC79" s="872"/>
      <c r="DOD79" s="872"/>
      <c r="DOE79" s="872"/>
      <c r="DOF79" s="872"/>
      <c r="DOG79" s="872"/>
      <c r="DOH79" s="872"/>
      <c r="DOI79" s="872"/>
      <c r="DOJ79" s="872"/>
      <c r="DOK79" s="872"/>
      <c r="DOL79" s="872"/>
      <c r="DOM79" s="872"/>
      <c r="DON79" s="872"/>
      <c r="DOO79" s="872"/>
      <c r="DOP79" s="872"/>
      <c r="DOQ79" s="872"/>
      <c r="DOR79" s="872"/>
      <c r="DOS79" s="872"/>
      <c r="DOT79" s="872"/>
      <c r="DOU79" s="872"/>
      <c r="DOV79" s="872"/>
      <c r="DOW79" s="872"/>
      <c r="DOX79" s="872"/>
      <c r="DOY79" s="872"/>
      <c r="DOZ79" s="872"/>
      <c r="DPA79" s="872"/>
      <c r="DPB79" s="872"/>
      <c r="DPC79" s="872"/>
      <c r="DPD79" s="872"/>
      <c r="DPE79" s="872"/>
      <c r="DPF79" s="872"/>
      <c r="DPG79" s="872"/>
      <c r="DPH79" s="872"/>
      <c r="DPI79" s="872"/>
      <c r="DPJ79" s="872"/>
      <c r="DPK79" s="872"/>
      <c r="DPL79" s="872"/>
      <c r="DPM79" s="872"/>
      <c r="DPN79" s="872"/>
      <c r="DPO79" s="872"/>
      <c r="DPP79" s="872"/>
      <c r="DPQ79" s="872"/>
      <c r="DPR79" s="872"/>
      <c r="DPS79" s="872"/>
      <c r="DPT79" s="872"/>
      <c r="DPU79" s="872"/>
      <c r="DPV79" s="872"/>
      <c r="DPW79" s="872"/>
      <c r="DPX79" s="872"/>
      <c r="DPY79" s="872"/>
      <c r="DPZ79" s="872"/>
      <c r="DQA79" s="872"/>
      <c r="DQB79" s="872"/>
      <c r="DQC79" s="872"/>
      <c r="DQD79" s="872"/>
      <c r="DQE79" s="872"/>
      <c r="DQF79" s="872"/>
      <c r="DQG79" s="872"/>
      <c r="DQH79" s="872"/>
      <c r="DQI79" s="872"/>
      <c r="DQJ79" s="872"/>
      <c r="DQK79" s="872"/>
      <c r="DQL79" s="872"/>
      <c r="DQM79" s="872"/>
      <c r="DQN79" s="872"/>
      <c r="DQO79" s="872"/>
      <c r="DQP79" s="872"/>
      <c r="DQQ79" s="872"/>
      <c r="DQR79" s="872"/>
      <c r="DQS79" s="872"/>
      <c r="DQT79" s="872"/>
      <c r="DQU79" s="872"/>
      <c r="DQV79" s="872"/>
      <c r="DQW79" s="872"/>
      <c r="DQX79" s="872"/>
      <c r="DQY79" s="872"/>
      <c r="DQZ79" s="872"/>
      <c r="DRA79" s="872"/>
      <c r="DRB79" s="872"/>
      <c r="DRC79" s="872"/>
      <c r="DRD79" s="872"/>
      <c r="DRE79" s="872"/>
      <c r="DRF79" s="872"/>
      <c r="DRG79" s="872"/>
      <c r="DRH79" s="872"/>
      <c r="DRI79" s="872"/>
      <c r="DRJ79" s="872"/>
      <c r="DRK79" s="872"/>
      <c r="DRL79" s="872"/>
      <c r="DRM79" s="872"/>
      <c r="DRN79" s="872"/>
      <c r="DRO79" s="872"/>
      <c r="DRP79" s="872"/>
      <c r="DRQ79" s="872"/>
      <c r="DRR79" s="872"/>
      <c r="DRS79" s="872"/>
      <c r="DRT79" s="872"/>
      <c r="DRU79" s="872"/>
      <c r="DRV79" s="872"/>
      <c r="DRW79" s="872"/>
      <c r="DRX79" s="872"/>
      <c r="DRY79" s="872"/>
      <c r="DRZ79" s="872"/>
      <c r="DSA79" s="872"/>
      <c r="DSB79" s="872"/>
      <c r="DSC79" s="872"/>
      <c r="DSD79" s="872"/>
      <c r="DSE79" s="872"/>
      <c r="DSF79" s="872"/>
      <c r="DSG79" s="872"/>
      <c r="DSH79" s="872"/>
      <c r="DSI79" s="872"/>
      <c r="DSJ79" s="872"/>
      <c r="DSK79" s="872"/>
      <c r="DSL79" s="872"/>
      <c r="DSM79" s="872"/>
      <c r="DSN79" s="872"/>
      <c r="DSO79" s="872"/>
      <c r="DSP79" s="872"/>
      <c r="DSQ79" s="872"/>
      <c r="DSR79" s="872"/>
      <c r="DSS79" s="872"/>
      <c r="DST79" s="872"/>
      <c r="DSU79" s="872"/>
      <c r="DSV79" s="872"/>
      <c r="DSW79" s="872"/>
      <c r="DSX79" s="872"/>
      <c r="DSY79" s="872"/>
      <c r="DSZ79" s="872"/>
      <c r="DTA79" s="872"/>
      <c r="DTB79" s="872"/>
      <c r="DTC79" s="872"/>
      <c r="DTD79" s="872"/>
      <c r="DTE79" s="872"/>
      <c r="DTF79" s="872"/>
      <c r="DTG79" s="872"/>
      <c r="DTH79" s="872"/>
      <c r="DTI79" s="872"/>
      <c r="DTJ79" s="872"/>
      <c r="DTK79" s="872"/>
      <c r="DTL79" s="872"/>
      <c r="DTM79" s="872"/>
      <c r="DTN79" s="872"/>
      <c r="DTO79" s="872"/>
      <c r="DTP79" s="872"/>
      <c r="DTQ79" s="872"/>
      <c r="DTR79" s="872"/>
      <c r="DTS79" s="872"/>
      <c r="DTT79" s="872"/>
      <c r="DTU79" s="872"/>
      <c r="DTV79" s="872"/>
      <c r="DTW79" s="872"/>
      <c r="DTX79" s="872"/>
      <c r="DTY79" s="872"/>
      <c r="DTZ79" s="872"/>
      <c r="DUA79" s="872"/>
      <c r="DUB79" s="872"/>
      <c r="DUC79" s="872"/>
      <c r="DUD79" s="872"/>
      <c r="DUE79" s="872"/>
      <c r="DUF79" s="872"/>
      <c r="DUG79" s="872"/>
      <c r="DUH79" s="872"/>
      <c r="DUI79" s="872"/>
      <c r="DUJ79" s="872"/>
      <c r="DUK79" s="872"/>
      <c r="DUL79" s="872"/>
      <c r="DUM79" s="872"/>
      <c r="DUN79" s="872"/>
      <c r="DUO79" s="872"/>
      <c r="DUP79" s="872"/>
      <c r="DUQ79" s="872"/>
      <c r="DUR79" s="872"/>
      <c r="DUS79" s="872"/>
      <c r="DUT79" s="872"/>
      <c r="DUU79" s="872"/>
      <c r="DUV79" s="872"/>
      <c r="DUW79" s="872"/>
      <c r="DUX79" s="872"/>
      <c r="DUY79" s="872"/>
      <c r="DUZ79" s="872"/>
      <c r="DVA79" s="872"/>
      <c r="DVB79" s="872"/>
      <c r="DVC79" s="872"/>
      <c r="DVD79" s="872"/>
      <c r="DVE79" s="872"/>
      <c r="DVF79" s="872"/>
      <c r="DVG79" s="872"/>
      <c r="DVH79" s="872"/>
      <c r="DVI79" s="872"/>
      <c r="DVJ79" s="872"/>
      <c r="DVK79" s="872"/>
      <c r="DVL79" s="872"/>
      <c r="DVM79" s="872"/>
      <c r="DVN79" s="872"/>
      <c r="DVO79" s="872"/>
      <c r="DVP79" s="872"/>
      <c r="DVQ79" s="872"/>
      <c r="DVR79" s="872"/>
      <c r="DVS79" s="872"/>
      <c r="DVT79" s="872"/>
      <c r="DVU79" s="872"/>
      <c r="DVV79" s="872"/>
      <c r="DVW79" s="872"/>
      <c r="DVX79" s="872"/>
      <c r="DVY79" s="872"/>
      <c r="DVZ79" s="872"/>
      <c r="DWA79" s="872"/>
      <c r="DWB79" s="872"/>
      <c r="DWC79" s="872"/>
      <c r="DWD79" s="872"/>
      <c r="DWE79" s="872"/>
      <c r="DWF79" s="872"/>
      <c r="DWG79" s="872"/>
      <c r="DWH79" s="872"/>
      <c r="DWI79" s="872"/>
      <c r="DWJ79" s="872"/>
      <c r="DWK79" s="872"/>
      <c r="DWL79" s="872"/>
      <c r="DWM79" s="872"/>
      <c r="DWN79" s="872"/>
      <c r="DWO79" s="872"/>
      <c r="DWP79" s="872"/>
      <c r="DWQ79" s="872"/>
      <c r="DWR79" s="872"/>
      <c r="DWS79" s="872"/>
      <c r="DWT79" s="872"/>
      <c r="DWU79" s="872"/>
      <c r="DWV79" s="872"/>
      <c r="DWW79" s="872"/>
      <c r="DWX79" s="872"/>
      <c r="DWY79" s="872"/>
      <c r="DWZ79" s="872"/>
      <c r="DXA79" s="872"/>
      <c r="DXB79" s="872"/>
      <c r="DXC79" s="872"/>
      <c r="DXD79" s="872"/>
      <c r="DXE79" s="872"/>
      <c r="DXF79" s="872"/>
      <c r="DXG79" s="872"/>
      <c r="DXH79" s="872"/>
      <c r="DXI79" s="872"/>
      <c r="DXJ79" s="872"/>
      <c r="DXK79" s="872"/>
      <c r="DXL79" s="872"/>
      <c r="DXM79" s="872"/>
      <c r="DXN79" s="872"/>
      <c r="DXO79" s="872"/>
      <c r="DXP79" s="872"/>
      <c r="DXQ79" s="872"/>
      <c r="DXR79" s="872"/>
      <c r="DXS79" s="872"/>
      <c r="DXT79" s="872"/>
      <c r="DXU79" s="872"/>
      <c r="DXV79" s="872"/>
      <c r="DXW79" s="872"/>
      <c r="DXX79" s="872"/>
      <c r="DXY79" s="872"/>
      <c r="DXZ79" s="872"/>
      <c r="DYA79" s="872"/>
      <c r="DYB79" s="872"/>
      <c r="DYC79" s="872"/>
      <c r="DYD79" s="872"/>
      <c r="DYE79" s="872"/>
      <c r="DYF79" s="872"/>
      <c r="DYG79" s="872"/>
      <c r="DYH79" s="872"/>
      <c r="DYI79" s="872"/>
      <c r="DYJ79" s="872"/>
      <c r="DYK79" s="872"/>
      <c r="DYL79" s="872"/>
      <c r="DYM79" s="872"/>
      <c r="DYN79" s="872"/>
      <c r="DYO79" s="872"/>
      <c r="DYP79" s="872"/>
      <c r="DYQ79" s="872"/>
      <c r="DYR79" s="872"/>
      <c r="DYS79" s="872"/>
      <c r="DYT79" s="872"/>
      <c r="DYU79" s="872"/>
      <c r="DYV79" s="872"/>
      <c r="DYW79" s="872"/>
      <c r="DYX79" s="872"/>
      <c r="DYY79" s="872"/>
      <c r="DYZ79" s="872"/>
      <c r="DZA79" s="872"/>
      <c r="DZB79" s="872"/>
      <c r="DZC79" s="872"/>
      <c r="DZD79" s="872"/>
      <c r="DZE79" s="872"/>
      <c r="DZF79" s="872"/>
      <c r="DZG79" s="872"/>
      <c r="DZH79" s="872"/>
      <c r="DZI79" s="872"/>
      <c r="DZJ79" s="872"/>
      <c r="DZK79" s="872"/>
      <c r="DZL79" s="872"/>
      <c r="DZM79" s="872"/>
      <c r="DZN79" s="872"/>
      <c r="DZO79" s="872"/>
      <c r="DZP79" s="872"/>
      <c r="DZQ79" s="872"/>
      <c r="DZR79" s="872"/>
      <c r="DZS79" s="872"/>
      <c r="DZT79" s="872"/>
      <c r="DZU79" s="872"/>
      <c r="DZV79" s="872"/>
      <c r="DZW79" s="872"/>
      <c r="DZX79" s="872"/>
      <c r="DZY79" s="872"/>
      <c r="DZZ79" s="872"/>
      <c r="EAA79" s="872"/>
      <c r="EAB79" s="872"/>
      <c r="EAC79" s="872"/>
      <c r="EAD79" s="872"/>
      <c r="EAE79" s="872"/>
      <c r="EAF79" s="872"/>
      <c r="EAG79" s="872"/>
      <c r="EAH79" s="872"/>
      <c r="EAI79" s="872"/>
      <c r="EAJ79" s="872"/>
      <c r="EAK79" s="872"/>
      <c r="EAL79" s="872"/>
      <c r="EAM79" s="872"/>
      <c r="EAN79" s="872"/>
      <c r="EAO79" s="872"/>
      <c r="EAP79" s="872"/>
      <c r="EAQ79" s="872"/>
      <c r="EAR79" s="872"/>
      <c r="EAS79" s="872"/>
      <c r="EAT79" s="872"/>
      <c r="EAU79" s="872"/>
      <c r="EAV79" s="872"/>
      <c r="EAW79" s="872"/>
      <c r="EAX79" s="872"/>
      <c r="EAY79" s="872"/>
      <c r="EAZ79" s="872"/>
      <c r="EBA79" s="872"/>
      <c r="EBB79" s="872"/>
      <c r="EBC79" s="872"/>
      <c r="EBD79" s="872"/>
      <c r="EBE79" s="872"/>
      <c r="EBF79" s="872"/>
      <c r="EBG79" s="872"/>
      <c r="EBH79" s="872"/>
      <c r="EBI79" s="872"/>
      <c r="EBJ79" s="872"/>
      <c r="EBK79" s="872"/>
      <c r="EBL79" s="872"/>
      <c r="EBM79" s="872"/>
      <c r="EBN79" s="872"/>
      <c r="EBO79" s="872"/>
      <c r="EBP79" s="872"/>
      <c r="EBQ79" s="872"/>
      <c r="EBR79" s="872"/>
      <c r="EBS79" s="872"/>
      <c r="EBT79" s="872"/>
      <c r="EBU79" s="872"/>
      <c r="EBV79" s="872"/>
      <c r="EBW79" s="872"/>
      <c r="EBX79" s="872"/>
      <c r="EBY79" s="872"/>
      <c r="EBZ79" s="872"/>
      <c r="ECA79" s="872"/>
      <c r="ECB79" s="872"/>
      <c r="ECC79" s="872"/>
      <c r="ECD79" s="872"/>
      <c r="ECE79" s="872"/>
      <c r="ECF79" s="872"/>
      <c r="ECG79" s="872"/>
      <c r="ECH79" s="872"/>
      <c r="ECI79" s="872"/>
      <c r="ECJ79" s="872"/>
      <c r="ECK79" s="872"/>
      <c r="ECL79" s="872"/>
      <c r="ECM79" s="872"/>
      <c r="ECN79" s="872"/>
      <c r="ECO79" s="872"/>
      <c r="ECP79" s="872"/>
      <c r="ECQ79" s="872"/>
      <c r="ECR79" s="872"/>
      <c r="ECS79" s="872"/>
      <c r="ECT79" s="872"/>
      <c r="ECU79" s="872"/>
      <c r="ECV79" s="872"/>
      <c r="ECW79" s="872"/>
      <c r="ECX79" s="872"/>
      <c r="ECY79" s="872"/>
      <c r="ECZ79" s="872"/>
      <c r="EDA79" s="872"/>
      <c r="EDB79" s="872"/>
      <c r="EDC79" s="872"/>
      <c r="EDD79" s="872"/>
      <c r="EDE79" s="872"/>
      <c r="EDF79" s="872"/>
      <c r="EDG79" s="872"/>
      <c r="EDH79" s="872"/>
      <c r="EDI79" s="872"/>
      <c r="EDJ79" s="872"/>
      <c r="EDK79" s="872"/>
      <c r="EDL79" s="872"/>
      <c r="EDM79" s="872"/>
      <c r="EDN79" s="872"/>
      <c r="EDO79" s="872"/>
      <c r="EDP79" s="872"/>
      <c r="EDQ79" s="872"/>
      <c r="EDR79" s="872"/>
      <c r="EDS79" s="872"/>
      <c r="EDT79" s="872"/>
      <c r="EDU79" s="872"/>
      <c r="EDV79" s="872"/>
      <c r="EDW79" s="872"/>
      <c r="EDX79" s="872"/>
      <c r="EDY79" s="872"/>
      <c r="EDZ79" s="872"/>
      <c r="EEA79" s="872"/>
      <c r="EEB79" s="872"/>
      <c r="EEC79" s="872"/>
      <c r="EED79" s="872"/>
      <c r="EEE79" s="872"/>
      <c r="EEF79" s="872"/>
      <c r="EEG79" s="872"/>
      <c r="EEH79" s="872"/>
      <c r="EEI79" s="872"/>
      <c r="EEJ79" s="872"/>
      <c r="EEK79" s="872"/>
      <c r="EEL79" s="872"/>
      <c r="EEM79" s="872"/>
      <c r="EEN79" s="872"/>
      <c r="EEO79" s="872"/>
      <c r="EEP79" s="872"/>
      <c r="EEQ79" s="872"/>
      <c r="EER79" s="872"/>
      <c r="EES79" s="872"/>
      <c r="EET79" s="872"/>
      <c r="EEU79" s="872"/>
      <c r="EEV79" s="872"/>
      <c r="EEW79" s="872"/>
      <c r="EEX79" s="872"/>
      <c r="EEY79" s="872"/>
      <c r="EEZ79" s="872"/>
      <c r="EFA79" s="872"/>
      <c r="EFB79" s="872"/>
      <c r="EFC79" s="872"/>
      <c r="EFD79" s="872"/>
      <c r="EFE79" s="872"/>
      <c r="EFF79" s="872"/>
      <c r="EFG79" s="872"/>
      <c r="EFH79" s="872"/>
      <c r="EFI79" s="872"/>
      <c r="EFJ79" s="872"/>
      <c r="EFK79" s="872"/>
      <c r="EFL79" s="872"/>
      <c r="EFM79" s="872"/>
      <c r="EFN79" s="872"/>
      <c r="EFO79" s="872"/>
      <c r="EFP79" s="872"/>
      <c r="EFQ79" s="872"/>
      <c r="EFR79" s="872"/>
      <c r="EFS79" s="872"/>
      <c r="EFT79" s="872"/>
      <c r="EFU79" s="872"/>
      <c r="EFV79" s="872"/>
      <c r="EFW79" s="872"/>
      <c r="EFX79" s="872"/>
      <c r="EFY79" s="872"/>
      <c r="EFZ79" s="872"/>
      <c r="EGA79" s="872"/>
      <c r="EGB79" s="872"/>
      <c r="EGC79" s="872"/>
      <c r="EGD79" s="872"/>
      <c r="EGE79" s="872"/>
      <c r="EGF79" s="872"/>
      <c r="EGG79" s="872"/>
      <c r="EGH79" s="872"/>
      <c r="EGI79" s="872"/>
      <c r="EGJ79" s="872"/>
      <c r="EGK79" s="872"/>
      <c r="EGL79" s="872"/>
      <c r="EGM79" s="872"/>
      <c r="EGN79" s="872"/>
      <c r="EGO79" s="872"/>
      <c r="EGP79" s="872"/>
      <c r="EGQ79" s="872"/>
      <c r="EGR79" s="872"/>
      <c r="EGS79" s="872"/>
      <c r="EGT79" s="872"/>
      <c r="EGU79" s="872"/>
      <c r="EGV79" s="872"/>
      <c r="EGW79" s="872"/>
      <c r="EGX79" s="872"/>
      <c r="EGY79" s="872"/>
      <c r="EGZ79" s="872"/>
      <c r="EHA79" s="872"/>
      <c r="EHB79" s="872"/>
      <c r="EHC79" s="872"/>
      <c r="EHD79" s="872"/>
      <c r="EHE79" s="872"/>
      <c r="EHF79" s="872"/>
      <c r="EHG79" s="872"/>
      <c r="EHH79" s="872"/>
      <c r="EHI79" s="872"/>
      <c r="EHJ79" s="872"/>
      <c r="EHK79" s="872"/>
      <c r="EHL79" s="872"/>
      <c r="EHM79" s="872"/>
      <c r="EHN79" s="872"/>
      <c r="EHO79" s="872"/>
      <c r="EHP79" s="872"/>
      <c r="EHQ79" s="872"/>
      <c r="EHR79" s="872"/>
      <c r="EHS79" s="872"/>
      <c r="EHT79" s="872"/>
      <c r="EHU79" s="872"/>
      <c r="EHV79" s="872"/>
      <c r="EHW79" s="872"/>
      <c r="EHX79" s="872"/>
      <c r="EHY79" s="872"/>
      <c r="EHZ79" s="872"/>
      <c r="EIA79" s="872"/>
      <c r="EIB79" s="872"/>
      <c r="EIC79" s="872"/>
      <c r="EID79" s="872"/>
      <c r="EIE79" s="872"/>
      <c r="EIF79" s="872"/>
      <c r="EIG79" s="872"/>
      <c r="EIH79" s="872"/>
      <c r="EII79" s="872"/>
      <c r="EIJ79" s="872"/>
      <c r="EIK79" s="872"/>
      <c r="EIL79" s="872"/>
      <c r="EIM79" s="872"/>
      <c r="EIN79" s="872"/>
      <c r="EIO79" s="872"/>
      <c r="EIP79" s="872"/>
      <c r="EIQ79" s="872"/>
      <c r="EIR79" s="872"/>
      <c r="EIS79" s="872"/>
      <c r="EIT79" s="872"/>
      <c r="EIU79" s="872"/>
      <c r="EIV79" s="872"/>
      <c r="EIW79" s="872"/>
      <c r="EIX79" s="872"/>
      <c r="EIY79" s="872"/>
      <c r="EIZ79" s="872"/>
      <c r="EJA79" s="872"/>
      <c r="EJB79" s="872"/>
      <c r="EJC79" s="872"/>
      <c r="EJD79" s="872"/>
      <c r="EJE79" s="872"/>
      <c r="EJF79" s="872"/>
      <c r="EJG79" s="872"/>
      <c r="EJH79" s="872"/>
      <c r="EJI79" s="872"/>
      <c r="EJJ79" s="872"/>
      <c r="EJK79" s="872"/>
      <c r="EJL79" s="872"/>
      <c r="EJM79" s="872"/>
      <c r="EJN79" s="872"/>
      <c r="EJO79" s="872"/>
      <c r="EJP79" s="872"/>
      <c r="EJQ79" s="872"/>
      <c r="EJR79" s="872"/>
      <c r="EJS79" s="872"/>
      <c r="EJT79" s="872"/>
      <c r="EJU79" s="872"/>
      <c r="EJV79" s="872"/>
      <c r="EJW79" s="872"/>
      <c r="EJX79" s="872"/>
      <c r="EJY79" s="872"/>
      <c r="EJZ79" s="872"/>
      <c r="EKA79" s="872"/>
      <c r="EKB79" s="872"/>
      <c r="EKC79" s="872"/>
      <c r="EKD79" s="872"/>
      <c r="EKE79" s="872"/>
      <c r="EKF79" s="872"/>
      <c r="EKG79" s="872"/>
      <c r="EKH79" s="872"/>
      <c r="EKI79" s="872"/>
      <c r="EKJ79" s="872"/>
      <c r="EKK79" s="872"/>
      <c r="EKL79" s="872"/>
      <c r="EKM79" s="872"/>
      <c r="EKN79" s="872"/>
      <c r="EKO79" s="872"/>
      <c r="EKP79" s="872"/>
      <c r="EKQ79" s="872"/>
      <c r="EKR79" s="872"/>
      <c r="EKS79" s="872"/>
      <c r="EKT79" s="872"/>
      <c r="EKU79" s="872"/>
      <c r="EKV79" s="872"/>
      <c r="EKW79" s="872"/>
      <c r="EKX79" s="872"/>
      <c r="EKY79" s="872"/>
      <c r="EKZ79" s="872"/>
      <c r="ELA79" s="872"/>
      <c r="ELB79" s="872"/>
      <c r="ELC79" s="872"/>
      <c r="ELD79" s="872"/>
      <c r="ELE79" s="872"/>
      <c r="ELF79" s="872"/>
      <c r="ELG79" s="872"/>
      <c r="ELH79" s="872"/>
      <c r="ELI79" s="872"/>
      <c r="ELJ79" s="872"/>
      <c r="ELK79" s="872"/>
      <c r="ELL79" s="872"/>
      <c r="ELM79" s="872"/>
      <c r="ELN79" s="872"/>
      <c r="ELO79" s="872"/>
      <c r="ELP79" s="872"/>
      <c r="ELQ79" s="872"/>
      <c r="ELR79" s="872"/>
      <c r="ELS79" s="872"/>
      <c r="ELT79" s="872"/>
      <c r="ELU79" s="872"/>
      <c r="ELV79" s="872"/>
      <c r="ELW79" s="872"/>
      <c r="ELX79" s="872"/>
      <c r="ELY79" s="872"/>
      <c r="ELZ79" s="872"/>
      <c r="EMA79" s="872"/>
      <c r="EMB79" s="872"/>
      <c r="EMC79" s="872"/>
      <c r="EMD79" s="872"/>
      <c r="EME79" s="872"/>
      <c r="EMF79" s="872"/>
      <c r="EMG79" s="872"/>
      <c r="EMH79" s="872"/>
      <c r="EMI79" s="872"/>
      <c r="EMJ79" s="872"/>
      <c r="EMK79" s="872"/>
      <c r="EML79" s="872"/>
      <c r="EMM79" s="872"/>
      <c r="EMN79" s="872"/>
      <c r="EMO79" s="872"/>
      <c r="EMP79" s="872"/>
      <c r="EMQ79" s="872"/>
      <c r="EMR79" s="872"/>
      <c r="EMS79" s="872"/>
      <c r="EMT79" s="872"/>
      <c r="EMU79" s="872"/>
      <c r="EMV79" s="872"/>
      <c r="EMW79" s="872"/>
      <c r="EMX79" s="872"/>
      <c r="EMY79" s="872"/>
      <c r="EMZ79" s="872"/>
      <c r="ENA79" s="872"/>
      <c r="ENB79" s="872"/>
      <c r="ENC79" s="872"/>
      <c r="END79" s="872"/>
      <c r="ENE79" s="872"/>
      <c r="ENF79" s="872"/>
      <c r="ENG79" s="872"/>
      <c r="ENH79" s="872"/>
      <c r="ENI79" s="872"/>
      <c r="ENJ79" s="872"/>
      <c r="ENK79" s="872"/>
      <c r="ENL79" s="872"/>
      <c r="ENM79" s="872"/>
      <c r="ENN79" s="872"/>
      <c r="ENO79" s="872"/>
      <c r="ENP79" s="872"/>
      <c r="ENQ79" s="872"/>
      <c r="ENR79" s="872"/>
      <c r="ENS79" s="872"/>
      <c r="ENT79" s="872"/>
      <c r="ENU79" s="872"/>
      <c r="ENV79" s="872"/>
      <c r="ENW79" s="872"/>
      <c r="ENX79" s="872"/>
      <c r="ENY79" s="872"/>
      <c r="ENZ79" s="872"/>
      <c r="EOA79" s="872"/>
      <c r="EOB79" s="872"/>
      <c r="EOC79" s="872"/>
      <c r="EOD79" s="872"/>
      <c r="EOE79" s="872"/>
      <c r="EOF79" s="872"/>
      <c r="EOG79" s="872"/>
      <c r="EOH79" s="872"/>
      <c r="EOI79" s="872"/>
      <c r="EOJ79" s="872"/>
      <c r="EOK79" s="872"/>
      <c r="EOL79" s="872"/>
      <c r="EOM79" s="872"/>
      <c r="EON79" s="872"/>
      <c r="EOO79" s="872"/>
      <c r="EOP79" s="872"/>
      <c r="EOQ79" s="872"/>
      <c r="EOR79" s="872"/>
      <c r="EOS79" s="872"/>
      <c r="EOT79" s="872"/>
      <c r="EOU79" s="872"/>
      <c r="EOV79" s="872"/>
      <c r="EOW79" s="872"/>
      <c r="EOX79" s="872"/>
      <c r="EOY79" s="872"/>
      <c r="EOZ79" s="872"/>
      <c r="EPA79" s="872"/>
      <c r="EPB79" s="872"/>
      <c r="EPC79" s="872"/>
      <c r="EPD79" s="872"/>
      <c r="EPE79" s="872"/>
      <c r="EPF79" s="872"/>
      <c r="EPG79" s="872"/>
      <c r="EPH79" s="872"/>
      <c r="EPI79" s="872"/>
      <c r="EPJ79" s="872"/>
      <c r="EPK79" s="872"/>
      <c r="EPL79" s="872"/>
      <c r="EPM79" s="872"/>
      <c r="EPN79" s="872"/>
      <c r="EPO79" s="872"/>
      <c r="EPP79" s="872"/>
      <c r="EPQ79" s="872"/>
      <c r="EPR79" s="872"/>
      <c r="EPS79" s="872"/>
      <c r="EPT79" s="872"/>
      <c r="EPU79" s="872"/>
      <c r="EPV79" s="872"/>
      <c r="EPW79" s="872"/>
      <c r="EPX79" s="872"/>
      <c r="EPY79" s="872"/>
      <c r="EPZ79" s="872"/>
      <c r="EQA79" s="872"/>
      <c r="EQB79" s="872"/>
      <c r="EQC79" s="872"/>
      <c r="EQD79" s="872"/>
      <c r="EQE79" s="872"/>
      <c r="EQF79" s="872"/>
      <c r="EQG79" s="872"/>
      <c r="EQH79" s="872"/>
      <c r="EQI79" s="872"/>
      <c r="EQJ79" s="872"/>
      <c r="EQK79" s="872"/>
      <c r="EQL79" s="872"/>
      <c r="EQM79" s="872"/>
      <c r="EQN79" s="872"/>
      <c r="EQO79" s="872"/>
      <c r="EQP79" s="872"/>
      <c r="EQQ79" s="872"/>
      <c r="EQR79" s="872"/>
      <c r="EQS79" s="872"/>
      <c r="EQT79" s="872"/>
      <c r="EQU79" s="872"/>
      <c r="EQV79" s="872"/>
      <c r="EQW79" s="872"/>
      <c r="EQX79" s="872"/>
      <c r="EQY79" s="872"/>
      <c r="EQZ79" s="872"/>
      <c r="ERA79" s="872"/>
      <c r="ERB79" s="872"/>
      <c r="ERC79" s="872"/>
      <c r="ERD79" s="872"/>
      <c r="ERE79" s="872"/>
      <c r="ERF79" s="872"/>
      <c r="ERG79" s="872"/>
      <c r="ERH79" s="872"/>
      <c r="ERI79" s="872"/>
      <c r="ERJ79" s="872"/>
      <c r="ERK79" s="872"/>
      <c r="ERL79" s="872"/>
      <c r="ERM79" s="872"/>
      <c r="ERN79" s="872"/>
      <c r="ERO79" s="872"/>
      <c r="ERP79" s="872"/>
      <c r="ERQ79" s="872"/>
      <c r="ERR79" s="872"/>
      <c r="ERS79" s="872"/>
      <c r="ERT79" s="872"/>
      <c r="ERU79" s="872"/>
      <c r="ERV79" s="872"/>
      <c r="ERW79" s="872"/>
      <c r="ERX79" s="872"/>
      <c r="ERY79" s="872"/>
      <c r="ERZ79" s="872"/>
      <c r="ESA79" s="872"/>
      <c r="ESB79" s="872"/>
      <c r="ESC79" s="872"/>
      <c r="ESD79" s="872"/>
      <c r="ESE79" s="872"/>
      <c r="ESF79" s="872"/>
      <c r="ESG79" s="872"/>
      <c r="ESH79" s="872"/>
      <c r="ESI79" s="872"/>
      <c r="ESJ79" s="872"/>
      <c r="ESK79" s="872"/>
      <c r="ESL79" s="872"/>
      <c r="ESM79" s="872"/>
      <c r="ESN79" s="872"/>
      <c r="ESO79" s="872"/>
      <c r="ESP79" s="872"/>
      <c r="ESQ79" s="872"/>
      <c r="ESR79" s="872"/>
      <c r="ESS79" s="872"/>
      <c r="EST79" s="872"/>
      <c r="ESU79" s="872"/>
      <c r="ESV79" s="872"/>
      <c r="ESW79" s="872"/>
      <c r="ESX79" s="872"/>
      <c r="ESY79" s="872"/>
      <c r="ESZ79" s="872"/>
      <c r="ETA79" s="872"/>
      <c r="ETB79" s="872"/>
      <c r="ETC79" s="872"/>
      <c r="ETD79" s="872"/>
      <c r="ETE79" s="872"/>
      <c r="ETF79" s="872"/>
      <c r="ETG79" s="872"/>
      <c r="ETH79" s="872"/>
      <c r="ETI79" s="872"/>
      <c r="ETJ79" s="872"/>
      <c r="ETK79" s="872"/>
      <c r="ETL79" s="872"/>
      <c r="ETM79" s="872"/>
      <c r="ETN79" s="872"/>
      <c r="ETO79" s="872"/>
      <c r="ETP79" s="872"/>
      <c r="ETQ79" s="872"/>
      <c r="ETR79" s="872"/>
      <c r="ETS79" s="872"/>
      <c r="ETT79" s="872"/>
      <c r="ETU79" s="872"/>
      <c r="ETV79" s="872"/>
      <c r="ETW79" s="872"/>
      <c r="ETX79" s="872"/>
      <c r="ETY79" s="872"/>
      <c r="ETZ79" s="872"/>
      <c r="EUA79" s="872"/>
      <c r="EUB79" s="872"/>
      <c r="EUC79" s="872"/>
      <c r="EUD79" s="872"/>
      <c r="EUE79" s="872"/>
      <c r="EUF79" s="872"/>
      <c r="EUG79" s="872"/>
      <c r="EUH79" s="872"/>
      <c r="EUI79" s="872"/>
      <c r="EUJ79" s="872"/>
      <c r="EUK79" s="872"/>
      <c r="EUL79" s="872"/>
      <c r="EUM79" s="872"/>
      <c r="EUN79" s="872"/>
      <c r="EUO79" s="872"/>
      <c r="EUP79" s="872"/>
      <c r="EUQ79" s="872"/>
      <c r="EUR79" s="872"/>
      <c r="EUS79" s="872"/>
      <c r="EUT79" s="872"/>
      <c r="EUU79" s="872"/>
      <c r="EUV79" s="872"/>
      <c r="EUW79" s="872"/>
      <c r="EUX79" s="872"/>
      <c r="EUY79" s="872"/>
      <c r="EUZ79" s="872"/>
      <c r="EVA79" s="872"/>
      <c r="EVB79" s="872"/>
      <c r="EVC79" s="872"/>
      <c r="EVD79" s="872"/>
      <c r="EVE79" s="872"/>
      <c r="EVF79" s="872"/>
      <c r="EVG79" s="872"/>
      <c r="EVH79" s="872"/>
      <c r="EVI79" s="872"/>
      <c r="EVJ79" s="872"/>
      <c r="EVK79" s="872"/>
      <c r="EVL79" s="872"/>
      <c r="EVM79" s="872"/>
      <c r="EVN79" s="872"/>
      <c r="EVO79" s="872"/>
      <c r="EVP79" s="872"/>
      <c r="EVQ79" s="872"/>
      <c r="EVR79" s="872"/>
      <c r="EVS79" s="872"/>
      <c r="EVT79" s="872"/>
      <c r="EVU79" s="872"/>
      <c r="EVV79" s="872"/>
      <c r="EVW79" s="872"/>
      <c r="EVX79" s="872"/>
      <c r="EVY79" s="872"/>
      <c r="EVZ79" s="872"/>
      <c r="EWA79" s="872"/>
      <c r="EWB79" s="872"/>
      <c r="EWC79" s="872"/>
      <c r="EWD79" s="872"/>
      <c r="EWE79" s="872"/>
      <c r="EWF79" s="872"/>
      <c r="EWG79" s="872"/>
      <c r="EWH79" s="872"/>
      <c r="EWI79" s="872"/>
      <c r="EWJ79" s="872"/>
      <c r="EWK79" s="872"/>
      <c r="EWL79" s="872"/>
      <c r="EWM79" s="872"/>
      <c r="EWN79" s="872"/>
      <c r="EWO79" s="872"/>
      <c r="EWP79" s="872"/>
      <c r="EWQ79" s="872"/>
      <c r="EWR79" s="872"/>
      <c r="EWS79" s="872"/>
      <c r="EWT79" s="872"/>
      <c r="EWU79" s="872"/>
      <c r="EWV79" s="872"/>
      <c r="EWW79" s="872"/>
      <c r="EWX79" s="872"/>
      <c r="EWY79" s="872"/>
      <c r="EWZ79" s="872"/>
      <c r="EXA79" s="872"/>
      <c r="EXB79" s="872"/>
      <c r="EXC79" s="872"/>
      <c r="EXD79" s="872"/>
      <c r="EXE79" s="872"/>
      <c r="EXF79" s="872"/>
      <c r="EXG79" s="872"/>
      <c r="EXH79" s="872"/>
      <c r="EXI79" s="872"/>
      <c r="EXJ79" s="872"/>
      <c r="EXK79" s="872"/>
      <c r="EXL79" s="872"/>
      <c r="EXM79" s="872"/>
      <c r="EXN79" s="872"/>
      <c r="EXO79" s="872"/>
      <c r="EXP79" s="872"/>
      <c r="EXQ79" s="872"/>
      <c r="EXR79" s="872"/>
      <c r="EXS79" s="872"/>
      <c r="EXT79" s="872"/>
      <c r="EXU79" s="872"/>
      <c r="EXV79" s="872"/>
      <c r="EXW79" s="872"/>
      <c r="EXX79" s="872"/>
      <c r="EXY79" s="872"/>
      <c r="EXZ79" s="872"/>
      <c r="EYA79" s="872"/>
      <c r="EYB79" s="872"/>
      <c r="EYC79" s="872"/>
      <c r="EYD79" s="872"/>
      <c r="EYE79" s="872"/>
      <c r="EYF79" s="872"/>
      <c r="EYG79" s="872"/>
      <c r="EYH79" s="872"/>
      <c r="EYI79" s="872"/>
      <c r="EYJ79" s="872"/>
      <c r="EYK79" s="872"/>
      <c r="EYL79" s="872"/>
      <c r="EYM79" s="872"/>
      <c r="EYN79" s="872"/>
      <c r="EYO79" s="872"/>
      <c r="EYP79" s="872"/>
      <c r="EYQ79" s="872"/>
      <c r="EYR79" s="872"/>
      <c r="EYS79" s="872"/>
      <c r="EYT79" s="872"/>
      <c r="EYU79" s="872"/>
      <c r="EYV79" s="872"/>
      <c r="EYW79" s="872"/>
      <c r="EYX79" s="872"/>
      <c r="EYY79" s="872"/>
      <c r="EYZ79" s="872"/>
      <c r="EZA79" s="872"/>
      <c r="EZB79" s="872"/>
      <c r="EZC79" s="872"/>
      <c r="EZD79" s="872"/>
      <c r="EZE79" s="872"/>
      <c r="EZF79" s="872"/>
      <c r="EZG79" s="872"/>
      <c r="EZH79" s="872"/>
      <c r="EZI79" s="872"/>
      <c r="EZJ79" s="872"/>
      <c r="EZK79" s="872"/>
      <c r="EZL79" s="872"/>
      <c r="EZM79" s="872"/>
      <c r="EZN79" s="872"/>
      <c r="EZO79" s="872"/>
      <c r="EZP79" s="872"/>
      <c r="EZQ79" s="872"/>
      <c r="EZR79" s="872"/>
      <c r="EZS79" s="872"/>
      <c r="EZT79" s="872"/>
      <c r="EZU79" s="872"/>
      <c r="EZV79" s="872"/>
      <c r="EZW79" s="872"/>
      <c r="EZX79" s="872"/>
      <c r="EZY79" s="872"/>
      <c r="EZZ79" s="872"/>
      <c r="FAA79" s="872"/>
      <c r="FAB79" s="872"/>
      <c r="FAC79" s="872"/>
      <c r="FAD79" s="872"/>
      <c r="FAE79" s="872"/>
      <c r="FAF79" s="872"/>
      <c r="FAG79" s="872"/>
      <c r="FAH79" s="872"/>
      <c r="FAI79" s="872"/>
      <c r="FAJ79" s="872"/>
      <c r="FAK79" s="872"/>
      <c r="FAL79" s="872"/>
      <c r="FAM79" s="872"/>
      <c r="FAN79" s="872"/>
      <c r="FAO79" s="872"/>
      <c r="FAP79" s="872"/>
      <c r="FAQ79" s="872"/>
      <c r="FAR79" s="872"/>
      <c r="FAS79" s="872"/>
      <c r="FAT79" s="872"/>
      <c r="FAU79" s="872"/>
      <c r="FAV79" s="872"/>
      <c r="FAW79" s="872"/>
      <c r="FAX79" s="872"/>
      <c r="FAY79" s="872"/>
      <c r="FAZ79" s="872"/>
      <c r="FBA79" s="872"/>
      <c r="FBB79" s="872"/>
      <c r="FBC79" s="872"/>
      <c r="FBD79" s="872"/>
      <c r="FBE79" s="872"/>
      <c r="FBF79" s="872"/>
      <c r="FBG79" s="872"/>
      <c r="FBH79" s="872"/>
      <c r="FBI79" s="872"/>
      <c r="FBJ79" s="872"/>
      <c r="FBK79" s="872"/>
      <c r="FBL79" s="872"/>
      <c r="FBM79" s="872"/>
      <c r="FBN79" s="872"/>
      <c r="FBO79" s="872"/>
      <c r="FBP79" s="872"/>
      <c r="FBQ79" s="872"/>
      <c r="FBR79" s="872"/>
      <c r="FBS79" s="872"/>
      <c r="FBT79" s="872"/>
      <c r="FBU79" s="872"/>
      <c r="FBV79" s="872"/>
      <c r="FBW79" s="872"/>
      <c r="FBX79" s="872"/>
      <c r="FBY79" s="872"/>
      <c r="FBZ79" s="872"/>
      <c r="FCA79" s="872"/>
      <c r="FCB79" s="872"/>
      <c r="FCC79" s="872"/>
      <c r="FCD79" s="872"/>
      <c r="FCE79" s="872"/>
      <c r="FCF79" s="872"/>
      <c r="FCG79" s="872"/>
      <c r="FCH79" s="872"/>
      <c r="FCI79" s="872"/>
      <c r="FCJ79" s="872"/>
      <c r="FCK79" s="872"/>
      <c r="FCL79" s="872"/>
      <c r="FCM79" s="872"/>
      <c r="FCN79" s="872"/>
      <c r="FCO79" s="872"/>
      <c r="FCP79" s="872"/>
      <c r="FCQ79" s="872"/>
      <c r="FCR79" s="872"/>
      <c r="FCS79" s="872"/>
      <c r="FCT79" s="872"/>
      <c r="FCU79" s="872"/>
      <c r="FCV79" s="872"/>
      <c r="FCW79" s="872"/>
      <c r="FCX79" s="872"/>
      <c r="FCY79" s="872"/>
      <c r="FCZ79" s="872"/>
      <c r="FDA79" s="872"/>
      <c r="FDB79" s="872"/>
      <c r="FDC79" s="872"/>
      <c r="FDD79" s="872"/>
      <c r="FDE79" s="872"/>
      <c r="FDF79" s="872"/>
      <c r="FDG79" s="872"/>
      <c r="FDH79" s="872"/>
      <c r="FDI79" s="872"/>
      <c r="FDJ79" s="872"/>
      <c r="FDK79" s="872"/>
      <c r="FDL79" s="872"/>
      <c r="FDM79" s="872"/>
      <c r="FDN79" s="872"/>
      <c r="FDO79" s="872"/>
      <c r="FDP79" s="872"/>
      <c r="FDQ79" s="872"/>
      <c r="FDR79" s="872"/>
      <c r="FDS79" s="872"/>
      <c r="FDT79" s="872"/>
      <c r="FDU79" s="872"/>
      <c r="FDV79" s="872"/>
      <c r="FDW79" s="872"/>
      <c r="FDX79" s="872"/>
      <c r="FDY79" s="872"/>
      <c r="FDZ79" s="872"/>
      <c r="FEA79" s="872"/>
      <c r="FEB79" s="872"/>
      <c r="FEC79" s="872"/>
      <c r="FED79" s="872"/>
      <c r="FEE79" s="872"/>
      <c r="FEF79" s="872"/>
      <c r="FEG79" s="872"/>
      <c r="FEH79" s="872"/>
      <c r="FEI79" s="872"/>
      <c r="FEJ79" s="872"/>
      <c r="FEK79" s="872"/>
      <c r="FEL79" s="872"/>
      <c r="FEM79" s="872"/>
      <c r="FEN79" s="872"/>
      <c r="FEO79" s="872"/>
      <c r="FEP79" s="872"/>
      <c r="FEQ79" s="872"/>
      <c r="FER79" s="872"/>
      <c r="FES79" s="872"/>
      <c r="FET79" s="872"/>
      <c r="FEU79" s="872"/>
      <c r="FEV79" s="872"/>
      <c r="FEW79" s="872"/>
      <c r="FEX79" s="872"/>
      <c r="FEY79" s="872"/>
      <c r="FEZ79" s="872"/>
      <c r="FFA79" s="872"/>
      <c r="FFB79" s="872"/>
      <c r="FFC79" s="872"/>
      <c r="FFD79" s="872"/>
      <c r="FFE79" s="872"/>
      <c r="FFF79" s="872"/>
      <c r="FFG79" s="872"/>
      <c r="FFH79" s="872"/>
      <c r="FFI79" s="872"/>
      <c r="FFJ79" s="872"/>
      <c r="FFK79" s="872"/>
      <c r="FFL79" s="872"/>
      <c r="FFM79" s="872"/>
      <c r="FFN79" s="872"/>
      <c r="FFO79" s="872"/>
      <c r="FFP79" s="872"/>
      <c r="FFQ79" s="872"/>
      <c r="FFR79" s="872"/>
      <c r="FFS79" s="872"/>
      <c r="FFT79" s="872"/>
      <c r="FFU79" s="872"/>
      <c r="FFV79" s="872"/>
      <c r="FFW79" s="872"/>
      <c r="FFX79" s="872"/>
      <c r="FFY79" s="872"/>
      <c r="FFZ79" s="872"/>
      <c r="FGA79" s="872"/>
      <c r="FGB79" s="872"/>
      <c r="FGC79" s="872"/>
      <c r="FGD79" s="872"/>
      <c r="FGE79" s="872"/>
      <c r="FGF79" s="872"/>
      <c r="FGG79" s="872"/>
      <c r="FGH79" s="872"/>
      <c r="FGI79" s="872"/>
      <c r="FGJ79" s="872"/>
      <c r="FGK79" s="872"/>
      <c r="FGL79" s="872"/>
      <c r="FGM79" s="872"/>
      <c r="FGN79" s="872"/>
      <c r="FGO79" s="872"/>
      <c r="FGP79" s="872"/>
      <c r="FGQ79" s="872"/>
      <c r="FGR79" s="872"/>
      <c r="FGS79" s="872"/>
      <c r="FGT79" s="872"/>
      <c r="FGU79" s="872"/>
      <c r="FGV79" s="872"/>
      <c r="FGW79" s="872"/>
      <c r="FGX79" s="872"/>
      <c r="FGY79" s="872"/>
      <c r="FGZ79" s="872"/>
      <c r="FHA79" s="872"/>
      <c r="FHB79" s="872"/>
      <c r="FHC79" s="872"/>
      <c r="FHD79" s="872"/>
      <c r="FHE79" s="872"/>
      <c r="FHF79" s="872"/>
      <c r="FHG79" s="872"/>
      <c r="FHH79" s="872"/>
      <c r="FHI79" s="872"/>
      <c r="FHJ79" s="872"/>
      <c r="FHK79" s="872"/>
      <c r="FHL79" s="872"/>
      <c r="FHM79" s="872"/>
      <c r="FHN79" s="872"/>
      <c r="FHO79" s="872"/>
      <c r="FHP79" s="872"/>
      <c r="FHQ79" s="872"/>
      <c r="FHR79" s="872"/>
      <c r="FHS79" s="872"/>
      <c r="FHT79" s="872"/>
      <c r="FHU79" s="872"/>
      <c r="FHV79" s="872"/>
      <c r="FHW79" s="872"/>
      <c r="FHX79" s="872"/>
      <c r="FHY79" s="872"/>
      <c r="FHZ79" s="872"/>
      <c r="FIA79" s="872"/>
      <c r="FIB79" s="872"/>
      <c r="FIC79" s="872"/>
      <c r="FID79" s="872"/>
      <c r="FIE79" s="872"/>
      <c r="FIF79" s="872"/>
      <c r="FIG79" s="872"/>
      <c r="FIH79" s="872"/>
      <c r="FII79" s="872"/>
      <c r="FIJ79" s="872"/>
      <c r="FIK79" s="872"/>
      <c r="FIL79" s="872"/>
      <c r="FIM79" s="872"/>
      <c r="FIN79" s="872"/>
      <c r="FIO79" s="872"/>
      <c r="FIP79" s="872"/>
      <c r="FIQ79" s="872"/>
      <c r="FIR79" s="872"/>
      <c r="FIS79" s="872"/>
      <c r="FIT79" s="872"/>
      <c r="FIU79" s="872"/>
      <c r="FIV79" s="872"/>
      <c r="FIW79" s="872"/>
      <c r="FIX79" s="872"/>
      <c r="FIY79" s="872"/>
      <c r="FIZ79" s="872"/>
      <c r="FJA79" s="872"/>
      <c r="FJB79" s="872"/>
      <c r="FJC79" s="872"/>
      <c r="FJD79" s="872"/>
      <c r="FJE79" s="872"/>
      <c r="FJF79" s="872"/>
      <c r="FJG79" s="872"/>
      <c r="FJH79" s="872"/>
      <c r="FJI79" s="872"/>
      <c r="FJJ79" s="872"/>
      <c r="FJK79" s="872"/>
      <c r="FJL79" s="872"/>
      <c r="FJM79" s="872"/>
      <c r="FJN79" s="872"/>
      <c r="FJO79" s="872"/>
      <c r="FJP79" s="872"/>
      <c r="FJQ79" s="872"/>
      <c r="FJR79" s="872"/>
      <c r="FJS79" s="872"/>
      <c r="FJT79" s="872"/>
      <c r="FJU79" s="872"/>
      <c r="FJV79" s="872"/>
      <c r="FJW79" s="872"/>
      <c r="FJX79" s="872"/>
      <c r="FJY79" s="872"/>
      <c r="FJZ79" s="872"/>
      <c r="FKA79" s="872"/>
      <c r="FKB79" s="872"/>
      <c r="FKC79" s="872"/>
      <c r="FKD79" s="872"/>
      <c r="FKE79" s="872"/>
      <c r="FKF79" s="872"/>
      <c r="FKG79" s="872"/>
      <c r="FKH79" s="872"/>
      <c r="FKI79" s="872"/>
      <c r="FKJ79" s="872"/>
      <c r="FKK79" s="872"/>
      <c r="FKL79" s="872"/>
      <c r="FKM79" s="872"/>
      <c r="FKN79" s="872"/>
      <c r="FKO79" s="872"/>
      <c r="FKP79" s="872"/>
      <c r="FKQ79" s="872"/>
      <c r="FKR79" s="872"/>
      <c r="FKS79" s="872"/>
      <c r="FKT79" s="872"/>
      <c r="FKU79" s="872"/>
      <c r="FKV79" s="872"/>
      <c r="FKW79" s="872"/>
      <c r="FKX79" s="872"/>
      <c r="FKY79" s="872"/>
      <c r="FKZ79" s="872"/>
      <c r="FLA79" s="872"/>
      <c r="FLB79" s="872"/>
      <c r="FLC79" s="872"/>
      <c r="FLD79" s="872"/>
      <c r="FLE79" s="872"/>
      <c r="FLF79" s="872"/>
      <c r="FLG79" s="872"/>
      <c r="FLH79" s="872"/>
      <c r="FLI79" s="872"/>
      <c r="FLJ79" s="872"/>
      <c r="FLK79" s="872"/>
      <c r="FLL79" s="872"/>
      <c r="FLM79" s="872"/>
      <c r="FLN79" s="872"/>
      <c r="FLO79" s="872"/>
      <c r="FLP79" s="872"/>
      <c r="FLQ79" s="872"/>
      <c r="FLR79" s="872"/>
      <c r="FLS79" s="872"/>
      <c r="FLT79" s="872"/>
      <c r="FLU79" s="872"/>
      <c r="FLV79" s="872"/>
      <c r="FLW79" s="872"/>
      <c r="FLX79" s="872"/>
      <c r="FLY79" s="872"/>
      <c r="FLZ79" s="872"/>
      <c r="FMA79" s="872"/>
      <c r="FMB79" s="872"/>
      <c r="FMC79" s="872"/>
      <c r="FMD79" s="872"/>
      <c r="FME79" s="872"/>
      <c r="FMF79" s="872"/>
      <c r="FMG79" s="872"/>
      <c r="FMH79" s="872"/>
      <c r="FMI79" s="872"/>
      <c r="FMJ79" s="872"/>
      <c r="FMK79" s="872"/>
      <c r="FML79" s="872"/>
      <c r="FMM79" s="872"/>
      <c r="FMN79" s="872"/>
      <c r="FMO79" s="872"/>
      <c r="FMP79" s="872"/>
      <c r="FMQ79" s="872"/>
      <c r="FMR79" s="872"/>
      <c r="FMS79" s="872"/>
      <c r="FMT79" s="872"/>
      <c r="FMU79" s="872"/>
      <c r="FMV79" s="872"/>
      <c r="FMW79" s="872"/>
      <c r="FMX79" s="872"/>
      <c r="FMY79" s="872"/>
      <c r="FMZ79" s="872"/>
      <c r="FNA79" s="872"/>
      <c r="FNB79" s="872"/>
      <c r="FNC79" s="872"/>
      <c r="FND79" s="872"/>
      <c r="FNE79" s="872"/>
      <c r="FNF79" s="872"/>
      <c r="FNG79" s="872"/>
      <c r="FNH79" s="872"/>
      <c r="FNI79" s="872"/>
      <c r="FNJ79" s="872"/>
      <c r="FNK79" s="872"/>
      <c r="FNL79" s="872"/>
      <c r="FNM79" s="872"/>
      <c r="FNN79" s="872"/>
      <c r="FNO79" s="872"/>
      <c r="FNP79" s="872"/>
      <c r="FNQ79" s="872"/>
      <c r="FNR79" s="872"/>
      <c r="FNS79" s="872"/>
      <c r="FNT79" s="872"/>
      <c r="FNU79" s="872"/>
      <c r="FNV79" s="872"/>
      <c r="FNW79" s="872"/>
      <c r="FNX79" s="872"/>
      <c r="FNY79" s="872"/>
      <c r="FNZ79" s="872"/>
      <c r="FOA79" s="872"/>
      <c r="FOB79" s="872"/>
      <c r="FOC79" s="872"/>
      <c r="FOD79" s="872"/>
      <c r="FOE79" s="872"/>
      <c r="FOF79" s="872"/>
      <c r="FOG79" s="872"/>
      <c r="FOH79" s="872"/>
      <c r="FOI79" s="872"/>
      <c r="FOJ79" s="872"/>
      <c r="FOK79" s="872"/>
      <c r="FOL79" s="872"/>
      <c r="FOM79" s="872"/>
      <c r="FON79" s="872"/>
      <c r="FOO79" s="872"/>
      <c r="FOP79" s="872"/>
      <c r="FOQ79" s="872"/>
      <c r="FOR79" s="872"/>
      <c r="FOS79" s="872"/>
      <c r="FOT79" s="872"/>
      <c r="FOU79" s="872"/>
      <c r="FOV79" s="872"/>
      <c r="FOW79" s="872"/>
      <c r="FOX79" s="872"/>
      <c r="FOY79" s="872"/>
      <c r="FOZ79" s="872"/>
      <c r="FPA79" s="872"/>
      <c r="FPB79" s="872"/>
      <c r="FPC79" s="872"/>
      <c r="FPD79" s="872"/>
      <c r="FPE79" s="872"/>
      <c r="FPF79" s="872"/>
      <c r="FPG79" s="872"/>
      <c r="FPH79" s="872"/>
      <c r="FPI79" s="872"/>
      <c r="FPJ79" s="872"/>
      <c r="FPK79" s="872"/>
      <c r="FPL79" s="872"/>
      <c r="FPM79" s="872"/>
      <c r="FPN79" s="872"/>
      <c r="FPO79" s="872"/>
      <c r="FPP79" s="872"/>
      <c r="FPQ79" s="872"/>
      <c r="FPR79" s="872"/>
      <c r="FPS79" s="872"/>
      <c r="FPT79" s="872"/>
      <c r="FPU79" s="872"/>
      <c r="FPV79" s="872"/>
      <c r="FPW79" s="872"/>
      <c r="FPX79" s="872"/>
      <c r="FPY79" s="872"/>
      <c r="FPZ79" s="872"/>
      <c r="FQA79" s="872"/>
      <c r="FQB79" s="872"/>
      <c r="FQC79" s="872"/>
      <c r="FQD79" s="872"/>
      <c r="FQE79" s="872"/>
      <c r="FQF79" s="872"/>
      <c r="FQG79" s="872"/>
      <c r="FQH79" s="872"/>
      <c r="FQI79" s="872"/>
      <c r="FQJ79" s="872"/>
      <c r="FQK79" s="872"/>
      <c r="FQL79" s="872"/>
      <c r="FQM79" s="872"/>
      <c r="FQN79" s="872"/>
      <c r="FQO79" s="872"/>
      <c r="FQP79" s="872"/>
      <c r="FQQ79" s="872"/>
      <c r="FQR79" s="872"/>
      <c r="FQS79" s="872"/>
      <c r="FQT79" s="872"/>
      <c r="FQU79" s="872"/>
      <c r="FQV79" s="872"/>
      <c r="FQW79" s="872"/>
      <c r="FQX79" s="872"/>
      <c r="FQY79" s="872"/>
      <c r="FQZ79" s="872"/>
      <c r="FRA79" s="872"/>
      <c r="FRB79" s="872"/>
      <c r="FRC79" s="872"/>
      <c r="FRD79" s="872"/>
      <c r="FRE79" s="872"/>
      <c r="FRF79" s="872"/>
      <c r="FRG79" s="872"/>
      <c r="FRH79" s="872"/>
      <c r="FRI79" s="872"/>
      <c r="FRJ79" s="872"/>
      <c r="FRK79" s="872"/>
      <c r="FRL79" s="872"/>
      <c r="FRM79" s="872"/>
      <c r="FRN79" s="872"/>
      <c r="FRO79" s="872"/>
      <c r="FRP79" s="872"/>
      <c r="FRQ79" s="872"/>
      <c r="FRR79" s="872"/>
      <c r="FRS79" s="872"/>
      <c r="FRT79" s="872"/>
      <c r="FRU79" s="872"/>
      <c r="FRV79" s="872"/>
      <c r="FRW79" s="872"/>
      <c r="FRX79" s="872"/>
      <c r="FRY79" s="872"/>
      <c r="FRZ79" s="872"/>
      <c r="FSA79" s="872"/>
      <c r="FSB79" s="872"/>
      <c r="FSC79" s="872"/>
      <c r="FSD79" s="872"/>
      <c r="FSE79" s="872"/>
      <c r="FSF79" s="872"/>
      <c r="FSG79" s="872"/>
      <c r="FSH79" s="872"/>
      <c r="FSI79" s="872"/>
      <c r="FSJ79" s="872"/>
      <c r="FSK79" s="872"/>
      <c r="FSL79" s="872"/>
      <c r="FSM79" s="872"/>
      <c r="FSN79" s="872"/>
      <c r="FSO79" s="872"/>
      <c r="FSP79" s="872"/>
      <c r="FSQ79" s="872"/>
      <c r="FSR79" s="872"/>
      <c r="FSS79" s="872"/>
      <c r="FST79" s="872"/>
      <c r="FSU79" s="872"/>
      <c r="FSV79" s="872"/>
      <c r="FSW79" s="872"/>
      <c r="FSX79" s="872"/>
      <c r="FSY79" s="872"/>
      <c r="FSZ79" s="872"/>
      <c r="FTA79" s="872"/>
      <c r="FTB79" s="872"/>
      <c r="FTC79" s="872"/>
      <c r="FTD79" s="872"/>
      <c r="FTE79" s="872"/>
      <c r="FTF79" s="872"/>
      <c r="FTG79" s="872"/>
      <c r="FTH79" s="872"/>
      <c r="FTI79" s="872"/>
      <c r="FTJ79" s="872"/>
      <c r="FTK79" s="872"/>
      <c r="FTL79" s="872"/>
      <c r="FTM79" s="872"/>
      <c r="FTN79" s="872"/>
      <c r="FTO79" s="872"/>
      <c r="FTP79" s="872"/>
      <c r="FTQ79" s="872"/>
      <c r="FTR79" s="872"/>
      <c r="FTS79" s="872"/>
      <c r="FTT79" s="872"/>
      <c r="FTU79" s="872"/>
      <c r="FTV79" s="872"/>
      <c r="FTW79" s="872"/>
      <c r="FTX79" s="872"/>
      <c r="FTY79" s="872"/>
      <c r="FTZ79" s="872"/>
      <c r="FUA79" s="872"/>
      <c r="FUB79" s="872"/>
      <c r="FUC79" s="872"/>
      <c r="FUD79" s="872"/>
      <c r="FUE79" s="872"/>
      <c r="FUF79" s="872"/>
      <c r="FUG79" s="872"/>
      <c r="FUH79" s="872"/>
      <c r="FUI79" s="872"/>
      <c r="FUJ79" s="872"/>
      <c r="FUK79" s="872"/>
      <c r="FUL79" s="872"/>
      <c r="FUM79" s="872"/>
      <c r="FUN79" s="872"/>
      <c r="FUO79" s="872"/>
      <c r="FUP79" s="872"/>
      <c r="FUQ79" s="872"/>
      <c r="FUR79" s="872"/>
      <c r="FUS79" s="872"/>
      <c r="FUT79" s="872"/>
      <c r="FUU79" s="872"/>
      <c r="FUV79" s="872"/>
      <c r="FUW79" s="872"/>
      <c r="FUX79" s="872"/>
      <c r="FUY79" s="872"/>
      <c r="FUZ79" s="872"/>
      <c r="FVA79" s="872"/>
      <c r="FVB79" s="872"/>
      <c r="FVC79" s="872"/>
      <c r="FVD79" s="872"/>
      <c r="FVE79" s="872"/>
      <c r="FVF79" s="872"/>
      <c r="FVG79" s="872"/>
      <c r="FVH79" s="872"/>
      <c r="FVI79" s="872"/>
      <c r="FVJ79" s="872"/>
      <c r="FVK79" s="872"/>
      <c r="FVL79" s="872"/>
      <c r="FVM79" s="872"/>
      <c r="FVN79" s="872"/>
      <c r="FVO79" s="872"/>
      <c r="FVP79" s="872"/>
      <c r="FVQ79" s="872"/>
      <c r="FVR79" s="872"/>
      <c r="FVS79" s="872"/>
      <c r="FVT79" s="872"/>
      <c r="FVU79" s="872"/>
      <c r="FVV79" s="872"/>
      <c r="FVW79" s="872"/>
      <c r="FVX79" s="872"/>
      <c r="FVY79" s="872"/>
      <c r="FVZ79" s="872"/>
      <c r="FWA79" s="872"/>
      <c r="FWB79" s="872"/>
      <c r="FWC79" s="872"/>
      <c r="FWD79" s="872"/>
      <c r="FWE79" s="872"/>
      <c r="FWF79" s="872"/>
      <c r="FWG79" s="872"/>
      <c r="FWH79" s="872"/>
      <c r="FWI79" s="872"/>
      <c r="FWJ79" s="872"/>
      <c r="FWK79" s="872"/>
      <c r="FWL79" s="872"/>
      <c r="FWM79" s="872"/>
      <c r="FWN79" s="872"/>
      <c r="FWO79" s="872"/>
      <c r="FWP79" s="872"/>
      <c r="FWQ79" s="872"/>
      <c r="FWR79" s="872"/>
      <c r="FWS79" s="872"/>
      <c r="FWT79" s="872"/>
      <c r="FWU79" s="872"/>
      <c r="FWV79" s="872"/>
      <c r="FWW79" s="872"/>
      <c r="FWX79" s="872"/>
      <c r="FWY79" s="872"/>
      <c r="FWZ79" s="872"/>
      <c r="FXA79" s="872"/>
      <c r="FXB79" s="872"/>
      <c r="FXC79" s="872"/>
      <c r="FXD79" s="872"/>
      <c r="FXE79" s="872"/>
      <c r="FXF79" s="872"/>
      <c r="FXG79" s="872"/>
      <c r="FXH79" s="872"/>
      <c r="FXI79" s="872"/>
      <c r="FXJ79" s="872"/>
      <c r="FXK79" s="872"/>
      <c r="FXL79" s="872"/>
      <c r="FXM79" s="872"/>
      <c r="FXN79" s="872"/>
      <c r="FXO79" s="872"/>
      <c r="FXP79" s="872"/>
      <c r="FXQ79" s="872"/>
      <c r="FXR79" s="872"/>
      <c r="FXS79" s="872"/>
      <c r="FXT79" s="872"/>
      <c r="FXU79" s="872"/>
      <c r="FXV79" s="872"/>
      <c r="FXW79" s="872"/>
      <c r="FXX79" s="872"/>
      <c r="FXY79" s="872"/>
      <c r="FXZ79" s="872"/>
      <c r="FYA79" s="872"/>
      <c r="FYB79" s="872"/>
      <c r="FYC79" s="872"/>
      <c r="FYD79" s="872"/>
      <c r="FYE79" s="872"/>
      <c r="FYF79" s="872"/>
      <c r="FYG79" s="872"/>
      <c r="FYH79" s="872"/>
      <c r="FYI79" s="872"/>
      <c r="FYJ79" s="872"/>
      <c r="FYK79" s="872"/>
      <c r="FYL79" s="872"/>
      <c r="FYM79" s="872"/>
      <c r="FYN79" s="872"/>
      <c r="FYO79" s="872"/>
      <c r="FYP79" s="872"/>
      <c r="FYQ79" s="872"/>
      <c r="FYR79" s="872"/>
      <c r="FYS79" s="872"/>
      <c r="FYT79" s="872"/>
      <c r="FYU79" s="872"/>
      <c r="FYV79" s="872"/>
      <c r="FYW79" s="872"/>
      <c r="FYX79" s="872"/>
      <c r="FYY79" s="872"/>
      <c r="FYZ79" s="872"/>
      <c r="FZA79" s="872"/>
      <c r="FZB79" s="872"/>
      <c r="FZC79" s="872"/>
      <c r="FZD79" s="872"/>
      <c r="FZE79" s="872"/>
      <c r="FZF79" s="872"/>
      <c r="FZG79" s="872"/>
      <c r="FZH79" s="872"/>
      <c r="FZI79" s="872"/>
      <c r="FZJ79" s="872"/>
      <c r="FZK79" s="872"/>
      <c r="FZL79" s="872"/>
      <c r="FZM79" s="872"/>
      <c r="FZN79" s="872"/>
      <c r="FZO79" s="872"/>
      <c r="FZP79" s="872"/>
      <c r="FZQ79" s="872"/>
      <c r="FZR79" s="872"/>
      <c r="FZS79" s="872"/>
      <c r="FZT79" s="872"/>
      <c r="FZU79" s="872"/>
      <c r="FZV79" s="872"/>
      <c r="FZW79" s="872"/>
      <c r="FZX79" s="872"/>
      <c r="FZY79" s="872"/>
      <c r="FZZ79" s="872"/>
      <c r="GAA79" s="872"/>
      <c r="GAB79" s="872"/>
      <c r="GAC79" s="872"/>
      <c r="GAD79" s="872"/>
      <c r="GAE79" s="872"/>
      <c r="GAF79" s="872"/>
      <c r="GAG79" s="872"/>
      <c r="GAH79" s="872"/>
      <c r="GAI79" s="872"/>
      <c r="GAJ79" s="872"/>
      <c r="GAK79" s="872"/>
      <c r="GAL79" s="872"/>
      <c r="GAM79" s="872"/>
      <c r="GAN79" s="872"/>
      <c r="GAO79" s="872"/>
      <c r="GAP79" s="872"/>
      <c r="GAQ79" s="872"/>
      <c r="GAR79" s="872"/>
      <c r="GAS79" s="872"/>
      <c r="GAT79" s="872"/>
      <c r="GAU79" s="872"/>
      <c r="GAV79" s="872"/>
      <c r="GAW79" s="872"/>
      <c r="GAX79" s="872"/>
      <c r="GAY79" s="872"/>
      <c r="GAZ79" s="872"/>
      <c r="GBA79" s="872"/>
      <c r="GBB79" s="872"/>
      <c r="GBC79" s="872"/>
      <c r="GBD79" s="872"/>
      <c r="GBE79" s="872"/>
      <c r="GBF79" s="872"/>
      <c r="GBG79" s="872"/>
      <c r="GBH79" s="872"/>
      <c r="GBI79" s="872"/>
      <c r="GBJ79" s="872"/>
      <c r="GBK79" s="872"/>
      <c r="GBL79" s="872"/>
      <c r="GBM79" s="872"/>
      <c r="GBN79" s="872"/>
      <c r="GBO79" s="872"/>
      <c r="GBP79" s="872"/>
      <c r="GBQ79" s="872"/>
      <c r="GBR79" s="872"/>
      <c r="GBS79" s="872"/>
      <c r="GBT79" s="872"/>
      <c r="GBU79" s="872"/>
      <c r="GBV79" s="872"/>
      <c r="GBW79" s="872"/>
      <c r="GBX79" s="872"/>
      <c r="GBY79" s="872"/>
      <c r="GBZ79" s="872"/>
      <c r="GCA79" s="872"/>
      <c r="GCB79" s="872"/>
      <c r="GCC79" s="872"/>
      <c r="GCD79" s="872"/>
      <c r="GCE79" s="872"/>
      <c r="GCF79" s="872"/>
      <c r="GCG79" s="872"/>
      <c r="GCH79" s="872"/>
      <c r="GCI79" s="872"/>
      <c r="GCJ79" s="872"/>
      <c r="GCK79" s="872"/>
      <c r="GCL79" s="872"/>
      <c r="GCM79" s="872"/>
      <c r="GCN79" s="872"/>
      <c r="GCO79" s="872"/>
      <c r="GCP79" s="872"/>
      <c r="GCQ79" s="872"/>
      <c r="GCR79" s="872"/>
      <c r="GCS79" s="872"/>
      <c r="GCT79" s="872"/>
      <c r="GCU79" s="872"/>
      <c r="GCV79" s="872"/>
      <c r="GCW79" s="872"/>
      <c r="GCX79" s="872"/>
      <c r="GCY79" s="872"/>
      <c r="GCZ79" s="872"/>
      <c r="GDA79" s="872"/>
      <c r="GDB79" s="872"/>
      <c r="GDC79" s="872"/>
      <c r="GDD79" s="872"/>
      <c r="GDE79" s="872"/>
      <c r="GDF79" s="872"/>
      <c r="GDG79" s="872"/>
      <c r="GDH79" s="872"/>
      <c r="GDI79" s="872"/>
      <c r="GDJ79" s="872"/>
      <c r="GDK79" s="872"/>
      <c r="GDL79" s="872"/>
      <c r="GDM79" s="872"/>
      <c r="GDN79" s="872"/>
      <c r="GDO79" s="872"/>
      <c r="GDP79" s="872"/>
      <c r="GDQ79" s="872"/>
      <c r="GDR79" s="872"/>
      <c r="GDS79" s="872"/>
      <c r="GDT79" s="872"/>
      <c r="GDU79" s="872"/>
      <c r="GDV79" s="872"/>
      <c r="GDW79" s="872"/>
      <c r="GDX79" s="872"/>
      <c r="GDY79" s="872"/>
      <c r="GDZ79" s="872"/>
      <c r="GEA79" s="872"/>
      <c r="GEB79" s="872"/>
      <c r="GEC79" s="872"/>
      <c r="GED79" s="872"/>
      <c r="GEE79" s="872"/>
      <c r="GEF79" s="872"/>
      <c r="GEG79" s="872"/>
      <c r="GEH79" s="872"/>
      <c r="GEI79" s="872"/>
      <c r="GEJ79" s="872"/>
      <c r="GEK79" s="872"/>
      <c r="GEL79" s="872"/>
      <c r="GEM79" s="872"/>
      <c r="GEN79" s="872"/>
      <c r="GEO79" s="872"/>
      <c r="GEP79" s="872"/>
      <c r="GEQ79" s="872"/>
      <c r="GER79" s="872"/>
      <c r="GES79" s="872"/>
      <c r="GET79" s="872"/>
      <c r="GEU79" s="872"/>
      <c r="GEV79" s="872"/>
      <c r="GEW79" s="872"/>
      <c r="GEX79" s="872"/>
      <c r="GEY79" s="872"/>
      <c r="GEZ79" s="872"/>
      <c r="GFA79" s="872"/>
      <c r="GFB79" s="872"/>
      <c r="GFC79" s="872"/>
      <c r="GFD79" s="872"/>
      <c r="GFE79" s="872"/>
      <c r="GFF79" s="872"/>
      <c r="GFG79" s="872"/>
      <c r="GFH79" s="872"/>
      <c r="GFI79" s="872"/>
      <c r="GFJ79" s="872"/>
      <c r="GFK79" s="872"/>
      <c r="GFL79" s="872"/>
      <c r="GFM79" s="872"/>
      <c r="GFN79" s="872"/>
      <c r="GFO79" s="872"/>
      <c r="GFP79" s="872"/>
      <c r="GFQ79" s="872"/>
      <c r="GFR79" s="872"/>
      <c r="GFS79" s="872"/>
      <c r="GFT79" s="872"/>
      <c r="GFU79" s="872"/>
      <c r="GFV79" s="872"/>
      <c r="GFW79" s="872"/>
      <c r="GFX79" s="872"/>
      <c r="GFY79" s="872"/>
      <c r="GFZ79" s="872"/>
      <c r="GGA79" s="872"/>
      <c r="GGB79" s="872"/>
      <c r="GGC79" s="872"/>
      <c r="GGD79" s="872"/>
      <c r="GGE79" s="872"/>
      <c r="GGF79" s="872"/>
      <c r="GGG79" s="872"/>
      <c r="GGH79" s="872"/>
      <c r="GGI79" s="872"/>
      <c r="GGJ79" s="872"/>
      <c r="GGK79" s="872"/>
      <c r="GGL79" s="872"/>
      <c r="GGM79" s="872"/>
      <c r="GGN79" s="872"/>
      <c r="GGO79" s="872"/>
      <c r="GGP79" s="872"/>
      <c r="GGQ79" s="872"/>
      <c r="GGR79" s="872"/>
      <c r="GGS79" s="872"/>
      <c r="GGT79" s="872"/>
      <c r="GGU79" s="872"/>
      <c r="GGV79" s="872"/>
      <c r="GGW79" s="872"/>
      <c r="GGX79" s="872"/>
      <c r="GGY79" s="872"/>
      <c r="GGZ79" s="872"/>
      <c r="GHA79" s="872"/>
      <c r="GHB79" s="872"/>
      <c r="GHC79" s="872"/>
      <c r="GHD79" s="872"/>
      <c r="GHE79" s="872"/>
      <c r="GHF79" s="872"/>
      <c r="GHG79" s="872"/>
      <c r="GHH79" s="872"/>
      <c r="GHI79" s="872"/>
      <c r="GHJ79" s="872"/>
      <c r="GHK79" s="872"/>
      <c r="GHL79" s="872"/>
      <c r="GHM79" s="872"/>
      <c r="GHN79" s="872"/>
      <c r="GHO79" s="872"/>
      <c r="GHP79" s="872"/>
      <c r="GHQ79" s="872"/>
      <c r="GHR79" s="872"/>
      <c r="GHS79" s="872"/>
      <c r="GHT79" s="872"/>
      <c r="GHU79" s="872"/>
      <c r="GHV79" s="872"/>
      <c r="GHW79" s="872"/>
      <c r="GHX79" s="872"/>
      <c r="GHY79" s="872"/>
      <c r="GHZ79" s="872"/>
      <c r="GIA79" s="872"/>
      <c r="GIB79" s="872"/>
      <c r="GIC79" s="872"/>
      <c r="GID79" s="872"/>
      <c r="GIE79" s="872"/>
      <c r="GIF79" s="872"/>
      <c r="GIG79" s="872"/>
      <c r="GIH79" s="872"/>
      <c r="GII79" s="872"/>
      <c r="GIJ79" s="872"/>
      <c r="GIK79" s="872"/>
      <c r="GIL79" s="872"/>
      <c r="GIM79" s="872"/>
      <c r="GIN79" s="872"/>
      <c r="GIO79" s="872"/>
      <c r="GIP79" s="872"/>
      <c r="GIQ79" s="872"/>
      <c r="GIR79" s="872"/>
      <c r="GIS79" s="872"/>
      <c r="GIT79" s="872"/>
      <c r="GIU79" s="872"/>
      <c r="GIV79" s="872"/>
      <c r="GIW79" s="872"/>
      <c r="GIX79" s="872"/>
      <c r="GIY79" s="872"/>
      <c r="GIZ79" s="872"/>
      <c r="GJA79" s="872"/>
      <c r="GJB79" s="872"/>
      <c r="GJC79" s="872"/>
      <c r="GJD79" s="872"/>
      <c r="GJE79" s="872"/>
      <c r="GJF79" s="872"/>
      <c r="GJG79" s="872"/>
      <c r="GJH79" s="872"/>
      <c r="GJI79" s="872"/>
      <c r="GJJ79" s="872"/>
      <c r="GJK79" s="872"/>
      <c r="GJL79" s="872"/>
      <c r="GJM79" s="872"/>
      <c r="GJN79" s="872"/>
      <c r="GJO79" s="872"/>
      <c r="GJP79" s="872"/>
      <c r="GJQ79" s="872"/>
      <c r="GJR79" s="872"/>
      <c r="GJS79" s="872"/>
      <c r="GJT79" s="872"/>
      <c r="GJU79" s="872"/>
      <c r="GJV79" s="872"/>
      <c r="GJW79" s="872"/>
      <c r="GJX79" s="872"/>
      <c r="GJY79" s="872"/>
      <c r="GJZ79" s="872"/>
      <c r="GKA79" s="872"/>
      <c r="GKB79" s="872"/>
      <c r="GKC79" s="872"/>
      <c r="GKD79" s="872"/>
      <c r="GKE79" s="872"/>
      <c r="GKF79" s="872"/>
      <c r="GKG79" s="872"/>
      <c r="GKH79" s="872"/>
      <c r="GKI79" s="872"/>
      <c r="GKJ79" s="872"/>
      <c r="GKK79" s="872"/>
      <c r="GKL79" s="872"/>
      <c r="GKM79" s="872"/>
      <c r="GKN79" s="872"/>
      <c r="GKO79" s="872"/>
      <c r="GKP79" s="872"/>
      <c r="GKQ79" s="872"/>
      <c r="GKR79" s="872"/>
      <c r="GKS79" s="872"/>
      <c r="GKT79" s="872"/>
      <c r="GKU79" s="872"/>
      <c r="GKV79" s="872"/>
      <c r="GKW79" s="872"/>
      <c r="GKX79" s="872"/>
      <c r="GKY79" s="872"/>
      <c r="GKZ79" s="872"/>
      <c r="GLA79" s="872"/>
      <c r="GLB79" s="872"/>
      <c r="GLC79" s="872"/>
      <c r="GLD79" s="872"/>
      <c r="GLE79" s="872"/>
      <c r="GLF79" s="872"/>
      <c r="GLG79" s="872"/>
      <c r="GLH79" s="872"/>
      <c r="GLI79" s="872"/>
      <c r="GLJ79" s="872"/>
      <c r="GLK79" s="872"/>
      <c r="GLL79" s="872"/>
      <c r="GLM79" s="872"/>
      <c r="GLN79" s="872"/>
      <c r="GLO79" s="872"/>
      <c r="GLP79" s="872"/>
      <c r="GLQ79" s="872"/>
      <c r="GLR79" s="872"/>
      <c r="GLS79" s="872"/>
      <c r="GLT79" s="872"/>
      <c r="GLU79" s="872"/>
      <c r="GLV79" s="872"/>
      <c r="GLW79" s="872"/>
      <c r="GLX79" s="872"/>
      <c r="GLY79" s="872"/>
      <c r="GLZ79" s="872"/>
      <c r="GMA79" s="872"/>
      <c r="GMB79" s="872"/>
      <c r="GMC79" s="872"/>
      <c r="GMD79" s="872"/>
      <c r="GME79" s="872"/>
      <c r="GMF79" s="872"/>
      <c r="GMG79" s="872"/>
      <c r="GMH79" s="872"/>
      <c r="GMI79" s="872"/>
      <c r="GMJ79" s="872"/>
      <c r="GMK79" s="872"/>
      <c r="GML79" s="872"/>
      <c r="GMM79" s="872"/>
      <c r="GMN79" s="872"/>
      <c r="GMO79" s="872"/>
      <c r="GMP79" s="872"/>
      <c r="GMQ79" s="872"/>
      <c r="GMR79" s="872"/>
      <c r="GMS79" s="872"/>
      <c r="GMT79" s="872"/>
      <c r="GMU79" s="872"/>
      <c r="GMV79" s="872"/>
      <c r="GMW79" s="872"/>
      <c r="GMX79" s="872"/>
      <c r="GMY79" s="872"/>
      <c r="GMZ79" s="872"/>
      <c r="GNA79" s="872"/>
      <c r="GNB79" s="872"/>
      <c r="GNC79" s="872"/>
      <c r="GND79" s="872"/>
      <c r="GNE79" s="872"/>
      <c r="GNF79" s="872"/>
      <c r="GNG79" s="872"/>
      <c r="GNH79" s="872"/>
      <c r="GNI79" s="872"/>
      <c r="GNJ79" s="872"/>
      <c r="GNK79" s="872"/>
      <c r="GNL79" s="872"/>
      <c r="GNM79" s="872"/>
      <c r="GNN79" s="872"/>
      <c r="GNO79" s="872"/>
      <c r="GNP79" s="872"/>
      <c r="GNQ79" s="872"/>
      <c r="GNR79" s="872"/>
      <c r="GNS79" s="872"/>
      <c r="GNT79" s="872"/>
      <c r="GNU79" s="872"/>
      <c r="GNV79" s="872"/>
      <c r="GNW79" s="872"/>
      <c r="GNX79" s="872"/>
      <c r="GNY79" s="872"/>
      <c r="GNZ79" s="872"/>
      <c r="GOA79" s="872"/>
      <c r="GOB79" s="872"/>
      <c r="GOC79" s="872"/>
      <c r="GOD79" s="872"/>
      <c r="GOE79" s="872"/>
      <c r="GOF79" s="872"/>
      <c r="GOG79" s="872"/>
      <c r="GOH79" s="872"/>
      <c r="GOI79" s="872"/>
      <c r="GOJ79" s="872"/>
      <c r="GOK79" s="872"/>
      <c r="GOL79" s="872"/>
      <c r="GOM79" s="872"/>
      <c r="GON79" s="872"/>
      <c r="GOO79" s="872"/>
      <c r="GOP79" s="872"/>
      <c r="GOQ79" s="872"/>
      <c r="GOR79" s="872"/>
      <c r="GOS79" s="872"/>
      <c r="GOT79" s="872"/>
      <c r="GOU79" s="872"/>
      <c r="GOV79" s="872"/>
      <c r="GOW79" s="872"/>
      <c r="GOX79" s="872"/>
      <c r="GOY79" s="872"/>
      <c r="GOZ79" s="872"/>
      <c r="GPA79" s="872"/>
      <c r="GPB79" s="872"/>
      <c r="GPC79" s="872"/>
      <c r="GPD79" s="872"/>
      <c r="GPE79" s="872"/>
      <c r="GPF79" s="872"/>
      <c r="GPG79" s="872"/>
      <c r="GPH79" s="872"/>
      <c r="GPI79" s="872"/>
      <c r="GPJ79" s="872"/>
      <c r="GPK79" s="872"/>
      <c r="GPL79" s="872"/>
      <c r="GPM79" s="872"/>
      <c r="GPN79" s="872"/>
      <c r="GPO79" s="872"/>
      <c r="GPP79" s="872"/>
      <c r="GPQ79" s="872"/>
      <c r="GPR79" s="872"/>
      <c r="GPS79" s="872"/>
      <c r="GPT79" s="872"/>
      <c r="GPU79" s="872"/>
      <c r="GPV79" s="872"/>
      <c r="GPW79" s="872"/>
      <c r="GPX79" s="872"/>
      <c r="GPY79" s="872"/>
      <c r="GPZ79" s="872"/>
      <c r="GQA79" s="872"/>
      <c r="GQB79" s="872"/>
      <c r="GQC79" s="872"/>
      <c r="GQD79" s="872"/>
      <c r="GQE79" s="872"/>
      <c r="GQF79" s="872"/>
      <c r="GQG79" s="872"/>
      <c r="GQH79" s="872"/>
      <c r="GQI79" s="872"/>
      <c r="GQJ79" s="872"/>
      <c r="GQK79" s="872"/>
      <c r="GQL79" s="872"/>
      <c r="GQM79" s="872"/>
      <c r="GQN79" s="872"/>
      <c r="GQO79" s="872"/>
      <c r="GQP79" s="872"/>
      <c r="GQQ79" s="872"/>
      <c r="GQR79" s="872"/>
      <c r="GQS79" s="872"/>
      <c r="GQT79" s="872"/>
      <c r="GQU79" s="872"/>
      <c r="GQV79" s="872"/>
      <c r="GQW79" s="872"/>
      <c r="GQX79" s="872"/>
      <c r="GQY79" s="872"/>
      <c r="GQZ79" s="872"/>
      <c r="GRA79" s="872"/>
      <c r="GRB79" s="872"/>
      <c r="GRC79" s="872"/>
      <c r="GRD79" s="872"/>
      <c r="GRE79" s="872"/>
      <c r="GRF79" s="872"/>
      <c r="GRG79" s="872"/>
      <c r="GRH79" s="872"/>
      <c r="GRI79" s="872"/>
      <c r="GRJ79" s="872"/>
      <c r="GRK79" s="872"/>
      <c r="GRL79" s="872"/>
      <c r="GRM79" s="872"/>
      <c r="GRN79" s="872"/>
      <c r="GRO79" s="872"/>
      <c r="GRP79" s="872"/>
      <c r="GRQ79" s="872"/>
      <c r="GRR79" s="872"/>
      <c r="GRS79" s="872"/>
      <c r="GRT79" s="872"/>
      <c r="GRU79" s="872"/>
      <c r="GRV79" s="872"/>
      <c r="GRW79" s="872"/>
      <c r="GRX79" s="872"/>
      <c r="GRY79" s="872"/>
      <c r="GRZ79" s="872"/>
      <c r="GSA79" s="872"/>
      <c r="GSB79" s="872"/>
      <c r="GSC79" s="872"/>
      <c r="GSD79" s="872"/>
      <c r="GSE79" s="872"/>
      <c r="GSF79" s="872"/>
      <c r="GSG79" s="872"/>
      <c r="GSH79" s="872"/>
      <c r="GSI79" s="872"/>
      <c r="GSJ79" s="872"/>
      <c r="GSK79" s="872"/>
      <c r="GSL79" s="872"/>
      <c r="GSM79" s="872"/>
      <c r="GSN79" s="872"/>
      <c r="GSO79" s="872"/>
      <c r="GSP79" s="872"/>
      <c r="GSQ79" s="872"/>
      <c r="GSR79" s="872"/>
      <c r="GSS79" s="872"/>
      <c r="GST79" s="872"/>
      <c r="GSU79" s="872"/>
      <c r="GSV79" s="872"/>
      <c r="GSW79" s="872"/>
      <c r="GSX79" s="872"/>
      <c r="GSY79" s="872"/>
      <c r="GSZ79" s="872"/>
      <c r="GTA79" s="872"/>
      <c r="GTB79" s="872"/>
      <c r="GTC79" s="872"/>
      <c r="GTD79" s="872"/>
      <c r="GTE79" s="872"/>
      <c r="GTF79" s="872"/>
      <c r="GTG79" s="872"/>
      <c r="GTH79" s="872"/>
      <c r="GTI79" s="872"/>
      <c r="GTJ79" s="872"/>
      <c r="GTK79" s="872"/>
      <c r="GTL79" s="872"/>
      <c r="GTM79" s="872"/>
      <c r="GTN79" s="872"/>
      <c r="GTO79" s="872"/>
      <c r="GTP79" s="872"/>
      <c r="GTQ79" s="872"/>
      <c r="GTR79" s="872"/>
      <c r="GTS79" s="872"/>
      <c r="GTT79" s="872"/>
      <c r="GTU79" s="872"/>
      <c r="GTV79" s="872"/>
      <c r="GTW79" s="872"/>
      <c r="GTX79" s="872"/>
      <c r="GTY79" s="872"/>
      <c r="GTZ79" s="872"/>
      <c r="GUA79" s="872"/>
      <c r="GUB79" s="872"/>
      <c r="GUC79" s="872"/>
      <c r="GUD79" s="872"/>
      <c r="GUE79" s="872"/>
      <c r="GUF79" s="872"/>
      <c r="GUG79" s="872"/>
      <c r="GUH79" s="872"/>
      <c r="GUI79" s="872"/>
      <c r="GUJ79" s="872"/>
      <c r="GUK79" s="872"/>
      <c r="GUL79" s="872"/>
      <c r="GUM79" s="872"/>
      <c r="GUN79" s="872"/>
      <c r="GUO79" s="872"/>
      <c r="GUP79" s="872"/>
      <c r="GUQ79" s="872"/>
      <c r="GUR79" s="872"/>
      <c r="GUS79" s="872"/>
      <c r="GUT79" s="872"/>
      <c r="GUU79" s="872"/>
      <c r="GUV79" s="872"/>
      <c r="GUW79" s="872"/>
      <c r="GUX79" s="872"/>
      <c r="GUY79" s="872"/>
      <c r="GUZ79" s="872"/>
      <c r="GVA79" s="872"/>
      <c r="GVB79" s="872"/>
      <c r="GVC79" s="872"/>
      <c r="GVD79" s="872"/>
      <c r="GVE79" s="872"/>
      <c r="GVF79" s="872"/>
      <c r="GVG79" s="872"/>
      <c r="GVH79" s="872"/>
      <c r="GVI79" s="872"/>
      <c r="GVJ79" s="872"/>
      <c r="GVK79" s="872"/>
      <c r="GVL79" s="872"/>
      <c r="GVM79" s="872"/>
      <c r="GVN79" s="872"/>
      <c r="GVO79" s="872"/>
      <c r="GVP79" s="872"/>
      <c r="GVQ79" s="872"/>
      <c r="GVR79" s="872"/>
      <c r="GVS79" s="872"/>
      <c r="GVT79" s="872"/>
      <c r="GVU79" s="872"/>
      <c r="GVV79" s="872"/>
      <c r="GVW79" s="872"/>
      <c r="GVX79" s="872"/>
      <c r="GVY79" s="872"/>
      <c r="GVZ79" s="872"/>
      <c r="GWA79" s="872"/>
      <c r="GWB79" s="872"/>
      <c r="GWC79" s="872"/>
      <c r="GWD79" s="872"/>
      <c r="GWE79" s="872"/>
      <c r="GWF79" s="872"/>
      <c r="GWG79" s="872"/>
      <c r="GWH79" s="872"/>
      <c r="GWI79" s="872"/>
      <c r="GWJ79" s="872"/>
      <c r="GWK79" s="872"/>
      <c r="GWL79" s="872"/>
      <c r="GWM79" s="872"/>
      <c r="GWN79" s="872"/>
      <c r="GWO79" s="872"/>
      <c r="GWP79" s="872"/>
      <c r="GWQ79" s="872"/>
      <c r="GWR79" s="872"/>
      <c r="GWS79" s="872"/>
      <c r="GWT79" s="872"/>
      <c r="GWU79" s="872"/>
      <c r="GWV79" s="872"/>
      <c r="GWW79" s="872"/>
      <c r="GWX79" s="872"/>
      <c r="GWY79" s="872"/>
      <c r="GWZ79" s="872"/>
      <c r="GXA79" s="872"/>
      <c r="GXB79" s="872"/>
      <c r="GXC79" s="872"/>
      <c r="GXD79" s="872"/>
      <c r="GXE79" s="872"/>
      <c r="GXF79" s="872"/>
      <c r="GXG79" s="872"/>
      <c r="GXH79" s="872"/>
      <c r="GXI79" s="872"/>
      <c r="GXJ79" s="872"/>
      <c r="GXK79" s="872"/>
      <c r="GXL79" s="872"/>
      <c r="GXM79" s="872"/>
      <c r="GXN79" s="872"/>
      <c r="GXO79" s="872"/>
      <c r="GXP79" s="872"/>
      <c r="GXQ79" s="872"/>
      <c r="GXR79" s="872"/>
      <c r="GXS79" s="872"/>
      <c r="GXT79" s="872"/>
      <c r="GXU79" s="872"/>
      <c r="GXV79" s="872"/>
      <c r="GXW79" s="872"/>
      <c r="GXX79" s="872"/>
      <c r="GXY79" s="872"/>
      <c r="GXZ79" s="872"/>
      <c r="GYA79" s="872"/>
      <c r="GYB79" s="872"/>
      <c r="GYC79" s="872"/>
      <c r="GYD79" s="872"/>
      <c r="GYE79" s="872"/>
      <c r="GYF79" s="872"/>
      <c r="GYG79" s="872"/>
      <c r="GYH79" s="872"/>
      <c r="GYI79" s="872"/>
      <c r="GYJ79" s="872"/>
      <c r="GYK79" s="872"/>
      <c r="GYL79" s="872"/>
      <c r="GYM79" s="872"/>
      <c r="GYN79" s="872"/>
      <c r="GYO79" s="872"/>
      <c r="GYP79" s="872"/>
      <c r="GYQ79" s="872"/>
      <c r="GYR79" s="872"/>
      <c r="GYS79" s="872"/>
      <c r="GYT79" s="872"/>
      <c r="GYU79" s="872"/>
      <c r="GYV79" s="872"/>
      <c r="GYW79" s="872"/>
      <c r="GYX79" s="872"/>
      <c r="GYY79" s="872"/>
      <c r="GYZ79" s="872"/>
      <c r="GZA79" s="872"/>
      <c r="GZB79" s="872"/>
      <c r="GZC79" s="872"/>
      <c r="GZD79" s="872"/>
      <c r="GZE79" s="872"/>
      <c r="GZF79" s="872"/>
      <c r="GZG79" s="872"/>
      <c r="GZH79" s="872"/>
      <c r="GZI79" s="872"/>
      <c r="GZJ79" s="872"/>
      <c r="GZK79" s="872"/>
      <c r="GZL79" s="872"/>
      <c r="GZM79" s="872"/>
      <c r="GZN79" s="872"/>
      <c r="GZO79" s="872"/>
      <c r="GZP79" s="872"/>
      <c r="GZQ79" s="872"/>
      <c r="GZR79" s="872"/>
      <c r="GZS79" s="872"/>
      <c r="GZT79" s="872"/>
      <c r="GZU79" s="872"/>
      <c r="GZV79" s="872"/>
      <c r="GZW79" s="872"/>
      <c r="GZX79" s="872"/>
      <c r="GZY79" s="872"/>
      <c r="GZZ79" s="872"/>
      <c r="HAA79" s="872"/>
      <c r="HAB79" s="872"/>
      <c r="HAC79" s="872"/>
      <c r="HAD79" s="872"/>
      <c r="HAE79" s="872"/>
      <c r="HAF79" s="872"/>
      <c r="HAG79" s="872"/>
      <c r="HAH79" s="872"/>
      <c r="HAI79" s="872"/>
      <c r="HAJ79" s="872"/>
      <c r="HAK79" s="872"/>
      <c r="HAL79" s="872"/>
      <c r="HAM79" s="872"/>
      <c r="HAN79" s="872"/>
      <c r="HAO79" s="872"/>
      <c r="HAP79" s="872"/>
      <c r="HAQ79" s="872"/>
      <c r="HAR79" s="872"/>
      <c r="HAS79" s="872"/>
      <c r="HAT79" s="872"/>
      <c r="HAU79" s="872"/>
      <c r="HAV79" s="872"/>
      <c r="HAW79" s="872"/>
      <c r="HAX79" s="872"/>
      <c r="HAY79" s="872"/>
      <c r="HAZ79" s="872"/>
      <c r="HBA79" s="872"/>
      <c r="HBB79" s="872"/>
      <c r="HBC79" s="872"/>
      <c r="HBD79" s="872"/>
      <c r="HBE79" s="872"/>
      <c r="HBF79" s="872"/>
      <c r="HBG79" s="872"/>
      <c r="HBH79" s="872"/>
      <c r="HBI79" s="872"/>
      <c r="HBJ79" s="872"/>
      <c r="HBK79" s="872"/>
      <c r="HBL79" s="872"/>
      <c r="HBM79" s="872"/>
      <c r="HBN79" s="872"/>
      <c r="HBO79" s="872"/>
      <c r="HBP79" s="872"/>
      <c r="HBQ79" s="872"/>
      <c r="HBR79" s="872"/>
      <c r="HBS79" s="872"/>
      <c r="HBT79" s="872"/>
      <c r="HBU79" s="872"/>
      <c r="HBV79" s="872"/>
      <c r="HBW79" s="872"/>
      <c r="HBX79" s="872"/>
      <c r="HBY79" s="872"/>
      <c r="HBZ79" s="872"/>
      <c r="HCA79" s="872"/>
      <c r="HCB79" s="872"/>
      <c r="HCC79" s="872"/>
      <c r="HCD79" s="872"/>
      <c r="HCE79" s="872"/>
      <c r="HCF79" s="872"/>
      <c r="HCG79" s="872"/>
      <c r="HCH79" s="872"/>
      <c r="HCI79" s="872"/>
      <c r="HCJ79" s="872"/>
      <c r="HCK79" s="872"/>
      <c r="HCL79" s="872"/>
      <c r="HCM79" s="872"/>
      <c r="HCN79" s="872"/>
      <c r="HCO79" s="872"/>
      <c r="HCP79" s="872"/>
      <c r="HCQ79" s="872"/>
      <c r="HCR79" s="872"/>
      <c r="HCS79" s="872"/>
      <c r="HCT79" s="872"/>
      <c r="HCU79" s="872"/>
      <c r="HCV79" s="872"/>
      <c r="HCW79" s="872"/>
      <c r="HCX79" s="872"/>
      <c r="HCY79" s="872"/>
      <c r="HCZ79" s="872"/>
      <c r="HDA79" s="872"/>
      <c r="HDB79" s="872"/>
      <c r="HDC79" s="872"/>
      <c r="HDD79" s="872"/>
      <c r="HDE79" s="872"/>
      <c r="HDF79" s="872"/>
      <c r="HDG79" s="872"/>
      <c r="HDH79" s="872"/>
      <c r="HDI79" s="872"/>
      <c r="HDJ79" s="872"/>
      <c r="HDK79" s="872"/>
      <c r="HDL79" s="872"/>
      <c r="HDM79" s="872"/>
      <c r="HDN79" s="872"/>
      <c r="HDO79" s="872"/>
      <c r="HDP79" s="872"/>
      <c r="HDQ79" s="872"/>
      <c r="HDR79" s="872"/>
      <c r="HDS79" s="872"/>
      <c r="HDT79" s="872"/>
      <c r="HDU79" s="872"/>
      <c r="HDV79" s="872"/>
      <c r="HDW79" s="872"/>
      <c r="HDX79" s="872"/>
      <c r="HDY79" s="872"/>
      <c r="HDZ79" s="872"/>
      <c r="HEA79" s="872"/>
      <c r="HEB79" s="872"/>
      <c r="HEC79" s="872"/>
      <c r="HED79" s="872"/>
      <c r="HEE79" s="872"/>
      <c r="HEF79" s="872"/>
      <c r="HEG79" s="872"/>
      <c r="HEH79" s="872"/>
      <c r="HEI79" s="872"/>
      <c r="HEJ79" s="872"/>
      <c r="HEK79" s="872"/>
      <c r="HEL79" s="872"/>
      <c r="HEM79" s="872"/>
      <c r="HEN79" s="872"/>
      <c r="HEO79" s="872"/>
      <c r="HEP79" s="872"/>
      <c r="HEQ79" s="872"/>
      <c r="HER79" s="872"/>
      <c r="HES79" s="872"/>
      <c r="HET79" s="872"/>
      <c r="HEU79" s="872"/>
      <c r="HEV79" s="872"/>
      <c r="HEW79" s="872"/>
      <c r="HEX79" s="872"/>
      <c r="HEY79" s="872"/>
      <c r="HEZ79" s="872"/>
      <c r="HFA79" s="872"/>
      <c r="HFB79" s="872"/>
      <c r="HFC79" s="872"/>
      <c r="HFD79" s="872"/>
      <c r="HFE79" s="872"/>
      <c r="HFF79" s="872"/>
      <c r="HFG79" s="872"/>
      <c r="HFH79" s="872"/>
      <c r="HFI79" s="872"/>
      <c r="HFJ79" s="872"/>
      <c r="HFK79" s="872"/>
      <c r="HFL79" s="872"/>
      <c r="HFM79" s="872"/>
      <c r="HFN79" s="872"/>
      <c r="HFO79" s="872"/>
      <c r="HFP79" s="872"/>
      <c r="HFQ79" s="872"/>
      <c r="HFR79" s="872"/>
      <c r="HFS79" s="872"/>
      <c r="HFT79" s="872"/>
      <c r="HFU79" s="872"/>
      <c r="HFV79" s="872"/>
      <c r="HFW79" s="872"/>
      <c r="HFX79" s="872"/>
      <c r="HFY79" s="872"/>
      <c r="HFZ79" s="872"/>
      <c r="HGA79" s="872"/>
      <c r="HGB79" s="872"/>
      <c r="HGC79" s="872"/>
      <c r="HGD79" s="872"/>
      <c r="HGE79" s="872"/>
      <c r="HGF79" s="872"/>
      <c r="HGG79" s="872"/>
      <c r="HGH79" s="872"/>
      <c r="HGI79" s="872"/>
      <c r="HGJ79" s="872"/>
      <c r="HGK79" s="872"/>
      <c r="HGL79" s="872"/>
      <c r="HGM79" s="872"/>
      <c r="HGN79" s="872"/>
      <c r="HGO79" s="872"/>
      <c r="HGP79" s="872"/>
      <c r="HGQ79" s="872"/>
      <c r="HGR79" s="872"/>
      <c r="HGS79" s="872"/>
      <c r="HGT79" s="872"/>
      <c r="HGU79" s="872"/>
      <c r="HGV79" s="872"/>
      <c r="HGW79" s="872"/>
      <c r="HGX79" s="872"/>
      <c r="HGY79" s="872"/>
      <c r="HGZ79" s="872"/>
      <c r="HHA79" s="872"/>
      <c r="HHB79" s="872"/>
      <c r="HHC79" s="872"/>
      <c r="HHD79" s="872"/>
      <c r="HHE79" s="872"/>
      <c r="HHF79" s="872"/>
      <c r="HHG79" s="872"/>
      <c r="HHH79" s="872"/>
      <c r="HHI79" s="872"/>
      <c r="HHJ79" s="872"/>
      <c r="HHK79" s="872"/>
      <c r="HHL79" s="872"/>
      <c r="HHM79" s="872"/>
      <c r="HHN79" s="872"/>
      <c r="HHO79" s="872"/>
      <c r="HHP79" s="872"/>
      <c r="HHQ79" s="872"/>
      <c r="HHR79" s="872"/>
      <c r="HHS79" s="872"/>
      <c r="HHT79" s="872"/>
      <c r="HHU79" s="872"/>
      <c r="HHV79" s="872"/>
      <c r="HHW79" s="872"/>
      <c r="HHX79" s="872"/>
      <c r="HHY79" s="872"/>
      <c r="HHZ79" s="872"/>
      <c r="HIA79" s="872"/>
      <c r="HIB79" s="872"/>
      <c r="HIC79" s="872"/>
      <c r="HID79" s="872"/>
      <c r="HIE79" s="872"/>
      <c r="HIF79" s="872"/>
      <c r="HIG79" s="872"/>
      <c r="HIH79" s="872"/>
      <c r="HII79" s="872"/>
      <c r="HIJ79" s="872"/>
      <c r="HIK79" s="872"/>
      <c r="HIL79" s="872"/>
      <c r="HIM79" s="872"/>
      <c r="HIN79" s="872"/>
      <c r="HIO79" s="872"/>
      <c r="HIP79" s="872"/>
      <c r="HIQ79" s="872"/>
      <c r="HIR79" s="872"/>
      <c r="HIS79" s="872"/>
      <c r="HIT79" s="872"/>
      <c r="HIU79" s="872"/>
      <c r="HIV79" s="872"/>
      <c r="HIW79" s="872"/>
      <c r="HIX79" s="872"/>
      <c r="HIY79" s="872"/>
      <c r="HIZ79" s="872"/>
      <c r="HJA79" s="872"/>
      <c r="HJB79" s="872"/>
      <c r="HJC79" s="872"/>
      <c r="HJD79" s="872"/>
      <c r="HJE79" s="872"/>
      <c r="HJF79" s="872"/>
      <c r="HJG79" s="872"/>
      <c r="HJH79" s="872"/>
      <c r="HJI79" s="872"/>
      <c r="HJJ79" s="872"/>
      <c r="HJK79" s="872"/>
      <c r="HJL79" s="872"/>
      <c r="HJM79" s="872"/>
      <c r="HJN79" s="872"/>
      <c r="HJO79" s="872"/>
      <c r="HJP79" s="872"/>
      <c r="HJQ79" s="872"/>
      <c r="HJR79" s="872"/>
      <c r="HJS79" s="872"/>
      <c r="HJT79" s="872"/>
      <c r="HJU79" s="872"/>
      <c r="HJV79" s="872"/>
      <c r="HJW79" s="872"/>
      <c r="HJX79" s="872"/>
      <c r="HJY79" s="872"/>
      <c r="HJZ79" s="872"/>
      <c r="HKA79" s="872"/>
      <c r="HKB79" s="872"/>
      <c r="HKC79" s="872"/>
      <c r="HKD79" s="872"/>
      <c r="HKE79" s="872"/>
      <c r="HKF79" s="872"/>
      <c r="HKG79" s="872"/>
      <c r="HKH79" s="872"/>
      <c r="HKI79" s="872"/>
      <c r="HKJ79" s="872"/>
      <c r="HKK79" s="872"/>
      <c r="HKL79" s="872"/>
      <c r="HKM79" s="872"/>
      <c r="HKN79" s="872"/>
      <c r="HKO79" s="872"/>
      <c r="HKP79" s="872"/>
      <c r="HKQ79" s="872"/>
      <c r="HKR79" s="872"/>
      <c r="HKS79" s="872"/>
      <c r="HKT79" s="872"/>
      <c r="HKU79" s="872"/>
      <c r="HKV79" s="872"/>
      <c r="HKW79" s="872"/>
      <c r="HKX79" s="872"/>
      <c r="HKY79" s="872"/>
      <c r="HKZ79" s="872"/>
      <c r="HLA79" s="872"/>
      <c r="HLB79" s="872"/>
      <c r="HLC79" s="872"/>
      <c r="HLD79" s="872"/>
      <c r="HLE79" s="872"/>
      <c r="HLF79" s="872"/>
      <c r="HLG79" s="872"/>
      <c r="HLH79" s="872"/>
      <c r="HLI79" s="872"/>
      <c r="HLJ79" s="872"/>
      <c r="HLK79" s="872"/>
      <c r="HLL79" s="872"/>
      <c r="HLM79" s="872"/>
      <c r="HLN79" s="872"/>
      <c r="HLO79" s="872"/>
      <c r="HLP79" s="872"/>
      <c r="HLQ79" s="872"/>
      <c r="HLR79" s="872"/>
      <c r="HLS79" s="872"/>
      <c r="HLT79" s="872"/>
      <c r="HLU79" s="872"/>
      <c r="HLV79" s="872"/>
      <c r="HLW79" s="872"/>
      <c r="HLX79" s="872"/>
      <c r="HLY79" s="872"/>
      <c r="HLZ79" s="872"/>
      <c r="HMA79" s="872"/>
      <c r="HMB79" s="872"/>
      <c r="HMC79" s="872"/>
      <c r="HMD79" s="872"/>
      <c r="HME79" s="872"/>
      <c r="HMF79" s="872"/>
      <c r="HMG79" s="872"/>
      <c r="HMH79" s="872"/>
      <c r="HMI79" s="872"/>
      <c r="HMJ79" s="872"/>
      <c r="HMK79" s="872"/>
      <c r="HML79" s="872"/>
      <c r="HMM79" s="872"/>
      <c r="HMN79" s="872"/>
      <c r="HMO79" s="872"/>
      <c r="HMP79" s="872"/>
      <c r="HMQ79" s="872"/>
      <c r="HMR79" s="872"/>
      <c r="HMS79" s="872"/>
      <c r="HMT79" s="872"/>
      <c r="HMU79" s="872"/>
      <c r="HMV79" s="872"/>
      <c r="HMW79" s="872"/>
      <c r="HMX79" s="872"/>
      <c r="HMY79" s="872"/>
      <c r="HMZ79" s="872"/>
      <c r="HNA79" s="872"/>
      <c r="HNB79" s="872"/>
      <c r="HNC79" s="872"/>
      <c r="HND79" s="872"/>
      <c r="HNE79" s="872"/>
      <c r="HNF79" s="872"/>
      <c r="HNG79" s="872"/>
      <c r="HNH79" s="872"/>
      <c r="HNI79" s="872"/>
      <c r="HNJ79" s="872"/>
      <c r="HNK79" s="872"/>
      <c r="HNL79" s="872"/>
      <c r="HNM79" s="872"/>
      <c r="HNN79" s="872"/>
      <c r="HNO79" s="872"/>
      <c r="HNP79" s="872"/>
      <c r="HNQ79" s="872"/>
      <c r="HNR79" s="872"/>
      <c r="HNS79" s="872"/>
      <c r="HNT79" s="872"/>
      <c r="HNU79" s="872"/>
      <c r="HNV79" s="872"/>
      <c r="HNW79" s="872"/>
      <c r="HNX79" s="872"/>
      <c r="HNY79" s="872"/>
      <c r="HNZ79" s="872"/>
      <c r="HOA79" s="872"/>
      <c r="HOB79" s="872"/>
      <c r="HOC79" s="872"/>
      <c r="HOD79" s="872"/>
      <c r="HOE79" s="872"/>
      <c r="HOF79" s="872"/>
      <c r="HOG79" s="872"/>
      <c r="HOH79" s="872"/>
      <c r="HOI79" s="872"/>
      <c r="HOJ79" s="872"/>
      <c r="HOK79" s="872"/>
      <c r="HOL79" s="872"/>
      <c r="HOM79" s="872"/>
      <c r="HON79" s="872"/>
      <c r="HOO79" s="872"/>
      <c r="HOP79" s="872"/>
      <c r="HOQ79" s="872"/>
      <c r="HOR79" s="872"/>
      <c r="HOS79" s="872"/>
      <c r="HOT79" s="872"/>
      <c r="HOU79" s="872"/>
      <c r="HOV79" s="872"/>
      <c r="HOW79" s="872"/>
      <c r="HOX79" s="872"/>
      <c r="HOY79" s="872"/>
      <c r="HOZ79" s="872"/>
      <c r="HPA79" s="872"/>
      <c r="HPB79" s="872"/>
      <c r="HPC79" s="872"/>
      <c r="HPD79" s="872"/>
      <c r="HPE79" s="872"/>
      <c r="HPF79" s="872"/>
      <c r="HPG79" s="872"/>
      <c r="HPH79" s="872"/>
      <c r="HPI79" s="872"/>
      <c r="HPJ79" s="872"/>
      <c r="HPK79" s="872"/>
      <c r="HPL79" s="872"/>
      <c r="HPM79" s="872"/>
      <c r="HPN79" s="872"/>
      <c r="HPO79" s="872"/>
      <c r="HPP79" s="872"/>
      <c r="HPQ79" s="872"/>
      <c r="HPR79" s="872"/>
      <c r="HPS79" s="872"/>
      <c r="HPT79" s="872"/>
      <c r="HPU79" s="872"/>
      <c r="HPV79" s="872"/>
      <c r="HPW79" s="872"/>
      <c r="HPX79" s="872"/>
      <c r="HPY79" s="872"/>
      <c r="HPZ79" s="872"/>
      <c r="HQA79" s="872"/>
      <c r="HQB79" s="872"/>
      <c r="HQC79" s="872"/>
      <c r="HQD79" s="872"/>
      <c r="HQE79" s="872"/>
      <c r="HQF79" s="872"/>
      <c r="HQG79" s="872"/>
      <c r="HQH79" s="872"/>
      <c r="HQI79" s="872"/>
      <c r="HQJ79" s="872"/>
      <c r="HQK79" s="872"/>
      <c r="HQL79" s="872"/>
      <c r="HQM79" s="872"/>
      <c r="HQN79" s="872"/>
      <c r="HQO79" s="872"/>
      <c r="HQP79" s="872"/>
      <c r="HQQ79" s="872"/>
      <c r="HQR79" s="872"/>
      <c r="HQS79" s="872"/>
      <c r="HQT79" s="872"/>
      <c r="HQU79" s="872"/>
      <c r="HQV79" s="872"/>
      <c r="HQW79" s="872"/>
      <c r="HQX79" s="872"/>
      <c r="HQY79" s="872"/>
      <c r="HQZ79" s="872"/>
      <c r="HRA79" s="872"/>
      <c r="HRB79" s="872"/>
      <c r="HRC79" s="872"/>
      <c r="HRD79" s="872"/>
      <c r="HRE79" s="872"/>
      <c r="HRF79" s="872"/>
      <c r="HRG79" s="872"/>
      <c r="HRH79" s="872"/>
      <c r="HRI79" s="872"/>
      <c r="HRJ79" s="872"/>
      <c r="HRK79" s="872"/>
      <c r="HRL79" s="872"/>
      <c r="HRM79" s="872"/>
      <c r="HRN79" s="872"/>
      <c r="HRO79" s="872"/>
      <c r="HRP79" s="872"/>
      <c r="HRQ79" s="872"/>
      <c r="HRR79" s="872"/>
      <c r="HRS79" s="872"/>
      <c r="HRT79" s="872"/>
      <c r="HRU79" s="872"/>
      <c r="HRV79" s="872"/>
      <c r="HRW79" s="872"/>
      <c r="HRX79" s="872"/>
      <c r="HRY79" s="872"/>
      <c r="HRZ79" s="872"/>
      <c r="HSA79" s="872"/>
      <c r="HSB79" s="872"/>
      <c r="HSC79" s="872"/>
      <c r="HSD79" s="872"/>
      <c r="HSE79" s="872"/>
      <c r="HSF79" s="872"/>
      <c r="HSG79" s="872"/>
      <c r="HSH79" s="872"/>
      <c r="HSI79" s="872"/>
      <c r="HSJ79" s="872"/>
      <c r="HSK79" s="872"/>
      <c r="HSL79" s="872"/>
      <c r="HSM79" s="872"/>
      <c r="HSN79" s="872"/>
      <c r="HSO79" s="872"/>
      <c r="HSP79" s="872"/>
      <c r="HSQ79" s="872"/>
      <c r="HSR79" s="872"/>
      <c r="HSS79" s="872"/>
      <c r="HST79" s="872"/>
      <c r="HSU79" s="872"/>
      <c r="HSV79" s="872"/>
      <c r="HSW79" s="872"/>
      <c r="HSX79" s="872"/>
      <c r="HSY79" s="872"/>
      <c r="HSZ79" s="872"/>
      <c r="HTA79" s="872"/>
      <c r="HTB79" s="872"/>
      <c r="HTC79" s="872"/>
      <c r="HTD79" s="872"/>
      <c r="HTE79" s="872"/>
      <c r="HTF79" s="872"/>
      <c r="HTG79" s="872"/>
      <c r="HTH79" s="872"/>
      <c r="HTI79" s="872"/>
      <c r="HTJ79" s="872"/>
      <c r="HTK79" s="872"/>
      <c r="HTL79" s="872"/>
      <c r="HTM79" s="872"/>
      <c r="HTN79" s="872"/>
      <c r="HTO79" s="872"/>
      <c r="HTP79" s="872"/>
      <c r="HTQ79" s="872"/>
      <c r="HTR79" s="872"/>
      <c r="HTS79" s="872"/>
      <c r="HTT79" s="872"/>
      <c r="HTU79" s="872"/>
      <c r="HTV79" s="872"/>
      <c r="HTW79" s="872"/>
      <c r="HTX79" s="872"/>
      <c r="HTY79" s="872"/>
      <c r="HTZ79" s="872"/>
      <c r="HUA79" s="872"/>
      <c r="HUB79" s="872"/>
      <c r="HUC79" s="872"/>
      <c r="HUD79" s="872"/>
      <c r="HUE79" s="872"/>
      <c r="HUF79" s="872"/>
      <c r="HUG79" s="872"/>
      <c r="HUH79" s="872"/>
      <c r="HUI79" s="872"/>
      <c r="HUJ79" s="872"/>
      <c r="HUK79" s="872"/>
      <c r="HUL79" s="872"/>
      <c r="HUM79" s="872"/>
      <c r="HUN79" s="872"/>
      <c r="HUO79" s="872"/>
      <c r="HUP79" s="872"/>
      <c r="HUQ79" s="872"/>
      <c r="HUR79" s="872"/>
      <c r="HUS79" s="872"/>
      <c r="HUT79" s="872"/>
      <c r="HUU79" s="872"/>
      <c r="HUV79" s="872"/>
      <c r="HUW79" s="872"/>
      <c r="HUX79" s="872"/>
      <c r="HUY79" s="872"/>
      <c r="HUZ79" s="872"/>
      <c r="HVA79" s="872"/>
      <c r="HVB79" s="872"/>
      <c r="HVC79" s="872"/>
      <c r="HVD79" s="872"/>
      <c r="HVE79" s="872"/>
      <c r="HVF79" s="872"/>
      <c r="HVG79" s="872"/>
      <c r="HVH79" s="872"/>
      <c r="HVI79" s="872"/>
      <c r="HVJ79" s="872"/>
      <c r="HVK79" s="872"/>
      <c r="HVL79" s="872"/>
      <c r="HVM79" s="872"/>
      <c r="HVN79" s="872"/>
      <c r="HVO79" s="872"/>
      <c r="HVP79" s="872"/>
      <c r="HVQ79" s="872"/>
      <c r="HVR79" s="872"/>
      <c r="HVS79" s="872"/>
      <c r="HVT79" s="872"/>
      <c r="HVU79" s="872"/>
      <c r="HVV79" s="872"/>
      <c r="HVW79" s="872"/>
      <c r="HVX79" s="872"/>
      <c r="HVY79" s="872"/>
      <c r="HVZ79" s="872"/>
      <c r="HWA79" s="872"/>
      <c r="HWB79" s="872"/>
      <c r="HWC79" s="872"/>
      <c r="HWD79" s="872"/>
      <c r="HWE79" s="872"/>
      <c r="HWF79" s="872"/>
      <c r="HWG79" s="872"/>
      <c r="HWH79" s="872"/>
      <c r="HWI79" s="872"/>
      <c r="HWJ79" s="872"/>
      <c r="HWK79" s="872"/>
      <c r="HWL79" s="872"/>
      <c r="HWM79" s="872"/>
      <c r="HWN79" s="872"/>
      <c r="HWO79" s="872"/>
      <c r="HWP79" s="872"/>
      <c r="HWQ79" s="872"/>
      <c r="HWR79" s="872"/>
      <c r="HWS79" s="872"/>
      <c r="HWT79" s="872"/>
      <c r="HWU79" s="872"/>
      <c r="HWV79" s="872"/>
      <c r="HWW79" s="872"/>
      <c r="HWX79" s="872"/>
      <c r="HWY79" s="872"/>
      <c r="HWZ79" s="872"/>
      <c r="HXA79" s="872"/>
      <c r="HXB79" s="872"/>
      <c r="HXC79" s="872"/>
      <c r="HXD79" s="872"/>
      <c r="HXE79" s="872"/>
      <c r="HXF79" s="872"/>
      <c r="HXG79" s="872"/>
      <c r="HXH79" s="872"/>
      <c r="HXI79" s="872"/>
      <c r="HXJ79" s="872"/>
      <c r="HXK79" s="872"/>
      <c r="HXL79" s="872"/>
      <c r="HXM79" s="872"/>
      <c r="HXN79" s="872"/>
      <c r="HXO79" s="872"/>
      <c r="HXP79" s="872"/>
      <c r="HXQ79" s="872"/>
      <c r="HXR79" s="872"/>
      <c r="HXS79" s="872"/>
      <c r="HXT79" s="872"/>
      <c r="HXU79" s="872"/>
      <c r="HXV79" s="872"/>
      <c r="HXW79" s="872"/>
      <c r="HXX79" s="872"/>
      <c r="HXY79" s="872"/>
      <c r="HXZ79" s="872"/>
      <c r="HYA79" s="872"/>
      <c r="HYB79" s="872"/>
      <c r="HYC79" s="872"/>
      <c r="HYD79" s="872"/>
      <c r="HYE79" s="872"/>
      <c r="HYF79" s="872"/>
      <c r="HYG79" s="872"/>
      <c r="HYH79" s="872"/>
      <c r="HYI79" s="872"/>
      <c r="HYJ79" s="872"/>
      <c r="HYK79" s="872"/>
      <c r="HYL79" s="872"/>
      <c r="HYM79" s="872"/>
      <c r="HYN79" s="872"/>
      <c r="HYO79" s="872"/>
      <c r="HYP79" s="872"/>
      <c r="HYQ79" s="872"/>
      <c r="HYR79" s="872"/>
      <c r="HYS79" s="872"/>
      <c r="HYT79" s="872"/>
      <c r="HYU79" s="872"/>
      <c r="HYV79" s="872"/>
      <c r="HYW79" s="872"/>
      <c r="HYX79" s="872"/>
      <c r="HYY79" s="872"/>
      <c r="HYZ79" s="872"/>
      <c r="HZA79" s="872"/>
      <c r="HZB79" s="872"/>
      <c r="HZC79" s="872"/>
      <c r="HZD79" s="872"/>
      <c r="HZE79" s="872"/>
      <c r="HZF79" s="872"/>
      <c r="HZG79" s="872"/>
      <c r="HZH79" s="872"/>
      <c r="HZI79" s="872"/>
      <c r="HZJ79" s="872"/>
      <c r="HZK79" s="872"/>
      <c r="HZL79" s="872"/>
      <c r="HZM79" s="872"/>
      <c r="HZN79" s="872"/>
      <c r="HZO79" s="872"/>
      <c r="HZP79" s="872"/>
      <c r="HZQ79" s="872"/>
      <c r="HZR79" s="872"/>
      <c r="HZS79" s="872"/>
      <c r="HZT79" s="872"/>
      <c r="HZU79" s="872"/>
      <c r="HZV79" s="872"/>
      <c r="HZW79" s="872"/>
      <c r="HZX79" s="872"/>
      <c r="HZY79" s="872"/>
      <c r="HZZ79" s="872"/>
      <c r="IAA79" s="872"/>
      <c r="IAB79" s="872"/>
      <c r="IAC79" s="872"/>
      <c r="IAD79" s="872"/>
      <c r="IAE79" s="872"/>
      <c r="IAF79" s="872"/>
      <c r="IAG79" s="872"/>
      <c r="IAH79" s="872"/>
      <c r="IAI79" s="872"/>
      <c r="IAJ79" s="872"/>
      <c r="IAK79" s="872"/>
      <c r="IAL79" s="872"/>
      <c r="IAM79" s="872"/>
      <c r="IAN79" s="872"/>
      <c r="IAO79" s="872"/>
      <c r="IAP79" s="872"/>
      <c r="IAQ79" s="872"/>
      <c r="IAR79" s="872"/>
      <c r="IAS79" s="872"/>
      <c r="IAT79" s="872"/>
      <c r="IAU79" s="872"/>
      <c r="IAV79" s="872"/>
      <c r="IAW79" s="872"/>
      <c r="IAX79" s="872"/>
      <c r="IAY79" s="872"/>
      <c r="IAZ79" s="872"/>
      <c r="IBA79" s="872"/>
      <c r="IBB79" s="872"/>
      <c r="IBC79" s="872"/>
      <c r="IBD79" s="872"/>
      <c r="IBE79" s="872"/>
      <c r="IBF79" s="872"/>
      <c r="IBG79" s="872"/>
      <c r="IBH79" s="872"/>
      <c r="IBI79" s="872"/>
      <c r="IBJ79" s="872"/>
      <c r="IBK79" s="872"/>
      <c r="IBL79" s="872"/>
      <c r="IBM79" s="872"/>
      <c r="IBN79" s="872"/>
      <c r="IBO79" s="872"/>
      <c r="IBP79" s="872"/>
      <c r="IBQ79" s="872"/>
      <c r="IBR79" s="872"/>
      <c r="IBS79" s="872"/>
      <c r="IBT79" s="872"/>
      <c r="IBU79" s="872"/>
      <c r="IBV79" s="872"/>
      <c r="IBW79" s="872"/>
      <c r="IBX79" s="872"/>
      <c r="IBY79" s="872"/>
      <c r="IBZ79" s="872"/>
      <c r="ICA79" s="872"/>
      <c r="ICB79" s="872"/>
      <c r="ICC79" s="872"/>
      <c r="ICD79" s="872"/>
      <c r="ICE79" s="872"/>
      <c r="ICF79" s="872"/>
      <c r="ICG79" s="872"/>
      <c r="ICH79" s="872"/>
      <c r="ICI79" s="872"/>
      <c r="ICJ79" s="872"/>
      <c r="ICK79" s="872"/>
      <c r="ICL79" s="872"/>
      <c r="ICM79" s="872"/>
      <c r="ICN79" s="872"/>
      <c r="ICO79" s="872"/>
      <c r="ICP79" s="872"/>
      <c r="ICQ79" s="872"/>
      <c r="ICR79" s="872"/>
      <c r="ICS79" s="872"/>
      <c r="ICT79" s="872"/>
      <c r="ICU79" s="872"/>
      <c r="ICV79" s="872"/>
      <c r="ICW79" s="872"/>
      <c r="ICX79" s="872"/>
      <c r="ICY79" s="872"/>
      <c r="ICZ79" s="872"/>
      <c r="IDA79" s="872"/>
      <c r="IDB79" s="872"/>
      <c r="IDC79" s="872"/>
      <c r="IDD79" s="872"/>
      <c r="IDE79" s="872"/>
      <c r="IDF79" s="872"/>
      <c r="IDG79" s="872"/>
      <c r="IDH79" s="872"/>
      <c r="IDI79" s="872"/>
      <c r="IDJ79" s="872"/>
      <c r="IDK79" s="872"/>
      <c r="IDL79" s="872"/>
      <c r="IDM79" s="872"/>
      <c r="IDN79" s="872"/>
      <c r="IDO79" s="872"/>
      <c r="IDP79" s="872"/>
      <c r="IDQ79" s="872"/>
      <c r="IDR79" s="872"/>
      <c r="IDS79" s="872"/>
      <c r="IDT79" s="872"/>
      <c r="IDU79" s="872"/>
      <c r="IDV79" s="872"/>
      <c r="IDW79" s="872"/>
      <c r="IDX79" s="872"/>
      <c r="IDY79" s="872"/>
      <c r="IDZ79" s="872"/>
      <c r="IEA79" s="872"/>
      <c r="IEB79" s="872"/>
      <c r="IEC79" s="872"/>
      <c r="IED79" s="872"/>
      <c r="IEE79" s="872"/>
      <c r="IEF79" s="872"/>
      <c r="IEG79" s="872"/>
      <c r="IEH79" s="872"/>
      <c r="IEI79" s="872"/>
      <c r="IEJ79" s="872"/>
      <c r="IEK79" s="872"/>
      <c r="IEL79" s="872"/>
      <c r="IEM79" s="872"/>
      <c r="IEN79" s="872"/>
      <c r="IEO79" s="872"/>
      <c r="IEP79" s="872"/>
      <c r="IEQ79" s="872"/>
      <c r="IER79" s="872"/>
      <c r="IES79" s="872"/>
      <c r="IET79" s="872"/>
      <c r="IEU79" s="872"/>
      <c r="IEV79" s="872"/>
      <c r="IEW79" s="872"/>
      <c r="IEX79" s="872"/>
      <c r="IEY79" s="872"/>
      <c r="IEZ79" s="872"/>
      <c r="IFA79" s="872"/>
      <c r="IFB79" s="872"/>
      <c r="IFC79" s="872"/>
      <c r="IFD79" s="872"/>
      <c r="IFE79" s="872"/>
      <c r="IFF79" s="872"/>
      <c r="IFG79" s="872"/>
      <c r="IFH79" s="872"/>
      <c r="IFI79" s="872"/>
      <c r="IFJ79" s="872"/>
      <c r="IFK79" s="872"/>
      <c r="IFL79" s="872"/>
      <c r="IFM79" s="872"/>
      <c r="IFN79" s="872"/>
      <c r="IFO79" s="872"/>
      <c r="IFP79" s="872"/>
      <c r="IFQ79" s="872"/>
      <c r="IFR79" s="872"/>
      <c r="IFS79" s="872"/>
      <c r="IFT79" s="872"/>
      <c r="IFU79" s="872"/>
      <c r="IFV79" s="872"/>
      <c r="IFW79" s="872"/>
      <c r="IFX79" s="872"/>
      <c r="IFY79" s="872"/>
      <c r="IFZ79" s="872"/>
      <c r="IGA79" s="872"/>
      <c r="IGB79" s="872"/>
      <c r="IGC79" s="872"/>
      <c r="IGD79" s="872"/>
      <c r="IGE79" s="872"/>
      <c r="IGF79" s="872"/>
      <c r="IGG79" s="872"/>
      <c r="IGH79" s="872"/>
      <c r="IGI79" s="872"/>
      <c r="IGJ79" s="872"/>
      <c r="IGK79" s="872"/>
      <c r="IGL79" s="872"/>
      <c r="IGM79" s="872"/>
      <c r="IGN79" s="872"/>
      <c r="IGO79" s="872"/>
      <c r="IGP79" s="872"/>
      <c r="IGQ79" s="872"/>
      <c r="IGR79" s="872"/>
      <c r="IGS79" s="872"/>
      <c r="IGT79" s="872"/>
      <c r="IGU79" s="872"/>
      <c r="IGV79" s="872"/>
      <c r="IGW79" s="872"/>
      <c r="IGX79" s="872"/>
      <c r="IGY79" s="872"/>
      <c r="IGZ79" s="872"/>
      <c r="IHA79" s="872"/>
      <c r="IHB79" s="872"/>
      <c r="IHC79" s="872"/>
      <c r="IHD79" s="872"/>
      <c r="IHE79" s="872"/>
      <c r="IHF79" s="872"/>
      <c r="IHG79" s="872"/>
      <c r="IHH79" s="872"/>
      <c r="IHI79" s="872"/>
      <c r="IHJ79" s="872"/>
      <c r="IHK79" s="872"/>
      <c r="IHL79" s="872"/>
      <c r="IHM79" s="872"/>
      <c r="IHN79" s="872"/>
      <c r="IHO79" s="872"/>
      <c r="IHP79" s="872"/>
      <c r="IHQ79" s="872"/>
      <c r="IHR79" s="872"/>
      <c r="IHS79" s="872"/>
      <c r="IHT79" s="872"/>
      <c r="IHU79" s="872"/>
      <c r="IHV79" s="872"/>
      <c r="IHW79" s="872"/>
      <c r="IHX79" s="872"/>
      <c r="IHY79" s="872"/>
      <c r="IHZ79" s="872"/>
      <c r="IIA79" s="872"/>
      <c r="IIB79" s="872"/>
      <c r="IIC79" s="872"/>
      <c r="IID79" s="872"/>
      <c r="IIE79" s="872"/>
      <c r="IIF79" s="872"/>
      <c r="IIG79" s="872"/>
      <c r="IIH79" s="872"/>
      <c r="III79" s="872"/>
      <c r="IIJ79" s="872"/>
      <c r="IIK79" s="872"/>
      <c r="IIL79" s="872"/>
      <c r="IIM79" s="872"/>
      <c r="IIN79" s="872"/>
      <c r="IIO79" s="872"/>
      <c r="IIP79" s="872"/>
      <c r="IIQ79" s="872"/>
      <c r="IIR79" s="872"/>
      <c r="IIS79" s="872"/>
      <c r="IIT79" s="872"/>
      <c r="IIU79" s="872"/>
      <c r="IIV79" s="872"/>
      <c r="IIW79" s="872"/>
      <c r="IIX79" s="872"/>
      <c r="IIY79" s="872"/>
      <c r="IIZ79" s="872"/>
      <c r="IJA79" s="872"/>
      <c r="IJB79" s="872"/>
      <c r="IJC79" s="872"/>
      <c r="IJD79" s="872"/>
      <c r="IJE79" s="872"/>
      <c r="IJF79" s="872"/>
      <c r="IJG79" s="872"/>
      <c r="IJH79" s="872"/>
      <c r="IJI79" s="872"/>
      <c r="IJJ79" s="872"/>
      <c r="IJK79" s="872"/>
      <c r="IJL79" s="872"/>
      <c r="IJM79" s="872"/>
      <c r="IJN79" s="872"/>
      <c r="IJO79" s="872"/>
      <c r="IJP79" s="872"/>
      <c r="IJQ79" s="872"/>
      <c r="IJR79" s="872"/>
      <c r="IJS79" s="872"/>
      <c r="IJT79" s="872"/>
      <c r="IJU79" s="872"/>
      <c r="IJV79" s="872"/>
      <c r="IJW79" s="872"/>
      <c r="IJX79" s="872"/>
      <c r="IJY79" s="872"/>
      <c r="IJZ79" s="872"/>
      <c r="IKA79" s="872"/>
      <c r="IKB79" s="872"/>
      <c r="IKC79" s="872"/>
      <c r="IKD79" s="872"/>
      <c r="IKE79" s="872"/>
      <c r="IKF79" s="872"/>
      <c r="IKG79" s="872"/>
      <c r="IKH79" s="872"/>
      <c r="IKI79" s="872"/>
      <c r="IKJ79" s="872"/>
      <c r="IKK79" s="872"/>
      <c r="IKL79" s="872"/>
      <c r="IKM79" s="872"/>
      <c r="IKN79" s="872"/>
      <c r="IKO79" s="872"/>
      <c r="IKP79" s="872"/>
      <c r="IKQ79" s="872"/>
      <c r="IKR79" s="872"/>
      <c r="IKS79" s="872"/>
      <c r="IKT79" s="872"/>
      <c r="IKU79" s="872"/>
      <c r="IKV79" s="872"/>
      <c r="IKW79" s="872"/>
      <c r="IKX79" s="872"/>
      <c r="IKY79" s="872"/>
      <c r="IKZ79" s="872"/>
      <c r="ILA79" s="872"/>
      <c r="ILB79" s="872"/>
      <c r="ILC79" s="872"/>
      <c r="ILD79" s="872"/>
      <c r="ILE79" s="872"/>
      <c r="ILF79" s="872"/>
      <c r="ILG79" s="872"/>
      <c r="ILH79" s="872"/>
      <c r="ILI79" s="872"/>
      <c r="ILJ79" s="872"/>
      <c r="ILK79" s="872"/>
      <c r="ILL79" s="872"/>
      <c r="ILM79" s="872"/>
      <c r="ILN79" s="872"/>
      <c r="ILO79" s="872"/>
      <c r="ILP79" s="872"/>
      <c r="ILQ79" s="872"/>
      <c r="ILR79" s="872"/>
      <c r="ILS79" s="872"/>
      <c r="ILT79" s="872"/>
      <c r="ILU79" s="872"/>
      <c r="ILV79" s="872"/>
      <c r="ILW79" s="872"/>
      <c r="ILX79" s="872"/>
      <c r="ILY79" s="872"/>
      <c r="ILZ79" s="872"/>
      <c r="IMA79" s="872"/>
      <c r="IMB79" s="872"/>
      <c r="IMC79" s="872"/>
      <c r="IMD79" s="872"/>
      <c r="IME79" s="872"/>
      <c r="IMF79" s="872"/>
      <c r="IMG79" s="872"/>
      <c r="IMH79" s="872"/>
      <c r="IMI79" s="872"/>
      <c r="IMJ79" s="872"/>
      <c r="IMK79" s="872"/>
      <c r="IML79" s="872"/>
      <c r="IMM79" s="872"/>
      <c r="IMN79" s="872"/>
      <c r="IMO79" s="872"/>
      <c r="IMP79" s="872"/>
      <c r="IMQ79" s="872"/>
      <c r="IMR79" s="872"/>
      <c r="IMS79" s="872"/>
      <c r="IMT79" s="872"/>
      <c r="IMU79" s="872"/>
      <c r="IMV79" s="872"/>
      <c r="IMW79" s="872"/>
      <c r="IMX79" s="872"/>
      <c r="IMY79" s="872"/>
      <c r="IMZ79" s="872"/>
      <c r="INA79" s="872"/>
      <c r="INB79" s="872"/>
      <c r="INC79" s="872"/>
      <c r="IND79" s="872"/>
      <c r="INE79" s="872"/>
      <c r="INF79" s="872"/>
      <c r="ING79" s="872"/>
      <c r="INH79" s="872"/>
      <c r="INI79" s="872"/>
      <c r="INJ79" s="872"/>
      <c r="INK79" s="872"/>
      <c r="INL79" s="872"/>
      <c r="INM79" s="872"/>
      <c r="INN79" s="872"/>
      <c r="INO79" s="872"/>
      <c r="INP79" s="872"/>
      <c r="INQ79" s="872"/>
      <c r="INR79" s="872"/>
      <c r="INS79" s="872"/>
      <c r="INT79" s="872"/>
      <c r="INU79" s="872"/>
      <c r="INV79" s="872"/>
      <c r="INW79" s="872"/>
      <c r="INX79" s="872"/>
      <c r="INY79" s="872"/>
      <c r="INZ79" s="872"/>
      <c r="IOA79" s="872"/>
      <c r="IOB79" s="872"/>
      <c r="IOC79" s="872"/>
      <c r="IOD79" s="872"/>
      <c r="IOE79" s="872"/>
      <c r="IOF79" s="872"/>
      <c r="IOG79" s="872"/>
      <c r="IOH79" s="872"/>
      <c r="IOI79" s="872"/>
      <c r="IOJ79" s="872"/>
      <c r="IOK79" s="872"/>
      <c r="IOL79" s="872"/>
      <c r="IOM79" s="872"/>
      <c r="ION79" s="872"/>
      <c r="IOO79" s="872"/>
      <c r="IOP79" s="872"/>
      <c r="IOQ79" s="872"/>
      <c r="IOR79" s="872"/>
      <c r="IOS79" s="872"/>
      <c r="IOT79" s="872"/>
      <c r="IOU79" s="872"/>
      <c r="IOV79" s="872"/>
      <c r="IOW79" s="872"/>
      <c r="IOX79" s="872"/>
      <c r="IOY79" s="872"/>
      <c r="IOZ79" s="872"/>
      <c r="IPA79" s="872"/>
      <c r="IPB79" s="872"/>
      <c r="IPC79" s="872"/>
      <c r="IPD79" s="872"/>
      <c r="IPE79" s="872"/>
      <c r="IPF79" s="872"/>
      <c r="IPG79" s="872"/>
      <c r="IPH79" s="872"/>
      <c r="IPI79" s="872"/>
      <c r="IPJ79" s="872"/>
      <c r="IPK79" s="872"/>
      <c r="IPL79" s="872"/>
      <c r="IPM79" s="872"/>
      <c r="IPN79" s="872"/>
      <c r="IPO79" s="872"/>
      <c r="IPP79" s="872"/>
      <c r="IPQ79" s="872"/>
      <c r="IPR79" s="872"/>
      <c r="IPS79" s="872"/>
      <c r="IPT79" s="872"/>
      <c r="IPU79" s="872"/>
      <c r="IPV79" s="872"/>
      <c r="IPW79" s="872"/>
      <c r="IPX79" s="872"/>
      <c r="IPY79" s="872"/>
      <c r="IPZ79" s="872"/>
      <c r="IQA79" s="872"/>
      <c r="IQB79" s="872"/>
      <c r="IQC79" s="872"/>
      <c r="IQD79" s="872"/>
      <c r="IQE79" s="872"/>
      <c r="IQF79" s="872"/>
      <c r="IQG79" s="872"/>
      <c r="IQH79" s="872"/>
      <c r="IQI79" s="872"/>
      <c r="IQJ79" s="872"/>
      <c r="IQK79" s="872"/>
      <c r="IQL79" s="872"/>
      <c r="IQM79" s="872"/>
      <c r="IQN79" s="872"/>
      <c r="IQO79" s="872"/>
      <c r="IQP79" s="872"/>
      <c r="IQQ79" s="872"/>
      <c r="IQR79" s="872"/>
      <c r="IQS79" s="872"/>
      <c r="IQT79" s="872"/>
      <c r="IQU79" s="872"/>
      <c r="IQV79" s="872"/>
      <c r="IQW79" s="872"/>
      <c r="IQX79" s="872"/>
      <c r="IQY79" s="872"/>
      <c r="IQZ79" s="872"/>
      <c r="IRA79" s="872"/>
      <c r="IRB79" s="872"/>
      <c r="IRC79" s="872"/>
      <c r="IRD79" s="872"/>
      <c r="IRE79" s="872"/>
      <c r="IRF79" s="872"/>
      <c r="IRG79" s="872"/>
      <c r="IRH79" s="872"/>
      <c r="IRI79" s="872"/>
      <c r="IRJ79" s="872"/>
      <c r="IRK79" s="872"/>
      <c r="IRL79" s="872"/>
      <c r="IRM79" s="872"/>
      <c r="IRN79" s="872"/>
      <c r="IRO79" s="872"/>
      <c r="IRP79" s="872"/>
      <c r="IRQ79" s="872"/>
      <c r="IRR79" s="872"/>
      <c r="IRS79" s="872"/>
      <c r="IRT79" s="872"/>
      <c r="IRU79" s="872"/>
      <c r="IRV79" s="872"/>
      <c r="IRW79" s="872"/>
      <c r="IRX79" s="872"/>
      <c r="IRY79" s="872"/>
      <c r="IRZ79" s="872"/>
      <c r="ISA79" s="872"/>
      <c r="ISB79" s="872"/>
      <c r="ISC79" s="872"/>
      <c r="ISD79" s="872"/>
      <c r="ISE79" s="872"/>
      <c r="ISF79" s="872"/>
      <c r="ISG79" s="872"/>
      <c r="ISH79" s="872"/>
      <c r="ISI79" s="872"/>
      <c r="ISJ79" s="872"/>
      <c r="ISK79" s="872"/>
      <c r="ISL79" s="872"/>
      <c r="ISM79" s="872"/>
      <c r="ISN79" s="872"/>
      <c r="ISO79" s="872"/>
      <c r="ISP79" s="872"/>
      <c r="ISQ79" s="872"/>
      <c r="ISR79" s="872"/>
      <c r="ISS79" s="872"/>
      <c r="IST79" s="872"/>
      <c r="ISU79" s="872"/>
      <c r="ISV79" s="872"/>
      <c r="ISW79" s="872"/>
      <c r="ISX79" s="872"/>
      <c r="ISY79" s="872"/>
      <c r="ISZ79" s="872"/>
      <c r="ITA79" s="872"/>
      <c r="ITB79" s="872"/>
      <c r="ITC79" s="872"/>
      <c r="ITD79" s="872"/>
      <c r="ITE79" s="872"/>
      <c r="ITF79" s="872"/>
      <c r="ITG79" s="872"/>
      <c r="ITH79" s="872"/>
      <c r="ITI79" s="872"/>
      <c r="ITJ79" s="872"/>
      <c r="ITK79" s="872"/>
      <c r="ITL79" s="872"/>
      <c r="ITM79" s="872"/>
      <c r="ITN79" s="872"/>
      <c r="ITO79" s="872"/>
      <c r="ITP79" s="872"/>
      <c r="ITQ79" s="872"/>
      <c r="ITR79" s="872"/>
      <c r="ITS79" s="872"/>
      <c r="ITT79" s="872"/>
      <c r="ITU79" s="872"/>
      <c r="ITV79" s="872"/>
      <c r="ITW79" s="872"/>
      <c r="ITX79" s="872"/>
      <c r="ITY79" s="872"/>
      <c r="ITZ79" s="872"/>
      <c r="IUA79" s="872"/>
      <c r="IUB79" s="872"/>
      <c r="IUC79" s="872"/>
      <c r="IUD79" s="872"/>
      <c r="IUE79" s="872"/>
      <c r="IUF79" s="872"/>
      <c r="IUG79" s="872"/>
      <c r="IUH79" s="872"/>
      <c r="IUI79" s="872"/>
      <c r="IUJ79" s="872"/>
      <c r="IUK79" s="872"/>
      <c r="IUL79" s="872"/>
      <c r="IUM79" s="872"/>
      <c r="IUN79" s="872"/>
      <c r="IUO79" s="872"/>
      <c r="IUP79" s="872"/>
      <c r="IUQ79" s="872"/>
      <c r="IUR79" s="872"/>
      <c r="IUS79" s="872"/>
      <c r="IUT79" s="872"/>
      <c r="IUU79" s="872"/>
      <c r="IUV79" s="872"/>
      <c r="IUW79" s="872"/>
      <c r="IUX79" s="872"/>
      <c r="IUY79" s="872"/>
      <c r="IUZ79" s="872"/>
      <c r="IVA79" s="872"/>
      <c r="IVB79" s="872"/>
      <c r="IVC79" s="872"/>
      <c r="IVD79" s="872"/>
      <c r="IVE79" s="872"/>
      <c r="IVF79" s="872"/>
      <c r="IVG79" s="872"/>
      <c r="IVH79" s="872"/>
      <c r="IVI79" s="872"/>
      <c r="IVJ79" s="872"/>
      <c r="IVK79" s="872"/>
      <c r="IVL79" s="872"/>
      <c r="IVM79" s="872"/>
      <c r="IVN79" s="872"/>
      <c r="IVO79" s="872"/>
      <c r="IVP79" s="872"/>
      <c r="IVQ79" s="872"/>
      <c r="IVR79" s="872"/>
      <c r="IVS79" s="872"/>
      <c r="IVT79" s="872"/>
      <c r="IVU79" s="872"/>
      <c r="IVV79" s="872"/>
      <c r="IVW79" s="872"/>
      <c r="IVX79" s="872"/>
      <c r="IVY79" s="872"/>
      <c r="IVZ79" s="872"/>
      <c r="IWA79" s="872"/>
      <c r="IWB79" s="872"/>
      <c r="IWC79" s="872"/>
      <c r="IWD79" s="872"/>
      <c r="IWE79" s="872"/>
      <c r="IWF79" s="872"/>
      <c r="IWG79" s="872"/>
      <c r="IWH79" s="872"/>
      <c r="IWI79" s="872"/>
      <c r="IWJ79" s="872"/>
      <c r="IWK79" s="872"/>
      <c r="IWL79" s="872"/>
      <c r="IWM79" s="872"/>
      <c r="IWN79" s="872"/>
      <c r="IWO79" s="872"/>
      <c r="IWP79" s="872"/>
      <c r="IWQ79" s="872"/>
      <c r="IWR79" s="872"/>
      <c r="IWS79" s="872"/>
      <c r="IWT79" s="872"/>
      <c r="IWU79" s="872"/>
      <c r="IWV79" s="872"/>
      <c r="IWW79" s="872"/>
      <c r="IWX79" s="872"/>
      <c r="IWY79" s="872"/>
      <c r="IWZ79" s="872"/>
      <c r="IXA79" s="872"/>
      <c r="IXB79" s="872"/>
      <c r="IXC79" s="872"/>
      <c r="IXD79" s="872"/>
      <c r="IXE79" s="872"/>
      <c r="IXF79" s="872"/>
      <c r="IXG79" s="872"/>
      <c r="IXH79" s="872"/>
      <c r="IXI79" s="872"/>
      <c r="IXJ79" s="872"/>
      <c r="IXK79" s="872"/>
      <c r="IXL79" s="872"/>
      <c r="IXM79" s="872"/>
      <c r="IXN79" s="872"/>
      <c r="IXO79" s="872"/>
      <c r="IXP79" s="872"/>
      <c r="IXQ79" s="872"/>
      <c r="IXR79" s="872"/>
      <c r="IXS79" s="872"/>
      <c r="IXT79" s="872"/>
      <c r="IXU79" s="872"/>
      <c r="IXV79" s="872"/>
      <c r="IXW79" s="872"/>
      <c r="IXX79" s="872"/>
      <c r="IXY79" s="872"/>
      <c r="IXZ79" s="872"/>
      <c r="IYA79" s="872"/>
      <c r="IYB79" s="872"/>
      <c r="IYC79" s="872"/>
      <c r="IYD79" s="872"/>
      <c r="IYE79" s="872"/>
      <c r="IYF79" s="872"/>
      <c r="IYG79" s="872"/>
      <c r="IYH79" s="872"/>
      <c r="IYI79" s="872"/>
      <c r="IYJ79" s="872"/>
      <c r="IYK79" s="872"/>
      <c r="IYL79" s="872"/>
      <c r="IYM79" s="872"/>
      <c r="IYN79" s="872"/>
      <c r="IYO79" s="872"/>
      <c r="IYP79" s="872"/>
      <c r="IYQ79" s="872"/>
      <c r="IYR79" s="872"/>
      <c r="IYS79" s="872"/>
      <c r="IYT79" s="872"/>
      <c r="IYU79" s="872"/>
      <c r="IYV79" s="872"/>
      <c r="IYW79" s="872"/>
      <c r="IYX79" s="872"/>
      <c r="IYY79" s="872"/>
      <c r="IYZ79" s="872"/>
      <c r="IZA79" s="872"/>
      <c r="IZB79" s="872"/>
      <c r="IZC79" s="872"/>
      <c r="IZD79" s="872"/>
      <c r="IZE79" s="872"/>
      <c r="IZF79" s="872"/>
      <c r="IZG79" s="872"/>
      <c r="IZH79" s="872"/>
      <c r="IZI79" s="872"/>
      <c r="IZJ79" s="872"/>
      <c r="IZK79" s="872"/>
      <c r="IZL79" s="872"/>
      <c r="IZM79" s="872"/>
      <c r="IZN79" s="872"/>
      <c r="IZO79" s="872"/>
      <c r="IZP79" s="872"/>
      <c r="IZQ79" s="872"/>
      <c r="IZR79" s="872"/>
      <c r="IZS79" s="872"/>
      <c r="IZT79" s="872"/>
      <c r="IZU79" s="872"/>
      <c r="IZV79" s="872"/>
      <c r="IZW79" s="872"/>
      <c r="IZX79" s="872"/>
      <c r="IZY79" s="872"/>
      <c r="IZZ79" s="872"/>
      <c r="JAA79" s="872"/>
      <c r="JAB79" s="872"/>
      <c r="JAC79" s="872"/>
      <c r="JAD79" s="872"/>
      <c r="JAE79" s="872"/>
      <c r="JAF79" s="872"/>
      <c r="JAG79" s="872"/>
      <c r="JAH79" s="872"/>
      <c r="JAI79" s="872"/>
      <c r="JAJ79" s="872"/>
      <c r="JAK79" s="872"/>
      <c r="JAL79" s="872"/>
      <c r="JAM79" s="872"/>
      <c r="JAN79" s="872"/>
      <c r="JAO79" s="872"/>
      <c r="JAP79" s="872"/>
      <c r="JAQ79" s="872"/>
      <c r="JAR79" s="872"/>
      <c r="JAS79" s="872"/>
      <c r="JAT79" s="872"/>
      <c r="JAU79" s="872"/>
      <c r="JAV79" s="872"/>
      <c r="JAW79" s="872"/>
      <c r="JAX79" s="872"/>
      <c r="JAY79" s="872"/>
      <c r="JAZ79" s="872"/>
      <c r="JBA79" s="872"/>
      <c r="JBB79" s="872"/>
      <c r="JBC79" s="872"/>
      <c r="JBD79" s="872"/>
      <c r="JBE79" s="872"/>
      <c r="JBF79" s="872"/>
      <c r="JBG79" s="872"/>
      <c r="JBH79" s="872"/>
      <c r="JBI79" s="872"/>
      <c r="JBJ79" s="872"/>
      <c r="JBK79" s="872"/>
      <c r="JBL79" s="872"/>
      <c r="JBM79" s="872"/>
      <c r="JBN79" s="872"/>
      <c r="JBO79" s="872"/>
      <c r="JBP79" s="872"/>
      <c r="JBQ79" s="872"/>
      <c r="JBR79" s="872"/>
      <c r="JBS79" s="872"/>
      <c r="JBT79" s="872"/>
      <c r="JBU79" s="872"/>
      <c r="JBV79" s="872"/>
      <c r="JBW79" s="872"/>
      <c r="JBX79" s="872"/>
      <c r="JBY79" s="872"/>
      <c r="JBZ79" s="872"/>
      <c r="JCA79" s="872"/>
      <c r="JCB79" s="872"/>
      <c r="JCC79" s="872"/>
      <c r="JCD79" s="872"/>
      <c r="JCE79" s="872"/>
      <c r="JCF79" s="872"/>
      <c r="JCG79" s="872"/>
      <c r="JCH79" s="872"/>
      <c r="JCI79" s="872"/>
      <c r="JCJ79" s="872"/>
      <c r="JCK79" s="872"/>
      <c r="JCL79" s="872"/>
      <c r="JCM79" s="872"/>
      <c r="JCN79" s="872"/>
      <c r="JCO79" s="872"/>
      <c r="JCP79" s="872"/>
      <c r="JCQ79" s="872"/>
      <c r="JCR79" s="872"/>
      <c r="JCS79" s="872"/>
      <c r="JCT79" s="872"/>
      <c r="JCU79" s="872"/>
      <c r="JCV79" s="872"/>
      <c r="JCW79" s="872"/>
      <c r="JCX79" s="872"/>
      <c r="JCY79" s="872"/>
      <c r="JCZ79" s="872"/>
      <c r="JDA79" s="872"/>
      <c r="JDB79" s="872"/>
      <c r="JDC79" s="872"/>
      <c r="JDD79" s="872"/>
      <c r="JDE79" s="872"/>
      <c r="JDF79" s="872"/>
      <c r="JDG79" s="872"/>
      <c r="JDH79" s="872"/>
      <c r="JDI79" s="872"/>
      <c r="JDJ79" s="872"/>
      <c r="JDK79" s="872"/>
      <c r="JDL79" s="872"/>
      <c r="JDM79" s="872"/>
      <c r="JDN79" s="872"/>
      <c r="JDO79" s="872"/>
      <c r="JDP79" s="872"/>
      <c r="JDQ79" s="872"/>
      <c r="JDR79" s="872"/>
      <c r="JDS79" s="872"/>
      <c r="JDT79" s="872"/>
      <c r="JDU79" s="872"/>
      <c r="JDV79" s="872"/>
      <c r="JDW79" s="872"/>
      <c r="JDX79" s="872"/>
      <c r="JDY79" s="872"/>
      <c r="JDZ79" s="872"/>
      <c r="JEA79" s="872"/>
      <c r="JEB79" s="872"/>
      <c r="JEC79" s="872"/>
      <c r="JED79" s="872"/>
      <c r="JEE79" s="872"/>
      <c r="JEF79" s="872"/>
      <c r="JEG79" s="872"/>
      <c r="JEH79" s="872"/>
      <c r="JEI79" s="872"/>
      <c r="JEJ79" s="872"/>
      <c r="JEK79" s="872"/>
      <c r="JEL79" s="872"/>
      <c r="JEM79" s="872"/>
      <c r="JEN79" s="872"/>
      <c r="JEO79" s="872"/>
      <c r="JEP79" s="872"/>
      <c r="JEQ79" s="872"/>
      <c r="JER79" s="872"/>
      <c r="JES79" s="872"/>
      <c r="JET79" s="872"/>
      <c r="JEU79" s="872"/>
      <c r="JEV79" s="872"/>
      <c r="JEW79" s="872"/>
      <c r="JEX79" s="872"/>
      <c r="JEY79" s="872"/>
      <c r="JEZ79" s="872"/>
      <c r="JFA79" s="872"/>
      <c r="JFB79" s="872"/>
      <c r="JFC79" s="872"/>
      <c r="JFD79" s="872"/>
      <c r="JFE79" s="872"/>
      <c r="JFF79" s="872"/>
      <c r="JFG79" s="872"/>
      <c r="JFH79" s="872"/>
      <c r="JFI79" s="872"/>
      <c r="JFJ79" s="872"/>
      <c r="JFK79" s="872"/>
      <c r="JFL79" s="872"/>
      <c r="JFM79" s="872"/>
      <c r="JFN79" s="872"/>
      <c r="JFO79" s="872"/>
      <c r="JFP79" s="872"/>
      <c r="JFQ79" s="872"/>
      <c r="JFR79" s="872"/>
      <c r="JFS79" s="872"/>
      <c r="JFT79" s="872"/>
      <c r="JFU79" s="872"/>
      <c r="JFV79" s="872"/>
      <c r="JFW79" s="872"/>
      <c r="JFX79" s="872"/>
      <c r="JFY79" s="872"/>
      <c r="JFZ79" s="872"/>
      <c r="JGA79" s="872"/>
      <c r="JGB79" s="872"/>
      <c r="JGC79" s="872"/>
      <c r="JGD79" s="872"/>
      <c r="JGE79" s="872"/>
      <c r="JGF79" s="872"/>
      <c r="JGG79" s="872"/>
      <c r="JGH79" s="872"/>
      <c r="JGI79" s="872"/>
      <c r="JGJ79" s="872"/>
      <c r="JGK79" s="872"/>
      <c r="JGL79" s="872"/>
      <c r="JGM79" s="872"/>
      <c r="JGN79" s="872"/>
      <c r="JGO79" s="872"/>
      <c r="JGP79" s="872"/>
      <c r="JGQ79" s="872"/>
      <c r="JGR79" s="872"/>
      <c r="JGS79" s="872"/>
      <c r="JGT79" s="872"/>
      <c r="JGU79" s="872"/>
      <c r="JGV79" s="872"/>
      <c r="JGW79" s="872"/>
      <c r="JGX79" s="872"/>
      <c r="JGY79" s="872"/>
      <c r="JGZ79" s="872"/>
      <c r="JHA79" s="872"/>
      <c r="JHB79" s="872"/>
      <c r="JHC79" s="872"/>
      <c r="JHD79" s="872"/>
      <c r="JHE79" s="872"/>
      <c r="JHF79" s="872"/>
      <c r="JHG79" s="872"/>
      <c r="JHH79" s="872"/>
      <c r="JHI79" s="872"/>
      <c r="JHJ79" s="872"/>
      <c r="JHK79" s="872"/>
      <c r="JHL79" s="872"/>
      <c r="JHM79" s="872"/>
      <c r="JHN79" s="872"/>
      <c r="JHO79" s="872"/>
      <c r="JHP79" s="872"/>
      <c r="JHQ79" s="872"/>
      <c r="JHR79" s="872"/>
      <c r="JHS79" s="872"/>
      <c r="JHT79" s="872"/>
      <c r="JHU79" s="872"/>
      <c r="JHV79" s="872"/>
      <c r="JHW79" s="872"/>
      <c r="JHX79" s="872"/>
      <c r="JHY79" s="872"/>
      <c r="JHZ79" s="872"/>
      <c r="JIA79" s="872"/>
      <c r="JIB79" s="872"/>
      <c r="JIC79" s="872"/>
      <c r="JID79" s="872"/>
      <c r="JIE79" s="872"/>
      <c r="JIF79" s="872"/>
      <c r="JIG79" s="872"/>
      <c r="JIH79" s="872"/>
      <c r="JII79" s="872"/>
      <c r="JIJ79" s="872"/>
      <c r="JIK79" s="872"/>
      <c r="JIL79" s="872"/>
      <c r="JIM79" s="872"/>
      <c r="JIN79" s="872"/>
      <c r="JIO79" s="872"/>
      <c r="JIP79" s="872"/>
      <c r="JIQ79" s="872"/>
      <c r="JIR79" s="872"/>
      <c r="JIS79" s="872"/>
      <c r="JIT79" s="872"/>
      <c r="JIU79" s="872"/>
      <c r="JIV79" s="872"/>
      <c r="JIW79" s="872"/>
      <c r="JIX79" s="872"/>
      <c r="JIY79" s="872"/>
      <c r="JIZ79" s="872"/>
      <c r="JJA79" s="872"/>
      <c r="JJB79" s="872"/>
      <c r="JJC79" s="872"/>
      <c r="JJD79" s="872"/>
      <c r="JJE79" s="872"/>
      <c r="JJF79" s="872"/>
      <c r="JJG79" s="872"/>
      <c r="JJH79" s="872"/>
      <c r="JJI79" s="872"/>
      <c r="JJJ79" s="872"/>
      <c r="JJK79" s="872"/>
      <c r="JJL79" s="872"/>
      <c r="JJM79" s="872"/>
      <c r="JJN79" s="872"/>
      <c r="JJO79" s="872"/>
      <c r="JJP79" s="872"/>
      <c r="JJQ79" s="872"/>
      <c r="JJR79" s="872"/>
      <c r="JJS79" s="872"/>
      <c r="JJT79" s="872"/>
      <c r="JJU79" s="872"/>
      <c r="JJV79" s="872"/>
      <c r="JJW79" s="872"/>
      <c r="JJX79" s="872"/>
      <c r="JJY79" s="872"/>
      <c r="JJZ79" s="872"/>
      <c r="JKA79" s="872"/>
      <c r="JKB79" s="872"/>
      <c r="JKC79" s="872"/>
      <c r="JKD79" s="872"/>
      <c r="JKE79" s="872"/>
      <c r="JKF79" s="872"/>
      <c r="JKG79" s="872"/>
      <c r="JKH79" s="872"/>
      <c r="JKI79" s="872"/>
      <c r="JKJ79" s="872"/>
      <c r="JKK79" s="872"/>
      <c r="JKL79" s="872"/>
      <c r="JKM79" s="872"/>
      <c r="JKN79" s="872"/>
      <c r="JKO79" s="872"/>
      <c r="JKP79" s="872"/>
      <c r="JKQ79" s="872"/>
      <c r="JKR79" s="872"/>
      <c r="JKS79" s="872"/>
      <c r="JKT79" s="872"/>
      <c r="JKU79" s="872"/>
      <c r="JKV79" s="872"/>
      <c r="JKW79" s="872"/>
      <c r="JKX79" s="872"/>
      <c r="JKY79" s="872"/>
      <c r="JKZ79" s="872"/>
      <c r="JLA79" s="872"/>
      <c r="JLB79" s="872"/>
      <c r="JLC79" s="872"/>
      <c r="JLD79" s="872"/>
      <c r="JLE79" s="872"/>
      <c r="JLF79" s="872"/>
      <c r="JLG79" s="872"/>
      <c r="JLH79" s="872"/>
      <c r="JLI79" s="872"/>
      <c r="JLJ79" s="872"/>
      <c r="JLK79" s="872"/>
      <c r="JLL79" s="872"/>
      <c r="JLM79" s="872"/>
      <c r="JLN79" s="872"/>
      <c r="JLO79" s="872"/>
      <c r="JLP79" s="872"/>
      <c r="JLQ79" s="872"/>
      <c r="JLR79" s="872"/>
      <c r="JLS79" s="872"/>
      <c r="JLT79" s="872"/>
      <c r="JLU79" s="872"/>
      <c r="JLV79" s="872"/>
      <c r="JLW79" s="872"/>
      <c r="JLX79" s="872"/>
      <c r="JLY79" s="872"/>
      <c r="JLZ79" s="872"/>
      <c r="JMA79" s="872"/>
      <c r="JMB79" s="872"/>
      <c r="JMC79" s="872"/>
      <c r="JMD79" s="872"/>
      <c r="JME79" s="872"/>
      <c r="JMF79" s="872"/>
      <c r="JMG79" s="872"/>
      <c r="JMH79" s="872"/>
      <c r="JMI79" s="872"/>
      <c r="JMJ79" s="872"/>
      <c r="JMK79" s="872"/>
      <c r="JML79" s="872"/>
      <c r="JMM79" s="872"/>
      <c r="JMN79" s="872"/>
      <c r="JMO79" s="872"/>
      <c r="JMP79" s="872"/>
      <c r="JMQ79" s="872"/>
      <c r="JMR79" s="872"/>
      <c r="JMS79" s="872"/>
      <c r="JMT79" s="872"/>
      <c r="JMU79" s="872"/>
      <c r="JMV79" s="872"/>
      <c r="JMW79" s="872"/>
      <c r="JMX79" s="872"/>
      <c r="JMY79" s="872"/>
      <c r="JMZ79" s="872"/>
      <c r="JNA79" s="872"/>
      <c r="JNB79" s="872"/>
      <c r="JNC79" s="872"/>
      <c r="JND79" s="872"/>
      <c r="JNE79" s="872"/>
      <c r="JNF79" s="872"/>
      <c r="JNG79" s="872"/>
      <c r="JNH79" s="872"/>
      <c r="JNI79" s="872"/>
      <c r="JNJ79" s="872"/>
      <c r="JNK79" s="872"/>
      <c r="JNL79" s="872"/>
      <c r="JNM79" s="872"/>
      <c r="JNN79" s="872"/>
      <c r="JNO79" s="872"/>
      <c r="JNP79" s="872"/>
      <c r="JNQ79" s="872"/>
      <c r="JNR79" s="872"/>
      <c r="JNS79" s="872"/>
      <c r="JNT79" s="872"/>
      <c r="JNU79" s="872"/>
      <c r="JNV79" s="872"/>
      <c r="JNW79" s="872"/>
      <c r="JNX79" s="872"/>
      <c r="JNY79" s="872"/>
      <c r="JNZ79" s="872"/>
      <c r="JOA79" s="872"/>
      <c r="JOB79" s="872"/>
      <c r="JOC79" s="872"/>
      <c r="JOD79" s="872"/>
      <c r="JOE79" s="872"/>
      <c r="JOF79" s="872"/>
      <c r="JOG79" s="872"/>
      <c r="JOH79" s="872"/>
      <c r="JOI79" s="872"/>
      <c r="JOJ79" s="872"/>
      <c r="JOK79" s="872"/>
      <c r="JOL79" s="872"/>
      <c r="JOM79" s="872"/>
      <c r="JON79" s="872"/>
      <c r="JOO79" s="872"/>
      <c r="JOP79" s="872"/>
      <c r="JOQ79" s="872"/>
      <c r="JOR79" s="872"/>
      <c r="JOS79" s="872"/>
      <c r="JOT79" s="872"/>
      <c r="JOU79" s="872"/>
      <c r="JOV79" s="872"/>
      <c r="JOW79" s="872"/>
      <c r="JOX79" s="872"/>
      <c r="JOY79" s="872"/>
      <c r="JOZ79" s="872"/>
      <c r="JPA79" s="872"/>
      <c r="JPB79" s="872"/>
      <c r="JPC79" s="872"/>
      <c r="JPD79" s="872"/>
      <c r="JPE79" s="872"/>
      <c r="JPF79" s="872"/>
      <c r="JPG79" s="872"/>
      <c r="JPH79" s="872"/>
      <c r="JPI79" s="872"/>
      <c r="JPJ79" s="872"/>
      <c r="JPK79" s="872"/>
      <c r="JPL79" s="872"/>
      <c r="JPM79" s="872"/>
      <c r="JPN79" s="872"/>
      <c r="JPO79" s="872"/>
      <c r="JPP79" s="872"/>
      <c r="JPQ79" s="872"/>
      <c r="JPR79" s="872"/>
      <c r="JPS79" s="872"/>
      <c r="JPT79" s="872"/>
      <c r="JPU79" s="872"/>
      <c r="JPV79" s="872"/>
      <c r="JPW79" s="872"/>
      <c r="JPX79" s="872"/>
      <c r="JPY79" s="872"/>
      <c r="JPZ79" s="872"/>
      <c r="JQA79" s="872"/>
      <c r="JQB79" s="872"/>
      <c r="JQC79" s="872"/>
      <c r="JQD79" s="872"/>
      <c r="JQE79" s="872"/>
      <c r="JQF79" s="872"/>
      <c r="JQG79" s="872"/>
      <c r="JQH79" s="872"/>
      <c r="JQI79" s="872"/>
      <c r="JQJ79" s="872"/>
      <c r="JQK79" s="872"/>
      <c r="JQL79" s="872"/>
      <c r="JQM79" s="872"/>
      <c r="JQN79" s="872"/>
      <c r="JQO79" s="872"/>
      <c r="JQP79" s="872"/>
      <c r="JQQ79" s="872"/>
      <c r="JQR79" s="872"/>
      <c r="JQS79" s="872"/>
      <c r="JQT79" s="872"/>
      <c r="JQU79" s="872"/>
      <c r="JQV79" s="872"/>
      <c r="JQW79" s="872"/>
      <c r="JQX79" s="872"/>
      <c r="JQY79" s="872"/>
      <c r="JQZ79" s="872"/>
      <c r="JRA79" s="872"/>
      <c r="JRB79" s="872"/>
      <c r="JRC79" s="872"/>
      <c r="JRD79" s="872"/>
      <c r="JRE79" s="872"/>
      <c r="JRF79" s="872"/>
      <c r="JRG79" s="872"/>
      <c r="JRH79" s="872"/>
      <c r="JRI79" s="872"/>
      <c r="JRJ79" s="872"/>
      <c r="JRK79" s="872"/>
      <c r="JRL79" s="872"/>
      <c r="JRM79" s="872"/>
      <c r="JRN79" s="872"/>
      <c r="JRO79" s="872"/>
      <c r="JRP79" s="872"/>
      <c r="JRQ79" s="872"/>
      <c r="JRR79" s="872"/>
      <c r="JRS79" s="872"/>
      <c r="JRT79" s="872"/>
      <c r="JRU79" s="872"/>
      <c r="JRV79" s="872"/>
      <c r="JRW79" s="872"/>
      <c r="JRX79" s="872"/>
      <c r="JRY79" s="872"/>
      <c r="JRZ79" s="872"/>
      <c r="JSA79" s="872"/>
      <c r="JSB79" s="872"/>
      <c r="JSC79" s="872"/>
      <c r="JSD79" s="872"/>
      <c r="JSE79" s="872"/>
      <c r="JSF79" s="872"/>
      <c r="JSG79" s="872"/>
      <c r="JSH79" s="872"/>
      <c r="JSI79" s="872"/>
      <c r="JSJ79" s="872"/>
      <c r="JSK79" s="872"/>
      <c r="JSL79" s="872"/>
      <c r="JSM79" s="872"/>
      <c r="JSN79" s="872"/>
      <c r="JSO79" s="872"/>
      <c r="JSP79" s="872"/>
      <c r="JSQ79" s="872"/>
      <c r="JSR79" s="872"/>
      <c r="JSS79" s="872"/>
      <c r="JST79" s="872"/>
      <c r="JSU79" s="872"/>
      <c r="JSV79" s="872"/>
      <c r="JSW79" s="872"/>
      <c r="JSX79" s="872"/>
      <c r="JSY79" s="872"/>
      <c r="JSZ79" s="872"/>
      <c r="JTA79" s="872"/>
      <c r="JTB79" s="872"/>
      <c r="JTC79" s="872"/>
      <c r="JTD79" s="872"/>
      <c r="JTE79" s="872"/>
      <c r="JTF79" s="872"/>
      <c r="JTG79" s="872"/>
      <c r="JTH79" s="872"/>
      <c r="JTI79" s="872"/>
      <c r="JTJ79" s="872"/>
      <c r="JTK79" s="872"/>
      <c r="JTL79" s="872"/>
      <c r="JTM79" s="872"/>
      <c r="JTN79" s="872"/>
      <c r="JTO79" s="872"/>
      <c r="JTP79" s="872"/>
      <c r="JTQ79" s="872"/>
      <c r="JTR79" s="872"/>
      <c r="JTS79" s="872"/>
      <c r="JTT79" s="872"/>
      <c r="JTU79" s="872"/>
      <c r="JTV79" s="872"/>
      <c r="JTW79" s="872"/>
      <c r="JTX79" s="872"/>
      <c r="JTY79" s="872"/>
      <c r="JTZ79" s="872"/>
      <c r="JUA79" s="872"/>
      <c r="JUB79" s="872"/>
      <c r="JUC79" s="872"/>
      <c r="JUD79" s="872"/>
      <c r="JUE79" s="872"/>
      <c r="JUF79" s="872"/>
      <c r="JUG79" s="872"/>
      <c r="JUH79" s="872"/>
      <c r="JUI79" s="872"/>
      <c r="JUJ79" s="872"/>
      <c r="JUK79" s="872"/>
      <c r="JUL79" s="872"/>
      <c r="JUM79" s="872"/>
      <c r="JUN79" s="872"/>
      <c r="JUO79" s="872"/>
      <c r="JUP79" s="872"/>
      <c r="JUQ79" s="872"/>
      <c r="JUR79" s="872"/>
      <c r="JUS79" s="872"/>
      <c r="JUT79" s="872"/>
      <c r="JUU79" s="872"/>
      <c r="JUV79" s="872"/>
      <c r="JUW79" s="872"/>
      <c r="JUX79" s="872"/>
      <c r="JUY79" s="872"/>
      <c r="JUZ79" s="872"/>
      <c r="JVA79" s="872"/>
      <c r="JVB79" s="872"/>
      <c r="JVC79" s="872"/>
      <c r="JVD79" s="872"/>
      <c r="JVE79" s="872"/>
      <c r="JVF79" s="872"/>
      <c r="JVG79" s="872"/>
      <c r="JVH79" s="872"/>
      <c r="JVI79" s="872"/>
      <c r="JVJ79" s="872"/>
      <c r="JVK79" s="872"/>
      <c r="JVL79" s="872"/>
      <c r="JVM79" s="872"/>
      <c r="JVN79" s="872"/>
      <c r="JVO79" s="872"/>
      <c r="JVP79" s="872"/>
      <c r="JVQ79" s="872"/>
      <c r="JVR79" s="872"/>
      <c r="JVS79" s="872"/>
      <c r="JVT79" s="872"/>
      <c r="JVU79" s="872"/>
      <c r="JVV79" s="872"/>
      <c r="JVW79" s="872"/>
      <c r="JVX79" s="872"/>
      <c r="JVY79" s="872"/>
      <c r="JVZ79" s="872"/>
      <c r="JWA79" s="872"/>
      <c r="JWB79" s="872"/>
      <c r="JWC79" s="872"/>
      <c r="JWD79" s="872"/>
      <c r="JWE79" s="872"/>
      <c r="JWF79" s="872"/>
      <c r="JWG79" s="872"/>
      <c r="JWH79" s="872"/>
      <c r="JWI79" s="872"/>
      <c r="JWJ79" s="872"/>
      <c r="JWK79" s="872"/>
      <c r="JWL79" s="872"/>
      <c r="JWM79" s="872"/>
      <c r="JWN79" s="872"/>
      <c r="JWO79" s="872"/>
      <c r="JWP79" s="872"/>
      <c r="JWQ79" s="872"/>
      <c r="JWR79" s="872"/>
      <c r="JWS79" s="872"/>
      <c r="JWT79" s="872"/>
      <c r="JWU79" s="872"/>
      <c r="JWV79" s="872"/>
      <c r="JWW79" s="872"/>
      <c r="JWX79" s="872"/>
      <c r="JWY79" s="872"/>
      <c r="JWZ79" s="872"/>
      <c r="JXA79" s="872"/>
      <c r="JXB79" s="872"/>
      <c r="JXC79" s="872"/>
      <c r="JXD79" s="872"/>
      <c r="JXE79" s="872"/>
      <c r="JXF79" s="872"/>
      <c r="JXG79" s="872"/>
      <c r="JXH79" s="872"/>
      <c r="JXI79" s="872"/>
      <c r="JXJ79" s="872"/>
      <c r="JXK79" s="872"/>
      <c r="JXL79" s="872"/>
      <c r="JXM79" s="872"/>
      <c r="JXN79" s="872"/>
      <c r="JXO79" s="872"/>
      <c r="JXP79" s="872"/>
      <c r="JXQ79" s="872"/>
      <c r="JXR79" s="872"/>
      <c r="JXS79" s="872"/>
      <c r="JXT79" s="872"/>
      <c r="JXU79" s="872"/>
      <c r="JXV79" s="872"/>
      <c r="JXW79" s="872"/>
      <c r="JXX79" s="872"/>
      <c r="JXY79" s="872"/>
      <c r="JXZ79" s="872"/>
      <c r="JYA79" s="872"/>
      <c r="JYB79" s="872"/>
      <c r="JYC79" s="872"/>
      <c r="JYD79" s="872"/>
      <c r="JYE79" s="872"/>
      <c r="JYF79" s="872"/>
      <c r="JYG79" s="872"/>
      <c r="JYH79" s="872"/>
      <c r="JYI79" s="872"/>
      <c r="JYJ79" s="872"/>
      <c r="JYK79" s="872"/>
      <c r="JYL79" s="872"/>
      <c r="JYM79" s="872"/>
      <c r="JYN79" s="872"/>
      <c r="JYO79" s="872"/>
      <c r="JYP79" s="872"/>
      <c r="JYQ79" s="872"/>
      <c r="JYR79" s="872"/>
      <c r="JYS79" s="872"/>
      <c r="JYT79" s="872"/>
      <c r="JYU79" s="872"/>
      <c r="JYV79" s="872"/>
      <c r="JYW79" s="872"/>
      <c r="JYX79" s="872"/>
      <c r="JYY79" s="872"/>
      <c r="JYZ79" s="872"/>
      <c r="JZA79" s="872"/>
      <c r="JZB79" s="872"/>
      <c r="JZC79" s="872"/>
      <c r="JZD79" s="872"/>
      <c r="JZE79" s="872"/>
      <c r="JZF79" s="872"/>
      <c r="JZG79" s="872"/>
      <c r="JZH79" s="872"/>
      <c r="JZI79" s="872"/>
      <c r="JZJ79" s="872"/>
      <c r="JZK79" s="872"/>
      <c r="JZL79" s="872"/>
      <c r="JZM79" s="872"/>
      <c r="JZN79" s="872"/>
      <c r="JZO79" s="872"/>
      <c r="JZP79" s="872"/>
      <c r="JZQ79" s="872"/>
      <c r="JZR79" s="872"/>
      <c r="JZS79" s="872"/>
      <c r="JZT79" s="872"/>
      <c r="JZU79" s="872"/>
      <c r="JZV79" s="872"/>
      <c r="JZW79" s="872"/>
      <c r="JZX79" s="872"/>
      <c r="JZY79" s="872"/>
      <c r="JZZ79" s="872"/>
      <c r="KAA79" s="872"/>
      <c r="KAB79" s="872"/>
      <c r="KAC79" s="872"/>
      <c r="KAD79" s="872"/>
      <c r="KAE79" s="872"/>
      <c r="KAF79" s="872"/>
      <c r="KAG79" s="872"/>
      <c r="KAH79" s="872"/>
      <c r="KAI79" s="872"/>
      <c r="KAJ79" s="872"/>
      <c r="KAK79" s="872"/>
      <c r="KAL79" s="872"/>
      <c r="KAM79" s="872"/>
      <c r="KAN79" s="872"/>
      <c r="KAO79" s="872"/>
      <c r="KAP79" s="872"/>
      <c r="KAQ79" s="872"/>
      <c r="KAR79" s="872"/>
      <c r="KAS79" s="872"/>
      <c r="KAT79" s="872"/>
      <c r="KAU79" s="872"/>
      <c r="KAV79" s="872"/>
      <c r="KAW79" s="872"/>
      <c r="KAX79" s="872"/>
      <c r="KAY79" s="872"/>
      <c r="KAZ79" s="872"/>
      <c r="KBA79" s="872"/>
      <c r="KBB79" s="872"/>
      <c r="KBC79" s="872"/>
      <c r="KBD79" s="872"/>
      <c r="KBE79" s="872"/>
      <c r="KBF79" s="872"/>
      <c r="KBG79" s="872"/>
      <c r="KBH79" s="872"/>
      <c r="KBI79" s="872"/>
      <c r="KBJ79" s="872"/>
      <c r="KBK79" s="872"/>
      <c r="KBL79" s="872"/>
      <c r="KBM79" s="872"/>
      <c r="KBN79" s="872"/>
      <c r="KBO79" s="872"/>
      <c r="KBP79" s="872"/>
      <c r="KBQ79" s="872"/>
      <c r="KBR79" s="872"/>
      <c r="KBS79" s="872"/>
      <c r="KBT79" s="872"/>
      <c r="KBU79" s="872"/>
      <c r="KBV79" s="872"/>
      <c r="KBW79" s="872"/>
      <c r="KBX79" s="872"/>
      <c r="KBY79" s="872"/>
      <c r="KBZ79" s="872"/>
      <c r="KCA79" s="872"/>
      <c r="KCB79" s="872"/>
      <c r="KCC79" s="872"/>
      <c r="KCD79" s="872"/>
      <c r="KCE79" s="872"/>
      <c r="KCF79" s="872"/>
      <c r="KCG79" s="872"/>
      <c r="KCH79" s="872"/>
      <c r="KCI79" s="872"/>
      <c r="KCJ79" s="872"/>
      <c r="KCK79" s="872"/>
      <c r="KCL79" s="872"/>
      <c r="KCM79" s="872"/>
      <c r="KCN79" s="872"/>
      <c r="KCO79" s="872"/>
      <c r="KCP79" s="872"/>
      <c r="KCQ79" s="872"/>
      <c r="KCR79" s="872"/>
      <c r="KCS79" s="872"/>
      <c r="KCT79" s="872"/>
      <c r="KCU79" s="872"/>
      <c r="KCV79" s="872"/>
      <c r="KCW79" s="872"/>
      <c r="KCX79" s="872"/>
      <c r="KCY79" s="872"/>
      <c r="KCZ79" s="872"/>
      <c r="KDA79" s="872"/>
      <c r="KDB79" s="872"/>
      <c r="KDC79" s="872"/>
      <c r="KDD79" s="872"/>
      <c r="KDE79" s="872"/>
      <c r="KDF79" s="872"/>
      <c r="KDG79" s="872"/>
      <c r="KDH79" s="872"/>
      <c r="KDI79" s="872"/>
      <c r="KDJ79" s="872"/>
      <c r="KDK79" s="872"/>
      <c r="KDL79" s="872"/>
      <c r="KDM79" s="872"/>
      <c r="KDN79" s="872"/>
      <c r="KDO79" s="872"/>
      <c r="KDP79" s="872"/>
      <c r="KDQ79" s="872"/>
      <c r="KDR79" s="872"/>
      <c r="KDS79" s="872"/>
      <c r="KDT79" s="872"/>
      <c r="KDU79" s="872"/>
      <c r="KDV79" s="872"/>
      <c r="KDW79" s="872"/>
      <c r="KDX79" s="872"/>
      <c r="KDY79" s="872"/>
      <c r="KDZ79" s="872"/>
      <c r="KEA79" s="872"/>
      <c r="KEB79" s="872"/>
      <c r="KEC79" s="872"/>
      <c r="KED79" s="872"/>
      <c r="KEE79" s="872"/>
      <c r="KEF79" s="872"/>
      <c r="KEG79" s="872"/>
      <c r="KEH79" s="872"/>
      <c r="KEI79" s="872"/>
      <c r="KEJ79" s="872"/>
      <c r="KEK79" s="872"/>
      <c r="KEL79" s="872"/>
      <c r="KEM79" s="872"/>
      <c r="KEN79" s="872"/>
      <c r="KEO79" s="872"/>
      <c r="KEP79" s="872"/>
      <c r="KEQ79" s="872"/>
      <c r="KER79" s="872"/>
      <c r="KES79" s="872"/>
      <c r="KET79" s="872"/>
      <c r="KEU79" s="872"/>
      <c r="KEV79" s="872"/>
      <c r="KEW79" s="872"/>
      <c r="KEX79" s="872"/>
      <c r="KEY79" s="872"/>
      <c r="KEZ79" s="872"/>
      <c r="KFA79" s="872"/>
      <c r="KFB79" s="872"/>
      <c r="KFC79" s="872"/>
      <c r="KFD79" s="872"/>
      <c r="KFE79" s="872"/>
      <c r="KFF79" s="872"/>
      <c r="KFG79" s="872"/>
      <c r="KFH79" s="872"/>
      <c r="KFI79" s="872"/>
      <c r="KFJ79" s="872"/>
      <c r="KFK79" s="872"/>
      <c r="KFL79" s="872"/>
      <c r="KFM79" s="872"/>
      <c r="KFN79" s="872"/>
      <c r="KFO79" s="872"/>
      <c r="KFP79" s="872"/>
      <c r="KFQ79" s="872"/>
      <c r="KFR79" s="872"/>
      <c r="KFS79" s="872"/>
      <c r="KFT79" s="872"/>
      <c r="KFU79" s="872"/>
      <c r="KFV79" s="872"/>
      <c r="KFW79" s="872"/>
      <c r="KFX79" s="872"/>
      <c r="KFY79" s="872"/>
      <c r="KFZ79" s="872"/>
      <c r="KGA79" s="872"/>
      <c r="KGB79" s="872"/>
      <c r="KGC79" s="872"/>
      <c r="KGD79" s="872"/>
      <c r="KGE79" s="872"/>
      <c r="KGF79" s="872"/>
      <c r="KGG79" s="872"/>
      <c r="KGH79" s="872"/>
      <c r="KGI79" s="872"/>
      <c r="KGJ79" s="872"/>
      <c r="KGK79" s="872"/>
      <c r="KGL79" s="872"/>
      <c r="KGM79" s="872"/>
      <c r="KGN79" s="872"/>
      <c r="KGO79" s="872"/>
      <c r="KGP79" s="872"/>
      <c r="KGQ79" s="872"/>
      <c r="KGR79" s="872"/>
      <c r="KGS79" s="872"/>
      <c r="KGT79" s="872"/>
      <c r="KGU79" s="872"/>
      <c r="KGV79" s="872"/>
      <c r="KGW79" s="872"/>
      <c r="KGX79" s="872"/>
      <c r="KGY79" s="872"/>
      <c r="KGZ79" s="872"/>
      <c r="KHA79" s="872"/>
      <c r="KHB79" s="872"/>
      <c r="KHC79" s="872"/>
      <c r="KHD79" s="872"/>
      <c r="KHE79" s="872"/>
      <c r="KHF79" s="872"/>
      <c r="KHG79" s="872"/>
      <c r="KHH79" s="872"/>
      <c r="KHI79" s="872"/>
      <c r="KHJ79" s="872"/>
      <c r="KHK79" s="872"/>
      <c r="KHL79" s="872"/>
      <c r="KHM79" s="872"/>
      <c r="KHN79" s="872"/>
      <c r="KHO79" s="872"/>
      <c r="KHP79" s="872"/>
      <c r="KHQ79" s="872"/>
      <c r="KHR79" s="872"/>
      <c r="KHS79" s="872"/>
      <c r="KHT79" s="872"/>
      <c r="KHU79" s="872"/>
      <c r="KHV79" s="872"/>
      <c r="KHW79" s="872"/>
      <c r="KHX79" s="872"/>
      <c r="KHY79" s="872"/>
      <c r="KHZ79" s="872"/>
      <c r="KIA79" s="872"/>
      <c r="KIB79" s="872"/>
      <c r="KIC79" s="872"/>
      <c r="KID79" s="872"/>
      <c r="KIE79" s="872"/>
      <c r="KIF79" s="872"/>
      <c r="KIG79" s="872"/>
      <c r="KIH79" s="872"/>
      <c r="KII79" s="872"/>
      <c r="KIJ79" s="872"/>
      <c r="KIK79" s="872"/>
      <c r="KIL79" s="872"/>
      <c r="KIM79" s="872"/>
      <c r="KIN79" s="872"/>
      <c r="KIO79" s="872"/>
      <c r="KIP79" s="872"/>
      <c r="KIQ79" s="872"/>
      <c r="KIR79" s="872"/>
      <c r="KIS79" s="872"/>
      <c r="KIT79" s="872"/>
      <c r="KIU79" s="872"/>
      <c r="KIV79" s="872"/>
      <c r="KIW79" s="872"/>
      <c r="KIX79" s="872"/>
      <c r="KIY79" s="872"/>
      <c r="KIZ79" s="872"/>
      <c r="KJA79" s="872"/>
      <c r="KJB79" s="872"/>
      <c r="KJC79" s="872"/>
      <c r="KJD79" s="872"/>
      <c r="KJE79" s="872"/>
      <c r="KJF79" s="872"/>
      <c r="KJG79" s="872"/>
      <c r="KJH79" s="872"/>
      <c r="KJI79" s="872"/>
      <c r="KJJ79" s="872"/>
      <c r="KJK79" s="872"/>
      <c r="KJL79" s="872"/>
      <c r="KJM79" s="872"/>
      <c r="KJN79" s="872"/>
      <c r="KJO79" s="872"/>
      <c r="KJP79" s="872"/>
      <c r="KJQ79" s="872"/>
      <c r="KJR79" s="872"/>
      <c r="KJS79" s="872"/>
      <c r="KJT79" s="872"/>
      <c r="KJU79" s="872"/>
      <c r="KJV79" s="872"/>
      <c r="KJW79" s="872"/>
      <c r="KJX79" s="872"/>
      <c r="KJY79" s="872"/>
      <c r="KJZ79" s="872"/>
      <c r="KKA79" s="872"/>
      <c r="KKB79" s="872"/>
      <c r="KKC79" s="872"/>
      <c r="KKD79" s="872"/>
      <c r="KKE79" s="872"/>
      <c r="KKF79" s="872"/>
      <c r="KKG79" s="872"/>
      <c r="KKH79" s="872"/>
      <c r="KKI79" s="872"/>
      <c r="KKJ79" s="872"/>
      <c r="KKK79" s="872"/>
      <c r="KKL79" s="872"/>
      <c r="KKM79" s="872"/>
      <c r="KKN79" s="872"/>
      <c r="KKO79" s="872"/>
      <c r="KKP79" s="872"/>
      <c r="KKQ79" s="872"/>
      <c r="KKR79" s="872"/>
      <c r="KKS79" s="872"/>
      <c r="KKT79" s="872"/>
      <c r="KKU79" s="872"/>
      <c r="KKV79" s="872"/>
      <c r="KKW79" s="872"/>
      <c r="KKX79" s="872"/>
      <c r="KKY79" s="872"/>
      <c r="KKZ79" s="872"/>
      <c r="KLA79" s="872"/>
      <c r="KLB79" s="872"/>
      <c r="KLC79" s="872"/>
      <c r="KLD79" s="872"/>
      <c r="KLE79" s="872"/>
      <c r="KLF79" s="872"/>
      <c r="KLG79" s="872"/>
      <c r="KLH79" s="872"/>
      <c r="KLI79" s="872"/>
      <c r="KLJ79" s="872"/>
      <c r="KLK79" s="872"/>
      <c r="KLL79" s="872"/>
      <c r="KLM79" s="872"/>
      <c r="KLN79" s="872"/>
      <c r="KLO79" s="872"/>
      <c r="KLP79" s="872"/>
      <c r="KLQ79" s="872"/>
      <c r="KLR79" s="872"/>
      <c r="KLS79" s="872"/>
      <c r="KLT79" s="872"/>
      <c r="KLU79" s="872"/>
      <c r="KLV79" s="872"/>
      <c r="KLW79" s="872"/>
      <c r="KLX79" s="872"/>
      <c r="KLY79" s="872"/>
      <c r="KLZ79" s="872"/>
      <c r="KMA79" s="872"/>
      <c r="KMB79" s="872"/>
      <c r="KMC79" s="872"/>
      <c r="KMD79" s="872"/>
      <c r="KME79" s="872"/>
      <c r="KMF79" s="872"/>
      <c r="KMG79" s="872"/>
      <c r="KMH79" s="872"/>
      <c r="KMI79" s="872"/>
      <c r="KMJ79" s="872"/>
      <c r="KMK79" s="872"/>
      <c r="KML79" s="872"/>
      <c r="KMM79" s="872"/>
      <c r="KMN79" s="872"/>
      <c r="KMO79" s="872"/>
      <c r="KMP79" s="872"/>
      <c r="KMQ79" s="872"/>
      <c r="KMR79" s="872"/>
      <c r="KMS79" s="872"/>
      <c r="KMT79" s="872"/>
      <c r="KMU79" s="872"/>
      <c r="KMV79" s="872"/>
      <c r="KMW79" s="872"/>
      <c r="KMX79" s="872"/>
      <c r="KMY79" s="872"/>
      <c r="KMZ79" s="872"/>
      <c r="KNA79" s="872"/>
      <c r="KNB79" s="872"/>
      <c r="KNC79" s="872"/>
      <c r="KND79" s="872"/>
      <c r="KNE79" s="872"/>
      <c r="KNF79" s="872"/>
      <c r="KNG79" s="872"/>
      <c r="KNH79" s="872"/>
      <c r="KNI79" s="872"/>
      <c r="KNJ79" s="872"/>
      <c r="KNK79" s="872"/>
      <c r="KNL79" s="872"/>
      <c r="KNM79" s="872"/>
      <c r="KNN79" s="872"/>
      <c r="KNO79" s="872"/>
      <c r="KNP79" s="872"/>
      <c r="KNQ79" s="872"/>
      <c r="KNR79" s="872"/>
      <c r="KNS79" s="872"/>
      <c r="KNT79" s="872"/>
      <c r="KNU79" s="872"/>
      <c r="KNV79" s="872"/>
      <c r="KNW79" s="872"/>
      <c r="KNX79" s="872"/>
      <c r="KNY79" s="872"/>
      <c r="KNZ79" s="872"/>
      <c r="KOA79" s="872"/>
      <c r="KOB79" s="872"/>
      <c r="KOC79" s="872"/>
      <c r="KOD79" s="872"/>
      <c r="KOE79" s="872"/>
      <c r="KOF79" s="872"/>
      <c r="KOG79" s="872"/>
      <c r="KOH79" s="872"/>
      <c r="KOI79" s="872"/>
      <c r="KOJ79" s="872"/>
      <c r="KOK79" s="872"/>
      <c r="KOL79" s="872"/>
      <c r="KOM79" s="872"/>
      <c r="KON79" s="872"/>
      <c r="KOO79" s="872"/>
      <c r="KOP79" s="872"/>
      <c r="KOQ79" s="872"/>
      <c r="KOR79" s="872"/>
      <c r="KOS79" s="872"/>
      <c r="KOT79" s="872"/>
      <c r="KOU79" s="872"/>
      <c r="KOV79" s="872"/>
      <c r="KOW79" s="872"/>
      <c r="KOX79" s="872"/>
      <c r="KOY79" s="872"/>
      <c r="KOZ79" s="872"/>
      <c r="KPA79" s="872"/>
      <c r="KPB79" s="872"/>
      <c r="KPC79" s="872"/>
      <c r="KPD79" s="872"/>
      <c r="KPE79" s="872"/>
      <c r="KPF79" s="872"/>
      <c r="KPG79" s="872"/>
      <c r="KPH79" s="872"/>
      <c r="KPI79" s="872"/>
      <c r="KPJ79" s="872"/>
      <c r="KPK79" s="872"/>
      <c r="KPL79" s="872"/>
      <c r="KPM79" s="872"/>
      <c r="KPN79" s="872"/>
      <c r="KPO79" s="872"/>
      <c r="KPP79" s="872"/>
      <c r="KPQ79" s="872"/>
      <c r="KPR79" s="872"/>
      <c r="KPS79" s="872"/>
      <c r="KPT79" s="872"/>
      <c r="KPU79" s="872"/>
      <c r="KPV79" s="872"/>
      <c r="KPW79" s="872"/>
      <c r="KPX79" s="872"/>
      <c r="KPY79" s="872"/>
      <c r="KPZ79" s="872"/>
      <c r="KQA79" s="872"/>
      <c r="KQB79" s="872"/>
      <c r="KQC79" s="872"/>
      <c r="KQD79" s="872"/>
      <c r="KQE79" s="872"/>
      <c r="KQF79" s="872"/>
      <c r="KQG79" s="872"/>
      <c r="KQH79" s="872"/>
      <c r="KQI79" s="872"/>
      <c r="KQJ79" s="872"/>
      <c r="KQK79" s="872"/>
      <c r="KQL79" s="872"/>
      <c r="KQM79" s="872"/>
      <c r="KQN79" s="872"/>
      <c r="KQO79" s="872"/>
      <c r="KQP79" s="872"/>
      <c r="KQQ79" s="872"/>
      <c r="KQR79" s="872"/>
      <c r="KQS79" s="872"/>
      <c r="KQT79" s="872"/>
      <c r="KQU79" s="872"/>
      <c r="KQV79" s="872"/>
      <c r="KQW79" s="872"/>
      <c r="KQX79" s="872"/>
      <c r="KQY79" s="872"/>
      <c r="KQZ79" s="872"/>
      <c r="KRA79" s="872"/>
      <c r="KRB79" s="872"/>
      <c r="KRC79" s="872"/>
      <c r="KRD79" s="872"/>
      <c r="KRE79" s="872"/>
      <c r="KRF79" s="872"/>
      <c r="KRG79" s="872"/>
      <c r="KRH79" s="872"/>
      <c r="KRI79" s="872"/>
      <c r="KRJ79" s="872"/>
      <c r="KRK79" s="872"/>
      <c r="KRL79" s="872"/>
      <c r="KRM79" s="872"/>
      <c r="KRN79" s="872"/>
      <c r="KRO79" s="872"/>
      <c r="KRP79" s="872"/>
      <c r="KRQ79" s="872"/>
      <c r="KRR79" s="872"/>
      <c r="KRS79" s="872"/>
      <c r="KRT79" s="872"/>
      <c r="KRU79" s="872"/>
      <c r="KRV79" s="872"/>
      <c r="KRW79" s="872"/>
      <c r="KRX79" s="872"/>
      <c r="KRY79" s="872"/>
      <c r="KRZ79" s="872"/>
      <c r="KSA79" s="872"/>
      <c r="KSB79" s="872"/>
      <c r="KSC79" s="872"/>
      <c r="KSD79" s="872"/>
      <c r="KSE79" s="872"/>
      <c r="KSF79" s="872"/>
      <c r="KSG79" s="872"/>
      <c r="KSH79" s="872"/>
      <c r="KSI79" s="872"/>
      <c r="KSJ79" s="872"/>
      <c r="KSK79" s="872"/>
      <c r="KSL79" s="872"/>
      <c r="KSM79" s="872"/>
      <c r="KSN79" s="872"/>
      <c r="KSO79" s="872"/>
      <c r="KSP79" s="872"/>
      <c r="KSQ79" s="872"/>
      <c r="KSR79" s="872"/>
      <c r="KSS79" s="872"/>
      <c r="KST79" s="872"/>
      <c r="KSU79" s="872"/>
      <c r="KSV79" s="872"/>
      <c r="KSW79" s="872"/>
      <c r="KSX79" s="872"/>
      <c r="KSY79" s="872"/>
      <c r="KSZ79" s="872"/>
      <c r="KTA79" s="872"/>
      <c r="KTB79" s="872"/>
      <c r="KTC79" s="872"/>
      <c r="KTD79" s="872"/>
      <c r="KTE79" s="872"/>
      <c r="KTF79" s="872"/>
      <c r="KTG79" s="872"/>
      <c r="KTH79" s="872"/>
      <c r="KTI79" s="872"/>
      <c r="KTJ79" s="872"/>
      <c r="KTK79" s="872"/>
      <c r="KTL79" s="872"/>
      <c r="KTM79" s="872"/>
      <c r="KTN79" s="872"/>
      <c r="KTO79" s="872"/>
      <c r="KTP79" s="872"/>
      <c r="KTQ79" s="872"/>
      <c r="KTR79" s="872"/>
      <c r="KTS79" s="872"/>
      <c r="KTT79" s="872"/>
      <c r="KTU79" s="872"/>
      <c r="KTV79" s="872"/>
      <c r="KTW79" s="872"/>
      <c r="KTX79" s="872"/>
      <c r="KTY79" s="872"/>
      <c r="KTZ79" s="872"/>
      <c r="KUA79" s="872"/>
      <c r="KUB79" s="872"/>
      <c r="KUC79" s="872"/>
      <c r="KUD79" s="872"/>
      <c r="KUE79" s="872"/>
      <c r="KUF79" s="872"/>
      <c r="KUG79" s="872"/>
      <c r="KUH79" s="872"/>
      <c r="KUI79" s="872"/>
      <c r="KUJ79" s="872"/>
      <c r="KUK79" s="872"/>
      <c r="KUL79" s="872"/>
      <c r="KUM79" s="872"/>
      <c r="KUN79" s="872"/>
      <c r="KUO79" s="872"/>
      <c r="KUP79" s="872"/>
      <c r="KUQ79" s="872"/>
      <c r="KUR79" s="872"/>
      <c r="KUS79" s="872"/>
      <c r="KUT79" s="872"/>
      <c r="KUU79" s="872"/>
      <c r="KUV79" s="872"/>
      <c r="KUW79" s="872"/>
      <c r="KUX79" s="872"/>
      <c r="KUY79" s="872"/>
      <c r="KUZ79" s="872"/>
      <c r="KVA79" s="872"/>
      <c r="KVB79" s="872"/>
      <c r="KVC79" s="872"/>
      <c r="KVD79" s="872"/>
      <c r="KVE79" s="872"/>
      <c r="KVF79" s="872"/>
      <c r="KVG79" s="872"/>
      <c r="KVH79" s="872"/>
      <c r="KVI79" s="872"/>
      <c r="KVJ79" s="872"/>
      <c r="KVK79" s="872"/>
      <c r="KVL79" s="872"/>
      <c r="KVM79" s="872"/>
      <c r="KVN79" s="872"/>
      <c r="KVO79" s="872"/>
      <c r="KVP79" s="872"/>
      <c r="KVQ79" s="872"/>
      <c r="KVR79" s="872"/>
      <c r="KVS79" s="872"/>
      <c r="KVT79" s="872"/>
      <c r="KVU79" s="872"/>
      <c r="KVV79" s="872"/>
      <c r="KVW79" s="872"/>
      <c r="KVX79" s="872"/>
      <c r="KVY79" s="872"/>
      <c r="KVZ79" s="872"/>
      <c r="KWA79" s="872"/>
      <c r="KWB79" s="872"/>
      <c r="KWC79" s="872"/>
      <c r="KWD79" s="872"/>
      <c r="KWE79" s="872"/>
      <c r="KWF79" s="872"/>
      <c r="KWG79" s="872"/>
      <c r="KWH79" s="872"/>
      <c r="KWI79" s="872"/>
      <c r="KWJ79" s="872"/>
      <c r="KWK79" s="872"/>
      <c r="KWL79" s="872"/>
      <c r="KWM79" s="872"/>
      <c r="KWN79" s="872"/>
      <c r="KWO79" s="872"/>
      <c r="KWP79" s="872"/>
      <c r="KWQ79" s="872"/>
      <c r="KWR79" s="872"/>
      <c r="KWS79" s="872"/>
      <c r="KWT79" s="872"/>
      <c r="KWU79" s="872"/>
      <c r="KWV79" s="872"/>
      <c r="KWW79" s="872"/>
      <c r="KWX79" s="872"/>
      <c r="KWY79" s="872"/>
      <c r="KWZ79" s="872"/>
      <c r="KXA79" s="872"/>
      <c r="KXB79" s="872"/>
      <c r="KXC79" s="872"/>
      <c r="KXD79" s="872"/>
      <c r="KXE79" s="872"/>
      <c r="KXF79" s="872"/>
      <c r="KXG79" s="872"/>
      <c r="KXH79" s="872"/>
      <c r="KXI79" s="872"/>
      <c r="KXJ79" s="872"/>
      <c r="KXK79" s="872"/>
      <c r="KXL79" s="872"/>
      <c r="KXM79" s="872"/>
      <c r="KXN79" s="872"/>
      <c r="KXO79" s="872"/>
      <c r="KXP79" s="872"/>
      <c r="KXQ79" s="872"/>
      <c r="KXR79" s="872"/>
      <c r="KXS79" s="872"/>
      <c r="KXT79" s="872"/>
      <c r="KXU79" s="872"/>
      <c r="KXV79" s="872"/>
      <c r="KXW79" s="872"/>
      <c r="KXX79" s="872"/>
      <c r="KXY79" s="872"/>
      <c r="KXZ79" s="872"/>
      <c r="KYA79" s="872"/>
      <c r="KYB79" s="872"/>
      <c r="KYC79" s="872"/>
      <c r="KYD79" s="872"/>
      <c r="KYE79" s="872"/>
      <c r="KYF79" s="872"/>
      <c r="KYG79" s="872"/>
      <c r="KYH79" s="872"/>
      <c r="KYI79" s="872"/>
      <c r="KYJ79" s="872"/>
      <c r="KYK79" s="872"/>
      <c r="KYL79" s="872"/>
      <c r="KYM79" s="872"/>
      <c r="KYN79" s="872"/>
      <c r="KYO79" s="872"/>
      <c r="KYP79" s="872"/>
      <c r="KYQ79" s="872"/>
      <c r="KYR79" s="872"/>
      <c r="KYS79" s="872"/>
      <c r="KYT79" s="872"/>
      <c r="KYU79" s="872"/>
      <c r="KYV79" s="872"/>
      <c r="KYW79" s="872"/>
      <c r="KYX79" s="872"/>
      <c r="KYY79" s="872"/>
      <c r="KYZ79" s="872"/>
      <c r="KZA79" s="872"/>
      <c r="KZB79" s="872"/>
      <c r="KZC79" s="872"/>
      <c r="KZD79" s="872"/>
      <c r="KZE79" s="872"/>
      <c r="KZF79" s="872"/>
      <c r="KZG79" s="872"/>
      <c r="KZH79" s="872"/>
      <c r="KZI79" s="872"/>
      <c r="KZJ79" s="872"/>
      <c r="KZK79" s="872"/>
      <c r="KZL79" s="872"/>
      <c r="KZM79" s="872"/>
      <c r="KZN79" s="872"/>
      <c r="KZO79" s="872"/>
      <c r="KZP79" s="872"/>
      <c r="KZQ79" s="872"/>
      <c r="KZR79" s="872"/>
      <c r="KZS79" s="872"/>
      <c r="KZT79" s="872"/>
      <c r="KZU79" s="872"/>
      <c r="KZV79" s="872"/>
      <c r="KZW79" s="872"/>
      <c r="KZX79" s="872"/>
      <c r="KZY79" s="872"/>
      <c r="KZZ79" s="872"/>
      <c r="LAA79" s="872"/>
      <c r="LAB79" s="872"/>
      <c r="LAC79" s="872"/>
      <c r="LAD79" s="872"/>
      <c r="LAE79" s="872"/>
      <c r="LAF79" s="872"/>
      <c r="LAG79" s="872"/>
      <c r="LAH79" s="872"/>
      <c r="LAI79" s="872"/>
      <c r="LAJ79" s="872"/>
      <c r="LAK79" s="872"/>
      <c r="LAL79" s="872"/>
      <c r="LAM79" s="872"/>
      <c r="LAN79" s="872"/>
      <c r="LAO79" s="872"/>
      <c r="LAP79" s="872"/>
      <c r="LAQ79" s="872"/>
      <c r="LAR79" s="872"/>
      <c r="LAS79" s="872"/>
      <c r="LAT79" s="872"/>
      <c r="LAU79" s="872"/>
      <c r="LAV79" s="872"/>
      <c r="LAW79" s="872"/>
      <c r="LAX79" s="872"/>
      <c r="LAY79" s="872"/>
      <c r="LAZ79" s="872"/>
      <c r="LBA79" s="872"/>
      <c r="LBB79" s="872"/>
      <c r="LBC79" s="872"/>
      <c r="LBD79" s="872"/>
      <c r="LBE79" s="872"/>
      <c r="LBF79" s="872"/>
      <c r="LBG79" s="872"/>
      <c r="LBH79" s="872"/>
      <c r="LBI79" s="872"/>
      <c r="LBJ79" s="872"/>
      <c r="LBK79" s="872"/>
      <c r="LBL79" s="872"/>
      <c r="LBM79" s="872"/>
      <c r="LBN79" s="872"/>
      <c r="LBO79" s="872"/>
      <c r="LBP79" s="872"/>
      <c r="LBQ79" s="872"/>
      <c r="LBR79" s="872"/>
      <c r="LBS79" s="872"/>
      <c r="LBT79" s="872"/>
      <c r="LBU79" s="872"/>
      <c r="LBV79" s="872"/>
      <c r="LBW79" s="872"/>
      <c r="LBX79" s="872"/>
      <c r="LBY79" s="872"/>
      <c r="LBZ79" s="872"/>
      <c r="LCA79" s="872"/>
      <c r="LCB79" s="872"/>
      <c r="LCC79" s="872"/>
      <c r="LCD79" s="872"/>
      <c r="LCE79" s="872"/>
      <c r="LCF79" s="872"/>
      <c r="LCG79" s="872"/>
      <c r="LCH79" s="872"/>
      <c r="LCI79" s="872"/>
      <c r="LCJ79" s="872"/>
      <c r="LCK79" s="872"/>
      <c r="LCL79" s="872"/>
      <c r="LCM79" s="872"/>
      <c r="LCN79" s="872"/>
      <c r="LCO79" s="872"/>
      <c r="LCP79" s="872"/>
      <c r="LCQ79" s="872"/>
      <c r="LCR79" s="872"/>
      <c r="LCS79" s="872"/>
      <c r="LCT79" s="872"/>
      <c r="LCU79" s="872"/>
      <c r="LCV79" s="872"/>
      <c r="LCW79" s="872"/>
      <c r="LCX79" s="872"/>
      <c r="LCY79" s="872"/>
      <c r="LCZ79" s="872"/>
      <c r="LDA79" s="872"/>
      <c r="LDB79" s="872"/>
      <c r="LDC79" s="872"/>
      <c r="LDD79" s="872"/>
      <c r="LDE79" s="872"/>
      <c r="LDF79" s="872"/>
      <c r="LDG79" s="872"/>
      <c r="LDH79" s="872"/>
      <c r="LDI79" s="872"/>
      <c r="LDJ79" s="872"/>
      <c r="LDK79" s="872"/>
      <c r="LDL79" s="872"/>
      <c r="LDM79" s="872"/>
      <c r="LDN79" s="872"/>
      <c r="LDO79" s="872"/>
      <c r="LDP79" s="872"/>
      <c r="LDQ79" s="872"/>
      <c r="LDR79" s="872"/>
      <c r="LDS79" s="872"/>
      <c r="LDT79" s="872"/>
      <c r="LDU79" s="872"/>
      <c r="LDV79" s="872"/>
      <c r="LDW79" s="872"/>
      <c r="LDX79" s="872"/>
      <c r="LDY79" s="872"/>
      <c r="LDZ79" s="872"/>
      <c r="LEA79" s="872"/>
      <c r="LEB79" s="872"/>
      <c r="LEC79" s="872"/>
      <c r="LED79" s="872"/>
      <c r="LEE79" s="872"/>
      <c r="LEF79" s="872"/>
      <c r="LEG79" s="872"/>
      <c r="LEH79" s="872"/>
      <c r="LEI79" s="872"/>
      <c r="LEJ79" s="872"/>
      <c r="LEK79" s="872"/>
      <c r="LEL79" s="872"/>
      <c r="LEM79" s="872"/>
      <c r="LEN79" s="872"/>
      <c r="LEO79" s="872"/>
      <c r="LEP79" s="872"/>
      <c r="LEQ79" s="872"/>
      <c r="LER79" s="872"/>
      <c r="LES79" s="872"/>
      <c r="LET79" s="872"/>
      <c r="LEU79" s="872"/>
      <c r="LEV79" s="872"/>
      <c r="LEW79" s="872"/>
      <c r="LEX79" s="872"/>
      <c r="LEY79" s="872"/>
      <c r="LEZ79" s="872"/>
      <c r="LFA79" s="872"/>
      <c r="LFB79" s="872"/>
      <c r="LFC79" s="872"/>
      <c r="LFD79" s="872"/>
      <c r="LFE79" s="872"/>
      <c r="LFF79" s="872"/>
      <c r="LFG79" s="872"/>
      <c r="LFH79" s="872"/>
      <c r="LFI79" s="872"/>
      <c r="LFJ79" s="872"/>
      <c r="LFK79" s="872"/>
      <c r="LFL79" s="872"/>
      <c r="LFM79" s="872"/>
      <c r="LFN79" s="872"/>
      <c r="LFO79" s="872"/>
      <c r="LFP79" s="872"/>
      <c r="LFQ79" s="872"/>
      <c r="LFR79" s="872"/>
      <c r="LFS79" s="872"/>
      <c r="LFT79" s="872"/>
      <c r="LFU79" s="872"/>
      <c r="LFV79" s="872"/>
      <c r="LFW79" s="872"/>
      <c r="LFX79" s="872"/>
      <c r="LFY79" s="872"/>
      <c r="LFZ79" s="872"/>
      <c r="LGA79" s="872"/>
      <c r="LGB79" s="872"/>
      <c r="LGC79" s="872"/>
      <c r="LGD79" s="872"/>
      <c r="LGE79" s="872"/>
      <c r="LGF79" s="872"/>
      <c r="LGG79" s="872"/>
      <c r="LGH79" s="872"/>
      <c r="LGI79" s="872"/>
      <c r="LGJ79" s="872"/>
      <c r="LGK79" s="872"/>
      <c r="LGL79" s="872"/>
      <c r="LGM79" s="872"/>
      <c r="LGN79" s="872"/>
      <c r="LGO79" s="872"/>
      <c r="LGP79" s="872"/>
      <c r="LGQ79" s="872"/>
      <c r="LGR79" s="872"/>
      <c r="LGS79" s="872"/>
      <c r="LGT79" s="872"/>
      <c r="LGU79" s="872"/>
      <c r="LGV79" s="872"/>
      <c r="LGW79" s="872"/>
      <c r="LGX79" s="872"/>
      <c r="LGY79" s="872"/>
      <c r="LGZ79" s="872"/>
      <c r="LHA79" s="872"/>
      <c r="LHB79" s="872"/>
      <c r="LHC79" s="872"/>
      <c r="LHD79" s="872"/>
      <c r="LHE79" s="872"/>
      <c r="LHF79" s="872"/>
      <c r="LHG79" s="872"/>
      <c r="LHH79" s="872"/>
      <c r="LHI79" s="872"/>
      <c r="LHJ79" s="872"/>
      <c r="LHK79" s="872"/>
      <c r="LHL79" s="872"/>
      <c r="LHM79" s="872"/>
      <c r="LHN79" s="872"/>
      <c r="LHO79" s="872"/>
      <c r="LHP79" s="872"/>
      <c r="LHQ79" s="872"/>
      <c r="LHR79" s="872"/>
      <c r="LHS79" s="872"/>
      <c r="LHT79" s="872"/>
      <c r="LHU79" s="872"/>
      <c r="LHV79" s="872"/>
      <c r="LHW79" s="872"/>
      <c r="LHX79" s="872"/>
      <c r="LHY79" s="872"/>
      <c r="LHZ79" s="872"/>
      <c r="LIA79" s="872"/>
      <c r="LIB79" s="872"/>
      <c r="LIC79" s="872"/>
      <c r="LID79" s="872"/>
      <c r="LIE79" s="872"/>
      <c r="LIF79" s="872"/>
      <c r="LIG79" s="872"/>
      <c r="LIH79" s="872"/>
      <c r="LII79" s="872"/>
      <c r="LIJ79" s="872"/>
      <c r="LIK79" s="872"/>
      <c r="LIL79" s="872"/>
      <c r="LIM79" s="872"/>
      <c r="LIN79" s="872"/>
      <c r="LIO79" s="872"/>
      <c r="LIP79" s="872"/>
      <c r="LIQ79" s="872"/>
      <c r="LIR79" s="872"/>
      <c r="LIS79" s="872"/>
      <c r="LIT79" s="872"/>
      <c r="LIU79" s="872"/>
      <c r="LIV79" s="872"/>
      <c r="LIW79" s="872"/>
      <c r="LIX79" s="872"/>
      <c r="LIY79" s="872"/>
      <c r="LIZ79" s="872"/>
      <c r="LJA79" s="872"/>
      <c r="LJB79" s="872"/>
      <c r="LJC79" s="872"/>
      <c r="LJD79" s="872"/>
      <c r="LJE79" s="872"/>
      <c r="LJF79" s="872"/>
      <c r="LJG79" s="872"/>
      <c r="LJH79" s="872"/>
      <c r="LJI79" s="872"/>
      <c r="LJJ79" s="872"/>
      <c r="LJK79" s="872"/>
      <c r="LJL79" s="872"/>
      <c r="LJM79" s="872"/>
      <c r="LJN79" s="872"/>
      <c r="LJO79" s="872"/>
      <c r="LJP79" s="872"/>
      <c r="LJQ79" s="872"/>
      <c r="LJR79" s="872"/>
      <c r="LJS79" s="872"/>
      <c r="LJT79" s="872"/>
      <c r="LJU79" s="872"/>
      <c r="LJV79" s="872"/>
      <c r="LJW79" s="872"/>
      <c r="LJX79" s="872"/>
      <c r="LJY79" s="872"/>
      <c r="LJZ79" s="872"/>
      <c r="LKA79" s="872"/>
      <c r="LKB79" s="872"/>
      <c r="LKC79" s="872"/>
      <c r="LKD79" s="872"/>
      <c r="LKE79" s="872"/>
      <c r="LKF79" s="872"/>
      <c r="LKG79" s="872"/>
      <c r="LKH79" s="872"/>
      <c r="LKI79" s="872"/>
      <c r="LKJ79" s="872"/>
      <c r="LKK79" s="872"/>
      <c r="LKL79" s="872"/>
      <c r="LKM79" s="872"/>
      <c r="LKN79" s="872"/>
      <c r="LKO79" s="872"/>
      <c r="LKP79" s="872"/>
      <c r="LKQ79" s="872"/>
      <c r="LKR79" s="872"/>
      <c r="LKS79" s="872"/>
      <c r="LKT79" s="872"/>
      <c r="LKU79" s="872"/>
      <c r="LKV79" s="872"/>
      <c r="LKW79" s="872"/>
      <c r="LKX79" s="872"/>
      <c r="LKY79" s="872"/>
      <c r="LKZ79" s="872"/>
      <c r="LLA79" s="872"/>
      <c r="LLB79" s="872"/>
      <c r="LLC79" s="872"/>
      <c r="LLD79" s="872"/>
      <c r="LLE79" s="872"/>
      <c r="LLF79" s="872"/>
      <c r="LLG79" s="872"/>
      <c r="LLH79" s="872"/>
      <c r="LLI79" s="872"/>
      <c r="LLJ79" s="872"/>
      <c r="LLK79" s="872"/>
      <c r="LLL79" s="872"/>
      <c r="LLM79" s="872"/>
      <c r="LLN79" s="872"/>
      <c r="LLO79" s="872"/>
      <c r="LLP79" s="872"/>
      <c r="LLQ79" s="872"/>
      <c r="LLR79" s="872"/>
      <c r="LLS79" s="872"/>
      <c r="LLT79" s="872"/>
      <c r="LLU79" s="872"/>
      <c r="LLV79" s="872"/>
      <c r="LLW79" s="872"/>
      <c r="LLX79" s="872"/>
      <c r="LLY79" s="872"/>
      <c r="LLZ79" s="872"/>
      <c r="LMA79" s="872"/>
      <c r="LMB79" s="872"/>
      <c r="LMC79" s="872"/>
      <c r="LMD79" s="872"/>
      <c r="LME79" s="872"/>
      <c r="LMF79" s="872"/>
      <c r="LMG79" s="872"/>
      <c r="LMH79" s="872"/>
      <c r="LMI79" s="872"/>
      <c r="LMJ79" s="872"/>
      <c r="LMK79" s="872"/>
      <c r="LML79" s="872"/>
      <c r="LMM79" s="872"/>
      <c r="LMN79" s="872"/>
      <c r="LMO79" s="872"/>
      <c r="LMP79" s="872"/>
      <c r="LMQ79" s="872"/>
      <c r="LMR79" s="872"/>
      <c r="LMS79" s="872"/>
      <c r="LMT79" s="872"/>
      <c r="LMU79" s="872"/>
      <c r="LMV79" s="872"/>
      <c r="LMW79" s="872"/>
      <c r="LMX79" s="872"/>
      <c r="LMY79" s="872"/>
      <c r="LMZ79" s="872"/>
      <c r="LNA79" s="872"/>
      <c r="LNB79" s="872"/>
      <c r="LNC79" s="872"/>
      <c r="LND79" s="872"/>
      <c r="LNE79" s="872"/>
      <c r="LNF79" s="872"/>
      <c r="LNG79" s="872"/>
      <c r="LNH79" s="872"/>
      <c r="LNI79" s="872"/>
      <c r="LNJ79" s="872"/>
      <c r="LNK79" s="872"/>
      <c r="LNL79" s="872"/>
      <c r="LNM79" s="872"/>
      <c r="LNN79" s="872"/>
      <c r="LNO79" s="872"/>
      <c r="LNP79" s="872"/>
      <c r="LNQ79" s="872"/>
      <c r="LNR79" s="872"/>
      <c r="LNS79" s="872"/>
      <c r="LNT79" s="872"/>
      <c r="LNU79" s="872"/>
      <c r="LNV79" s="872"/>
      <c r="LNW79" s="872"/>
      <c r="LNX79" s="872"/>
      <c r="LNY79" s="872"/>
      <c r="LNZ79" s="872"/>
      <c r="LOA79" s="872"/>
      <c r="LOB79" s="872"/>
      <c r="LOC79" s="872"/>
      <c r="LOD79" s="872"/>
      <c r="LOE79" s="872"/>
      <c r="LOF79" s="872"/>
      <c r="LOG79" s="872"/>
      <c r="LOH79" s="872"/>
      <c r="LOI79" s="872"/>
      <c r="LOJ79" s="872"/>
      <c r="LOK79" s="872"/>
      <c r="LOL79" s="872"/>
      <c r="LOM79" s="872"/>
      <c r="LON79" s="872"/>
      <c r="LOO79" s="872"/>
      <c r="LOP79" s="872"/>
      <c r="LOQ79" s="872"/>
      <c r="LOR79" s="872"/>
      <c r="LOS79" s="872"/>
      <c r="LOT79" s="872"/>
      <c r="LOU79" s="872"/>
      <c r="LOV79" s="872"/>
      <c r="LOW79" s="872"/>
      <c r="LOX79" s="872"/>
      <c r="LOY79" s="872"/>
      <c r="LOZ79" s="872"/>
      <c r="LPA79" s="872"/>
      <c r="LPB79" s="872"/>
      <c r="LPC79" s="872"/>
      <c r="LPD79" s="872"/>
      <c r="LPE79" s="872"/>
      <c r="LPF79" s="872"/>
      <c r="LPG79" s="872"/>
      <c r="LPH79" s="872"/>
      <c r="LPI79" s="872"/>
      <c r="LPJ79" s="872"/>
      <c r="LPK79" s="872"/>
      <c r="LPL79" s="872"/>
      <c r="LPM79" s="872"/>
      <c r="LPN79" s="872"/>
      <c r="LPO79" s="872"/>
      <c r="LPP79" s="872"/>
      <c r="LPQ79" s="872"/>
      <c r="LPR79" s="872"/>
      <c r="LPS79" s="872"/>
      <c r="LPT79" s="872"/>
      <c r="LPU79" s="872"/>
      <c r="LPV79" s="872"/>
      <c r="LPW79" s="872"/>
      <c r="LPX79" s="872"/>
      <c r="LPY79" s="872"/>
      <c r="LPZ79" s="872"/>
      <c r="LQA79" s="872"/>
      <c r="LQB79" s="872"/>
      <c r="LQC79" s="872"/>
      <c r="LQD79" s="872"/>
      <c r="LQE79" s="872"/>
      <c r="LQF79" s="872"/>
      <c r="LQG79" s="872"/>
      <c r="LQH79" s="872"/>
      <c r="LQI79" s="872"/>
      <c r="LQJ79" s="872"/>
      <c r="LQK79" s="872"/>
      <c r="LQL79" s="872"/>
      <c r="LQM79" s="872"/>
      <c r="LQN79" s="872"/>
      <c r="LQO79" s="872"/>
      <c r="LQP79" s="872"/>
      <c r="LQQ79" s="872"/>
      <c r="LQR79" s="872"/>
      <c r="LQS79" s="872"/>
      <c r="LQT79" s="872"/>
      <c r="LQU79" s="872"/>
      <c r="LQV79" s="872"/>
      <c r="LQW79" s="872"/>
      <c r="LQX79" s="872"/>
      <c r="LQY79" s="872"/>
      <c r="LQZ79" s="872"/>
      <c r="LRA79" s="872"/>
      <c r="LRB79" s="872"/>
      <c r="LRC79" s="872"/>
      <c r="LRD79" s="872"/>
      <c r="LRE79" s="872"/>
      <c r="LRF79" s="872"/>
      <c r="LRG79" s="872"/>
      <c r="LRH79" s="872"/>
      <c r="LRI79" s="872"/>
      <c r="LRJ79" s="872"/>
      <c r="LRK79" s="872"/>
      <c r="LRL79" s="872"/>
      <c r="LRM79" s="872"/>
      <c r="LRN79" s="872"/>
      <c r="LRO79" s="872"/>
      <c r="LRP79" s="872"/>
      <c r="LRQ79" s="872"/>
      <c r="LRR79" s="872"/>
      <c r="LRS79" s="872"/>
      <c r="LRT79" s="872"/>
      <c r="LRU79" s="872"/>
      <c r="LRV79" s="872"/>
      <c r="LRW79" s="872"/>
      <c r="LRX79" s="872"/>
      <c r="LRY79" s="872"/>
      <c r="LRZ79" s="872"/>
      <c r="LSA79" s="872"/>
      <c r="LSB79" s="872"/>
      <c r="LSC79" s="872"/>
      <c r="LSD79" s="872"/>
      <c r="LSE79" s="872"/>
      <c r="LSF79" s="872"/>
      <c r="LSG79" s="872"/>
      <c r="LSH79" s="872"/>
      <c r="LSI79" s="872"/>
      <c r="LSJ79" s="872"/>
      <c r="LSK79" s="872"/>
      <c r="LSL79" s="872"/>
      <c r="LSM79" s="872"/>
      <c r="LSN79" s="872"/>
      <c r="LSO79" s="872"/>
      <c r="LSP79" s="872"/>
      <c r="LSQ79" s="872"/>
      <c r="LSR79" s="872"/>
      <c r="LSS79" s="872"/>
      <c r="LST79" s="872"/>
      <c r="LSU79" s="872"/>
      <c r="LSV79" s="872"/>
      <c r="LSW79" s="872"/>
      <c r="LSX79" s="872"/>
      <c r="LSY79" s="872"/>
      <c r="LSZ79" s="872"/>
      <c r="LTA79" s="872"/>
      <c r="LTB79" s="872"/>
      <c r="LTC79" s="872"/>
      <c r="LTD79" s="872"/>
      <c r="LTE79" s="872"/>
      <c r="LTF79" s="872"/>
      <c r="LTG79" s="872"/>
      <c r="LTH79" s="872"/>
      <c r="LTI79" s="872"/>
      <c r="LTJ79" s="872"/>
      <c r="LTK79" s="872"/>
      <c r="LTL79" s="872"/>
      <c r="LTM79" s="872"/>
      <c r="LTN79" s="872"/>
      <c r="LTO79" s="872"/>
      <c r="LTP79" s="872"/>
      <c r="LTQ79" s="872"/>
      <c r="LTR79" s="872"/>
      <c r="LTS79" s="872"/>
      <c r="LTT79" s="872"/>
      <c r="LTU79" s="872"/>
      <c r="LTV79" s="872"/>
      <c r="LTW79" s="872"/>
      <c r="LTX79" s="872"/>
      <c r="LTY79" s="872"/>
      <c r="LTZ79" s="872"/>
      <c r="LUA79" s="872"/>
      <c r="LUB79" s="872"/>
      <c r="LUC79" s="872"/>
      <c r="LUD79" s="872"/>
      <c r="LUE79" s="872"/>
      <c r="LUF79" s="872"/>
      <c r="LUG79" s="872"/>
      <c r="LUH79" s="872"/>
      <c r="LUI79" s="872"/>
      <c r="LUJ79" s="872"/>
      <c r="LUK79" s="872"/>
      <c r="LUL79" s="872"/>
      <c r="LUM79" s="872"/>
      <c r="LUN79" s="872"/>
      <c r="LUO79" s="872"/>
      <c r="LUP79" s="872"/>
      <c r="LUQ79" s="872"/>
      <c r="LUR79" s="872"/>
      <c r="LUS79" s="872"/>
      <c r="LUT79" s="872"/>
      <c r="LUU79" s="872"/>
      <c r="LUV79" s="872"/>
      <c r="LUW79" s="872"/>
      <c r="LUX79" s="872"/>
      <c r="LUY79" s="872"/>
      <c r="LUZ79" s="872"/>
      <c r="LVA79" s="872"/>
      <c r="LVB79" s="872"/>
      <c r="LVC79" s="872"/>
      <c r="LVD79" s="872"/>
      <c r="LVE79" s="872"/>
      <c r="LVF79" s="872"/>
      <c r="LVG79" s="872"/>
      <c r="LVH79" s="872"/>
      <c r="LVI79" s="872"/>
      <c r="LVJ79" s="872"/>
      <c r="LVK79" s="872"/>
      <c r="LVL79" s="872"/>
      <c r="LVM79" s="872"/>
      <c r="LVN79" s="872"/>
      <c r="LVO79" s="872"/>
      <c r="LVP79" s="872"/>
      <c r="LVQ79" s="872"/>
      <c r="LVR79" s="872"/>
      <c r="LVS79" s="872"/>
      <c r="LVT79" s="872"/>
      <c r="LVU79" s="872"/>
      <c r="LVV79" s="872"/>
      <c r="LVW79" s="872"/>
      <c r="LVX79" s="872"/>
      <c r="LVY79" s="872"/>
      <c r="LVZ79" s="872"/>
      <c r="LWA79" s="872"/>
      <c r="LWB79" s="872"/>
      <c r="LWC79" s="872"/>
      <c r="LWD79" s="872"/>
      <c r="LWE79" s="872"/>
      <c r="LWF79" s="872"/>
      <c r="LWG79" s="872"/>
      <c r="LWH79" s="872"/>
      <c r="LWI79" s="872"/>
      <c r="LWJ79" s="872"/>
      <c r="LWK79" s="872"/>
      <c r="LWL79" s="872"/>
      <c r="LWM79" s="872"/>
      <c r="LWN79" s="872"/>
      <c r="LWO79" s="872"/>
      <c r="LWP79" s="872"/>
      <c r="LWQ79" s="872"/>
      <c r="LWR79" s="872"/>
      <c r="LWS79" s="872"/>
      <c r="LWT79" s="872"/>
      <c r="LWU79" s="872"/>
      <c r="LWV79" s="872"/>
      <c r="LWW79" s="872"/>
      <c r="LWX79" s="872"/>
      <c r="LWY79" s="872"/>
      <c r="LWZ79" s="872"/>
      <c r="LXA79" s="872"/>
      <c r="LXB79" s="872"/>
      <c r="LXC79" s="872"/>
      <c r="LXD79" s="872"/>
      <c r="LXE79" s="872"/>
      <c r="LXF79" s="872"/>
      <c r="LXG79" s="872"/>
      <c r="LXH79" s="872"/>
      <c r="LXI79" s="872"/>
      <c r="LXJ79" s="872"/>
      <c r="LXK79" s="872"/>
      <c r="LXL79" s="872"/>
      <c r="LXM79" s="872"/>
      <c r="LXN79" s="872"/>
      <c r="LXO79" s="872"/>
      <c r="LXP79" s="872"/>
      <c r="LXQ79" s="872"/>
      <c r="LXR79" s="872"/>
      <c r="LXS79" s="872"/>
      <c r="LXT79" s="872"/>
      <c r="LXU79" s="872"/>
      <c r="LXV79" s="872"/>
      <c r="LXW79" s="872"/>
      <c r="LXX79" s="872"/>
      <c r="LXY79" s="872"/>
      <c r="LXZ79" s="872"/>
      <c r="LYA79" s="872"/>
      <c r="LYB79" s="872"/>
      <c r="LYC79" s="872"/>
      <c r="LYD79" s="872"/>
      <c r="LYE79" s="872"/>
      <c r="LYF79" s="872"/>
      <c r="LYG79" s="872"/>
      <c r="LYH79" s="872"/>
      <c r="LYI79" s="872"/>
      <c r="LYJ79" s="872"/>
      <c r="LYK79" s="872"/>
      <c r="LYL79" s="872"/>
      <c r="LYM79" s="872"/>
      <c r="LYN79" s="872"/>
      <c r="LYO79" s="872"/>
      <c r="LYP79" s="872"/>
      <c r="LYQ79" s="872"/>
      <c r="LYR79" s="872"/>
      <c r="LYS79" s="872"/>
      <c r="LYT79" s="872"/>
      <c r="LYU79" s="872"/>
      <c r="LYV79" s="872"/>
      <c r="LYW79" s="872"/>
      <c r="LYX79" s="872"/>
      <c r="LYY79" s="872"/>
      <c r="LYZ79" s="872"/>
      <c r="LZA79" s="872"/>
      <c r="LZB79" s="872"/>
      <c r="LZC79" s="872"/>
      <c r="LZD79" s="872"/>
      <c r="LZE79" s="872"/>
      <c r="LZF79" s="872"/>
      <c r="LZG79" s="872"/>
      <c r="LZH79" s="872"/>
      <c r="LZI79" s="872"/>
      <c r="LZJ79" s="872"/>
      <c r="LZK79" s="872"/>
      <c r="LZL79" s="872"/>
      <c r="LZM79" s="872"/>
      <c r="LZN79" s="872"/>
      <c r="LZO79" s="872"/>
      <c r="LZP79" s="872"/>
      <c r="LZQ79" s="872"/>
      <c r="LZR79" s="872"/>
      <c r="LZS79" s="872"/>
      <c r="LZT79" s="872"/>
      <c r="LZU79" s="872"/>
      <c r="LZV79" s="872"/>
      <c r="LZW79" s="872"/>
      <c r="LZX79" s="872"/>
      <c r="LZY79" s="872"/>
      <c r="LZZ79" s="872"/>
      <c r="MAA79" s="872"/>
      <c r="MAB79" s="872"/>
      <c r="MAC79" s="872"/>
      <c r="MAD79" s="872"/>
      <c r="MAE79" s="872"/>
      <c r="MAF79" s="872"/>
      <c r="MAG79" s="872"/>
      <c r="MAH79" s="872"/>
      <c r="MAI79" s="872"/>
      <c r="MAJ79" s="872"/>
      <c r="MAK79" s="872"/>
      <c r="MAL79" s="872"/>
      <c r="MAM79" s="872"/>
      <c r="MAN79" s="872"/>
      <c r="MAO79" s="872"/>
      <c r="MAP79" s="872"/>
      <c r="MAQ79" s="872"/>
      <c r="MAR79" s="872"/>
      <c r="MAS79" s="872"/>
      <c r="MAT79" s="872"/>
      <c r="MAU79" s="872"/>
      <c r="MAV79" s="872"/>
      <c r="MAW79" s="872"/>
      <c r="MAX79" s="872"/>
      <c r="MAY79" s="872"/>
      <c r="MAZ79" s="872"/>
      <c r="MBA79" s="872"/>
      <c r="MBB79" s="872"/>
      <c r="MBC79" s="872"/>
      <c r="MBD79" s="872"/>
      <c r="MBE79" s="872"/>
      <c r="MBF79" s="872"/>
      <c r="MBG79" s="872"/>
      <c r="MBH79" s="872"/>
      <c r="MBI79" s="872"/>
      <c r="MBJ79" s="872"/>
      <c r="MBK79" s="872"/>
      <c r="MBL79" s="872"/>
      <c r="MBM79" s="872"/>
      <c r="MBN79" s="872"/>
      <c r="MBO79" s="872"/>
      <c r="MBP79" s="872"/>
      <c r="MBQ79" s="872"/>
      <c r="MBR79" s="872"/>
      <c r="MBS79" s="872"/>
      <c r="MBT79" s="872"/>
      <c r="MBU79" s="872"/>
      <c r="MBV79" s="872"/>
      <c r="MBW79" s="872"/>
      <c r="MBX79" s="872"/>
      <c r="MBY79" s="872"/>
      <c r="MBZ79" s="872"/>
      <c r="MCA79" s="872"/>
      <c r="MCB79" s="872"/>
      <c r="MCC79" s="872"/>
      <c r="MCD79" s="872"/>
      <c r="MCE79" s="872"/>
      <c r="MCF79" s="872"/>
      <c r="MCG79" s="872"/>
      <c r="MCH79" s="872"/>
      <c r="MCI79" s="872"/>
      <c r="MCJ79" s="872"/>
      <c r="MCK79" s="872"/>
      <c r="MCL79" s="872"/>
      <c r="MCM79" s="872"/>
      <c r="MCN79" s="872"/>
      <c r="MCO79" s="872"/>
      <c r="MCP79" s="872"/>
      <c r="MCQ79" s="872"/>
      <c r="MCR79" s="872"/>
      <c r="MCS79" s="872"/>
      <c r="MCT79" s="872"/>
      <c r="MCU79" s="872"/>
      <c r="MCV79" s="872"/>
      <c r="MCW79" s="872"/>
      <c r="MCX79" s="872"/>
      <c r="MCY79" s="872"/>
      <c r="MCZ79" s="872"/>
      <c r="MDA79" s="872"/>
      <c r="MDB79" s="872"/>
      <c r="MDC79" s="872"/>
      <c r="MDD79" s="872"/>
      <c r="MDE79" s="872"/>
      <c r="MDF79" s="872"/>
      <c r="MDG79" s="872"/>
      <c r="MDH79" s="872"/>
      <c r="MDI79" s="872"/>
      <c r="MDJ79" s="872"/>
      <c r="MDK79" s="872"/>
      <c r="MDL79" s="872"/>
      <c r="MDM79" s="872"/>
      <c r="MDN79" s="872"/>
      <c r="MDO79" s="872"/>
      <c r="MDP79" s="872"/>
      <c r="MDQ79" s="872"/>
      <c r="MDR79" s="872"/>
      <c r="MDS79" s="872"/>
      <c r="MDT79" s="872"/>
      <c r="MDU79" s="872"/>
      <c r="MDV79" s="872"/>
      <c r="MDW79" s="872"/>
      <c r="MDX79" s="872"/>
      <c r="MDY79" s="872"/>
      <c r="MDZ79" s="872"/>
      <c r="MEA79" s="872"/>
      <c r="MEB79" s="872"/>
      <c r="MEC79" s="872"/>
      <c r="MED79" s="872"/>
      <c r="MEE79" s="872"/>
      <c r="MEF79" s="872"/>
      <c r="MEG79" s="872"/>
      <c r="MEH79" s="872"/>
      <c r="MEI79" s="872"/>
      <c r="MEJ79" s="872"/>
      <c r="MEK79" s="872"/>
      <c r="MEL79" s="872"/>
      <c r="MEM79" s="872"/>
      <c r="MEN79" s="872"/>
      <c r="MEO79" s="872"/>
      <c r="MEP79" s="872"/>
      <c r="MEQ79" s="872"/>
      <c r="MER79" s="872"/>
      <c r="MES79" s="872"/>
      <c r="MET79" s="872"/>
      <c r="MEU79" s="872"/>
      <c r="MEV79" s="872"/>
      <c r="MEW79" s="872"/>
      <c r="MEX79" s="872"/>
      <c r="MEY79" s="872"/>
      <c r="MEZ79" s="872"/>
      <c r="MFA79" s="872"/>
      <c r="MFB79" s="872"/>
      <c r="MFC79" s="872"/>
      <c r="MFD79" s="872"/>
      <c r="MFE79" s="872"/>
      <c r="MFF79" s="872"/>
      <c r="MFG79" s="872"/>
      <c r="MFH79" s="872"/>
      <c r="MFI79" s="872"/>
      <c r="MFJ79" s="872"/>
      <c r="MFK79" s="872"/>
      <c r="MFL79" s="872"/>
      <c r="MFM79" s="872"/>
      <c r="MFN79" s="872"/>
      <c r="MFO79" s="872"/>
      <c r="MFP79" s="872"/>
      <c r="MFQ79" s="872"/>
      <c r="MFR79" s="872"/>
      <c r="MFS79" s="872"/>
      <c r="MFT79" s="872"/>
      <c r="MFU79" s="872"/>
      <c r="MFV79" s="872"/>
      <c r="MFW79" s="872"/>
      <c r="MFX79" s="872"/>
      <c r="MFY79" s="872"/>
      <c r="MFZ79" s="872"/>
      <c r="MGA79" s="872"/>
      <c r="MGB79" s="872"/>
      <c r="MGC79" s="872"/>
      <c r="MGD79" s="872"/>
      <c r="MGE79" s="872"/>
      <c r="MGF79" s="872"/>
      <c r="MGG79" s="872"/>
      <c r="MGH79" s="872"/>
      <c r="MGI79" s="872"/>
      <c r="MGJ79" s="872"/>
      <c r="MGK79" s="872"/>
      <c r="MGL79" s="872"/>
      <c r="MGM79" s="872"/>
      <c r="MGN79" s="872"/>
      <c r="MGO79" s="872"/>
      <c r="MGP79" s="872"/>
      <c r="MGQ79" s="872"/>
      <c r="MGR79" s="872"/>
      <c r="MGS79" s="872"/>
      <c r="MGT79" s="872"/>
      <c r="MGU79" s="872"/>
      <c r="MGV79" s="872"/>
      <c r="MGW79" s="872"/>
      <c r="MGX79" s="872"/>
      <c r="MGY79" s="872"/>
      <c r="MGZ79" s="872"/>
      <c r="MHA79" s="872"/>
      <c r="MHB79" s="872"/>
      <c r="MHC79" s="872"/>
      <c r="MHD79" s="872"/>
      <c r="MHE79" s="872"/>
      <c r="MHF79" s="872"/>
      <c r="MHG79" s="872"/>
      <c r="MHH79" s="872"/>
      <c r="MHI79" s="872"/>
      <c r="MHJ79" s="872"/>
      <c r="MHK79" s="872"/>
      <c r="MHL79" s="872"/>
      <c r="MHM79" s="872"/>
      <c r="MHN79" s="872"/>
      <c r="MHO79" s="872"/>
      <c r="MHP79" s="872"/>
      <c r="MHQ79" s="872"/>
      <c r="MHR79" s="872"/>
      <c r="MHS79" s="872"/>
      <c r="MHT79" s="872"/>
      <c r="MHU79" s="872"/>
      <c r="MHV79" s="872"/>
      <c r="MHW79" s="872"/>
      <c r="MHX79" s="872"/>
      <c r="MHY79" s="872"/>
      <c r="MHZ79" s="872"/>
      <c r="MIA79" s="872"/>
      <c r="MIB79" s="872"/>
      <c r="MIC79" s="872"/>
      <c r="MID79" s="872"/>
      <c r="MIE79" s="872"/>
      <c r="MIF79" s="872"/>
      <c r="MIG79" s="872"/>
      <c r="MIH79" s="872"/>
      <c r="MII79" s="872"/>
      <c r="MIJ79" s="872"/>
      <c r="MIK79" s="872"/>
      <c r="MIL79" s="872"/>
      <c r="MIM79" s="872"/>
      <c r="MIN79" s="872"/>
      <c r="MIO79" s="872"/>
      <c r="MIP79" s="872"/>
      <c r="MIQ79" s="872"/>
      <c r="MIR79" s="872"/>
      <c r="MIS79" s="872"/>
      <c r="MIT79" s="872"/>
      <c r="MIU79" s="872"/>
      <c r="MIV79" s="872"/>
      <c r="MIW79" s="872"/>
      <c r="MIX79" s="872"/>
      <c r="MIY79" s="872"/>
      <c r="MIZ79" s="872"/>
      <c r="MJA79" s="872"/>
      <c r="MJB79" s="872"/>
      <c r="MJC79" s="872"/>
      <c r="MJD79" s="872"/>
      <c r="MJE79" s="872"/>
      <c r="MJF79" s="872"/>
      <c r="MJG79" s="872"/>
      <c r="MJH79" s="872"/>
      <c r="MJI79" s="872"/>
      <c r="MJJ79" s="872"/>
      <c r="MJK79" s="872"/>
      <c r="MJL79" s="872"/>
      <c r="MJM79" s="872"/>
      <c r="MJN79" s="872"/>
      <c r="MJO79" s="872"/>
      <c r="MJP79" s="872"/>
      <c r="MJQ79" s="872"/>
      <c r="MJR79" s="872"/>
      <c r="MJS79" s="872"/>
      <c r="MJT79" s="872"/>
      <c r="MJU79" s="872"/>
      <c r="MJV79" s="872"/>
      <c r="MJW79" s="872"/>
      <c r="MJX79" s="872"/>
      <c r="MJY79" s="872"/>
      <c r="MJZ79" s="872"/>
      <c r="MKA79" s="872"/>
      <c r="MKB79" s="872"/>
      <c r="MKC79" s="872"/>
      <c r="MKD79" s="872"/>
      <c r="MKE79" s="872"/>
      <c r="MKF79" s="872"/>
      <c r="MKG79" s="872"/>
      <c r="MKH79" s="872"/>
      <c r="MKI79" s="872"/>
      <c r="MKJ79" s="872"/>
      <c r="MKK79" s="872"/>
      <c r="MKL79" s="872"/>
      <c r="MKM79" s="872"/>
      <c r="MKN79" s="872"/>
      <c r="MKO79" s="872"/>
      <c r="MKP79" s="872"/>
      <c r="MKQ79" s="872"/>
      <c r="MKR79" s="872"/>
      <c r="MKS79" s="872"/>
      <c r="MKT79" s="872"/>
      <c r="MKU79" s="872"/>
      <c r="MKV79" s="872"/>
      <c r="MKW79" s="872"/>
      <c r="MKX79" s="872"/>
      <c r="MKY79" s="872"/>
      <c r="MKZ79" s="872"/>
      <c r="MLA79" s="872"/>
      <c r="MLB79" s="872"/>
      <c r="MLC79" s="872"/>
      <c r="MLD79" s="872"/>
      <c r="MLE79" s="872"/>
      <c r="MLF79" s="872"/>
      <c r="MLG79" s="872"/>
      <c r="MLH79" s="872"/>
      <c r="MLI79" s="872"/>
      <c r="MLJ79" s="872"/>
      <c r="MLK79" s="872"/>
      <c r="MLL79" s="872"/>
      <c r="MLM79" s="872"/>
      <c r="MLN79" s="872"/>
      <c r="MLO79" s="872"/>
      <c r="MLP79" s="872"/>
      <c r="MLQ79" s="872"/>
      <c r="MLR79" s="872"/>
      <c r="MLS79" s="872"/>
      <c r="MLT79" s="872"/>
      <c r="MLU79" s="872"/>
      <c r="MLV79" s="872"/>
      <c r="MLW79" s="872"/>
      <c r="MLX79" s="872"/>
      <c r="MLY79" s="872"/>
      <c r="MLZ79" s="872"/>
      <c r="MMA79" s="872"/>
      <c r="MMB79" s="872"/>
      <c r="MMC79" s="872"/>
      <c r="MMD79" s="872"/>
      <c r="MME79" s="872"/>
      <c r="MMF79" s="872"/>
      <c r="MMG79" s="872"/>
      <c r="MMH79" s="872"/>
      <c r="MMI79" s="872"/>
      <c r="MMJ79" s="872"/>
      <c r="MMK79" s="872"/>
      <c r="MML79" s="872"/>
      <c r="MMM79" s="872"/>
      <c r="MMN79" s="872"/>
      <c r="MMO79" s="872"/>
      <c r="MMP79" s="872"/>
      <c r="MMQ79" s="872"/>
      <c r="MMR79" s="872"/>
      <c r="MMS79" s="872"/>
      <c r="MMT79" s="872"/>
      <c r="MMU79" s="872"/>
      <c r="MMV79" s="872"/>
      <c r="MMW79" s="872"/>
      <c r="MMX79" s="872"/>
      <c r="MMY79" s="872"/>
      <c r="MMZ79" s="872"/>
      <c r="MNA79" s="872"/>
      <c r="MNB79" s="872"/>
      <c r="MNC79" s="872"/>
      <c r="MND79" s="872"/>
      <c r="MNE79" s="872"/>
      <c r="MNF79" s="872"/>
      <c r="MNG79" s="872"/>
      <c r="MNH79" s="872"/>
      <c r="MNI79" s="872"/>
      <c r="MNJ79" s="872"/>
      <c r="MNK79" s="872"/>
      <c r="MNL79" s="872"/>
      <c r="MNM79" s="872"/>
      <c r="MNN79" s="872"/>
      <c r="MNO79" s="872"/>
      <c r="MNP79" s="872"/>
      <c r="MNQ79" s="872"/>
      <c r="MNR79" s="872"/>
      <c r="MNS79" s="872"/>
      <c r="MNT79" s="872"/>
      <c r="MNU79" s="872"/>
      <c r="MNV79" s="872"/>
      <c r="MNW79" s="872"/>
      <c r="MNX79" s="872"/>
      <c r="MNY79" s="872"/>
      <c r="MNZ79" s="872"/>
      <c r="MOA79" s="872"/>
      <c r="MOB79" s="872"/>
      <c r="MOC79" s="872"/>
      <c r="MOD79" s="872"/>
      <c r="MOE79" s="872"/>
      <c r="MOF79" s="872"/>
      <c r="MOG79" s="872"/>
      <c r="MOH79" s="872"/>
      <c r="MOI79" s="872"/>
      <c r="MOJ79" s="872"/>
      <c r="MOK79" s="872"/>
      <c r="MOL79" s="872"/>
      <c r="MOM79" s="872"/>
      <c r="MON79" s="872"/>
      <c r="MOO79" s="872"/>
      <c r="MOP79" s="872"/>
      <c r="MOQ79" s="872"/>
      <c r="MOR79" s="872"/>
      <c r="MOS79" s="872"/>
      <c r="MOT79" s="872"/>
      <c r="MOU79" s="872"/>
      <c r="MOV79" s="872"/>
      <c r="MOW79" s="872"/>
      <c r="MOX79" s="872"/>
      <c r="MOY79" s="872"/>
      <c r="MOZ79" s="872"/>
      <c r="MPA79" s="872"/>
      <c r="MPB79" s="872"/>
      <c r="MPC79" s="872"/>
      <c r="MPD79" s="872"/>
      <c r="MPE79" s="872"/>
      <c r="MPF79" s="872"/>
      <c r="MPG79" s="872"/>
      <c r="MPH79" s="872"/>
      <c r="MPI79" s="872"/>
      <c r="MPJ79" s="872"/>
      <c r="MPK79" s="872"/>
      <c r="MPL79" s="872"/>
      <c r="MPM79" s="872"/>
      <c r="MPN79" s="872"/>
      <c r="MPO79" s="872"/>
      <c r="MPP79" s="872"/>
      <c r="MPQ79" s="872"/>
      <c r="MPR79" s="872"/>
      <c r="MPS79" s="872"/>
      <c r="MPT79" s="872"/>
      <c r="MPU79" s="872"/>
      <c r="MPV79" s="872"/>
      <c r="MPW79" s="872"/>
      <c r="MPX79" s="872"/>
      <c r="MPY79" s="872"/>
      <c r="MPZ79" s="872"/>
      <c r="MQA79" s="872"/>
      <c r="MQB79" s="872"/>
      <c r="MQC79" s="872"/>
      <c r="MQD79" s="872"/>
      <c r="MQE79" s="872"/>
      <c r="MQF79" s="872"/>
      <c r="MQG79" s="872"/>
      <c r="MQH79" s="872"/>
      <c r="MQI79" s="872"/>
      <c r="MQJ79" s="872"/>
      <c r="MQK79" s="872"/>
      <c r="MQL79" s="872"/>
      <c r="MQM79" s="872"/>
      <c r="MQN79" s="872"/>
      <c r="MQO79" s="872"/>
      <c r="MQP79" s="872"/>
      <c r="MQQ79" s="872"/>
      <c r="MQR79" s="872"/>
      <c r="MQS79" s="872"/>
      <c r="MQT79" s="872"/>
      <c r="MQU79" s="872"/>
      <c r="MQV79" s="872"/>
      <c r="MQW79" s="872"/>
      <c r="MQX79" s="872"/>
      <c r="MQY79" s="872"/>
      <c r="MQZ79" s="872"/>
      <c r="MRA79" s="872"/>
      <c r="MRB79" s="872"/>
      <c r="MRC79" s="872"/>
      <c r="MRD79" s="872"/>
      <c r="MRE79" s="872"/>
      <c r="MRF79" s="872"/>
      <c r="MRG79" s="872"/>
      <c r="MRH79" s="872"/>
      <c r="MRI79" s="872"/>
      <c r="MRJ79" s="872"/>
      <c r="MRK79" s="872"/>
      <c r="MRL79" s="872"/>
      <c r="MRM79" s="872"/>
      <c r="MRN79" s="872"/>
      <c r="MRO79" s="872"/>
      <c r="MRP79" s="872"/>
      <c r="MRQ79" s="872"/>
      <c r="MRR79" s="872"/>
      <c r="MRS79" s="872"/>
      <c r="MRT79" s="872"/>
      <c r="MRU79" s="872"/>
      <c r="MRV79" s="872"/>
      <c r="MRW79" s="872"/>
      <c r="MRX79" s="872"/>
      <c r="MRY79" s="872"/>
      <c r="MRZ79" s="872"/>
      <c r="MSA79" s="872"/>
      <c r="MSB79" s="872"/>
      <c r="MSC79" s="872"/>
      <c r="MSD79" s="872"/>
      <c r="MSE79" s="872"/>
      <c r="MSF79" s="872"/>
      <c r="MSG79" s="872"/>
      <c r="MSH79" s="872"/>
      <c r="MSI79" s="872"/>
      <c r="MSJ79" s="872"/>
      <c r="MSK79" s="872"/>
      <c r="MSL79" s="872"/>
      <c r="MSM79" s="872"/>
      <c r="MSN79" s="872"/>
      <c r="MSO79" s="872"/>
      <c r="MSP79" s="872"/>
      <c r="MSQ79" s="872"/>
      <c r="MSR79" s="872"/>
      <c r="MSS79" s="872"/>
      <c r="MST79" s="872"/>
      <c r="MSU79" s="872"/>
      <c r="MSV79" s="872"/>
      <c r="MSW79" s="872"/>
      <c r="MSX79" s="872"/>
      <c r="MSY79" s="872"/>
      <c r="MSZ79" s="872"/>
      <c r="MTA79" s="872"/>
      <c r="MTB79" s="872"/>
      <c r="MTC79" s="872"/>
      <c r="MTD79" s="872"/>
      <c r="MTE79" s="872"/>
      <c r="MTF79" s="872"/>
      <c r="MTG79" s="872"/>
      <c r="MTH79" s="872"/>
      <c r="MTI79" s="872"/>
      <c r="MTJ79" s="872"/>
      <c r="MTK79" s="872"/>
      <c r="MTL79" s="872"/>
      <c r="MTM79" s="872"/>
      <c r="MTN79" s="872"/>
      <c r="MTO79" s="872"/>
      <c r="MTP79" s="872"/>
      <c r="MTQ79" s="872"/>
      <c r="MTR79" s="872"/>
      <c r="MTS79" s="872"/>
      <c r="MTT79" s="872"/>
      <c r="MTU79" s="872"/>
      <c r="MTV79" s="872"/>
      <c r="MTW79" s="872"/>
      <c r="MTX79" s="872"/>
      <c r="MTY79" s="872"/>
      <c r="MTZ79" s="872"/>
      <c r="MUA79" s="872"/>
      <c r="MUB79" s="872"/>
      <c r="MUC79" s="872"/>
      <c r="MUD79" s="872"/>
      <c r="MUE79" s="872"/>
      <c r="MUF79" s="872"/>
      <c r="MUG79" s="872"/>
      <c r="MUH79" s="872"/>
      <c r="MUI79" s="872"/>
      <c r="MUJ79" s="872"/>
      <c r="MUK79" s="872"/>
      <c r="MUL79" s="872"/>
      <c r="MUM79" s="872"/>
      <c r="MUN79" s="872"/>
      <c r="MUO79" s="872"/>
      <c r="MUP79" s="872"/>
      <c r="MUQ79" s="872"/>
      <c r="MUR79" s="872"/>
      <c r="MUS79" s="872"/>
      <c r="MUT79" s="872"/>
      <c r="MUU79" s="872"/>
      <c r="MUV79" s="872"/>
      <c r="MUW79" s="872"/>
      <c r="MUX79" s="872"/>
      <c r="MUY79" s="872"/>
      <c r="MUZ79" s="872"/>
      <c r="MVA79" s="872"/>
      <c r="MVB79" s="872"/>
      <c r="MVC79" s="872"/>
      <c r="MVD79" s="872"/>
      <c r="MVE79" s="872"/>
      <c r="MVF79" s="872"/>
      <c r="MVG79" s="872"/>
      <c r="MVH79" s="872"/>
      <c r="MVI79" s="872"/>
      <c r="MVJ79" s="872"/>
      <c r="MVK79" s="872"/>
      <c r="MVL79" s="872"/>
      <c r="MVM79" s="872"/>
      <c r="MVN79" s="872"/>
      <c r="MVO79" s="872"/>
      <c r="MVP79" s="872"/>
      <c r="MVQ79" s="872"/>
      <c r="MVR79" s="872"/>
      <c r="MVS79" s="872"/>
      <c r="MVT79" s="872"/>
      <c r="MVU79" s="872"/>
      <c r="MVV79" s="872"/>
      <c r="MVW79" s="872"/>
      <c r="MVX79" s="872"/>
      <c r="MVY79" s="872"/>
      <c r="MVZ79" s="872"/>
      <c r="MWA79" s="872"/>
      <c r="MWB79" s="872"/>
      <c r="MWC79" s="872"/>
      <c r="MWD79" s="872"/>
      <c r="MWE79" s="872"/>
      <c r="MWF79" s="872"/>
      <c r="MWG79" s="872"/>
      <c r="MWH79" s="872"/>
      <c r="MWI79" s="872"/>
      <c r="MWJ79" s="872"/>
      <c r="MWK79" s="872"/>
      <c r="MWL79" s="872"/>
      <c r="MWM79" s="872"/>
      <c r="MWN79" s="872"/>
      <c r="MWO79" s="872"/>
      <c r="MWP79" s="872"/>
      <c r="MWQ79" s="872"/>
      <c r="MWR79" s="872"/>
      <c r="MWS79" s="872"/>
      <c r="MWT79" s="872"/>
      <c r="MWU79" s="872"/>
      <c r="MWV79" s="872"/>
      <c r="MWW79" s="872"/>
      <c r="MWX79" s="872"/>
      <c r="MWY79" s="872"/>
      <c r="MWZ79" s="872"/>
      <c r="MXA79" s="872"/>
      <c r="MXB79" s="872"/>
      <c r="MXC79" s="872"/>
      <c r="MXD79" s="872"/>
      <c r="MXE79" s="872"/>
      <c r="MXF79" s="872"/>
      <c r="MXG79" s="872"/>
      <c r="MXH79" s="872"/>
      <c r="MXI79" s="872"/>
      <c r="MXJ79" s="872"/>
      <c r="MXK79" s="872"/>
      <c r="MXL79" s="872"/>
      <c r="MXM79" s="872"/>
      <c r="MXN79" s="872"/>
      <c r="MXO79" s="872"/>
      <c r="MXP79" s="872"/>
      <c r="MXQ79" s="872"/>
      <c r="MXR79" s="872"/>
      <c r="MXS79" s="872"/>
      <c r="MXT79" s="872"/>
      <c r="MXU79" s="872"/>
      <c r="MXV79" s="872"/>
      <c r="MXW79" s="872"/>
      <c r="MXX79" s="872"/>
      <c r="MXY79" s="872"/>
      <c r="MXZ79" s="872"/>
      <c r="MYA79" s="872"/>
      <c r="MYB79" s="872"/>
      <c r="MYC79" s="872"/>
      <c r="MYD79" s="872"/>
      <c r="MYE79" s="872"/>
      <c r="MYF79" s="872"/>
      <c r="MYG79" s="872"/>
      <c r="MYH79" s="872"/>
      <c r="MYI79" s="872"/>
      <c r="MYJ79" s="872"/>
      <c r="MYK79" s="872"/>
      <c r="MYL79" s="872"/>
      <c r="MYM79" s="872"/>
      <c r="MYN79" s="872"/>
      <c r="MYO79" s="872"/>
      <c r="MYP79" s="872"/>
      <c r="MYQ79" s="872"/>
      <c r="MYR79" s="872"/>
      <c r="MYS79" s="872"/>
      <c r="MYT79" s="872"/>
      <c r="MYU79" s="872"/>
      <c r="MYV79" s="872"/>
      <c r="MYW79" s="872"/>
      <c r="MYX79" s="872"/>
      <c r="MYY79" s="872"/>
      <c r="MYZ79" s="872"/>
      <c r="MZA79" s="872"/>
      <c r="MZB79" s="872"/>
      <c r="MZC79" s="872"/>
      <c r="MZD79" s="872"/>
      <c r="MZE79" s="872"/>
      <c r="MZF79" s="872"/>
      <c r="MZG79" s="872"/>
      <c r="MZH79" s="872"/>
      <c r="MZI79" s="872"/>
      <c r="MZJ79" s="872"/>
      <c r="MZK79" s="872"/>
      <c r="MZL79" s="872"/>
      <c r="MZM79" s="872"/>
      <c r="MZN79" s="872"/>
      <c r="MZO79" s="872"/>
      <c r="MZP79" s="872"/>
      <c r="MZQ79" s="872"/>
      <c r="MZR79" s="872"/>
      <c r="MZS79" s="872"/>
      <c r="MZT79" s="872"/>
      <c r="MZU79" s="872"/>
      <c r="MZV79" s="872"/>
      <c r="MZW79" s="872"/>
      <c r="MZX79" s="872"/>
      <c r="MZY79" s="872"/>
      <c r="MZZ79" s="872"/>
      <c r="NAA79" s="872"/>
      <c r="NAB79" s="872"/>
      <c r="NAC79" s="872"/>
      <c r="NAD79" s="872"/>
      <c r="NAE79" s="872"/>
      <c r="NAF79" s="872"/>
      <c r="NAG79" s="872"/>
      <c r="NAH79" s="872"/>
      <c r="NAI79" s="872"/>
      <c r="NAJ79" s="872"/>
      <c r="NAK79" s="872"/>
      <c r="NAL79" s="872"/>
      <c r="NAM79" s="872"/>
      <c r="NAN79" s="872"/>
      <c r="NAO79" s="872"/>
      <c r="NAP79" s="872"/>
      <c r="NAQ79" s="872"/>
      <c r="NAR79" s="872"/>
      <c r="NAS79" s="872"/>
      <c r="NAT79" s="872"/>
      <c r="NAU79" s="872"/>
      <c r="NAV79" s="872"/>
      <c r="NAW79" s="872"/>
      <c r="NAX79" s="872"/>
      <c r="NAY79" s="872"/>
      <c r="NAZ79" s="872"/>
      <c r="NBA79" s="872"/>
      <c r="NBB79" s="872"/>
      <c r="NBC79" s="872"/>
      <c r="NBD79" s="872"/>
      <c r="NBE79" s="872"/>
      <c r="NBF79" s="872"/>
      <c r="NBG79" s="872"/>
      <c r="NBH79" s="872"/>
      <c r="NBI79" s="872"/>
      <c r="NBJ79" s="872"/>
      <c r="NBK79" s="872"/>
      <c r="NBL79" s="872"/>
      <c r="NBM79" s="872"/>
      <c r="NBN79" s="872"/>
      <c r="NBO79" s="872"/>
      <c r="NBP79" s="872"/>
      <c r="NBQ79" s="872"/>
      <c r="NBR79" s="872"/>
      <c r="NBS79" s="872"/>
      <c r="NBT79" s="872"/>
      <c r="NBU79" s="872"/>
      <c r="NBV79" s="872"/>
      <c r="NBW79" s="872"/>
      <c r="NBX79" s="872"/>
      <c r="NBY79" s="872"/>
      <c r="NBZ79" s="872"/>
      <c r="NCA79" s="872"/>
      <c r="NCB79" s="872"/>
      <c r="NCC79" s="872"/>
      <c r="NCD79" s="872"/>
      <c r="NCE79" s="872"/>
      <c r="NCF79" s="872"/>
      <c r="NCG79" s="872"/>
      <c r="NCH79" s="872"/>
      <c r="NCI79" s="872"/>
      <c r="NCJ79" s="872"/>
      <c r="NCK79" s="872"/>
      <c r="NCL79" s="872"/>
      <c r="NCM79" s="872"/>
      <c r="NCN79" s="872"/>
      <c r="NCO79" s="872"/>
      <c r="NCP79" s="872"/>
      <c r="NCQ79" s="872"/>
      <c r="NCR79" s="872"/>
      <c r="NCS79" s="872"/>
      <c r="NCT79" s="872"/>
      <c r="NCU79" s="872"/>
      <c r="NCV79" s="872"/>
      <c r="NCW79" s="872"/>
      <c r="NCX79" s="872"/>
      <c r="NCY79" s="872"/>
      <c r="NCZ79" s="872"/>
      <c r="NDA79" s="872"/>
      <c r="NDB79" s="872"/>
      <c r="NDC79" s="872"/>
      <c r="NDD79" s="872"/>
      <c r="NDE79" s="872"/>
      <c r="NDF79" s="872"/>
      <c r="NDG79" s="872"/>
      <c r="NDH79" s="872"/>
      <c r="NDI79" s="872"/>
      <c r="NDJ79" s="872"/>
      <c r="NDK79" s="872"/>
      <c r="NDL79" s="872"/>
      <c r="NDM79" s="872"/>
      <c r="NDN79" s="872"/>
      <c r="NDO79" s="872"/>
      <c r="NDP79" s="872"/>
      <c r="NDQ79" s="872"/>
      <c r="NDR79" s="872"/>
      <c r="NDS79" s="872"/>
      <c r="NDT79" s="872"/>
      <c r="NDU79" s="872"/>
      <c r="NDV79" s="872"/>
      <c r="NDW79" s="872"/>
      <c r="NDX79" s="872"/>
      <c r="NDY79" s="872"/>
      <c r="NDZ79" s="872"/>
      <c r="NEA79" s="872"/>
      <c r="NEB79" s="872"/>
      <c r="NEC79" s="872"/>
      <c r="NED79" s="872"/>
      <c r="NEE79" s="872"/>
      <c r="NEF79" s="872"/>
      <c r="NEG79" s="872"/>
      <c r="NEH79" s="872"/>
      <c r="NEI79" s="872"/>
      <c r="NEJ79" s="872"/>
      <c r="NEK79" s="872"/>
      <c r="NEL79" s="872"/>
      <c r="NEM79" s="872"/>
      <c r="NEN79" s="872"/>
      <c r="NEO79" s="872"/>
      <c r="NEP79" s="872"/>
      <c r="NEQ79" s="872"/>
      <c r="NER79" s="872"/>
      <c r="NES79" s="872"/>
      <c r="NET79" s="872"/>
      <c r="NEU79" s="872"/>
      <c r="NEV79" s="872"/>
      <c r="NEW79" s="872"/>
      <c r="NEX79" s="872"/>
      <c r="NEY79" s="872"/>
      <c r="NEZ79" s="872"/>
      <c r="NFA79" s="872"/>
      <c r="NFB79" s="872"/>
      <c r="NFC79" s="872"/>
      <c r="NFD79" s="872"/>
      <c r="NFE79" s="872"/>
      <c r="NFF79" s="872"/>
      <c r="NFG79" s="872"/>
      <c r="NFH79" s="872"/>
      <c r="NFI79" s="872"/>
      <c r="NFJ79" s="872"/>
      <c r="NFK79" s="872"/>
      <c r="NFL79" s="872"/>
      <c r="NFM79" s="872"/>
      <c r="NFN79" s="872"/>
      <c r="NFO79" s="872"/>
      <c r="NFP79" s="872"/>
      <c r="NFQ79" s="872"/>
      <c r="NFR79" s="872"/>
      <c r="NFS79" s="872"/>
      <c r="NFT79" s="872"/>
      <c r="NFU79" s="872"/>
      <c r="NFV79" s="872"/>
      <c r="NFW79" s="872"/>
      <c r="NFX79" s="872"/>
      <c r="NFY79" s="872"/>
      <c r="NFZ79" s="872"/>
      <c r="NGA79" s="872"/>
      <c r="NGB79" s="872"/>
      <c r="NGC79" s="872"/>
      <c r="NGD79" s="872"/>
      <c r="NGE79" s="872"/>
      <c r="NGF79" s="872"/>
      <c r="NGG79" s="872"/>
      <c r="NGH79" s="872"/>
      <c r="NGI79" s="872"/>
      <c r="NGJ79" s="872"/>
      <c r="NGK79" s="872"/>
      <c r="NGL79" s="872"/>
      <c r="NGM79" s="872"/>
      <c r="NGN79" s="872"/>
      <c r="NGO79" s="872"/>
      <c r="NGP79" s="872"/>
      <c r="NGQ79" s="872"/>
      <c r="NGR79" s="872"/>
      <c r="NGS79" s="872"/>
      <c r="NGT79" s="872"/>
      <c r="NGU79" s="872"/>
      <c r="NGV79" s="872"/>
      <c r="NGW79" s="872"/>
      <c r="NGX79" s="872"/>
      <c r="NGY79" s="872"/>
      <c r="NGZ79" s="872"/>
      <c r="NHA79" s="872"/>
      <c r="NHB79" s="872"/>
      <c r="NHC79" s="872"/>
      <c r="NHD79" s="872"/>
      <c r="NHE79" s="872"/>
      <c r="NHF79" s="872"/>
      <c r="NHG79" s="872"/>
      <c r="NHH79" s="872"/>
      <c r="NHI79" s="872"/>
      <c r="NHJ79" s="872"/>
      <c r="NHK79" s="872"/>
      <c r="NHL79" s="872"/>
      <c r="NHM79" s="872"/>
      <c r="NHN79" s="872"/>
      <c r="NHO79" s="872"/>
      <c r="NHP79" s="872"/>
      <c r="NHQ79" s="872"/>
      <c r="NHR79" s="872"/>
      <c r="NHS79" s="872"/>
      <c r="NHT79" s="872"/>
      <c r="NHU79" s="872"/>
      <c r="NHV79" s="872"/>
      <c r="NHW79" s="872"/>
      <c r="NHX79" s="872"/>
      <c r="NHY79" s="872"/>
      <c r="NHZ79" s="872"/>
      <c r="NIA79" s="872"/>
      <c r="NIB79" s="872"/>
      <c r="NIC79" s="872"/>
      <c r="NID79" s="872"/>
      <c r="NIE79" s="872"/>
      <c r="NIF79" s="872"/>
      <c r="NIG79" s="872"/>
      <c r="NIH79" s="872"/>
      <c r="NII79" s="872"/>
      <c r="NIJ79" s="872"/>
      <c r="NIK79" s="872"/>
      <c r="NIL79" s="872"/>
      <c r="NIM79" s="872"/>
      <c r="NIN79" s="872"/>
      <c r="NIO79" s="872"/>
      <c r="NIP79" s="872"/>
      <c r="NIQ79" s="872"/>
      <c r="NIR79" s="872"/>
      <c r="NIS79" s="872"/>
      <c r="NIT79" s="872"/>
      <c r="NIU79" s="872"/>
      <c r="NIV79" s="872"/>
      <c r="NIW79" s="872"/>
      <c r="NIX79" s="872"/>
      <c r="NIY79" s="872"/>
      <c r="NIZ79" s="872"/>
      <c r="NJA79" s="872"/>
      <c r="NJB79" s="872"/>
      <c r="NJC79" s="872"/>
      <c r="NJD79" s="872"/>
      <c r="NJE79" s="872"/>
      <c r="NJF79" s="872"/>
      <c r="NJG79" s="872"/>
      <c r="NJH79" s="872"/>
      <c r="NJI79" s="872"/>
      <c r="NJJ79" s="872"/>
      <c r="NJK79" s="872"/>
      <c r="NJL79" s="872"/>
      <c r="NJM79" s="872"/>
      <c r="NJN79" s="872"/>
      <c r="NJO79" s="872"/>
      <c r="NJP79" s="872"/>
      <c r="NJQ79" s="872"/>
      <c r="NJR79" s="872"/>
      <c r="NJS79" s="872"/>
      <c r="NJT79" s="872"/>
      <c r="NJU79" s="872"/>
      <c r="NJV79" s="872"/>
      <c r="NJW79" s="872"/>
      <c r="NJX79" s="872"/>
      <c r="NJY79" s="872"/>
      <c r="NJZ79" s="872"/>
      <c r="NKA79" s="872"/>
      <c r="NKB79" s="872"/>
      <c r="NKC79" s="872"/>
      <c r="NKD79" s="872"/>
      <c r="NKE79" s="872"/>
      <c r="NKF79" s="872"/>
      <c r="NKG79" s="872"/>
      <c r="NKH79" s="872"/>
      <c r="NKI79" s="872"/>
      <c r="NKJ79" s="872"/>
      <c r="NKK79" s="872"/>
      <c r="NKL79" s="872"/>
      <c r="NKM79" s="872"/>
      <c r="NKN79" s="872"/>
      <c r="NKO79" s="872"/>
      <c r="NKP79" s="872"/>
      <c r="NKQ79" s="872"/>
      <c r="NKR79" s="872"/>
      <c r="NKS79" s="872"/>
      <c r="NKT79" s="872"/>
      <c r="NKU79" s="872"/>
      <c r="NKV79" s="872"/>
      <c r="NKW79" s="872"/>
      <c r="NKX79" s="872"/>
      <c r="NKY79" s="872"/>
      <c r="NKZ79" s="872"/>
      <c r="NLA79" s="872"/>
      <c r="NLB79" s="872"/>
      <c r="NLC79" s="872"/>
      <c r="NLD79" s="872"/>
      <c r="NLE79" s="872"/>
      <c r="NLF79" s="872"/>
      <c r="NLG79" s="872"/>
      <c r="NLH79" s="872"/>
      <c r="NLI79" s="872"/>
      <c r="NLJ79" s="872"/>
      <c r="NLK79" s="872"/>
      <c r="NLL79" s="872"/>
      <c r="NLM79" s="872"/>
      <c r="NLN79" s="872"/>
      <c r="NLO79" s="872"/>
      <c r="NLP79" s="872"/>
      <c r="NLQ79" s="872"/>
      <c r="NLR79" s="872"/>
      <c r="NLS79" s="872"/>
      <c r="NLT79" s="872"/>
      <c r="NLU79" s="872"/>
      <c r="NLV79" s="872"/>
      <c r="NLW79" s="872"/>
      <c r="NLX79" s="872"/>
      <c r="NLY79" s="872"/>
      <c r="NLZ79" s="872"/>
      <c r="NMA79" s="872"/>
      <c r="NMB79" s="872"/>
      <c r="NMC79" s="872"/>
      <c r="NMD79" s="872"/>
      <c r="NME79" s="872"/>
      <c r="NMF79" s="872"/>
      <c r="NMG79" s="872"/>
      <c r="NMH79" s="872"/>
      <c r="NMI79" s="872"/>
      <c r="NMJ79" s="872"/>
      <c r="NMK79" s="872"/>
      <c r="NML79" s="872"/>
      <c r="NMM79" s="872"/>
      <c r="NMN79" s="872"/>
      <c r="NMO79" s="872"/>
      <c r="NMP79" s="872"/>
      <c r="NMQ79" s="872"/>
      <c r="NMR79" s="872"/>
      <c r="NMS79" s="872"/>
      <c r="NMT79" s="872"/>
      <c r="NMU79" s="872"/>
      <c r="NMV79" s="872"/>
      <c r="NMW79" s="872"/>
      <c r="NMX79" s="872"/>
      <c r="NMY79" s="872"/>
      <c r="NMZ79" s="872"/>
      <c r="NNA79" s="872"/>
      <c r="NNB79" s="872"/>
      <c r="NNC79" s="872"/>
      <c r="NND79" s="872"/>
      <c r="NNE79" s="872"/>
      <c r="NNF79" s="872"/>
      <c r="NNG79" s="872"/>
      <c r="NNH79" s="872"/>
      <c r="NNI79" s="872"/>
      <c r="NNJ79" s="872"/>
      <c r="NNK79" s="872"/>
      <c r="NNL79" s="872"/>
      <c r="NNM79" s="872"/>
      <c r="NNN79" s="872"/>
      <c r="NNO79" s="872"/>
      <c r="NNP79" s="872"/>
      <c r="NNQ79" s="872"/>
      <c r="NNR79" s="872"/>
      <c r="NNS79" s="872"/>
      <c r="NNT79" s="872"/>
      <c r="NNU79" s="872"/>
      <c r="NNV79" s="872"/>
      <c r="NNW79" s="872"/>
      <c r="NNX79" s="872"/>
      <c r="NNY79" s="872"/>
      <c r="NNZ79" s="872"/>
      <c r="NOA79" s="872"/>
      <c r="NOB79" s="872"/>
      <c r="NOC79" s="872"/>
      <c r="NOD79" s="872"/>
      <c r="NOE79" s="872"/>
      <c r="NOF79" s="872"/>
      <c r="NOG79" s="872"/>
      <c r="NOH79" s="872"/>
      <c r="NOI79" s="872"/>
      <c r="NOJ79" s="872"/>
      <c r="NOK79" s="872"/>
      <c r="NOL79" s="872"/>
      <c r="NOM79" s="872"/>
      <c r="NON79" s="872"/>
      <c r="NOO79" s="872"/>
      <c r="NOP79" s="872"/>
      <c r="NOQ79" s="872"/>
      <c r="NOR79" s="872"/>
      <c r="NOS79" s="872"/>
      <c r="NOT79" s="872"/>
      <c r="NOU79" s="872"/>
      <c r="NOV79" s="872"/>
      <c r="NOW79" s="872"/>
      <c r="NOX79" s="872"/>
      <c r="NOY79" s="872"/>
      <c r="NOZ79" s="872"/>
      <c r="NPA79" s="872"/>
      <c r="NPB79" s="872"/>
      <c r="NPC79" s="872"/>
      <c r="NPD79" s="872"/>
      <c r="NPE79" s="872"/>
      <c r="NPF79" s="872"/>
      <c r="NPG79" s="872"/>
      <c r="NPH79" s="872"/>
      <c r="NPI79" s="872"/>
      <c r="NPJ79" s="872"/>
      <c r="NPK79" s="872"/>
      <c r="NPL79" s="872"/>
      <c r="NPM79" s="872"/>
      <c r="NPN79" s="872"/>
      <c r="NPO79" s="872"/>
      <c r="NPP79" s="872"/>
      <c r="NPQ79" s="872"/>
      <c r="NPR79" s="872"/>
      <c r="NPS79" s="872"/>
      <c r="NPT79" s="872"/>
      <c r="NPU79" s="872"/>
      <c r="NPV79" s="872"/>
      <c r="NPW79" s="872"/>
      <c r="NPX79" s="872"/>
      <c r="NPY79" s="872"/>
      <c r="NPZ79" s="872"/>
      <c r="NQA79" s="872"/>
      <c r="NQB79" s="872"/>
      <c r="NQC79" s="872"/>
      <c r="NQD79" s="872"/>
      <c r="NQE79" s="872"/>
      <c r="NQF79" s="872"/>
      <c r="NQG79" s="872"/>
      <c r="NQH79" s="872"/>
      <c r="NQI79" s="872"/>
      <c r="NQJ79" s="872"/>
      <c r="NQK79" s="872"/>
      <c r="NQL79" s="872"/>
      <c r="NQM79" s="872"/>
      <c r="NQN79" s="872"/>
      <c r="NQO79" s="872"/>
      <c r="NQP79" s="872"/>
      <c r="NQQ79" s="872"/>
      <c r="NQR79" s="872"/>
      <c r="NQS79" s="872"/>
      <c r="NQT79" s="872"/>
      <c r="NQU79" s="872"/>
      <c r="NQV79" s="872"/>
      <c r="NQW79" s="872"/>
      <c r="NQX79" s="872"/>
      <c r="NQY79" s="872"/>
      <c r="NQZ79" s="872"/>
      <c r="NRA79" s="872"/>
      <c r="NRB79" s="872"/>
      <c r="NRC79" s="872"/>
      <c r="NRD79" s="872"/>
      <c r="NRE79" s="872"/>
      <c r="NRF79" s="872"/>
      <c r="NRG79" s="872"/>
      <c r="NRH79" s="872"/>
      <c r="NRI79" s="872"/>
      <c r="NRJ79" s="872"/>
      <c r="NRK79" s="872"/>
      <c r="NRL79" s="872"/>
      <c r="NRM79" s="872"/>
      <c r="NRN79" s="872"/>
      <c r="NRO79" s="872"/>
      <c r="NRP79" s="872"/>
      <c r="NRQ79" s="872"/>
      <c r="NRR79" s="872"/>
      <c r="NRS79" s="872"/>
      <c r="NRT79" s="872"/>
      <c r="NRU79" s="872"/>
      <c r="NRV79" s="872"/>
      <c r="NRW79" s="872"/>
      <c r="NRX79" s="872"/>
      <c r="NRY79" s="872"/>
      <c r="NRZ79" s="872"/>
      <c r="NSA79" s="872"/>
      <c r="NSB79" s="872"/>
      <c r="NSC79" s="872"/>
      <c r="NSD79" s="872"/>
      <c r="NSE79" s="872"/>
      <c r="NSF79" s="872"/>
      <c r="NSG79" s="872"/>
      <c r="NSH79" s="872"/>
      <c r="NSI79" s="872"/>
      <c r="NSJ79" s="872"/>
      <c r="NSK79" s="872"/>
      <c r="NSL79" s="872"/>
      <c r="NSM79" s="872"/>
      <c r="NSN79" s="872"/>
      <c r="NSO79" s="872"/>
      <c r="NSP79" s="872"/>
      <c r="NSQ79" s="872"/>
      <c r="NSR79" s="872"/>
      <c r="NSS79" s="872"/>
      <c r="NST79" s="872"/>
      <c r="NSU79" s="872"/>
      <c r="NSV79" s="872"/>
      <c r="NSW79" s="872"/>
      <c r="NSX79" s="872"/>
      <c r="NSY79" s="872"/>
      <c r="NSZ79" s="872"/>
      <c r="NTA79" s="872"/>
      <c r="NTB79" s="872"/>
      <c r="NTC79" s="872"/>
      <c r="NTD79" s="872"/>
      <c r="NTE79" s="872"/>
      <c r="NTF79" s="872"/>
      <c r="NTG79" s="872"/>
      <c r="NTH79" s="872"/>
      <c r="NTI79" s="872"/>
      <c r="NTJ79" s="872"/>
      <c r="NTK79" s="872"/>
      <c r="NTL79" s="872"/>
      <c r="NTM79" s="872"/>
      <c r="NTN79" s="872"/>
      <c r="NTO79" s="872"/>
      <c r="NTP79" s="872"/>
      <c r="NTQ79" s="872"/>
      <c r="NTR79" s="872"/>
      <c r="NTS79" s="872"/>
      <c r="NTT79" s="872"/>
      <c r="NTU79" s="872"/>
      <c r="NTV79" s="872"/>
      <c r="NTW79" s="872"/>
      <c r="NTX79" s="872"/>
      <c r="NTY79" s="872"/>
      <c r="NTZ79" s="872"/>
      <c r="NUA79" s="872"/>
      <c r="NUB79" s="872"/>
      <c r="NUC79" s="872"/>
      <c r="NUD79" s="872"/>
      <c r="NUE79" s="872"/>
      <c r="NUF79" s="872"/>
      <c r="NUG79" s="872"/>
      <c r="NUH79" s="872"/>
      <c r="NUI79" s="872"/>
      <c r="NUJ79" s="872"/>
      <c r="NUK79" s="872"/>
      <c r="NUL79" s="872"/>
      <c r="NUM79" s="872"/>
      <c r="NUN79" s="872"/>
      <c r="NUO79" s="872"/>
      <c r="NUP79" s="872"/>
      <c r="NUQ79" s="872"/>
      <c r="NUR79" s="872"/>
      <c r="NUS79" s="872"/>
      <c r="NUT79" s="872"/>
      <c r="NUU79" s="872"/>
      <c r="NUV79" s="872"/>
      <c r="NUW79" s="872"/>
      <c r="NUX79" s="872"/>
      <c r="NUY79" s="872"/>
      <c r="NUZ79" s="872"/>
      <c r="NVA79" s="872"/>
      <c r="NVB79" s="872"/>
      <c r="NVC79" s="872"/>
      <c r="NVD79" s="872"/>
      <c r="NVE79" s="872"/>
      <c r="NVF79" s="872"/>
      <c r="NVG79" s="872"/>
      <c r="NVH79" s="872"/>
      <c r="NVI79" s="872"/>
      <c r="NVJ79" s="872"/>
      <c r="NVK79" s="872"/>
      <c r="NVL79" s="872"/>
      <c r="NVM79" s="872"/>
      <c r="NVN79" s="872"/>
      <c r="NVO79" s="872"/>
      <c r="NVP79" s="872"/>
      <c r="NVQ79" s="872"/>
      <c r="NVR79" s="872"/>
      <c r="NVS79" s="872"/>
      <c r="NVT79" s="872"/>
      <c r="NVU79" s="872"/>
      <c r="NVV79" s="872"/>
      <c r="NVW79" s="872"/>
      <c r="NVX79" s="872"/>
      <c r="NVY79" s="872"/>
      <c r="NVZ79" s="872"/>
      <c r="NWA79" s="872"/>
      <c r="NWB79" s="872"/>
      <c r="NWC79" s="872"/>
      <c r="NWD79" s="872"/>
      <c r="NWE79" s="872"/>
      <c r="NWF79" s="872"/>
      <c r="NWG79" s="872"/>
      <c r="NWH79" s="872"/>
      <c r="NWI79" s="872"/>
      <c r="NWJ79" s="872"/>
      <c r="NWK79" s="872"/>
      <c r="NWL79" s="872"/>
      <c r="NWM79" s="872"/>
      <c r="NWN79" s="872"/>
      <c r="NWO79" s="872"/>
      <c r="NWP79" s="872"/>
      <c r="NWQ79" s="872"/>
      <c r="NWR79" s="872"/>
      <c r="NWS79" s="872"/>
      <c r="NWT79" s="872"/>
      <c r="NWU79" s="872"/>
      <c r="NWV79" s="872"/>
      <c r="NWW79" s="872"/>
      <c r="NWX79" s="872"/>
      <c r="NWY79" s="872"/>
      <c r="NWZ79" s="872"/>
      <c r="NXA79" s="872"/>
      <c r="NXB79" s="872"/>
      <c r="NXC79" s="872"/>
      <c r="NXD79" s="872"/>
      <c r="NXE79" s="872"/>
      <c r="NXF79" s="872"/>
      <c r="NXG79" s="872"/>
      <c r="NXH79" s="872"/>
      <c r="NXI79" s="872"/>
      <c r="NXJ79" s="872"/>
      <c r="NXK79" s="872"/>
      <c r="NXL79" s="872"/>
      <c r="NXM79" s="872"/>
      <c r="NXN79" s="872"/>
      <c r="NXO79" s="872"/>
      <c r="NXP79" s="872"/>
      <c r="NXQ79" s="872"/>
      <c r="NXR79" s="872"/>
      <c r="NXS79" s="872"/>
      <c r="NXT79" s="872"/>
      <c r="NXU79" s="872"/>
      <c r="NXV79" s="872"/>
      <c r="NXW79" s="872"/>
      <c r="NXX79" s="872"/>
      <c r="NXY79" s="872"/>
      <c r="NXZ79" s="872"/>
      <c r="NYA79" s="872"/>
      <c r="NYB79" s="872"/>
      <c r="NYC79" s="872"/>
      <c r="NYD79" s="872"/>
      <c r="NYE79" s="872"/>
      <c r="NYF79" s="872"/>
      <c r="NYG79" s="872"/>
      <c r="NYH79" s="872"/>
      <c r="NYI79" s="872"/>
      <c r="NYJ79" s="872"/>
      <c r="NYK79" s="872"/>
      <c r="NYL79" s="872"/>
      <c r="NYM79" s="872"/>
      <c r="NYN79" s="872"/>
      <c r="NYO79" s="872"/>
      <c r="NYP79" s="872"/>
      <c r="NYQ79" s="872"/>
      <c r="NYR79" s="872"/>
      <c r="NYS79" s="872"/>
      <c r="NYT79" s="872"/>
      <c r="NYU79" s="872"/>
      <c r="NYV79" s="872"/>
      <c r="NYW79" s="872"/>
      <c r="NYX79" s="872"/>
      <c r="NYY79" s="872"/>
      <c r="NYZ79" s="872"/>
      <c r="NZA79" s="872"/>
      <c r="NZB79" s="872"/>
      <c r="NZC79" s="872"/>
      <c r="NZD79" s="872"/>
      <c r="NZE79" s="872"/>
      <c r="NZF79" s="872"/>
      <c r="NZG79" s="872"/>
      <c r="NZH79" s="872"/>
      <c r="NZI79" s="872"/>
      <c r="NZJ79" s="872"/>
      <c r="NZK79" s="872"/>
      <c r="NZL79" s="872"/>
      <c r="NZM79" s="872"/>
      <c r="NZN79" s="872"/>
      <c r="NZO79" s="872"/>
      <c r="NZP79" s="872"/>
      <c r="NZQ79" s="872"/>
      <c r="NZR79" s="872"/>
      <c r="NZS79" s="872"/>
      <c r="NZT79" s="872"/>
      <c r="NZU79" s="872"/>
      <c r="NZV79" s="872"/>
      <c r="NZW79" s="872"/>
      <c r="NZX79" s="872"/>
      <c r="NZY79" s="872"/>
      <c r="NZZ79" s="872"/>
      <c r="OAA79" s="872"/>
      <c r="OAB79" s="872"/>
      <c r="OAC79" s="872"/>
      <c r="OAD79" s="872"/>
      <c r="OAE79" s="872"/>
      <c r="OAF79" s="872"/>
      <c r="OAG79" s="872"/>
      <c r="OAH79" s="872"/>
      <c r="OAI79" s="872"/>
      <c r="OAJ79" s="872"/>
      <c r="OAK79" s="872"/>
      <c r="OAL79" s="872"/>
      <c r="OAM79" s="872"/>
      <c r="OAN79" s="872"/>
      <c r="OAO79" s="872"/>
      <c r="OAP79" s="872"/>
      <c r="OAQ79" s="872"/>
      <c r="OAR79" s="872"/>
      <c r="OAS79" s="872"/>
      <c r="OAT79" s="872"/>
      <c r="OAU79" s="872"/>
      <c r="OAV79" s="872"/>
      <c r="OAW79" s="872"/>
      <c r="OAX79" s="872"/>
      <c r="OAY79" s="872"/>
      <c r="OAZ79" s="872"/>
      <c r="OBA79" s="872"/>
      <c r="OBB79" s="872"/>
      <c r="OBC79" s="872"/>
      <c r="OBD79" s="872"/>
      <c r="OBE79" s="872"/>
      <c r="OBF79" s="872"/>
      <c r="OBG79" s="872"/>
      <c r="OBH79" s="872"/>
      <c r="OBI79" s="872"/>
      <c r="OBJ79" s="872"/>
      <c r="OBK79" s="872"/>
      <c r="OBL79" s="872"/>
      <c r="OBM79" s="872"/>
      <c r="OBN79" s="872"/>
      <c r="OBO79" s="872"/>
      <c r="OBP79" s="872"/>
      <c r="OBQ79" s="872"/>
      <c r="OBR79" s="872"/>
      <c r="OBS79" s="872"/>
      <c r="OBT79" s="872"/>
      <c r="OBU79" s="872"/>
      <c r="OBV79" s="872"/>
      <c r="OBW79" s="872"/>
      <c r="OBX79" s="872"/>
      <c r="OBY79" s="872"/>
      <c r="OBZ79" s="872"/>
      <c r="OCA79" s="872"/>
      <c r="OCB79" s="872"/>
      <c r="OCC79" s="872"/>
      <c r="OCD79" s="872"/>
      <c r="OCE79" s="872"/>
      <c r="OCF79" s="872"/>
      <c r="OCG79" s="872"/>
      <c r="OCH79" s="872"/>
      <c r="OCI79" s="872"/>
      <c r="OCJ79" s="872"/>
      <c r="OCK79" s="872"/>
      <c r="OCL79" s="872"/>
      <c r="OCM79" s="872"/>
      <c r="OCN79" s="872"/>
      <c r="OCO79" s="872"/>
      <c r="OCP79" s="872"/>
      <c r="OCQ79" s="872"/>
      <c r="OCR79" s="872"/>
      <c r="OCS79" s="872"/>
      <c r="OCT79" s="872"/>
      <c r="OCU79" s="872"/>
      <c r="OCV79" s="872"/>
      <c r="OCW79" s="872"/>
      <c r="OCX79" s="872"/>
      <c r="OCY79" s="872"/>
      <c r="OCZ79" s="872"/>
      <c r="ODA79" s="872"/>
      <c r="ODB79" s="872"/>
      <c r="ODC79" s="872"/>
      <c r="ODD79" s="872"/>
      <c r="ODE79" s="872"/>
      <c r="ODF79" s="872"/>
      <c r="ODG79" s="872"/>
      <c r="ODH79" s="872"/>
      <c r="ODI79" s="872"/>
      <c r="ODJ79" s="872"/>
      <c r="ODK79" s="872"/>
      <c r="ODL79" s="872"/>
      <c r="ODM79" s="872"/>
      <c r="ODN79" s="872"/>
      <c r="ODO79" s="872"/>
      <c r="ODP79" s="872"/>
      <c r="ODQ79" s="872"/>
      <c r="ODR79" s="872"/>
      <c r="ODS79" s="872"/>
      <c r="ODT79" s="872"/>
      <c r="ODU79" s="872"/>
      <c r="ODV79" s="872"/>
      <c r="ODW79" s="872"/>
      <c r="ODX79" s="872"/>
      <c r="ODY79" s="872"/>
      <c r="ODZ79" s="872"/>
      <c r="OEA79" s="872"/>
      <c r="OEB79" s="872"/>
      <c r="OEC79" s="872"/>
      <c r="OED79" s="872"/>
      <c r="OEE79" s="872"/>
      <c r="OEF79" s="872"/>
      <c r="OEG79" s="872"/>
      <c r="OEH79" s="872"/>
      <c r="OEI79" s="872"/>
      <c r="OEJ79" s="872"/>
      <c r="OEK79" s="872"/>
      <c r="OEL79" s="872"/>
      <c r="OEM79" s="872"/>
      <c r="OEN79" s="872"/>
      <c r="OEO79" s="872"/>
      <c r="OEP79" s="872"/>
      <c r="OEQ79" s="872"/>
      <c r="OER79" s="872"/>
      <c r="OES79" s="872"/>
      <c r="OET79" s="872"/>
      <c r="OEU79" s="872"/>
      <c r="OEV79" s="872"/>
      <c r="OEW79" s="872"/>
      <c r="OEX79" s="872"/>
      <c r="OEY79" s="872"/>
      <c r="OEZ79" s="872"/>
      <c r="OFA79" s="872"/>
      <c r="OFB79" s="872"/>
      <c r="OFC79" s="872"/>
      <c r="OFD79" s="872"/>
      <c r="OFE79" s="872"/>
      <c r="OFF79" s="872"/>
      <c r="OFG79" s="872"/>
      <c r="OFH79" s="872"/>
      <c r="OFI79" s="872"/>
      <c r="OFJ79" s="872"/>
      <c r="OFK79" s="872"/>
      <c r="OFL79" s="872"/>
      <c r="OFM79" s="872"/>
      <c r="OFN79" s="872"/>
      <c r="OFO79" s="872"/>
      <c r="OFP79" s="872"/>
      <c r="OFQ79" s="872"/>
      <c r="OFR79" s="872"/>
      <c r="OFS79" s="872"/>
      <c r="OFT79" s="872"/>
      <c r="OFU79" s="872"/>
      <c r="OFV79" s="872"/>
      <c r="OFW79" s="872"/>
      <c r="OFX79" s="872"/>
      <c r="OFY79" s="872"/>
      <c r="OFZ79" s="872"/>
      <c r="OGA79" s="872"/>
      <c r="OGB79" s="872"/>
      <c r="OGC79" s="872"/>
      <c r="OGD79" s="872"/>
      <c r="OGE79" s="872"/>
      <c r="OGF79" s="872"/>
      <c r="OGG79" s="872"/>
      <c r="OGH79" s="872"/>
      <c r="OGI79" s="872"/>
      <c r="OGJ79" s="872"/>
      <c r="OGK79" s="872"/>
      <c r="OGL79" s="872"/>
      <c r="OGM79" s="872"/>
      <c r="OGN79" s="872"/>
      <c r="OGO79" s="872"/>
      <c r="OGP79" s="872"/>
      <c r="OGQ79" s="872"/>
      <c r="OGR79" s="872"/>
      <c r="OGS79" s="872"/>
      <c r="OGT79" s="872"/>
      <c r="OGU79" s="872"/>
      <c r="OGV79" s="872"/>
      <c r="OGW79" s="872"/>
      <c r="OGX79" s="872"/>
      <c r="OGY79" s="872"/>
      <c r="OGZ79" s="872"/>
      <c r="OHA79" s="872"/>
      <c r="OHB79" s="872"/>
      <c r="OHC79" s="872"/>
      <c r="OHD79" s="872"/>
      <c r="OHE79" s="872"/>
      <c r="OHF79" s="872"/>
      <c r="OHG79" s="872"/>
      <c r="OHH79" s="872"/>
      <c r="OHI79" s="872"/>
      <c r="OHJ79" s="872"/>
      <c r="OHK79" s="872"/>
      <c r="OHL79" s="872"/>
      <c r="OHM79" s="872"/>
      <c r="OHN79" s="872"/>
      <c r="OHO79" s="872"/>
      <c r="OHP79" s="872"/>
      <c r="OHQ79" s="872"/>
      <c r="OHR79" s="872"/>
      <c r="OHS79" s="872"/>
      <c r="OHT79" s="872"/>
      <c r="OHU79" s="872"/>
      <c r="OHV79" s="872"/>
      <c r="OHW79" s="872"/>
      <c r="OHX79" s="872"/>
      <c r="OHY79" s="872"/>
      <c r="OHZ79" s="872"/>
      <c r="OIA79" s="872"/>
      <c r="OIB79" s="872"/>
      <c r="OIC79" s="872"/>
      <c r="OID79" s="872"/>
      <c r="OIE79" s="872"/>
      <c r="OIF79" s="872"/>
      <c r="OIG79" s="872"/>
      <c r="OIH79" s="872"/>
      <c r="OII79" s="872"/>
      <c r="OIJ79" s="872"/>
      <c r="OIK79" s="872"/>
      <c r="OIL79" s="872"/>
      <c r="OIM79" s="872"/>
      <c r="OIN79" s="872"/>
      <c r="OIO79" s="872"/>
      <c r="OIP79" s="872"/>
      <c r="OIQ79" s="872"/>
      <c r="OIR79" s="872"/>
      <c r="OIS79" s="872"/>
      <c r="OIT79" s="872"/>
      <c r="OIU79" s="872"/>
      <c r="OIV79" s="872"/>
      <c r="OIW79" s="872"/>
      <c r="OIX79" s="872"/>
      <c r="OIY79" s="872"/>
      <c r="OIZ79" s="872"/>
      <c r="OJA79" s="872"/>
      <c r="OJB79" s="872"/>
      <c r="OJC79" s="872"/>
      <c r="OJD79" s="872"/>
      <c r="OJE79" s="872"/>
      <c r="OJF79" s="872"/>
      <c r="OJG79" s="872"/>
      <c r="OJH79" s="872"/>
      <c r="OJI79" s="872"/>
      <c r="OJJ79" s="872"/>
      <c r="OJK79" s="872"/>
      <c r="OJL79" s="872"/>
      <c r="OJM79" s="872"/>
      <c r="OJN79" s="872"/>
      <c r="OJO79" s="872"/>
      <c r="OJP79" s="872"/>
      <c r="OJQ79" s="872"/>
      <c r="OJR79" s="872"/>
      <c r="OJS79" s="872"/>
      <c r="OJT79" s="872"/>
      <c r="OJU79" s="872"/>
      <c r="OJV79" s="872"/>
      <c r="OJW79" s="872"/>
      <c r="OJX79" s="872"/>
      <c r="OJY79" s="872"/>
      <c r="OJZ79" s="872"/>
      <c r="OKA79" s="872"/>
      <c r="OKB79" s="872"/>
      <c r="OKC79" s="872"/>
      <c r="OKD79" s="872"/>
      <c r="OKE79" s="872"/>
      <c r="OKF79" s="872"/>
      <c r="OKG79" s="872"/>
      <c r="OKH79" s="872"/>
      <c r="OKI79" s="872"/>
      <c r="OKJ79" s="872"/>
      <c r="OKK79" s="872"/>
      <c r="OKL79" s="872"/>
      <c r="OKM79" s="872"/>
      <c r="OKN79" s="872"/>
      <c r="OKO79" s="872"/>
      <c r="OKP79" s="872"/>
      <c r="OKQ79" s="872"/>
      <c r="OKR79" s="872"/>
      <c r="OKS79" s="872"/>
      <c r="OKT79" s="872"/>
      <c r="OKU79" s="872"/>
      <c r="OKV79" s="872"/>
      <c r="OKW79" s="872"/>
      <c r="OKX79" s="872"/>
      <c r="OKY79" s="872"/>
      <c r="OKZ79" s="872"/>
      <c r="OLA79" s="872"/>
      <c r="OLB79" s="872"/>
      <c r="OLC79" s="872"/>
      <c r="OLD79" s="872"/>
      <c r="OLE79" s="872"/>
      <c r="OLF79" s="872"/>
      <c r="OLG79" s="872"/>
      <c r="OLH79" s="872"/>
      <c r="OLI79" s="872"/>
      <c r="OLJ79" s="872"/>
      <c r="OLK79" s="872"/>
      <c r="OLL79" s="872"/>
      <c r="OLM79" s="872"/>
      <c r="OLN79" s="872"/>
      <c r="OLO79" s="872"/>
      <c r="OLP79" s="872"/>
      <c r="OLQ79" s="872"/>
      <c r="OLR79" s="872"/>
      <c r="OLS79" s="872"/>
      <c r="OLT79" s="872"/>
      <c r="OLU79" s="872"/>
      <c r="OLV79" s="872"/>
      <c r="OLW79" s="872"/>
      <c r="OLX79" s="872"/>
      <c r="OLY79" s="872"/>
      <c r="OLZ79" s="872"/>
      <c r="OMA79" s="872"/>
      <c r="OMB79" s="872"/>
      <c r="OMC79" s="872"/>
      <c r="OMD79" s="872"/>
      <c r="OME79" s="872"/>
      <c r="OMF79" s="872"/>
      <c r="OMG79" s="872"/>
      <c r="OMH79" s="872"/>
      <c r="OMI79" s="872"/>
      <c r="OMJ79" s="872"/>
      <c r="OMK79" s="872"/>
      <c r="OML79" s="872"/>
      <c r="OMM79" s="872"/>
      <c r="OMN79" s="872"/>
      <c r="OMO79" s="872"/>
      <c r="OMP79" s="872"/>
      <c r="OMQ79" s="872"/>
      <c r="OMR79" s="872"/>
      <c r="OMS79" s="872"/>
      <c r="OMT79" s="872"/>
      <c r="OMU79" s="872"/>
      <c r="OMV79" s="872"/>
      <c r="OMW79" s="872"/>
      <c r="OMX79" s="872"/>
      <c r="OMY79" s="872"/>
      <c r="OMZ79" s="872"/>
      <c r="ONA79" s="872"/>
      <c r="ONB79" s="872"/>
      <c r="ONC79" s="872"/>
      <c r="OND79" s="872"/>
      <c r="ONE79" s="872"/>
      <c r="ONF79" s="872"/>
      <c r="ONG79" s="872"/>
      <c r="ONH79" s="872"/>
      <c r="ONI79" s="872"/>
      <c r="ONJ79" s="872"/>
      <c r="ONK79" s="872"/>
      <c r="ONL79" s="872"/>
      <c r="ONM79" s="872"/>
      <c r="ONN79" s="872"/>
      <c r="ONO79" s="872"/>
      <c r="ONP79" s="872"/>
      <c r="ONQ79" s="872"/>
      <c r="ONR79" s="872"/>
      <c r="ONS79" s="872"/>
      <c r="ONT79" s="872"/>
      <c r="ONU79" s="872"/>
      <c r="ONV79" s="872"/>
      <c r="ONW79" s="872"/>
      <c r="ONX79" s="872"/>
      <c r="ONY79" s="872"/>
      <c r="ONZ79" s="872"/>
      <c r="OOA79" s="872"/>
      <c r="OOB79" s="872"/>
      <c r="OOC79" s="872"/>
      <c r="OOD79" s="872"/>
      <c r="OOE79" s="872"/>
      <c r="OOF79" s="872"/>
      <c r="OOG79" s="872"/>
      <c r="OOH79" s="872"/>
      <c r="OOI79" s="872"/>
      <c r="OOJ79" s="872"/>
      <c r="OOK79" s="872"/>
      <c r="OOL79" s="872"/>
      <c r="OOM79" s="872"/>
      <c r="OON79" s="872"/>
      <c r="OOO79" s="872"/>
      <c r="OOP79" s="872"/>
      <c r="OOQ79" s="872"/>
      <c r="OOR79" s="872"/>
      <c r="OOS79" s="872"/>
      <c r="OOT79" s="872"/>
      <c r="OOU79" s="872"/>
      <c r="OOV79" s="872"/>
      <c r="OOW79" s="872"/>
      <c r="OOX79" s="872"/>
      <c r="OOY79" s="872"/>
      <c r="OOZ79" s="872"/>
      <c r="OPA79" s="872"/>
      <c r="OPB79" s="872"/>
      <c r="OPC79" s="872"/>
      <c r="OPD79" s="872"/>
      <c r="OPE79" s="872"/>
      <c r="OPF79" s="872"/>
      <c r="OPG79" s="872"/>
      <c r="OPH79" s="872"/>
      <c r="OPI79" s="872"/>
      <c r="OPJ79" s="872"/>
      <c r="OPK79" s="872"/>
      <c r="OPL79" s="872"/>
      <c r="OPM79" s="872"/>
      <c r="OPN79" s="872"/>
      <c r="OPO79" s="872"/>
      <c r="OPP79" s="872"/>
      <c r="OPQ79" s="872"/>
      <c r="OPR79" s="872"/>
      <c r="OPS79" s="872"/>
      <c r="OPT79" s="872"/>
      <c r="OPU79" s="872"/>
      <c r="OPV79" s="872"/>
      <c r="OPW79" s="872"/>
      <c r="OPX79" s="872"/>
      <c r="OPY79" s="872"/>
      <c r="OPZ79" s="872"/>
      <c r="OQA79" s="872"/>
      <c r="OQB79" s="872"/>
      <c r="OQC79" s="872"/>
      <c r="OQD79" s="872"/>
      <c r="OQE79" s="872"/>
      <c r="OQF79" s="872"/>
      <c r="OQG79" s="872"/>
      <c r="OQH79" s="872"/>
      <c r="OQI79" s="872"/>
      <c r="OQJ79" s="872"/>
      <c r="OQK79" s="872"/>
      <c r="OQL79" s="872"/>
      <c r="OQM79" s="872"/>
      <c r="OQN79" s="872"/>
      <c r="OQO79" s="872"/>
      <c r="OQP79" s="872"/>
      <c r="OQQ79" s="872"/>
      <c r="OQR79" s="872"/>
      <c r="OQS79" s="872"/>
      <c r="OQT79" s="872"/>
      <c r="OQU79" s="872"/>
      <c r="OQV79" s="872"/>
      <c r="OQW79" s="872"/>
      <c r="OQX79" s="872"/>
      <c r="OQY79" s="872"/>
      <c r="OQZ79" s="872"/>
      <c r="ORA79" s="872"/>
      <c r="ORB79" s="872"/>
      <c r="ORC79" s="872"/>
      <c r="ORD79" s="872"/>
      <c r="ORE79" s="872"/>
      <c r="ORF79" s="872"/>
      <c r="ORG79" s="872"/>
      <c r="ORH79" s="872"/>
      <c r="ORI79" s="872"/>
      <c r="ORJ79" s="872"/>
      <c r="ORK79" s="872"/>
      <c r="ORL79" s="872"/>
      <c r="ORM79" s="872"/>
      <c r="ORN79" s="872"/>
      <c r="ORO79" s="872"/>
      <c r="ORP79" s="872"/>
      <c r="ORQ79" s="872"/>
      <c r="ORR79" s="872"/>
      <c r="ORS79" s="872"/>
      <c r="ORT79" s="872"/>
      <c r="ORU79" s="872"/>
      <c r="ORV79" s="872"/>
      <c r="ORW79" s="872"/>
      <c r="ORX79" s="872"/>
      <c r="ORY79" s="872"/>
      <c r="ORZ79" s="872"/>
      <c r="OSA79" s="872"/>
      <c r="OSB79" s="872"/>
      <c r="OSC79" s="872"/>
      <c r="OSD79" s="872"/>
      <c r="OSE79" s="872"/>
      <c r="OSF79" s="872"/>
      <c r="OSG79" s="872"/>
      <c r="OSH79" s="872"/>
      <c r="OSI79" s="872"/>
      <c r="OSJ79" s="872"/>
      <c r="OSK79" s="872"/>
      <c r="OSL79" s="872"/>
      <c r="OSM79" s="872"/>
      <c r="OSN79" s="872"/>
      <c r="OSO79" s="872"/>
      <c r="OSP79" s="872"/>
      <c r="OSQ79" s="872"/>
      <c r="OSR79" s="872"/>
      <c r="OSS79" s="872"/>
      <c r="OST79" s="872"/>
      <c r="OSU79" s="872"/>
      <c r="OSV79" s="872"/>
      <c r="OSW79" s="872"/>
      <c r="OSX79" s="872"/>
      <c r="OSY79" s="872"/>
      <c r="OSZ79" s="872"/>
      <c r="OTA79" s="872"/>
      <c r="OTB79" s="872"/>
      <c r="OTC79" s="872"/>
      <c r="OTD79" s="872"/>
      <c r="OTE79" s="872"/>
      <c r="OTF79" s="872"/>
      <c r="OTG79" s="872"/>
      <c r="OTH79" s="872"/>
      <c r="OTI79" s="872"/>
      <c r="OTJ79" s="872"/>
      <c r="OTK79" s="872"/>
      <c r="OTL79" s="872"/>
      <c r="OTM79" s="872"/>
      <c r="OTN79" s="872"/>
      <c r="OTO79" s="872"/>
      <c r="OTP79" s="872"/>
      <c r="OTQ79" s="872"/>
      <c r="OTR79" s="872"/>
      <c r="OTS79" s="872"/>
      <c r="OTT79" s="872"/>
      <c r="OTU79" s="872"/>
      <c r="OTV79" s="872"/>
      <c r="OTW79" s="872"/>
      <c r="OTX79" s="872"/>
      <c r="OTY79" s="872"/>
      <c r="OTZ79" s="872"/>
      <c r="OUA79" s="872"/>
      <c r="OUB79" s="872"/>
      <c r="OUC79" s="872"/>
      <c r="OUD79" s="872"/>
      <c r="OUE79" s="872"/>
      <c r="OUF79" s="872"/>
      <c r="OUG79" s="872"/>
      <c r="OUH79" s="872"/>
      <c r="OUI79" s="872"/>
      <c r="OUJ79" s="872"/>
      <c r="OUK79" s="872"/>
      <c r="OUL79" s="872"/>
      <c r="OUM79" s="872"/>
      <c r="OUN79" s="872"/>
      <c r="OUO79" s="872"/>
      <c r="OUP79" s="872"/>
      <c r="OUQ79" s="872"/>
      <c r="OUR79" s="872"/>
      <c r="OUS79" s="872"/>
      <c r="OUT79" s="872"/>
      <c r="OUU79" s="872"/>
      <c r="OUV79" s="872"/>
      <c r="OUW79" s="872"/>
      <c r="OUX79" s="872"/>
      <c r="OUY79" s="872"/>
      <c r="OUZ79" s="872"/>
      <c r="OVA79" s="872"/>
      <c r="OVB79" s="872"/>
      <c r="OVC79" s="872"/>
      <c r="OVD79" s="872"/>
      <c r="OVE79" s="872"/>
      <c r="OVF79" s="872"/>
      <c r="OVG79" s="872"/>
      <c r="OVH79" s="872"/>
      <c r="OVI79" s="872"/>
      <c r="OVJ79" s="872"/>
      <c r="OVK79" s="872"/>
      <c r="OVL79" s="872"/>
      <c r="OVM79" s="872"/>
      <c r="OVN79" s="872"/>
      <c r="OVO79" s="872"/>
      <c r="OVP79" s="872"/>
      <c r="OVQ79" s="872"/>
      <c r="OVR79" s="872"/>
      <c r="OVS79" s="872"/>
      <c r="OVT79" s="872"/>
      <c r="OVU79" s="872"/>
      <c r="OVV79" s="872"/>
      <c r="OVW79" s="872"/>
      <c r="OVX79" s="872"/>
      <c r="OVY79" s="872"/>
      <c r="OVZ79" s="872"/>
      <c r="OWA79" s="872"/>
      <c r="OWB79" s="872"/>
      <c r="OWC79" s="872"/>
      <c r="OWD79" s="872"/>
      <c r="OWE79" s="872"/>
      <c r="OWF79" s="872"/>
      <c r="OWG79" s="872"/>
      <c r="OWH79" s="872"/>
      <c r="OWI79" s="872"/>
      <c r="OWJ79" s="872"/>
      <c r="OWK79" s="872"/>
      <c r="OWL79" s="872"/>
      <c r="OWM79" s="872"/>
      <c r="OWN79" s="872"/>
      <c r="OWO79" s="872"/>
      <c r="OWP79" s="872"/>
      <c r="OWQ79" s="872"/>
      <c r="OWR79" s="872"/>
      <c r="OWS79" s="872"/>
      <c r="OWT79" s="872"/>
      <c r="OWU79" s="872"/>
      <c r="OWV79" s="872"/>
      <c r="OWW79" s="872"/>
      <c r="OWX79" s="872"/>
      <c r="OWY79" s="872"/>
      <c r="OWZ79" s="872"/>
      <c r="OXA79" s="872"/>
      <c r="OXB79" s="872"/>
      <c r="OXC79" s="872"/>
      <c r="OXD79" s="872"/>
      <c r="OXE79" s="872"/>
      <c r="OXF79" s="872"/>
      <c r="OXG79" s="872"/>
      <c r="OXH79" s="872"/>
      <c r="OXI79" s="872"/>
      <c r="OXJ79" s="872"/>
      <c r="OXK79" s="872"/>
      <c r="OXL79" s="872"/>
      <c r="OXM79" s="872"/>
      <c r="OXN79" s="872"/>
      <c r="OXO79" s="872"/>
      <c r="OXP79" s="872"/>
      <c r="OXQ79" s="872"/>
      <c r="OXR79" s="872"/>
      <c r="OXS79" s="872"/>
      <c r="OXT79" s="872"/>
      <c r="OXU79" s="872"/>
      <c r="OXV79" s="872"/>
      <c r="OXW79" s="872"/>
      <c r="OXX79" s="872"/>
      <c r="OXY79" s="872"/>
      <c r="OXZ79" s="872"/>
      <c r="OYA79" s="872"/>
      <c r="OYB79" s="872"/>
      <c r="OYC79" s="872"/>
      <c r="OYD79" s="872"/>
      <c r="OYE79" s="872"/>
      <c r="OYF79" s="872"/>
      <c r="OYG79" s="872"/>
      <c r="OYH79" s="872"/>
      <c r="OYI79" s="872"/>
      <c r="OYJ79" s="872"/>
      <c r="OYK79" s="872"/>
      <c r="OYL79" s="872"/>
      <c r="OYM79" s="872"/>
      <c r="OYN79" s="872"/>
      <c r="OYO79" s="872"/>
      <c r="OYP79" s="872"/>
      <c r="OYQ79" s="872"/>
      <c r="OYR79" s="872"/>
      <c r="OYS79" s="872"/>
      <c r="OYT79" s="872"/>
      <c r="OYU79" s="872"/>
      <c r="OYV79" s="872"/>
      <c r="OYW79" s="872"/>
      <c r="OYX79" s="872"/>
      <c r="OYY79" s="872"/>
      <c r="OYZ79" s="872"/>
      <c r="OZA79" s="872"/>
      <c r="OZB79" s="872"/>
      <c r="OZC79" s="872"/>
      <c r="OZD79" s="872"/>
      <c r="OZE79" s="872"/>
      <c r="OZF79" s="872"/>
      <c r="OZG79" s="872"/>
      <c r="OZH79" s="872"/>
      <c r="OZI79" s="872"/>
      <c r="OZJ79" s="872"/>
      <c r="OZK79" s="872"/>
      <c r="OZL79" s="872"/>
      <c r="OZM79" s="872"/>
      <c r="OZN79" s="872"/>
      <c r="OZO79" s="872"/>
      <c r="OZP79" s="872"/>
      <c r="OZQ79" s="872"/>
      <c r="OZR79" s="872"/>
      <c r="OZS79" s="872"/>
      <c r="OZT79" s="872"/>
      <c r="OZU79" s="872"/>
      <c r="OZV79" s="872"/>
      <c r="OZW79" s="872"/>
      <c r="OZX79" s="872"/>
      <c r="OZY79" s="872"/>
      <c r="OZZ79" s="872"/>
      <c r="PAA79" s="872"/>
      <c r="PAB79" s="872"/>
      <c r="PAC79" s="872"/>
      <c r="PAD79" s="872"/>
      <c r="PAE79" s="872"/>
      <c r="PAF79" s="872"/>
      <c r="PAG79" s="872"/>
      <c r="PAH79" s="872"/>
      <c r="PAI79" s="872"/>
      <c r="PAJ79" s="872"/>
      <c r="PAK79" s="872"/>
      <c r="PAL79" s="872"/>
      <c r="PAM79" s="872"/>
      <c r="PAN79" s="872"/>
      <c r="PAO79" s="872"/>
      <c r="PAP79" s="872"/>
      <c r="PAQ79" s="872"/>
      <c r="PAR79" s="872"/>
      <c r="PAS79" s="872"/>
      <c r="PAT79" s="872"/>
      <c r="PAU79" s="872"/>
      <c r="PAV79" s="872"/>
      <c r="PAW79" s="872"/>
      <c r="PAX79" s="872"/>
      <c r="PAY79" s="872"/>
      <c r="PAZ79" s="872"/>
      <c r="PBA79" s="872"/>
      <c r="PBB79" s="872"/>
      <c r="PBC79" s="872"/>
      <c r="PBD79" s="872"/>
      <c r="PBE79" s="872"/>
      <c r="PBF79" s="872"/>
      <c r="PBG79" s="872"/>
      <c r="PBH79" s="872"/>
      <c r="PBI79" s="872"/>
      <c r="PBJ79" s="872"/>
      <c r="PBK79" s="872"/>
      <c r="PBL79" s="872"/>
      <c r="PBM79" s="872"/>
      <c r="PBN79" s="872"/>
      <c r="PBO79" s="872"/>
      <c r="PBP79" s="872"/>
      <c r="PBQ79" s="872"/>
      <c r="PBR79" s="872"/>
      <c r="PBS79" s="872"/>
      <c r="PBT79" s="872"/>
      <c r="PBU79" s="872"/>
      <c r="PBV79" s="872"/>
      <c r="PBW79" s="872"/>
      <c r="PBX79" s="872"/>
      <c r="PBY79" s="872"/>
      <c r="PBZ79" s="872"/>
      <c r="PCA79" s="872"/>
      <c r="PCB79" s="872"/>
      <c r="PCC79" s="872"/>
      <c r="PCD79" s="872"/>
      <c r="PCE79" s="872"/>
      <c r="PCF79" s="872"/>
      <c r="PCG79" s="872"/>
      <c r="PCH79" s="872"/>
      <c r="PCI79" s="872"/>
      <c r="PCJ79" s="872"/>
      <c r="PCK79" s="872"/>
      <c r="PCL79" s="872"/>
      <c r="PCM79" s="872"/>
      <c r="PCN79" s="872"/>
      <c r="PCO79" s="872"/>
      <c r="PCP79" s="872"/>
      <c r="PCQ79" s="872"/>
      <c r="PCR79" s="872"/>
      <c r="PCS79" s="872"/>
      <c r="PCT79" s="872"/>
      <c r="PCU79" s="872"/>
      <c r="PCV79" s="872"/>
      <c r="PCW79" s="872"/>
      <c r="PCX79" s="872"/>
      <c r="PCY79" s="872"/>
      <c r="PCZ79" s="872"/>
      <c r="PDA79" s="872"/>
      <c r="PDB79" s="872"/>
      <c r="PDC79" s="872"/>
      <c r="PDD79" s="872"/>
      <c r="PDE79" s="872"/>
      <c r="PDF79" s="872"/>
      <c r="PDG79" s="872"/>
      <c r="PDH79" s="872"/>
      <c r="PDI79" s="872"/>
      <c r="PDJ79" s="872"/>
      <c r="PDK79" s="872"/>
      <c r="PDL79" s="872"/>
      <c r="PDM79" s="872"/>
      <c r="PDN79" s="872"/>
      <c r="PDO79" s="872"/>
      <c r="PDP79" s="872"/>
      <c r="PDQ79" s="872"/>
      <c r="PDR79" s="872"/>
      <c r="PDS79" s="872"/>
      <c r="PDT79" s="872"/>
      <c r="PDU79" s="872"/>
      <c r="PDV79" s="872"/>
      <c r="PDW79" s="872"/>
      <c r="PDX79" s="872"/>
      <c r="PDY79" s="872"/>
      <c r="PDZ79" s="872"/>
      <c r="PEA79" s="872"/>
      <c r="PEB79" s="872"/>
      <c r="PEC79" s="872"/>
      <c r="PED79" s="872"/>
      <c r="PEE79" s="872"/>
      <c r="PEF79" s="872"/>
      <c r="PEG79" s="872"/>
      <c r="PEH79" s="872"/>
      <c r="PEI79" s="872"/>
      <c r="PEJ79" s="872"/>
      <c r="PEK79" s="872"/>
      <c r="PEL79" s="872"/>
      <c r="PEM79" s="872"/>
      <c r="PEN79" s="872"/>
      <c r="PEO79" s="872"/>
      <c r="PEP79" s="872"/>
      <c r="PEQ79" s="872"/>
      <c r="PER79" s="872"/>
      <c r="PES79" s="872"/>
      <c r="PET79" s="872"/>
      <c r="PEU79" s="872"/>
      <c r="PEV79" s="872"/>
      <c r="PEW79" s="872"/>
      <c r="PEX79" s="872"/>
      <c r="PEY79" s="872"/>
      <c r="PEZ79" s="872"/>
      <c r="PFA79" s="872"/>
      <c r="PFB79" s="872"/>
      <c r="PFC79" s="872"/>
      <c r="PFD79" s="872"/>
      <c r="PFE79" s="872"/>
      <c r="PFF79" s="872"/>
      <c r="PFG79" s="872"/>
      <c r="PFH79" s="872"/>
      <c r="PFI79" s="872"/>
      <c r="PFJ79" s="872"/>
      <c r="PFK79" s="872"/>
      <c r="PFL79" s="872"/>
      <c r="PFM79" s="872"/>
      <c r="PFN79" s="872"/>
      <c r="PFO79" s="872"/>
      <c r="PFP79" s="872"/>
      <c r="PFQ79" s="872"/>
      <c r="PFR79" s="872"/>
      <c r="PFS79" s="872"/>
      <c r="PFT79" s="872"/>
      <c r="PFU79" s="872"/>
      <c r="PFV79" s="872"/>
      <c r="PFW79" s="872"/>
      <c r="PFX79" s="872"/>
      <c r="PFY79" s="872"/>
      <c r="PFZ79" s="872"/>
      <c r="PGA79" s="872"/>
      <c r="PGB79" s="872"/>
      <c r="PGC79" s="872"/>
      <c r="PGD79" s="872"/>
      <c r="PGE79" s="872"/>
      <c r="PGF79" s="872"/>
      <c r="PGG79" s="872"/>
      <c r="PGH79" s="872"/>
      <c r="PGI79" s="872"/>
      <c r="PGJ79" s="872"/>
      <c r="PGK79" s="872"/>
      <c r="PGL79" s="872"/>
      <c r="PGM79" s="872"/>
      <c r="PGN79" s="872"/>
      <c r="PGO79" s="872"/>
      <c r="PGP79" s="872"/>
      <c r="PGQ79" s="872"/>
      <c r="PGR79" s="872"/>
      <c r="PGS79" s="872"/>
      <c r="PGT79" s="872"/>
      <c r="PGU79" s="872"/>
      <c r="PGV79" s="872"/>
      <c r="PGW79" s="872"/>
      <c r="PGX79" s="872"/>
      <c r="PGY79" s="872"/>
      <c r="PGZ79" s="872"/>
      <c r="PHA79" s="872"/>
      <c r="PHB79" s="872"/>
      <c r="PHC79" s="872"/>
      <c r="PHD79" s="872"/>
      <c r="PHE79" s="872"/>
      <c r="PHF79" s="872"/>
      <c r="PHG79" s="872"/>
      <c r="PHH79" s="872"/>
      <c r="PHI79" s="872"/>
      <c r="PHJ79" s="872"/>
      <c r="PHK79" s="872"/>
      <c r="PHL79" s="872"/>
      <c r="PHM79" s="872"/>
      <c r="PHN79" s="872"/>
      <c r="PHO79" s="872"/>
      <c r="PHP79" s="872"/>
      <c r="PHQ79" s="872"/>
      <c r="PHR79" s="872"/>
      <c r="PHS79" s="872"/>
      <c r="PHT79" s="872"/>
      <c r="PHU79" s="872"/>
      <c r="PHV79" s="872"/>
      <c r="PHW79" s="872"/>
      <c r="PHX79" s="872"/>
      <c r="PHY79" s="872"/>
      <c r="PHZ79" s="872"/>
      <c r="PIA79" s="872"/>
      <c r="PIB79" s="872"/>
      <c r="PIC79" s="872"/>
      <c r="PID79" s="872"/>
      <c r="PIE79" s="872"/>
      <c r="PIF79" s="872"/>
      <c r="PIG79" s="872"/>
      <c r="PIH79" s="872"/>
      <c r="PII79" s="872"/>
      <c r="PIJ79" s="872"/>
      <c r="PIK79" s="872"/>
      <c r="PIL79" s="872"/>
      <c r="PIM79" s="872"/>
      <c r="PIN79" s="872"/>
      <c r="PIO79" s="872"/>
      <c r="PIP79" s="872"/>
      <c r="PIQ79" s="872"/>
      <c r="PIR79" s="872"/>
      <c r="PIS79" s="872"/>
      <c r="PIT79" s="872"/>
      <c r="PIU79" s="872"/>
      <c r="PIV79" s="872"/>
      <c r="PIW79" s="872"/>
      <c r="PIX79" s="872"/>
      <c r="PIY79" s="872"/>
      <c r="PIZ79" s="872"/>
      <c r="PJA79" s="872"/>
      <c r="PJB79" s="872"/>
      <c r="PJC79" s="872"/>
      <c r="PJD79" s="872"/>
      <c r="PJE79" s="872"/>
      <c r="PJF79" s="872"/>
      <c r="PJG79" s="872"/>
      <c r="PJH79" s="872"/>
      <c r="PJI79" s="872"/>
      <c r="PJJ79" s="872"/>
      <c r="PJK79" s="872"/>
      <c r="PJL79" s="872"/>
      <c r="PJM79" s="872"/>
      <c r="PJN79" s="872"/>
      <c r="PJO79" s="872"/>
      <c r="PJP79" s="872"/>
      <c r="PJQ79" s="872"/>
      <c r="PJR79" s="872"/>
      <c r="PJS79" s="872"/>
      <c r="PJT79" s="872"/>
      <c r="PJU79" s="872"/>
      <c r="PJV79" s="872"/>
      <c r="PJW79" s="872"/>
      <c r="PJX79" s="872"/>
      <c r="PJY79" s="872"/>
      <c r="PJZ79" s="872"/>
      <c r="PKA79" s="872"/>
      <c r="PKB79" s="872"/>
      <c r="PKC79" s="872"/>
      <c r="PKD79" s="872"/>
      <c r="PKE79" s="872"/>
      <c r="PKF79" s="872"/>
      <c r="PKG79" s="872"/>
      <c r="PKH79" s="872"/>
      <c r="PKI79" s="872"/>
      <c r="PKJ79" s="872"/>
      <c r="PKK79" s="872"/>
      <c r="PKL79" s="872"/>
      <c r="PKM79" s="872"/>
      <c r="PKN79" s="872"/>
      <c r="PKO79" s="872"/>
      <c r="PKP79" s="872"/>
      <c r="PKQ79" s="872"/>
      <c r="PKR79" s="872"/>
      <c r="PKS79" s="872"/>
      <c r="PKT79" s="872"/>
      <c r="PKU79" s="872"/>
      <c r="PKV79" s="872"/>
      <c r="PKW79" s="872"/>
      <c r="PKX79" s="872"/>
      <c r="PKY79" s="872"/>
      <c r="PKZ79" s="872"/>
      <c r="PLA79" s="872"/>
      <c r="PLB79" s="872"/>
      <c r="PLC79" s="872"/>
      <c r="PLD79" s="872"/>
      <c r="PLE79" s="872"/>
      <c r="PLF79" s="872"/>
      <c r="PLG79" s="872"/>
      <c r="PLH79" s="872"/>
      <c r="PLI79" s="872"/>
      <c r="PLJ79" s="872"/>
      <c r="PLK79" s="872"/>
      <c r="PLL79" s="872"/>
      <c r="PLM79" s="872"/>
      <c r="PLN79" s="872"/>
      <c r="PLO79" s="872"/>
      <c r="PLP79" s="872"/>
      <c r="PLQ79" s="872"/>
      <c r="PLR79" s="872"/>
      <c r="PLS79" s="872"/>
      <c r="PLT79" s="872"/>
      <c r="PLU79" s="872"/>
      <c r="PLV79" s="872"/>
      <c r="PLW79" s="872"/>
      <c r="PLX79" s="872"/>
      <c r="PLY79" s="872"/>
      <c r="PLZ79" s="872"/>
      <c r="PMA79" s="872"/>
      <c r="PMB79" s="872"/>
      <c r="PMC79" s="872"/>
      <c r="PMD79" s="872"/>
      <c r="PME79" s="872"/>
      <c r="PMF79" s="872"/>
      <c r="PMG79" s="872"/>
      <c r="PMH79" s="872"/>
      <c r="PMI79" s="872"/>
      <c r="PMJ79" s="872"/>
      <c r="PMK79" s="872"/>
      <c r="PML79" s="872"/>
      <c r="PMM79" s="872"/>
      <c r="PMN79" s="872"/>
      <c r="PMO79" s="872"/>
      <c r="PMP79" s="872"/>
      <c r="PMQ79" s="872"/>
      <c r="PMR79" s="872"/>
      <c r="PMS79" s="872"/>
      <c r="PMT79" s="872"/>
      <c r="PMU79" s="872"/>
      <c r="PMV79" s="872"/>
      <c r="PMW79" s="872"/>
      <c r="PMX79" s="872"/>
      <c r="PMY79" s="872"/>
      <c r="PMZ79" s="872"/>
      <c r="PNA79" s="872"/>
      <c r="PNB79" s="872"/>
      <c r="PNC79" s="872"/>
      <c r="PND79" s="872"/>
      <c r="PNE79" s="872"/>
      <c r="PNF79" s="872"/>
      <c r="PNG79" s="872"/>
      <c r="PNH79" s="872"/>
      <c r="PNI79" s="872"/>
      <c r="PNJ79" s="872"/>
      <c r="PNK79" s="872"/>
      <c r="PNL79" s="872"/>
      <c r="PNM79" s="872"/>
      <c r="PNN79" s="872"/>
      <c r="PNO79" s="872"/>
      <c r="PNP79" s="872"/>
      <c r="PNQ79" s="872"/>
      <c r="PNR79" s="872"/>
      <c r="PNS79" s="872"/>
      <c r="PNT79" s="872"/>
      <c r="PNU79" s="872"/>
      <c r="PNV79" s="872"/>
      <c r="PNW79" s="872"/>
      <c r="PNX79" s="872"/>
      <c r="PNY79" s="872"/>
      <c r="PNZ79" s="872"/>
      <c r="POA79" s="872"/>
      <c r="POB79" s="872"/>
      <c r="POC79" s="872"/>
      <c r="POD79" s="872"/>
      <c r="POE79" s="872"/>
      <c r="POF79" s="872"/>
      <c r="POG79" s="872"/>
      <c r="POH79" s="872"/>
      <c r="POI79" s="872"/>
      <c r="POJ79" s="872"/>
      <c r="POK79" s="872"/>
      <c r="POL79" s="872"/>
      <c r="POM79" s="872"/>
      <c r="PON79" s="872"/>
      <c r="POO79" s="872"/>
      <c r="POP79" s="872"/>
      <c r="POQ79" s="872"/>
      <c r="POR79" s="872"/>
      <c r="POS79" s="872"/>
      <c r="POT79" s="872"/>
      <c r="POU79" s="872"/>
      <c r="POV79" s="872"/>
      <c r="POW79" s="872"/>
      <c r="POX79" s="872"/>
      <c r="POY79" s="872"/>
      <c r="POZ79" s="872"/>
      <c r="PPA79" s="872"/>
      <c r="PPB79" s="872"/>
      <c r="PPC79" s="872"/>
      <c r="PPD79" s="872"/>
      <c r="PPE79" s="872"/>
      <c r="PPF79" s="872"/>
      <c r="PPG79" s="872"/>
      <c r="PPH79" s="872"/>
      <c r="PPI79" s="872"/>
      <c r="PPJ79" s="872"/>
      <c r="PPK79" s="872"/>
      <c r="PPL79" s="872"/>
      <c r="PPM79" s="872"/>
      <c r="PPN79" s="872"/>
      <c r="PPO79" s="872"/>
      <c r="PPP79" s="872"/>
      <c r="PPQ79" s="872"/>
      <c r="PPR79" s="872"/>
      <c r="PPS79" s="872"/>
      <c r="PPT79" s="872"/>
      <c r="PPU79" s="872"/>
      <c r="PPV79" s="872"/>
      <c r="PPW79" s="872"/>
      <c r="PPX79" s="872"/>
      <c r="PPY79" s="872"/>
      <c r="PPZ79" s="872"/>
      <c r="PQA79" s="872"/>
      <c r="PQB79" s="872"/>
      <c r="PQC79" s="872"/>
      <c r="PQD79" s="872"/>
      <c r="PQE79" s="872"/>
      <c r="PQF79" s="872"/>
      <c r="PQG79" s="872"/>
      <c r="PQH79" s="872"/>
      <c r="PQI79" s="872"/>
      <c r="PQJ79" s="872"/>
      <c r="PQK79" s="872"/>
      <c r="PQL79" s="872"/>
      <c r="PQM79" s="872"/>
      <c r="PQN79" s="872"/>
      <c r="PQO79" s="872"/>
      <c r="PQP79" s="872"/>
      <c r="PQQ79" s="872"/>
      <c r="PQR79" s="872"/>
      <c r="PQS79" s="872"/>
      <c r="PQT79" s="872"/>
      <c r="PQU79" s="872"/>
      <c r="PQV79" s="872"/>
      <c r="PQW79" s="872"/>
      <c r="PQX79" s="872"/>
      <c r="PQY79" s="872"/>
      <c r="PQZ79" s="872"/>
      <c r="PRA79" s="872"/>
      <c r="PRB79" s="872"/>
      <c r="PRC79" s="872"/>
      <c r="PRD79" s="872"/>
      <c r="PRE79" s="872"/>
      <c r="PRF79" s="872"/>
      <c r="PRG79" s="872"/>
      <c r="PRH79" s="872"/>
      <c r="PRI79" s="872"/>
      <c r="PRJ79" s="872"/>
      <c r="PRK79" s="872"/>
      <c r="PRL79" s="872"/>
      <c r="PRM79" s="872"/>
      <c r="PRN79" s="872"/>
      <c r="PRO79" s="872"/>
      <c r="PRP79" s="872"/>
      <c r="PRQ79" s="872"/>
      <c r="PRR79" s="872"/>
      <c r="PRS79" s="872"/>
      <c r="PRT79" s="872"/>
      <c r="PRU79" s="872"/>
      <c r="PRV79" s="872"/>
      <c r="PRW79" s="872"/>
      <c r="PRX79" s="872"/>
      <c r="PRY79" s="872"/>
      <c r="PRZ79" s="872"/>
      <c r="PSA79" s="872"/>
      <c r="PSB79" s="872"/>
      <c r="PSC79" s="872"/>
      <c r="PSD79" s="872"/>
      <c r="PSE79" s="872"/>
      <c r="PSF79" s="872"/>
      <c r="PSG79" s="872"/>
      <c r="PSH79" s="872"/>
      <c r="PSI79" s="872"/>
      <c r="PSJ79" s="872"/>
      <c r="PSK79" s="872"/>
      <c r="PSL79" s="872"/>
      <c r="PSM79" s="872"/>
      <c r="PSN79" s="872"/>
      <c r="PSO79" s="872"/>
      <c r="PSP79" s="872"/>
      <c r="PSQ79" s="872"/>
      <c r="PSR79" s="872"/>
      <c r="PSS79" s="872"/>
      <c r="PST79" s="872"/>
      <c r="PSU79" s="872"/>
      <c r="PSV79" s="872"/>
      <c r="PSW79" s="872"/>
      <c r="PSX79" s="872"/>
      <c r="PSY79" s="872"/>
      <c r="PSZ79" s="872"/>
      <c r="PTA79" s="872"/>
      <c r="PTB79" s="872"/>
      <c r="PTC79" s="872"/>
      <c r="PTD79" s="872"/>
      <c r="PTE79" s="872"/>
      <c r="PTF79" s="872"/>
      <c r="PTG79" s="872"/>
      <c r="PTH79" s="872"/>
      <c r="PTI79" s="872"/>
      <c r="PTJ79" s="872"/>
      <c r="PTK79" s="872"/>
      <c r="PTL79" s="872"/>
      <c r="PTM79" s="872"/>
      <c r="PTN79" s="872"/>
      <c r="PTO79" s="872"/>
      <c r="PTP79" s="872"/>
      <c r="PTQ79" s="872"/>
      <c r="PTR79" s="872"/>
      <c r="PTS79" s="872"/>
      <c r="PTT79" s="872"/>
      <c r="PTU79" s="872"/>
      <c r="PTV79" s="872"/>
      <c r="PTW79" s="872"/>
      <c r="PTX79" s="872"/>
      <c r="PTY79" s="872"/>
      <c r="PTZ79" s="872"/>
      <c r="PUA79" s="872"/>
      <c r="PUB79" s="872"/>
      <c r="PUC79" s="872"/>
      <c r="PUD79" s="872"/>
      <c r="PUE79" s="872"/>
      <c r="PUF79" s="872"/>
      <c r="PUG79" s="872"/>
      <c r="PUH79" s="872"/>
      <c r="PUI79" s="872"/>
      <c r="PUJ79" s="872"/>
      <c r="PUK79" s="872"/>
      <c r="PUL79" s="872"/>
      <c r="PUM79" s="872"/>
      <c r="PUN79" s="872"/>
      <c r="PUO79" s="872"/>
      <c r="PUP79" s="872"/>
      <c r="PUQ79" s="872"/>
      <c r="PUR79" s="872"/>
      <c r="PUS79" s="872"/>
      <c r="PUT79" s="872"/>
      <c r="PUU79" s="872"/>
      <c r="PUV79" s="872"/>
      <c r="PUW79" s="872"/>
      <c r="PUX79" s="872"/>
      <c r="PUY79" s="872"/>
      <c r="PUZ79" s="872"/>
      <c r="PVA79" s="872"/>
      <c r="PVB79" s="872"/>
      <c r="PVC79" s="872"/>
      <c r="PVD79" s="872"/>
      <c r="PVE79" s="872"/>
      <c r="PVF79" s="872"/>
      <c r="PVG79" s="872"/>
      <c r="PVH79" s="872"/>
      <c r="PVI79" s="872"/>
      <c r="PVJ79" s="872"/>
      <c r="PVK79" s="872"/>
      <c r="PVL79" s="872"/>
      <c r="PVM79" s="872"/>
      <c r="PVN79" s="872"/>
      <c r="PVO79" s="872"/>
      <c r="PVP79" s="872"/>
      <c r="PVQ79" s="872"/>
      <c r="PVR79" s="872"/>
      <c r="PVS79" s="872"/>
      <c r="PVT79" s="872"/>
      <c r="PVU79" s="872"/>
      <c r="PVV79" s="872"/>
      <c r="PVW79" s="872"/>
      <c r="PVX79" s="872"/>
      <c r="PVY79" s="872"/>
      <c r="PVZ79" s="872"/>
      <c r="PWA79" s="872"/>
      <c r="PWB79" s="872"/>
      <c r="PWC79" s="872"/>
      <c r="PWD79" s="872"/>
      <c r="PWE79" s="872"/>
      <c r="PWF79" s="872"/>
      <c r="PWG79" s="872"/>
      <c r="PWH79" s="872"/>
      <c r="PWI79" s="872"/>
      <c r="PWJ79" s="872"/>
      <c r="PWK79" s="872"/>
      <c r="PWL79" s="872"/>
      <c r="PWM79" s="872"/>
      <c r="PWN79" s="872"/>
      <c r="PWO79" s="872"/>
      <c r="PWP79" s="872"/>
      <c r="PWQ79" s="872"/>
      <c r="PWR79" s="872"/>
      <c r="PWS79" s="872"/>
      <c r="PWT79" s="872"/>
      <c r="PWU79" s="872"/>
      <c r="PWV79" s="872"/>
      <c r="PWW79" s="872"/>
      <c r="PWX79" s="872"/>
      <c r="PWY79" s="872"/>
      <c r="PWZ79" s="872"/>
      <c r="PXA79" s="872"/>
      <c r="PXB79" s="872"/>
      <c r="PXC79" s="872"/>
      <c r="PXD79" s="872"/>
      <c r="PXE79" s="872"/>
      <c r="PXF79" s="872"/>
      <c r="PXG79" s="872"/>
      <c r="PXH79" s="872"/>
      <c r="PXI79" s="872"/>
      <c r="PXJ79" s="872"/>
      <c r="PXK79" s="872"/>
      <c r="PXL79" s="872"/>
      <c r="PXM79" s="872"/>
      <c r="PXN79" s="872"/>
      <c r="PXO79" s="872"/>
      <c r="PXP79" s="872"/>
      <c r="PXQ79" s="872"/>
      <c r="PXR79" s="872"/>
      <c r="PXS79" s="872"/>
      <c r="PXT79" s="872"/>
      <c r="PXU79" s="872"/>
      <c r="PXV79" s="872"/>
      <c r="PXW79" s="872"/>
      <c r="PXX79" s="872"/>
      <c r="PXY79" s="872"/>
      <c r="PXZ79" s="872"/>
      <c r="PYA79" s="872"/>
      <c r="PYB79" s="872"/>
      <c r="PYC79" s="872"/>
      <c r="PYD79" s="872"/>
      <c r="PYE79" s="872"/>
      <c r="PYF79" s="872"/>
      <c r="PYG79" s="872"/>
      <c r="PYH79" s="872"/>
      <c r="PYI79" s="872"/>
      <c r="PYJ79" s="872"/>
      <c r="PYK79" s="872"/>
      <c r="PYL79" s="872"/>
      <c r="PYM79" s="872"/>
      <c r="PYN79" s="872"/>
      <c r="PYO79" s="872"/>
      <c r="PYP79" s="872"/>
      <c r="PYQ79" s="872"/>
      <c r="PYR79" s="872"/>
      <c r="PYS79" s="872"/>
      <c r="PYT79" s="872"/>
      <c r="PYU79" s="872"/>
      <c r="PYV79" s="872"/>
      <c r="PYW79" s="872"/>
      <c r="PYX79" s="872"/>
      <c r="PYY79" s="872"/>
      <c r="PYZ79" s="872"/>
      <c r="PZA79" s="872"/>
      <c r="PZB79" s="872"/>
      <c r="PZC79" s="872"/>
      <c r="PZD79" s="872"/>
      <c r="PZE79" s="872"/>
      <c r="PZF79" s="872"/>
      <c r="PZG79" s="872"/>
      <c r="PZH79" s="872"/>
      <c r="PZI79" s="872"/>
      <c r="PZJ79" s="872"/>
      <c r="PZK79" s="872"/>
      <c r="PZL79" s="872"/>
      <c r="PZM79" s="872"/>
      <c r="PZN79" s="872"/>
      <c r="PZO79" s="872"/>
      <c r="PZP79" s="872"/>
      <c r="PZQ79" s="872"/>
      <c r="PZR79" s="872"/>
      <c r="PZS79" s="872"/>
      <c r="PZT79" s="872"/>
      <c r="PZU79" s="872"/>
      <c r="PZV79" s="872"/>
      <c r="PZW79" s="872"/>
      <c r="PZX79" s="872"/>
      <c r="PZY79" s="872"/>
      <c r="PZZ79" s="872"/>
      <c r="QAA79" s="872"/>
      <c r="QAB79" s="872"/>
      <c r="QAC79" s="872"/>
      <c r="QAD79" s="872"/>
      <c r="QAE79" s="872"/>
      <c r="QAF79" s="872"/>
      <c r="QAG79" s="872"/>
      <c r="QAH79" s="872"/>
      <c r="QAI79" s="872"/>
      <c r="QAJ79" s="872"/>
      <c r="QAK79" s="872"/>
      <c r="QAL79" s="872"/>
      <c r="QAM79" s="872"/>
      <c r="QAN79" s="872"/>
      <c r="QAO79" s="872"/>
      <c r="QAP79" s="872"/>
      <c r="QAQ79" s="872"/>
      <c r="QAR79" s="872"/>
      <c r="QAS79" s="872"/>
      <c r="QAT79" s="872"/>
      <c r="QAU79" s="872"/>
      <c r="QAV79" s="872"/>
      <c r="QAW79" s="872"/>
      <c r="QAX79" s="872"/>
      <c r="QAY79" s="872"/>
      <c r="QAZ79" s="872"/>
      <c r="QBA79" s="872"/>
      <c r="QBB79" s="872"/>
      <c r="QBC79" s="872"/>
      <c r="QBD79" s="872"/>
      <c r="QBE79" s="872"/>
      <c r="QBF79" s="872"/>
      <c r="QBG79" s="872"/>
      <c r="QBH79" s="872"/>
      <c r="QBI79" s="872"/>
      <c r="QBJ79" s="872"/>
      <c r="QBK79" s="872"/>
      <c r="QBL79" s="872"/>
      <c r="QBM79" s="872"/>
      <c r="QBN79" s="872"/>
      <c r="QBO79" s="872"/>
      <c r="QBP79" s="872"/>
      <c r="QBQ79" s="872"/>
      <c r="QBR79" s="872"/>
      <c r="QBS79" s="872"/>
      <c r="QBT79" s="872"/>
      <c r="QBU79" s="872"/>
      <c r="QBV79" s="872"/>
      <c r="QBW79" s="872"/>
      <c r="QBX79" s="872"/>
      <c r="QBY79" s="872"/>
      <c r="QBZ79" s="872"/>
      <c r="QCA79" s="872"/>
      <c r="QCB79" s="872"/>
      <c r="QCC79" s="872"/>
      <c r="QCD79" s="872"/>
      <c r="QCE79" s="872"/>
      <c r="QCF79" s="872"/>
      <c r="QCG79" s="872"/>
      <c r="QCH79" s="872"/>
      <c r="QCI79" s="872"/>
      <c r="QCJ79" s="872"/>
      <c r="QCK79" s="872"/>
      <c r="QCL79" s="872"/>
      <c r="QCM79" s="872"/>
      <c r="QCN79" s="872"/>
      <c r="QCO79" s="872"/>
      <c r="QCP79" s="872"/>
      <c r="QCQ79" s="872"/>
      <c r="QCR79" s="872"/>
      <c r="QCS79" s="872"/>
      <c r="QCT79" s="872"/>
      <c r="QCU79" s="872"/>
      <c r="QCV79" s="872"/>
      <c r="QCW79" s="872"/>
      <c r="QCX79" s="872"/>
      <c r="QCY79" s="872"/>
      <c r="QCZ79" s="872"/>
      <c r="QDA79" s="872"/>
      <c r="QDB79" s="872"/>
      <c r="QDC79" s="872"/>
      <c r="QDD79" s="872"/>
      <c r="QDE79" s="872"/>
      <c r="QDF79" s="872"/>
      <c r="QDG79" s="872"/>
      <c r="QDH79" s="872"/>
      <c r="QDI79" s="872"/>
      <c r="QDJ79" s="872"/>
      <c r="QDK79" s="872"/>
      <c r="QDL79" s="872"/>
      <c r="QDM79" s="872"/>
      <c r="QDN79" s="872"/>
      <c r="QDO79" s="872"/>
      <c r="QDP79" s="872"/>
      <c r="QDQ79" s="872"/>
      <c r="QDR79" s="872"/>
      <c r="QDS79" s="872"/>
      <c r="QDT79" s="872"/>
      <c r="QDU79" s="872"/>
      <c r="QDV79" s="872"/>
      <c r="QDW79" s="872"/>
      <c r="QDX79" s="872"/>
      <c r="QDY79" s="872"/>
      <c r="QDZ79" s="872"/>
      <c r="QEA79" s="872"/>
      <c r="QEB79" s="872"/>
      <c r="QEC79" s="872"/>
      <c r="QED79" s="872"/>
      <c r="QEE79" s="872"/>
      <c r="QEF79" s="872"/>
      <c r="QEG79" s="872"/>
      <c r="QEH79" s="872"/>
      <c r="QEI79" s="872"/>
      <c r="QEJ79" s="872"/>
      <c r="QEK79" s="872"/>
      <c r="QEL79" s="872"/>
      <c r="QEM79" s="872"/>
      <c r="QEN79" s="872"/>
      <c r="QEO79" s="872"/>
      <c r="QEP79" s="872"/>
      <c r="QEQ79" s="872"/>
      <c r="QER79" s="872"/>
      <c r="QES79" s="872"/>
      <c r="QET79" s="872"/>
      <c r="QEU79" s="872"/>
      <c r="QEV79" s="872"/>
      <c r="QEW79" s="872"/>
      <c r="QEX79" s="872"/>
      <c r="QEY79" s="872"/>
      <c r="QEZ79" s="872"/>
      <c r="QFA79" s="872"/>
      <c r="QFB79" s="872"/>
      <c r="QFC79" s="872"/>
      <c r="QFD79" s="872"/>
      <c r="QFE79" s="872"/>
      <c r="QFF79" s="872"/>
      <c r="QFG79" s="872"/>
      <c r="QFH79" s="872"/>
      <c r="QFI79" s="872"/>
      <c r="QFJ79" s="872"/>
      <c r="QFK79" s="872"/>
      <c r="QFL79" s="872"/>
      <c r="QFM79" s="872"/>
      <c r="QFN79" s="872"/>
      <c r="QFO79" s="872"/>
      <c r="QFP79" s="872"/>
      <c r="QFQ79" s="872"/>
      <c r="QFR79" s="872"/>
      <c r="QFS79" s="872"/>
      <c r="QFT79" s="872"/>
      <c r="QFU79" s="872"/>
      <c r="QFV79" s="872"/>
      <c r="QFW79" s="872"/>
      <c r="QFX79" s="872"/>
      <c r="QFY79" s="872"/>
      <c r="QFZ79" s="872"/>
      <c r="QGA79" s="872"/>
      <c r="QGB79" s="872"/>
      <c r="QGC79" s="872"/>
      <c r="QGD79" s="872"/>
      <c r="QGE79" s="872"/>
      <c r="QGF79" s="872"/>
      <c r="QGG79" s="872"/>
      <c r="QGH79" s="872"/>
      <c r="QGI79" s="872"/>
      <c r="QGJ79" s="872"/>
      <c r="QGK79" s="872"/>
      <c r="QGL79" s="872"/>
      <c r="QGM79" s="872"/>
      <c r="QGN79" s="872"/>
      <c r="QGO79" s="872"/>
      <c r="QGP79" s="872"/>
      <c r="QGQ79" s="872"/>
      <c r="QGR79" s="872"/>
      <c r="QGS79" s="872"/>
      <c r="QGT79" s="872"/>
      <c r="QGU79" s="872"/>
      <c r="QGV79" s="872"/>
      <c r="QGW79" s="872"/>
      <c r="QGX79" s="872"/>
      <c r="QGY79" s="872"/>
      <c r="QGZ79" s="872"/>
      <c r="QHA79" s="872"/>
      <c r="QHB79" s="872"/>
      <c r="QHC79" s="872"/>
      <c r="QHD79" s="872"/>
      <c r="QHE79" s="872"/>
      <c r="QHF79" s="872"/>
      <c r="QHG79" s="872"/>
      <c r="QHH79" s="872"/>
      <c r="QHI79" s="872"/>
      <c r="QHJ79" s="872"/>
      <c r="QHK79" s="872"/>
      <c r="QHL79" s="872"/>
      <c r="QHM79" s="872"/>
      <c r="QHN79" s="872"/>
      <c r="QHO79" s="872"/>
      <c r="QHP79" s="872"/>
      <c r="QHQ79" s="872"/>
      <c r="QHR79" s="872"/>
      <c r="QHS79" s="872"/>
      <c r="QHT79" s="872"/>
      <c r="QHU79" s="872"/>
      <c r="QHV79" s="872"/>
      <c r="QHW79" s="872"/>
      <c r="QHX79" s="872"/>
      <c r="QHY79" s="872"/>
      <c r="QHZ79" s="872"/>
      <c r="QIA79" s="872"/>
      <c r="QIB79" s="872"/>
      <c r="QIC79" s="872"/>
      <c r="QID79" s="872"/>
      <c r="QIE79" s="872"/>
      <c r="QIF79" s="872"/>
      <c r="QIG79" s="872"/>
      <c r="QIH79" s="872"/>
      <c r="QII79" s="872"/>
      <c r="QIJ79" s="872"/>
      <c r="QIK79" s="872"/>
      <c r="QIL79" s="872"/>
      <c r="QIM79" s="872"/>
      <c r="QIN79" s="872"/>
      <c r="QIO79" s="872"/>
      <c r="QIP79" s="872"/>
      <c r="QIQ79" s="872"/>
      <c r="QIR79" s="872"/>
      <c r="QIS79" s="872"/>
      <c r="QIT79" s="872"/>
      <c r="QIU79" s="872"/>
      <c r="QIV79" s="872"/>
      <c r="QIW79" s="872"/>
      <c r="QIX79" s="872"/>
      <c r="QIY79" s="872"/>
      <c r="QIZ79" s="872"/>
      <c r="QJA79" s="872"/>
      <c r="QJB79" s="872"/>
      <c r="QJC79" s="872"/>
      <c r="QJD79" s="872"/>
      <c r="QJE79" s="872"/>
      <c r="QJF79" s="872"/>
      <c r="QJG79" s="872"/>
      <c r="QJH79" s="872"/>
      <c r="QJI79" s="872"/>
      <c r="QJJ79" s="872"/>
      <c r="QJK79" s="872"/>
      <c r="QJL79" s="872"/>
      <c r="QJM79" s="872"/>
      <c r="QJN79" s="872"/>
      <c r="QJO79" s="872"/>
      <c r="QJP79" s="872"/>
      <c r="QJQ79" s="872"/>
      <c r="QJR79" s="872"/>
      <c r="QJS79" s="872"/>
      <c r="QJT79" s="872"/>
      <c r="QJU79" s="872"/>
      <c r="QJV79" s="872"/>
      <c r="QJW79" s="872"/>
      <c r="QJX79" s="872"/>
      <c r="QJY79" s="872"/>
      <c r="QJZ79" s="872"/>
      <c r="QKA79" s="872"/>
      <c r="QKB79" s="872"/>
      <c r="QKC79" s="872"/>
      <c r="QKD79" s="872"/>
      <c r="QKE79" s="872"/>
      <c r="QKF79" s="872"/>
      <c r="QKG79" s="872"/>
      <c r="QKH79" s="872"/>
      <c r="QKI79" s="872"/>
      <c r="QKJ79" s="872"/>
      <c r="QKK79" s="872"/>
      <c r="QKL79" s="872"/>
      <c r="QKM79" s="872"/>
      <c r="QKN79" s="872"/>
      <c r="QKO79" s="872"/>
      <c r="QKP79" s="872"/>
      <c r="QKQ79" s="872"/>
      <c r="QKR79" s="872"/>
      <c r="QKS79" s="872"/>
      <c r="QKT79" s="872"/>
      <c r="QKU79" s="872"/>
      <c r="QKV79" s="872"/>
      <c r="QKW79" s="872"/>
      <c r="QKX79" s="872"/>
      <c r="QKY79" s="872"/>
      <c r="QKZ79" s="872"/>
      <c r="QLA79" s="872"/>
      <c r="QLB79" s="872"/>
      <c r="QLC79" s="872"/>
      <c r="QLD79" s="872"/>
      <c r="QLE79" s="872"/>
      <c r="QLF79" s="872"/>
      <c r="QLG79" s="872"/>
      <c r="QLH79" s="872"/>
      <c r="QLI79" s="872"/>
      <c r="QLJ79" s="872"/>
      <c r="QLK79" s="872"/>
      <c r="QLL79" s="872"/>
      <c r="QLM79" s="872"/>
      <c r="QLN79" s="872"/>
      <c r="QLO79" s="872"/>
      <c r="QLP79" s="872"/>
      <c r="QLQ79" s="872"/>
      <c r="QLR79" s="872"/>
      <c r="QLS79" s="872"/>
      <c r="QLT79" s="872"/>
      <c r="QLU79" s="872"/>
      <c r="QLV79" s="872"/>
      <c r="QLW79" s="872"/>
      <c r="QLX79" s="872"/>
      <c r="QLY79" s="872"/>
      <c r="QLZ79" s="872"/>
      <c r="QMA79" s="872"/>
      <c r="QMB79" s="872"/>
      <c r="QMC79" s="872"/>
      <c r="QMD79" s="872"/>
      <c r="QME79" s="872"/>
      <c r="QMF79" s="872"/>
      <c r="QMG79" s="872"/>
      <c r="QMH79" s="872"/>
      <c r="QMI79" s="872"/>
      <c r="QMJ79" s="872"/>
      <c r="QMK79" s="872"/>
      <c r="QML79" s="872"/>
      <c r="QMM79" s="872"/>
      <c r="QMN79" s="872"/>
      <c r="QMO79" s="872"/>
      <c r="QMP79" s="872"/>
      <c r="QMQ79" s="872"/>
      <c r="QMR79" s="872"/>
      <c r="QMS79" s="872"/>
      <c r="QMT79" s="872"/>
      <c r="QMU79" s="872"/>
      <c r="QMV79" s="872"/>
      <c r="QMW79" s="872"/>
      <c r="QMX79" s="872"/>
      <c r="QMY79" s="872"/>
      <c r="QMZ79" s="872"/>
      <c r="QNA79" s="872"/>
      <c r="QNB79" s="872"/>
      <c r="QNC79" s="872"/>
      <c r="QND79" s="872"/>
      <c r="QNE79" s="872"/>
      <c r="QNF79" s="872"/>
      <c r="QNG79" s="872"/>
      <c r="QNH79" s="872"/>
      <c r="QNI79" s="872"/>
      <c r="QNJ79" s="872"/>
      <c r="QNK79" s="872"/>
      <c r="QNL79" s="872"/>
      <c r="QNM79" s="872"/>
      <c r="QNN79" s="872"/>
      <c r="QNO79" s="872"/>
      <c r="QNP79" s="872"/>
      <c r="QNQ79" s="872"/>
      <c r="QNR79" s="872"/>
      <c r="QNS79" s="872"/>
      <c r="QNT79" s="872"/>
      <c r="QNU79" s="872"/>
      <c r="QNV79" s="872"/>
      <c r="QNW79" s="872"/>
      <c r="QNX79" s="872"/>
      <c r="QNY79" s="872"/>
      <c r="QNZ79" s="872"/>
      <c r="QOA79" s="872"/>
      <c r="QOB79" s="872"/>
      <c r="QOC79" s="872"/>
      <c r="QOD79" s="872"/>
      <c r="QOE79" s="872"/>
      <c r="QOF79" s="872"/>
      <c r="QOG79" s="872"/>
      <c r="QOH79" s="872"/>
      <c r="QOI79" s="872"/>
      <c r="QOJ79" s="872"/>
      <c r="QOK79" s="872"/>
      <c r="QOL79" s="872"/>
      <c r="QOM79" s="872"/>
      <c r="QON79" s="872"/>
      <c r="QOO79" s="872"/>
      <c r="QOP79" s="872"/>
      <c r="QOQ79" s="872"/>
      <c r="QOR79" s="872"/>
      <c r="QOS79" s="872"/>
      <c r="QOT79" s="872"/>
      <c r="QOU79" s="872"/>
      <c r="QOV79" s="872"/>
      <c r="QOW79" s="872"/>
      <c r="QOX79" s="872"/>
      <c r="QOY79" s="872"/>
      <c r="QOZ79" s="872"/>
      <c r="QPA79" s="872"/>
      <c r="QPB79" s="872"/>
      <c r="QPC79" s="872"/>
      <c r="QPD79" s="872"/>
      <c r="QPE79" s="872"/>
      <c r="QPF79" s="872"/>
      <c r="QPG79" s="872"/>
      <c r="QPH79" s="872"/>
      <c r="QPI79" s="872"/>
      <c r="QPJ79" s="872"/>
      <c r="QPK79" s="872"/>
      <c r="QPL79" s="872"/>
      <c r="QPM79" s="872"/>
      <c r="QPN79" s="872"/>
      <c r="QPO79" s="872"/>
      <c r="QPP79" s="872"/>
      <c r="QPQ79" s="872"/>
      <c r="QPR79" s="872"/>
      <c r="QPS79" s="872"/>
      <c r="QPT79" s="872"/>
      <c r="QPU79" s="872"/>
      <c r="QPV79" s="872"/>
      <c r="QPW79" s="872"/>
      <c r="QPX79" s="872"/>
      <c r="QPY79" s="872"/>
      <c r="QPZ79" s="872"/>
      <c r="QQA79" s="872"/>
      <c r="QQB79" s="872"/>
      <c r="QQC79" s="872"/>
      <c r="QQD79" s="872"/>
      <c r="QQE79" s="872"/>
      <c r="QQF79" s="872"/>
      <c r="QQG79" s="872"/>
      <c r="QQH79" s="872"/>
      <c r="QQI79" s="872"/>
      <c r="QQJ79" s="872"/>
      <c r="QQK79" s="872"/>
      <c r="QQL79" s="872"/>
      <c r="QQM79" s="872"/>
      <c r="QQN79" s="872"/>
      <c r="QQO79" s="872"/>
      <c r="QQP79" s="872"/>
      <c r="QQQ79" s="872"/>
      <c r="QQR79" s="872"/>
      <c r="QQS79" s="872"/>
      <c r="QQT79" s="872"/>
      <c r="QQU79" s="872"/>
      <c r="QQV79" s="872"/>
      <c r="QQW79" s="872"/>
      <c r="QQX79" s="872"/>
      <c r="QQY79" s="872"/>
      <c r="QQZ79" s="872"/>
      <c r="QRA79" s="872"/>
      <c r="QRB79" s="872"/>
      <c r="QRC79" s="872"/>
      <c r="QRD79" s="872"/>
      <c r="QRE79" s="872"/>
      <c r="QRF79" s="872"/>
      <c r="QRG79" s="872"/>
      <c r="QRH79" s="872"/>
      <c r="QRI79" s="872"/>
      <c r="QRJ79" s="872"/>
      <c r="QRK79" s="872"/>
      <c r="QRL79" s="872"/>
      <c r="QRM79" s="872"/>
      <c r="QRN79" s="872"/>
      <c r="QRO79" s="872"/>
      <c r="QRP79" s="872"/>
      <c r="QRQ79" s="872"/>
      <c r="QRR79" s="872"/>
      <c r="QRS79" s="872"/>
      <c r="QRT79" s="872"/>
      <c r="QRU79" s="872"/>
      <c r="QRV79" s="872"/>
      <c r="QRW79" s="872"/>
      <c r="QRX79" s="872"/>
      <c r="QRY79" s="872"/>
      <c r="QRZ79" s="872"/>
      <c r="QSA79" s="872"/>
      <c r="QSB79" s="872"/>
      <c r="QSC79" s="872"/>
      <c r="QSD79" s="872"/>
      <c r="QSE79" s="872"/>
      <c r="QSF79" s="872"/>
      <c r="QSG79" s="872"/>
      <c r="QSH79" s="872"/>
      <c r="QSI79" s="872"/>
      <c r="QSJ79" s="872"/>
      <c r="QSK79" s="872"/>
      <c r="QSL79" s="872"/>
      <c r="QSM79" s="872"/>
      <c r="QSN79" s="872"/>
      <c r="QSO79" s="872"/>
      <c r="QSP79" s="872"/>
      <c r="QSQ79" s="872"/>
      <c r="QSR79" s="872"/>
      <c r="QSS79" s="872"/>
      <c r="QST79" s="872"/>
      <c r="QSU79" s="872"/>
      <c r="QSV79" s="872"/>
      <c r="QSW79" s="872"/>
      <c r="QSX79" s="872"/>
      <c r="QSY79" s="872"/>
      <c r="QSZ79" s="872"/>
      <c r="QTA79" s="872"/>
      <c r="QTB79" s="872"/>
      <c r="QTC79" s="872"/>
      <c r="QTD79" s="872"/>
      <c r="QTE79" s="872"/>
      <c r="QTF79" s="872"/>
      <c r="QTG79" s="872"/>
      <c r="QTH79" s="872"/>
      <c r="QTI79" s="872"/>
      <c r="QTJ79" s="872"/>
      <c r="QTK79" s="872"/>
      <c r="QTL79" s="872"/>
      <c r="QTM79" s="872"/>
      <c r="QTN79" s="872"/>
      <c r="QTO79" s="872"/>
      <c r="QTP79" s="872"/>
      <c r="QTQ79" s="872"/>
      <c r="QTR79" s="872"/>
      <c r="QTS79" s="872"/>
      <c r="QTT79" s="872"/>
      <c r="QTU79" s="872"/>
      <c r="QTV79" s="872"/>
      <c r="QTW79" s="872"/>
      <c r="QTX79" s="872"/>
      <c r="QTY79" s="872"/>
      <c r="QTZ79" s="872"/>
      <c r="QUA79" s="872"/>
      <c r="QUB79" s="872"/>
      <c r="QUC79" s="872"/>
      <c r="QUD79" s="872"/>
      <c r="QUE79" s="872"/>
      <c r="QUF79" s="872"/>
      <c r="QUG79" s="872"/>
      <c r="QUH79" s="872"/>
      <c r="QUI79" s="872"/>
      <c r="QUJ79" s="872"/>
      <c r="QUK79" s="872"/>
      <c r="QUL79" s="872"/>
      <c r="QUM79" s="872"/>
      <c r="QUN79" s="872"/>
      <c r="QUO79" s="872"/>
      <c r="QUP79" s="872"/>
      <c r="QUQ79" s="872"/>
      <c r="QUR79" s="872"/>
      <c r="QUS79" s="872"/>
      <c r="QUT79" s="872"/>
      <c r="QUU79" s="872"/>
      <c r="QUV79" s="872"/>
      <c r="QUW79" s="872"/>
      <c r="QUX79" s="872"/>
      <c r="QUY79" s="872"/>
      <c r="QUZ79" s="872"/>
      <c r="QVA79" s="872"/>
      <c r="QVB79" s="872"/>
      <c r="QVC79" s="872"/>
      <c r="QVD79" s="872"/>
      <c r="QVE79" s="872"/>
      <c r="QVF79" s="872"/>
      <c r="QVG79" s="872"/>
      <c r="QVH79" s="872"/>
      <c r="QVI79" s="872"/>
      <c r="QVJ79" s="872"/>
      <c r="QVK79" s="872"/>
      <c r="QVL79" s="872"/>
      <c r="QVM79" s="872"/>
      <c r="QVN79" s="872"/>
      <c r="QVO79" s="872"/>
      <c r="QVP79" s="872"/>
      <c r="QVQ79" s="872"/>
      <c r="QVR79" s="872"/>
      <c r="QVS79" s="872"/>
      <c r="QVT79" s="872"/>
      <c r="QVU79" s="872"/>
      <c r="QVV79" s="872"/>
      <c r="QVW79" s="872"/>
      <c r="QVX79" s="872"/>
      <c r="QVY79" s="872"/>
      <c r="QVZ79" s="872"/>
      <c r="QWA79" s="872"/>
      <c r="QWB79" s="872"/>
      <c r="QWC79" s="872"/>
      <c r="QWD79" s="872"/>
      <c r="QWE79" s="872"/>
      <c r="QWF79" s="872"/>
      <c r="QWG79" s="872"/>
      <c r="QWH79" s="872"/>
      <c r="QWI79" s="872"/>
      <c r="QWJ79" s="872"/>
      <c r="QWK79" s="872"/>
      <c r="QWL79" s="872"/>
      <c r="QWM79" s="872"/>
      <c r="QWN79" s="872"/>
      <c r="QWO79" s="872"/>
      <c r="QWP79" s="872"/>
      <c r="QWQ79" s="872"/>
      <c r="QWR79" s="872"/>
      <c r="QWS79" s="872"/>
      <c r="QWT79" s="872"/>
      <c r="QWU79" s="872"/>
      <c r="QWV79" s="872"/>
      <c r="QWW79" s="872"/>
      <c r="QWX79" s="872"/>
      <c r="QWY79" s="872"/>
      <c r="QWZ79" s="872"/>
      <c r="QXA79" s="872"/>
      <c r="QXB79" s="872"/>
      <c r="QXC79" s="872"/>
      <c r="QXD79" s="872"/>
      <c r="QXE79" s="872"/>
      <c r="QXF79" s="872"/>
      <c r="QXG79" s="872"/>
      <c r="QXH79" s="872"/>
      <c r="QXI79" s="872"/>
      <c r="QXJ79" s="872"/>
      <c r="QXK79" s="872"/>
      <c r="QXL79" s="872"/>
      <c r="QXM79" s="872"/>
      <c r="QXN79" s="872"/>
      <c r="QXO79" s="872"/>
      <c r="QXP79" s="872"/>
      <c r="QXQ79" s="872"/>
      <c r="QXR79" s="872"/>
      <c r="QXS79" s="872"/>
      <c r="QXT79" s="872"/>
      <c r="QXU79" s="872"/>
      <c r="QXV79" s="872"/>
      <c r="QXW79" s="872"/>
      <c r="QXX79" s="872"/>
      <c r="QXY79" s="872"/>
      <c r="QXZ79" s="872"/>
      <c r="QYA79" s="872"/>
      <c r="QYB79" s="872"/>
      <c r="QYC79" s="872"/>
      <c r="QYD79" s="872"/>
      <c r="QYE79" s="872"/>
      <c r="QYF79" s="872"/>
      <c r="QYG79" s="872"/>
      <c r="QYH79" s="872"/>
      <c r="QYI79" s="872"/>
      <c r="QYJ79" s="872"/>
      <c r="QYK79" s="872"/>
      <c r="QYL79" s="872"/>
      <c r="QYM79" s="872"/>
      <c r="QYN79" s="872"/>
      <c r="QYO79" s="872"/>
      <c r="QYP79" s="872"/>
      <c r="QYQ79" s="872"/>
      <c r="QYR79" s="872"/>
      <c r="QYS79" s="872"/>
      <c r="QYT79" s="872"/>
      <c r="QYU79" s="872"/>
      <c r="QYV79" s="872"/>
      <c r="QYW79" s="872"/>
      <c r="QYX79" s="872"/>
      <c r="QYY79" s="872"/>
      <c r="QYZ79" s="872"/>
      <c r="QZA79" s="872"/>
      <c r="QZB79" s="872"/>
      <c r="QZC79" s="872"/>
      <c r="QZD79" s="872"/>
      <c r="QZE79" s="872"/>
      <c r="QZF79" s="872"/>
      <c r="QZG79" s="872"/>
      <c r="QZH79" s="872"/>
      <c r="QZI79" s="872"/>
      <c r="QZJ79" s="872"/>
      <c r="QZK79" s="872"/>
      <c r="QZL79" s="872"/>
      <c r="QZM79" s="872"/>
      <c r="QZN79" s="872"/>
      <c r="QZO79" s="872"/>
      <c r="QZP79" s="872"/>
      <c r="QZQ79" s="872"/>
      <c r="QZR79" s="872"/>
      <c r="QZS79" s="872"/>
      <c r="QZT79" s="872"/>
      <c r="QZU79" s="872"/>
      <c r="QZV79" s="872"/>
      <c r="QZW79" s="872"/>
      <c r="QZX79" s="872"/>
      <c r="QZY79" s="872"/>
      <c r="QZZ79" s="872"/>
      <c r="RAA79" s="872"/>
      <c r="RAB79" s="872"/>
      <c r="RAC79" s="872"/>
      <c r="RAD79" s="872"/>
      <c r="RAE79" s="872"/>
      <c r="RAF79" s="872"/>
      <c r="RAG79" s="872"/>
      <c r="RAH79" s="872"/>
      <c r="RAI79" s="872"/>
      <c r="RAJ79" s="872"/>
      <c r="RAK79" s="872"/>
      <c r="RAL79" s="872"/>
      <c r="RAM79" s="872"/>
      <c r="RAN79" s="872"/>
      <c r="RAO79" s="872"/>
      <c r="RAP79" s="872"/>
      <c r="RAQ79" s="872"/>
      <c r="RAR79" s="872"/>
      <c r="RAS79" s="872"/>
      <c r="RAT79" s="872"/>
      <c r="RAU79" s="872"/>
      <c r="RAV79" s="872"/>
      <c r="RAW79" s="872"/>
      <c r="RAX79" s="872"/>
      <c r="RAY79" s="872"/>
      <c r="RAZ79" s="872"/>
      <c r="RBA79" s="872"/>
      <c r="RBB79" s="872"/>
      <c r="RBC79" s="872"/>
      <c r="RBD79" s="872"/>
      <c r="RBE79" s="872"/>
      <c r="RBF79" s="872"/>
      <c r="RBG79" s="872"/>
      <c r="RBH79" s="872"/>
      <c r="RBI79" s="872"/>
      <c r="RBJ79" s="872"/>
      <c r="RBK79" s="872"/>
      <c r="RBL79" s="872"/>
      <c r="RBM79" s="872"/>
      <c r="RBN79" s="872"/>
      <c r="RBO79" s="872"/>
      <c r="RBP79" s="872"/>
      <c r="RBQ79" s="872"/>
      <c r="RBR79" s="872"/>
      <c r="RBS79" s="872"/>
      <c r="RBT79" s="872"/>
      <c r="RBU79" s="872"/>
      <c r="RBV79" s="872"/>
      <c r="RBW79" s="872"/>
      <c r="RBX79" s="872"/>
      <c r="RBY79" s="872"/>
      <c r="RBZ79" s="872"/>
      <c r="RCA79" s="872"/>
      <c r="RCB79" s="872"/>
      <c r="RCC79" s="872"/>
      <c r="RCD79" s="872"/>
      <c r="RCE79" s="872"/>
      <c r="RCF79" s="872"/>
      <c r="RCG79" s="872"/>
      <c r="RCH79" s="872"/>
      <c r="RCI79" s="872"/>
      <c r="RCJ79" s="872"/>
      <c r="RCK79" s="872"/>
      <c r="RCL79" s="872"/>
      <c r="RCM79" s="872"/>
      <c r="RCN79" s="872"/>
      <c r="RCO79" s="872"/>
      <c r="RCP79" s="872"/>
      <c r="RCQ79" s="872"/>
      <c r="RCR79" s="872"/>
      <c r="RCS79" s="872"/>
      <c r="RCT79" s="872"/>
      <c r="RCU79" s="872"/>
      <c r="RCV79" s="872"/>
      <c r="RCW79" s="872"/>
      <c r="RCX79" s="872"/>
      <c r="RCY79" s="872"/>
      <c r="RCZ79" s="872"/>
      <c r="RDA79" s="872"/>
      <c r="RDB79" s="872"/>
      <c r="RDC79" s="872"/>
      <c r="RDD79" s="872"/>
      <c r="RDE79" s="872"/>
      <c r="RDF79" s="872"/>
      <c r="RDG79" s="872"/>
      <c r="RDH79" s="872"/>
      <c r="RDI79" s="872"/>
      <c r="RDJ79" s="872"/>
      <c r="RDK79" s="872"/>
      <c r="RDL79" s="872"/>
      <c r="RDM79" s="872"/>
      <c r="RDN79" s="872"/>
      <c r="RDO79" s="872"/>
      <c r="RDP79" s="872"/>
      <c r="RDQ79" s="872"/>
      <c r="RDR79" s="872"/>
      <c r="RDS79" s="872"/>
      <c r="RDT79" s="872"/>
      <c r="RDU79" s="872"/>
      <c r="RDV79" s="872"/>
      <c r="RDW79" s="872"/>
      <c r="RDX79" s="872"/>
      <c r="RDY79" s="872"/>
      <c r="RDZ79" s="872"/>
      <c r="REA79" s="872"/>
      <c r="REB79" s="872"/>
      <c r="REC79" s="872"/>
      <c r="RED79" s="872"/>
      <c r="REE79" s="872"/>
      <c r="REF79" s="872"/>
      <c r="REG79" s="872"/>
      <c r="REH79" s="872"/>
      <c r="REI79" s="872"/>
      <c r="REJ79" s="872"/>
      <c r="REK79" s="872"/>
      <c r="REL79" s="872"/>
      <c r="REM79" s="872"/>
      <c r="REN79" s="872"/>
      <c r="REO79" s="872"/>
      <c r="REP79" s="872"/>
      <c r="REQ79" s="872"/>
      <c r="RER79" s="872"/>
      <c r="RES79" s="872"/>
      <c r="RET79" s="872"/>
      <c r="REU79" s="872"/>
      <c r="REV79" s="872"/>
      <c r="REW79" s="872"/>
      <c r="REX79" s="872"/>
      <c r="REY79" s="872"/>
      <c r="REZ79" s="872"/>
      <c r="RFA79" s="872"/>
      <c r="RFB79" s="872"/>
      <c r="RFC79" s="872"/>
      <c r="RFD79" s="872"/>
      <c r="RFE79" s="872"/>
      <c r="RFF79" s="872"/>
      <c r="RFG79" s="872"/>
      <c r="RFH79" s="872"/>
      <c r="RFI79" s="872"/>
      <c r="RFJ79" s="872"/>
      <c r="RFK79" s="872"/>
      <c r="RFL79" s="872"/>
      <c r="RFM79" s="872"/>
      <c r="RFN79" s="872"/>
      <c r="RFO79" s="872"/>
      <c r="RFP79" s="872"/>
      <c r="RFQ79" s="872"/>
      <c r="RFR79" s="872"/>
      <c r="RFS79" s="872"/>
      <c r="RFT79" s="872"/>
      <c r="RFU79" s="872"/>
      <c r="RFV79" s="872"/>
      <c r="RFW79" s="872"/>
      <c r="RFX79" s="872"/>
      <c r="RFY79" s="872"/>
      <c r="RFZ79" s="872"/>
      <c r="RGA79" s="872"/>
      <c r="RGB79" s="872"/>
      <c r="RGC79" s="872"/>
      <c r="RGD79" s="872"/>
      <c r="RGE79" s="872"/>
      <c r="RGF79" s="872"/>
      <c r="RGG79" s="872"/>
      <c r="RGH79" s="872"/>
      <c r="RGI79" s="872"/>
      <c r="RGJ79" s="872"/>
      <c r="RGK79" s="872"/>
      <c r="RGL79" s="872"/>
      <c r="RGM79" s="872"/>
      <c r="RGN79" s="872"/>
      <c r="RGO79" s="872"/>
      <c r="RGP79" s="872"/>
      <c r="RGQ79" s="872"/>
      <c r="RGR79" s="872"/>
      <c r="RGS79" s="872"/>
      <c r="RGT79" s="872"/>
      <c r="RGU79" s="872"/>
      <c r="RGV79" s="872"/>
      <c r="RGW79" s="872"/>
      <c r="RGX79" s="872"/>
      <c r="RGY79" s="872"/>
      <c r="RGZ79" s="872"/>
      <c r="RHA79" s="872"/>
      <c r="RHB79" s="872"/>
      <c r="RHC79" s="872"/>
      <c r="RHD79" s="872"/>
      <c r="RHE79" s="872"/>
      <c r="RHF79" s="872"/>
      <c r="RHG79" s="872"/>
      <c r="RHH79" s="872"/>
      <c r="RHI79" s="872"/>
      <c r="RHJ79" s="872"/>
      <c r="RHK79" s="872"/>
      <c r="RHL79" s="872"/>
      <c r="RHM79" s="872"/>
      <c r="RHN79" s="872"/>
      <c r="RHO79" s="872"/>
      <c r="RHP79" s="872"/>
      <c r="RHQ79" s="872"/>
      <c r="RHR79" s="872"/>
      <c r="RHS79" s="872"/>
      <c r="RHT79" s="872"/>
      <c r="RHU79" s="872"/>
      <c r="RHV79" s="872"/>
      <c r="RHW79" s="872"/>
      <c r="RHX79" s="872"/>
      <c r="RHY79" s="872"/>
      <c r="RHZ79" s="872"/>
      <c r="RIA79" s="872"/>
      <c r="RIB79" s="872"/>
      <c r="RIC79" s="872"/>
      <c r="RID79" s="872"/>
      <c r="RIE79" s="872"/>
      <c r="RIF79" s="872"/>
      <c r="RIG79" s="872"/>
      <c r="RIH79" s="872"/>
      <c r="RII79" s="872"/>
      <c r="RIJ79" s="872"/>
      <c r="RIK79" s="872"/>
      <c r="RIL79" s="872"/>
      <c r="RIM79" s="872"/>
      <c r="RIN79" s="872"/>
      <c r="RIO79" s="872"/>
      <c r="RIP79" s="872"/>
      <c r="RIQ79" s="872"/>
      <c r="RIR79" s="872"/>
      <c r="RIS79" s="872"/>
      <c r="RIT79" s="872"/>
      <c r="RIU79" s="872"/>
      <c r="RIV79" s="872"/>
      <c r="RIW79" s="872"/>
      <c r="RIX79" s="872"/>
      <c r="RIY79" s="872"/>
      <c r="RIZ79" s="872"/>
      <c r="RJA79" s="872"/>
      <c r="RJB79" s="872"/>
      <c r="RJC79" s="872"/>
      <c r="RJD79" s="872"/>
      <c r="RJE79" s="872"/>
      <c r="RJF79" s="872"/>
      <c r="RJG79" s="872"/>
      <c r="RJH79" s="872"/>
      <c r="RJI79" s="872"/>
      <c r="RJJ79" s="872"/>
      <c r="RJK79" s="872"/>
      <c r="RJL79" s="872"/>
      <c r="RJM79" s="872"/>
      <c r="RJN79" s="872"/>
      <c r="RJO79" s="872"/>
      <c r="RJP79" s="872"/>
      <c r="RJQ79" s="872"/>
      <c r="RJR79" s="872"/>
      <c r="RJS79" s="872"/>
      <c r="RJT79" s="872"/>
      <c r="RJU79" s="872"/>
      <c r="RJV79" s="872"/>
      <c r="RJW79" s="872"/>
      <c r="RJX79" s="872"/>
      <c r="RJY79" s="872"/>
      <c r="RJZ79" s="872"/>
      <c r="RKA79" s="872"/>
      <c r="RKB79" s="872"/>
      <c r="RKC79" s="872"/>
      <c r="RKD79" s="872"/>
      <c r="RKE79" s="872"/>
      <c r="RKF79" s="872"/>
      <c r="RKG79" s="872"/>
      <c r="RKH79" s="872"/>
      <c r="RKI79" s="872"/>
      <c r="RKJ79" s="872"/>
      <c r="RKK79" s="872"/>
      <c r="RKL79" s="872"/>
      <c r="RKM79" s="872"/>
      <c r="RKN79" s="872"/>
      <c r="RKO79" s="872"/>
      <c r="RKP79" s="872"/>
      <c r="RKQ79" s="872"/>
      <c r="RKR79" s="872"/>
      <c r="RKS79" s="872"/>
      <c r="RKT79" s="872"/>
      <c r="RKU79" s="872"/>
      <c r="RKV79" s="872"/>
      <c r="RKW79" s="872"/>
      <c r="RKX79" s="872"/>
      <c r="RKY79" s="872"/>
      <c r="RKZ79" s="872"/>
      <c r="RLA79" s="872"/>
      <c r="RLB79" s="872"/>
      <c r="RLC79" s="872"/>
      <c r="RLD79" s="872"/>
      <c r="RLE79" s="872"/>
      <c r="RLF79" s="872"/>
      <c r="RLG79" s="872"/>
      <c r="RLH79" s="872"/>
      <c r="RLI79" s="872"/>
      <c r="RLJ79" s="872"/>
      <c r="RLK79" s="872"/>
      <c r="RLL79" s="872"/>
      <c r="RLM79" s="872"/>
      <c r="RLN79" s="872"/>
      <c r="RLO79" s="872"/>
      <c r="RLP79" s="872"/>
      <c r="RLQ79" s="872"/>
      <c r="RLR79" s="872"/>
      <c r="RLS79" s="872"/>
      <c r="RLT79" s="872"/>
      <c r="RLU79" s="872"/>
      <c r="RLV79" s="872"/>
      <c r="RLW79" s="872"/>
      <c r="RLX79" s="872"/>
      <c r="RLY79" s="872"/>
      <c r="RLZ79" s="872"/>
      <c r="RMA79" s="872"/>
      <c r="RMB79" s="872"/>
      <c r="RMC79" s="872"/>
      <c r="RMD79" s="872"/>
      <c r="RME79" s="872"/>
      <c r="RMF79" s="872"/>
      <c r="RMG79" s="872"/>
      <c r="RMH79" s="872"/>
      <c r="RMI79" s="872"/>
      <c r="RMJ79" s="872"/>
      <c r="RMK79" s="872"/>
      <c r="RML79" s="872"/>
      <c r="RMM79" s="872"/>
      <c r="RMN79" s="872"/>
      <c r="RMO79" s="872"/>
      <c r="RMP79" s="872"/>
      <c r="RMQ79" s="872"/>
      <c r="RMR79" s="872"/>
      <c r="RMS79" s="872"/>
      <c r="RMT79" s="872"/>
      <c r="RMU79" s="872"/>
      <c r="RMV79" s="872"/>
      <c r="RMW79" s="872"/>
      <c r="RMX79" s="872"/>
      <c r="RMY79" s="872"/>
      <c r="RMZ79" s="872"/>
      <c r="RNA79" s="872"/>
      <c r="RNB79" s="872"/>
      <c r="RNC79" s="872"/>
      <c r="RND79" s="872"/>
      <c r="RNE79" s="872"/>
      <c r="RNF79" s="872"/>
      <c r="RNG79" s="872"/>
      <c r="RNH79" s="872"/>
      <c r="RNI79" s="872"/>
      <c r="RNJ79" s="872"/>
      <c r="RNK79" s="872"/>
      <c r="RNL79" s="872"/>
      <c r="RNM79" s="872"/>
      <c r="RNN79" s="872"/>
      <c r="RNO79" s="872"/>
      <c r="RNP79" s="872"/>
      <c r="RNQ79" s="872"/>
      <c r="RNR79" s="872"/>
      <c r="RNS79" s="872"/>
      <c r="RNT79" s="872"/>
      <c r="RNU79" s="872"/>
      <c r="RNV79" s="872"/>
      <c r="RNW79" s="872"/>
      <c r="RNX79" s="872"/>
      <c r="RNY79" s="872"/>
      <c r="RNZ79" s="872"/>
      <c r="ROA79" s="872"/>
      <c r="ROB79" s="872"/>
      <c r="ROC79" s="872"/>
      <c r="ROD79" s="872"/>
      <c r="ROE79" s="872"/>
      <c r="ROF79" s="872"/>
      <c r="ROG79" s="872"/>
      <c r="ROH79" s="872"/>
      <c r="ROI79" s="872"/>
      <c r="ROJ79" s="872"/>
      <c r="ROK79" s="872"/>
      <c r="ROL79" s="872"/>
      <c r="ROM79" s="872"/>
      <c r="RON79" s="872"/>
      <c r="ROO79" s="872"/>
      <c r="ROP79" s="872"/>
      <c r="ROQ79" s="872"/>
      <c r="ROR79" s="872"/>
      <c r="ROS79" s="872"/>
      <c r="ROT79" s="872"/>
      <c r="ROU79" s="872"/>
      <c r="ROV79" s="872"/>
      <c r="ROW79" s="872"/>
      <c r="ROX79" s="872"/>
      <c r="ROY79" s="872"/>
      <c r="ROZ79" s="872"/>
      <c r="RPA79" s="872"/>
      <c r="RPB79" s="872"/>
      <c r="RPC79" s="872"/>
      <c r="RPD79" s="872"/>
      <c r="RPE79" s="872"/>
      <c r="RPF79" s="872"/>
      <c r="RPG79" s="872"/>
      <c r="RPH79" s="872"/>
      <c r="RPI79" s="872"/>
      <c r="RPJ79" s="872"/>
      <c r="RPK79" s="872"/>
      <c r="RPL79" s="872"/>
      <c r="RPM79" s="872"/>
      <c r="RPN79" s="872"/>
      <c r="RPO79" s="872"/>
      <c r="RPP79" s="872"/>
      <c r="RPQ79" s="872"/>
      <c r="RPR79" s="872"/>
      <c r="RPS79" s="872"/>
      <c r="RPT79" s="872"/>
      <c r="RPU79" s="872"/>
      <c r="RPV79" s="872"/>
      <c r="RPW79" s="872"/>
      <c r="RPX79" s="872"/>
      <c r="RPY79" s="872"/>
      <c r="RPZ79" s="872"/>
      <c r="RQA79" s="872"/>
      <c r="RQB79" s="872"/>
      <c r="RQC79" s="872"/>
      <c r="RQD79" s="872"/>
      <c r="RQE79" s="872"/>
      <c r="RQF79" s="872"/>
      <c r="RQG79" s="872"/>
      <c r="RQH79" s="872"/>
      <c r="RQI79" s="872"/>
      <c r="RQJ79" s="872"/>
      <c r="RQK79" s="872"/>
      <c r="RQL79" s="872"/>
      <c r="RQM79" s="872"/>
      <c r="RQN79" s="872"/>
      <c r="RQO79" s="872"/>
      <c r="RQP79" s="872"/>
      <c r="RQQ79" s="872"/>
      <c r="RQR79" s="872"/>
      <c r="RQS79" s="872"/>
      <c r="RQT79" s="872"/>
      <c r="RQU79" s="872"/>
      <c r="RQV79" s="872"/>
      <c r="RQW79" s="872"/>
      <c r="RQX79" s="872"/>
      <c r="RQY79" s="872"/>
      <c r="RQZ79" s="872"/>
      <c r="RRA79" s="872"/>
      <c r="RRB79" s="872"/>
      <c r="RRC79" s="872"/>
      <c r="RRD79" s="872"/>
      <c r="RRE79" s="872"/>
      <c r="RRF79" s="872"/>
      <c r="RRG79" s="872"/>
      <c r="RRH79" s="872"/>
      <c r="RRI79" s="872"/>
      <c r="RRJ79" s="872"/>
      <c r="RRK79" s="872"/>
      <c r="RRL79" s="872"/>
      <c r="RRM79" s="872"/>
      <c r="RRN79" s="872"/>
      <c r="RRO79" s="872"/>
      <c r="RRP79" s="872"/>
      <c r="RRQ79" s="872"/>
      <c r="RRR79" s="872"/>
      <c r="RRS79" s="872"/>
      <c r="RRT79" s="872"/>
      <c r="RRU79" s="872"/>
      <c r="RRV79" s="872"/>
      <c r="RRW79" s="872"/>
      <c r="RRX79" s="872"/>
      <c r="RRY79" s="872"/>
      <c r="RRZ79" s="872"/>
      <c r="RSA79" s="872"/>
      <c r="RSB79" s="872"/>
      <c r="RSC79" s="872"/>
      <c r="RSD79" s="872"/>
      <c r="RSE79" s="872"/>
      <c r="RSF79" s="872"/>
      <c r="RSG79" s="872"/>
      <c r="RSH79" s="872"/>
      <c r="RSI79" s="872"/>
      <c r="RSJ79" s="872"/>
      <c r="RSK79" s="872"/>
      <c r="RSL79" s="872"/>
      <c r="RSM79" s="872"/>
      <c r="RSN79" s="872"/>
      <c r="RSO79" s="872"/>
      <c r="RSP79" s="872"/>
      <c r="RSQ79" s="872"/>
      <c r="RSR79" s="872"/>
      <c r="RSS79" s="872"/>
      <c r="RST79" s="872"/>
      <c r="RSU79" s="872"/>
      <c r="RSV79" s="872"/>
      <c r="RSW79" s="872"/>
      <c r="RSX79" s="872"/>
      <c r="RSY79" s="872"/>
      <c r="RSZ79" s="872"/>
      <c r="RTA79" s="872"/>
      <c r="RTB79" s="872"/>
      <c r="RTC79" s="872"/>
      <c r="RTD79" s="872"/>
      <c r="RTE79" s="872"/>
      <c r="RTF79" s="872"/>
      <c r="RTG79" s="872"/>
      <c r="RTH79" s="872"/>
      <c r="RTI79" s="872"/>
      <c r="RTJ79" s="872"/>
      <c r="RTK79" s="872"/>
      <c r="RTL79" s="872"/>
      <c r="RTM79" s="872"/>
      <c r="RTN79" s="872"/>
      <c r="RTO79" s="872"/>
      <c r="RTP79" s="872"/>
      <c r="RTQ79" s="872"/>
      <c r="RTR79" s="872"/>
      <c r="RTS79" s="872"/>
      <c r="RTT79" s="872"/>
      <c r="RTU79" s="872"/>
      <c r="RTV79" s="872"/>
      <c r="RTW79" s="872"/>
      <c r="RTX79" s="872"/>
      <c r="RTY79" s="872"/>
      <c r="RTZ79" s="872"/>
      <c r="RUA79" s="872"/>
      <c r="RUB79" s="872"/>
      <c r="RUC79" s="872"/>
      <c r="RUD79" s="872"/>
      <c r="RUE79" s="872"/>
      <c r="RUF79" s="872"/>
      <c r="RUG79" s="872"/>
      <c r="RUH79" s="872"/>
      <c r="RUI79" s="872"/>
      <c r="RUJ79" s="872"/>
      <c r="RUK79" s="872"/>
      <c r="RUL79" s="872"/>
      <c r="RUM79" s="872"/>
      <c r="RUN79" s="872"/>
      <c r="RUO79" s="872"/>
      <c r="RUP79" s="872"/>
      <c r="RUQ79" s="872"/>
      <c r="RUR79" s="872"/>
      <c r="RUS79" s="872"/>
      <c r="RUT79" s="872"/>
      <c r="RUU79" s="872"/>
      <c r="RUV79" s="872"/>
      <c r="RUW79" s="872"/>
      <c r="RUX79" s="872"/>
      <c r="RUY79" s="872"/>
      <c r="RUZ79" s="872"/>
      <c r="RVA79" s="872"/>
      <c r="RVB79" s="872"/>
      <c r="RVC79" s="872"/>
      <c r="RVD79" s="872"/>
      <c r="RVE79" s="872"/>
      <c r="RVF79" s="872"/>
      <c r="RVG79" s="872"/>
      <c r="RVH79" s="872"/>
      <c r="RVI79" s="872"/>
      <c r="RVJ79" s="872"/>
      <c r="RVK79" s="872"/>
      <c r="RVL79" s="872"/>
      <c r="RVM79" s="872"/>
      <c r="RVN79" s="872"/>
      <c r="RVO79" s="872"/>
      <c r="RVP79" s="872"/>
      <c r="RVQ79" s="872"/>
      <c r="RVR79" s="872"/>
      <c r="RVS79" s="872"/>
      <c r="RVT79" s="872"/>
      <c r="RVU79" s="872"/>
      <c r="RVV79" s="872"/>
      <c r="RVW79" s="872"/>
      <c r="RVX79" s="872"/>
      <c r="RVY79" s="872"/>
      <c r="RVZ79" s="872"/>
      <c r="RWA79" s="872"/>
      <c r="RWB79" s="872"/>
      <c r="RWC79" s="872"/>
      <c r="RWD79" s="872"/>
      <c r="RWE79" s="872"/>
      <c r="RWF79" s="872"/>
      <c r="RWG79" s="872"/>
      <c r="RWH79" s="872"/>
      <c r="RWI79" s="872"/>
      <c r="RWJ79" s="872"/>
      <c r="RWK79" s="872"/>
      <c r="RWL79" s="872"/>
      <c r="RWM79" s="872"/>
      <c r="RWN79" s="872"/>
      <c r="RWO79" s="872"/>
      <c r="RWP79" s="872"/>
      <c r="RWQ79" s="872"/>
      <c r="RWR79" s="872"/>
      <c r="RWS79" s="872"/>
      <c r="RWT79" s="872"/>
      <c r="RWU79" s="872"/>
      <c r="RWV79" s="872"/>
      <c r="RWW79" s="872"/>
      <c r="RWX79" s="872"/>
      <c r="RWY79" s="872"/>
      <c r="RWZ79" s="872"/>
      <c r="RXA79" s="872"/>
      <c r="RXB79" s="872"/>
      <c r="RXC79" s="872"/>
      <c r="RXD79" s="872"/>
      <c r="RXE79" s="872"/>
      <c r="RXF79" s="872"/>
      <c r="RXG79" s="872"/>
      <c r="RXH79" s="872"/>
      <c r="RXI79" s="872"/>
      <c r="RXJ79" s="872"/>
      <c r="RXK79" s="872"/>
      <c r="RXL79" s="872"/>
      <c r="RXM79" s="872"/>
      <c r="RXN79" s="872"/>
      <c r="RXO79" s="872"/>
      <c r="RXP79" s="872"/>
      <c r="RXQ79" s="872"/>
      <c r="RXR79" s="872"/>
      <c r="RXS79" s="872"/>
      <c r="RXT79" s="872"/>
      <c r="RXU79" s="872"/>
      <c r="RXV79" s="872"/>
      <c r="RXW79" s="872"/>
      <c r="RXX79" s="872"/>
      <c r="RXY79" s="872"/>
      <c r="RXZ79" s="872"/>
      <c r="RYA79" s="872"/>
      <c r="RYB79" s="872"/>
      <c r="RYC79" s="872"/>
      <c r="RYD79" s="872"/>
      <c r="RYE79" s="872"/>
      <c r="RYF79" s="872"/>
      <c r="RYG79" s="872"/>
      <c r="RYH79" s="872"/>
      <c r="RYI79" s="872"/>
      <c r="RYJ79" s="872"/>
      <c r="RYK79" s="872"/>
      <c r="RYL79" s="872"/>
      <c r="RYM79" s="872"/>
      <c r="RYN79" s="872"/>
      <c r="RYO79" s="872"/>
      <c r="RYP79" s="872"/>
      <c r="RYQ79" s="872"/>
      <c r="RYR79" s="872"/>
      <c r="RYS79" s="872"/>
      <c r="RYT79" s="872"/>
      <c r="RYU79" s="872"/>
      <c r="RYV79" s="872"/>
      <c r="RYW79" s="872"/>
      <c r="RYX79" s="872"/>
      <c r="RYY79" s="872"/>
      <c r="RYZ79" s="872"/>
      <c r="RZA79" s="872"/>
      <c r="RZB79" s="872"/>
      <c r="RZC79" s="872"/>
      <c r="RZD79" s="872"/>
      <c r="RZE79" s="872"/>
      <c r="RZF79" s="872"/>
      <c r="RZG79" s="872"/>
      <c r="RZH79" s="872"/>
      <c r="RZI79" s="872"/>
      <c r="RZJ79" s="872"/>
      <c r="RZK79" s="872"/>
      <c r="RZL79" s="872"/>
      <c r="RZM79" s="872"/>
      <c r="RZN79" s="872"/>
      <c r="RZO79" s="872"/>
      <c r="RZP79" s="872"/>
      <c r="RZQ79" s="872"/>
      <c r="RZR79" s="872"/>
      <c r="RZS79" s="872"/>
      <c r="RZT79" s="872"/>
      <c r="RZU79" s="872"/>
      <c r="RZV79" s="872"/>
      <c r="RZW79" s="872"/>
      <c r="RZX79" s="872"/>
      <c r="RZY79" s="872"/>
      <c r="RZZ79" s="872"/>
      <c r="SAA79" s="872"/>
      <c r="SAB79" s="872"/>
      <c r="SAC79" s="872"/>
      <c r="SAD79" s="872"/>
      <c r="SAE79" s="872"/>
      <c r="SAF79" s="872"/>
      <c r="SAG79" s="872"/>
      <c r="SAH79" s="872"/>
      <c r="SAI79" s="872"/>
      <c r="SAJ79" s="872"/>
      <c r="SAK79" s="872"/>
      <c r="SAL79" s="872"/>
      <c r="SAM79" s="872"/>
      <c r="SAN79" s="872"/>
      <c r="SAO79" s="872"/>
      <c r="SAP79" s="872"/>
      <c r="SAQ79" s="872"/>
      <c r="SAR79" s="872"/>
      <c r="SAS79" s="872"/>
      <c r="SAT79" s="872"/>
      <c r="SAU79" s="872"/>
      <c r="SAV79" s="872"/>
      <c r="SAW79" s="872"/>
      <c r="SAX79" s="872"/>
      <c r="SAY79" s="872"/>
      <c r="SAZ79" s="872"/>
      <c r="SBA79" s="872"/>
      <c r="SBB79" s="872"/>
      <c r="SBC79" s="872"/>
      <c r="SBD79" s="872"/>
      <c r="SBE79" s="872"/>
      <c r="SBF79" s="872"/>
      <c r="SBG79" s="872"/>
      <c r="SBH79" s="872"/>
      <c r="SBI79" s="872"/>
      <c r="SBJ79" s="872"/>
      <c r="SBK79" s="872"/>
      <c r="SBL79" s="872"/>
      <c r="SBM79" s="872"/>
      <c r="SBN79" s="872"/>
      <c r="SBO79" s="872"/>
      <c r="SBP79" s="872"/>
      <c r="SBQ79" s="872"/>
      <c r="SBR79" s="872"/>
      <c r="SBS79" s="872"/>
      <c r="SBT79" s="872"/>
      <c r="SBU79" s="872"/>
      <c r="SBV79" s="872"/>
      <c r="SBW79" s="872"/>
      <c r="SBX79" s="872"/>
      <c r="SBY79" s="872"/>
      <c r="SBZ79" s="872"/>
      <c r="SCA79" s="872"/>
      <c r="SCB79" s="872"/>
      <c r="SCC79" s="872"/>
      <c r="SCD79" s="872"/>
      <c r="SCE79" s="872"/>
      <c r="SCF79" s="872"/>
      <c r="SCG79" s="872"/>
      <c r="SCH79" s="872"/>
      <c r="SCI79" s="872"/>
      <c r="SCJ79" s="872"/>
      <c r="SCK79" s="872"/>
      <c r="SCL79" s="872"/>
      <c r="SCM79" s="872"/>
      <c r="SCN79" s="872"/>
      <c r="SCO79" s="872"/>
      <c r="SCP79" s="872"/>
      <c r="SCQ79" s="872"/>
      <c r="SCR79" s="872"/>
      <c r="SCS79" s="872"/>
      <c r="SCT79" s="872"/>
      <c r="SCU79" s="872"/>
      <c r="SCV79" s="872"/>
      <c r="SCW79" s="872"/>
      <c r="SCX79" s="872"/>
      <c r="SCY79" s="872"/>
      <c r="SCZ79" s="872"/>
      <c r="SDA79" s="872"/>
      <c r="SDB79" s="872"/>
      <c r="SDC79" s="872"/>
      <c r="SDD79" s="872"/>
      <c r="SDE79" s="872"/>
      <c r="SDF79" s="872"/>
      <c r="SDG79" s="872"/>
      <c r="SDH79" s="872"/>
      <c r="SDI79" s="872"/>
      <c r="SDJ79" s="872"/>
      <c r="SDK79" s="872"/>
      <c r="SDL79" s="872"/>
      <c r="SDM79" s="872"/>
      <c r="SDN79" s="872"/>
      <c r="SDO79" s="872"/>
      <c r="SDP79" s="872"/>
      <c r="SDQ79" s="872"/>
      <c r="SDR79" s="872"/>
      <c r="SDS79" s="872"/>
      <c r="SDT79" s="872"/>
      <c r="SDU79" s="872"/>
      <c r="SDV79" s="872"/>
      <c r="SDW79" s="872"/>
      <c r="SDX79" s="872"/>
      <c r="SDY79" s="872"/>
      <c r="SDZ79" s="872"/>
      <c r="SEA79" s="872"/>
      <c r="SEB79" s="872"/>
      <c r="SEC79" s="872"/>
      <c r="SED79" s="872"/>
      <c r="SEE79" s="872"/>
      <c r="SEF79" s="872"/>
      <c r="SEG79" s="872"/>
      <c r="SEH79" s="872"/>
      <c r="SEI79" s="872"/>
      <c r="SEJ79" s="872"/>
      <c r="SEK79" s="872"/>
      <c r="SEL79" s="872"/>
      <c r="SEM79" s="872"/>
      <c r="SEN79" s="872"/>
      <c r="SEO79" s="872"/>
      <c r="SEP79" s="872"/>
      <c r="SEQ79" s="872"/>
      <c r="SER79" s="872"/>
      <c r="SES79" s="872"/>
      <c r="SET79" s="872"/>
      <c r="SEU79" s="872"/>
      <c r="SEV79" s="872"/>
      <c r="SEW79" s="872"/>
      <c r="SEX79" s="872"/>
      <c r="SEY79" s="872"/>
      <c r="SEZ79" s="872"/>
      <c r="SFA79" s="872"/>
      <c r="SFB79" s="872"/>
      <c r="SFC79" s="872"/>
      <c r="SFD79" s="872"/>
      <c r="SFE79" s="872"/>
      <c r="SFF79" s="872"/>
      <c r="SFG79" s="872"/>
      <c r="SFH79" s="872"/>
      <c r="SFI79" s="872"/>
      <c r="SFJ79" s="872"/>
      <c r="SFK79" s="872"/>
      <c r="SFL79" s="872"/>
      <c r="SFM79" s="872"/>
      <c r="SFN79" s="872"/>
      <c r="SFO79" s="872"/>
      <c r="SFP79" s="872"/>
      <c r="SFQ79" s="872"/>
      <c r="SFR79" s="872"/>
      <c r="SFS79" s="872"/>
      <c r="SFT79" s="872"/>
      <c r="SFU79" s="872"/>
      <c r="SFV79" s="872"/>
      <c r="SFW79" s="872"/>
      <c r="SFX79" s="872"/>
      <c r="SFY79" s="872"/>
      <c r="SFZ79" s="872"/>
      <c r="SGA79" s="872"/>
      <c r="SGB79" s="872"/>
      <c r="SGC79" s="872"/>
      <c r="SGD79" s="872"/>
      <c r="SGE79" s="872"/>
      <c r="SGF79" s="872"/>
      <c r="SGG79" s="872"/>
      <c r="SGH79" s="872"/>
      <c r="SGI79" s="872"/>
      <c r="SGJ79" s="872"/>
      <c r="SGK79" s="872"/>
      <c r="SGL79" s="872"/>
      <c r="SGM79" s="872"/>
      <c r="SGN79" s="872"/>
      <c r="SGO79" s="872"/>
      <c r="SGP79" s="872"/>
      <c r="SGQ79" s="872"/>
      <c r="SGR79" s="872"/>
      <c r="SGS79" s="872"/>
      <c r="SGT79" s="872"/>
      <c r="SGU79" s="872"/>
      <c r="SGV79" s="872"/>
      <c r="SGW79" s="872"/>
      <c r="SGX79" s="872"/>
      <c r="SGY79" s="872"/>
      <c r="SGZ79" s="872"/>
      <c r="SHA79" s="872"/>
      <c r="SHB79" s="872"/>
      <c r="SHC79" s="872"/>
      <c r="SHD79" s="872"/>
      <c r="SHE79" s="872"/>
      <c r="SHF79" s="872"/>
      <c r="SHG79" s="872"/>
      <c r="SHH79" s="872"/>
      <c r="SHI79" s="872"/>
      <c r="SHJ79" s="872"/>
      <c r="SHK79" s="872"/>
      <c r="SHL79" s="872"/>
      <c r="SHM79" s="872"/>
      <c r="SHN79" s="872"/>
      <c r="SHO79" s="872"/>
      <c r="SHP79" s="872"/>
      <c r="SHQ79" s="872"/>
      <c r="SHR79" s="872"/>
      <c r="SHS79" s="872"/>
      <c r="SHT79" s="872"/>
      <c r="SHU79" s="872"/>
      <c r="SHV79" s="872"/>
      <c r="SHW79" s="872"/>
      <c r="SHX79" s="872"/>
      <c r="SHY79" s="872"/>
      <c r="SHZ79" s="872"/>
      <c r="SIA79" s="872"/>
      <c r="SIB79" s="872"/>
      <c r="SIC79" s="872"/>
      <c r="SID79" s="872"/>
      <c r="SIE79" s="872"/>
      <c r="SIF79" s="872"/>
      <c r="SIG79" s="872"/>
      <c r="SIH79" s="872"/>
      <c r="SII79" s="872"/>
      <c r="SIJ79" s="872"/>
      <c r="SIK79" s="872"/>
      <c r="SIL79" s="872"/>
      <c r="SIM79" s="872"/>
      <c r="SIN79" s="872"/>
      <c r="SIO79" s="872"/>
      <c r="SIP79" s="872"/>
      <c r="SIQ79" s="872"/>
      <c r="SIR79" s="872"/>
      <c r="SIS79" s="872"/>
      <c r="SIT79" s="872"/>
      <c r="SIU79" s="872"/>
      <c r="SIV79" s="872"/>
      <c r="SIW79" s="872"/>
      <c r="SIX79" s="872"/>
      <c r="SIY79" s="872"/>
      <c r="SIZ79" s="872"/>
      <c r="SJA79" s="872"/>
      <c r="SJB79" s="872"/>
      <c r="SJC79" s="872"/>
      <c r="SJD79" s="872"/>
      <c r="SJE79" s="872"/>
      <c r="SJF79" s="872"/>
      <c r="SJG79" s="872"/>
      <c r="SJH79" s="872"/>
      <c r="SJI79" s="872"/>
      <c r="SJJ79" s="872"/>
      <c r="SJK79" s="872"/>
      <c r="SJL79" s="872"/>
      <c r="SJM79" s="872"/>
      <c r="SJN79" s="872"/>
      <c r="SJO79" s="872"/>
      <c r="SJP79" s="872"/>
      <c r="SJQ79" s="872"/>
      <c r="SJR79" s="872"/>
      <c r="SJS79" s="872"/>
      <c r="SJT79" s="872"/>
      <c r="SJU79" s="872"/>
      <c r="SJV79" s="872"/>
      <c r="SJW79" s="872"/>
      <c r="SJX79" s="872"/>
      <c r="SJY79" s="872"/>
      <c r="SJZ79" s="872"/>
      <c r="SKA79" s="872"/>
      <c r="SKB79" s="872"/>
      <c r="SKC79" s="872"/>
      <c r="SKD79" s="872"/>
      <c r="SKE79" s="872"/>
      <c r="SKF79" s="872"/>
      <c r="SKG79" s="872"/>
      <c r="SKH79" s="872"/>
      <c r="SKI79" s="872"/>
      <c r="SKJ79" s="872"/>
      <c r="SKK79" s="872"/>
      <c r="SKL79" s="872"/>
      <c r="SKM79" s="872"/>
      <c r="SKN79" s="872"/>
      <c r="SKO79" s="872"/>
      <c r="SKP79" s="872"/>
      <c r="SKQ79" s="872"/>
      <c r="SKR79" s="872"/>
      <c r="SKS79" s="872"/>
      <c r="SKT79" s="872"/>
      <c r="SKU79" s="872"/>
      <c r="SKV79" s="872"/>
      <c r="SKW79" s="872"/>
      <c r="SKX79" s="872"/>
      <c r="SKY79" s="872"/>
      <c r="SKZ79" s="872"/>
      <c r="SLA79" s="872"/>
      <c r="SLB79" s="872"/>
      <c r="SLC79" s="872"/>
      <c r="SLD79" s="872"/>
      <c r="SLE79" s="872"/>
      <c r="SLF79" s="872"/>
      <c r="SLG79" s="872"/>
      <c r="SLH79" s="872"/>
      <c r="SLI79" s="872"/>
      <c r="SLJ79" s="872"/>
      <c r="SLK79" s="872"/>
      <c r="SLL79" s="872"/>
      <c r="SLM79" s="872"/>
      <c r="SLN79" s="872"/>
      <c r="SLO79" s="872"/>
      <c r="SLP79" s="872"/>
      <c r="SLQ79" s="872"/>
      <c r="SLR79" s="872"/>
      <c r="SLS79" s="872"/>
      <c r="SLT79" s="872"/>
      <c r="SLU79" s="872"/>
      <c r="SLV79" s="872"/>
      <c r="SLW79" s="872"/>
      <c r="SLX79" s="872"/>
      <c r="SLY79" s="872"/>
      <c r="SLZ79" s="872"/>
      <c r="SMA79" s="872"/>
      <c r="SMB79" s="872"/>
      <c r="SMC79" s="872"/>
      <c r="SMD79" s="872"/>
      <c r="SME79" s="872"/>
      <c r="SMF79" s="872"/>
      <c r="SMG79" s="872"/>
      <c r="SMH79" s="872"/>
      <c r="SMI79" s="872"/>
      <c r="SMJ79" s="872"/>
      <c r="SMK79" s="872"/>
      <c r="SML79" s="872"/>
      <c r="SMM79" s="872"/>
      <c r="SMN79" s="872"/>
      <c r="SMO79" s="872"/>
      <c r="SMP79" s="872"/>
      <c r="SMQ79" s="872"/>
      <c r="SMR79" s="872"/>
      <c r="SMS79" s="872"/>
      <c r="SMT79" s="872"/>
      <c r="SMU79" s="872"/>
      <c r="SMV79" s="872"/>
      <c r="SMW79" s="872"/>
      <c r="SMX79" s="872"/>
      <c r="SMY79" s="872"/>
      <c r="SMZ79" s="872"/>
      <c r="SNA79" s="872"/>
      <c r="SNB79" s="872"/>
      <c r="SNC79" s="872"/>
      <c r="SND79" s="872"/>
      <c r="SNE79" s="872"/>
      <c r="SNF79" s="872"/>
      <c r="SNG79" s="872"/>
      <c r="SNH79" s="872"/>
      <c r="SNI79" s="872"/>
      <c r="SNJ79" s="872"/>
      <c r="SNK79" s="872"/>
      <c r="SNL79" s="872"/>
      <c r="SNM79" s="872"/>
      <c r="SNN79" s="872"/>
      <c r="SNO79" s="872"/>
      <c r="SNP79" s="872"/>
      <c r="SNQ79" s="872"/>
      <c r="SNR79" s="872"/>
      <c r="SNS79" s="872"/>
      <c r="SNT79" s="872"/>
      <c r="SNU79" s="872"/>
      <c r="SNV79" s="872"/>
      <c r="SNW79" s="872"/>
      <c r="SNX79" s="872"/>
      <c r="SNY79" s="872"/>
      <c r="SNZ79" s="872"/>
      <c r="SOA79" s="872"/>
      <c r="SOB79" s="872"/>
      <c r="SOC79" s="872"/>
      <c r="SOD79" s="872"/>
      <c r="SOE79" s="872"/>
      <c r="SOF79" s="872"/>
      <c r="SOG79" s="872"/>
      <c r="SOH79" s="872"/>
      <c r="SOI79" s="872"/>
      <c r="SOJ79" s="872"/>
      <c r="SOK79" s="872"/>
      <c r="SOL79" s="872"/>
      <c r="SOM79" s="872"/>
      <c r="SON79" s="872"/>
      <c r="SOO79" s="872"/>
      <c r="SOP79" s="872"/>
      <c r="SOQ79" s="872"/>
      <c r="SOR79" s="872"/>
      <c r="SOS79" s="872"/>
      <c r="SOT79" s="872"/>
      <c r="SOU79" s="872"/>
      <c r="SOV79" s="872"/>
      <c r="SOW79" s="872"/>
      <c r="SOX79" s="872"/>
      <c r="SOY79" s="872"/>
      <c r="SOZ79" s="872"/>
      <c r="SPA79" s="872"/>
      <c r="SPB79" s="872"/>
      <c r="SPC79" s="872"/>
      <c r="SPD79" s="872"/>
      <c r="SPE79" s="872"/>
      <c r="SPF79" s="872"/>
      <c r="SPG79" s="872"/>
      <c r="SPH79" s="872"/>
      <c r="SPI79" s="872"/>
      <c r="SPJ79" s="872"/>
      <c r="SPK79" s="872"/>
      <c r="SPL79" s="872"/>
      <c r="SPM79" s="872"/>
      <c r="SPN79" s="872"/>
      <c r="SPO79" s="872"/>
      <c r="SPP79" s="872"/>
      <c r="SPQ79" s="872"/>
      <c r="SPR79" s="872"/>
      <c r="SPS79" s="872"/>
      <c r="SPT79" s="872"/>
      <c r="SPU79" s="872"/>
      <c r="SPV79" s="872"/>
      <c r="SPW79" s="872"/>
      <c r="SPX79" s="872"/>
      <c r="SPY79" s="872"/>
      <c r="SPZ79" s="872"/>
      <c r="SQA79" s="872"/>
      <c r="SQB79" s="872"/>
      <c r="SQC79" s="872"/>
      <c r="SQD79" s="872"/>
      <c r="SQE79" s="872"/>
      <c r="SQF79" s="872"/>
      <c r="SQG79" s="872"/>
      <c r="SQH79" s="872"/>
      <c r="SQI79" s="872"/>
      <c r="SQJ79" s="872"/>
      <c r="SQK79" s="872"/>
      <c r="SQL79" s="872"/>
      <c r="SQM79" s="872"/>
      <c r="SQN79" s="872"/>
      <c r="SQO79" s="872"/>
      <c r="SQP79" s="872"/>
      <c r="SQQ79" s="872"/>
      <c r="SQR79" s="872"/>
      <c r="SQS79" s="872"/>
      <c r="SQT79" s="872"/>
      <c r="SQU79" s="872"/>
      <c r="SQV79" s="872"/>
      <c r="SQW79" s="872"/>
      <c r="SQX79" s="872"/>
      <c r="SQY79" s="872"/>
      <c r="SQZ79" s="872"/>
      <c r="SRA79" s="872"/>
      <c r="SRB79" s="872"/>
      <c r="SRC79" s="872"/>
      <c r="SRD79" s="872"/>
      <c r="SRE79" s="872"/>
      <c r="SRF79" s="872"/>
      <c r="SRG79" s="872"/>
      <c r="SRH79" s="872"/>
      <c r="SRI79" s="872"/>
      <c r="SRJ79" s="872"/>
      <c r="SRK79" s="872"/>
      <c r="SRL79" s="872"/>
      <c r="SRM79" s="872"/>
      <c r="SRN79" s="872"/>
      <c r="SRO79" s="872"/>
      <c r="SRP79" s="872"/>
      <c r="SRQ79" s="872"/>
      <c r="SRR79" s="872"/>
      <c r="SRS79" s="872"/>
      <c r="SRT79" s="872"/>
      <c r="SRU79" s="872"/>
      <c r="SRV79" s="872"/>
      <c r="SRW79" s="872"/>
      <c r="SRX79" s="872"/>
      <c r="SRY79" s="872"/>
      <c r="SRZ79" s="872"/>
      <c r="SSA79" s="872"/>
      <c r="SSB79" s="872"/>
      <c r="SSC79" s="872"/>
      <c r="SSD79" s="872"/>
      <c r="SSE79" s="872"/>
      <c r="SSF79" s="872"/>
      <c r="SSG79" s="872"/>
      <c r="SSH79" s="872"/>
      <c r="SSI79" s="872"/>
      <c r="SSJ79" s="872"/>
      <c r="SSK79" s="872"/>
      <c r="SSL79" s="872"/>
      <c r="SSM79" s="872"/>
      <c r="SSN79" s="872"/>
      <c r="SSO79" s="872"/>
      <c r="SSP79" s="872"/>
      <c r="SSQ79" s="872"/>
      <c r="SSR79" s="872"/>
      <c r="SSS79" s="872"/>
      <c r="SST79" s="872"/>
      <c r="SSU79" s="872"/>
      <c r="SSV79" s="872"/>
      <c r="SSW79" s="872"/>
      <c r="SSX79" s="872"/>
      <c r="SSY79" s="872"/>
      <c r="SSZ79" s="872"/>
      <c r="STA79" s="872"/>
      <c r="STB79" s="872"/>
      <c r="STC79" s="872"/>
      <c r="STD79" s="872"/>
      <c r="STE79" s="872"/>
      <c r="STF79" s="872"/>
      <c r="STG79" s="872"/>
      <c r="STH79" s="872"/>
      <c r="STI79" s="872"/>
      <c r="STJ79" s="872"/>
      <c r="STK79" s="872"/>
      <c r="STL79" s="872"/>
      <c r="STM79" s="872"/>
      <c r="STN79" s="872"/>
      <c r="STO79" s="872"/>
      <c r="STP79" s="872"/>
      <c r="STQ79" s="872"/>
      <c r="STR79" s="872"/>
      <c r="STS79" s="872"/>
      <c r="STT79" s="872"/>
      <c r="STU79" s="872"/>
      <c r="STV79" s="872"/>
      <c r="STW79" s="872"/>
      <c r="STX79" s="872"/>
      <c r="STY79" s="872"/>
      <c r="STZ79" s="872"/>
      <c r="SUA79" s="872"/>
      <c r="SUB79" s="872"/>
      <c r="SUC79" s="872"/>
      <c r="SUD79" s="872"/>
      <c r="SUE79" s="872"/>
      <c r="SUF79" s="872"/>
      <c r="SUG79" s="872"/>
      <c r="SUH79" s="872"/>
      <c r="SUI79" s="872"/>
      <c r="SUJ79" s="872"/>
      <c r="SUK79" s="872"/>
      <c r="SUL79" s="872"/>
      <c r="SUM79" s="872"/>
      <c r="SUN79" s="872"/>
      <c r="SUO79" s="872"/>
      <c r="SUP79" s="872"/>
      <c r="SUQ79" s="872"/>
      <c r="SUR79" s="872"/>
      <c r="SUS79" s="872"/>
      <c r="SUT79" s="872"/>
      <c r="SUU79" s="872"/>
      <c r="SUV79" s="872"/>
      <c r="SUW79" s="872"/>
      <c r="SUX79" s="872"/>
      <c r="SUY79" s="872"/>
      <c r="SUZ79" s="872"/>
      <c r="SVA79" s="872"/>
      <c r="SVB79" s="872"/>
      <c r="SVC79" s="872"/>
      <c r="SVD79" s="872"/>
      <c r="SVE79" s="872"/>
      <c r="SVF79" s="872"/>
      <c r="SVG79" s="872"/>
      <c r="SVH79" s="872"/>
      <c r="SVI79" s="872"/>
      <c r="SVJ79" s="872"/>
      <c r="SVK79" s="872"/>
      <c r="SVL79" s="872"/>
      <c r="SVM79" s="872"/>
      <c r="SVN79" s="872"/>
      <c r="SVO79" s="872"/>
      <c r="SVP79" s="872"/>
      <c r="SVQ79" s="872"/>
      <c r="SVR79" s="872"/>
      <c r="SVS79" s="872"/>
      <c r="SVT79" s="872"/>
      <c r="SVU79" s="872"/>
      <c r="SVV79" s="872"/>
      <c r="SVW79" s="872"/>
      <c r="SVX79" s="872"/>
      <c r="SVY79" s="872"/>
      <c r="SVZ79" s="872"/>
      <c r="SWA79" s="872"/>
      <c r="SWB79" s="872"/>
      <c r="SWC79" s="872"/>
      <c r="SWD79" s="872"/>
      <c r="SWE79" s="872"/>
      <c r="SWF79" s="872"/>
      <c r="SWG79" s="872"/>
      <c r="SWH79" s="872"/>
      <c r="SWI79" s="872"/>
      <c r="SWJ79" s="872"/>
      <c r="SWK79" s="872"/>
      <c r="SWL79" s="872"/>
      <c r="SWM79" s="872"/>
      <c r="SWN79" s="872"/>
      <c r="SWO79" s="872"/>
      <c r="SWP79" s="872"/>
      <c r="SWQ79" s="872"/>
      <c r="SWR79" s="872"/>
      <c r="SWS79" s="872"/>
      <c r="SWT79" s="872"/>
      <c r="SWU79" s="872"/>
      <c r="SWV79" s="872"/>
      <c r="SWW79" s="872"/>
      <c r="SWX79" s="872"/>
      <c r="SWY79" s="872"/>
      <c r="SWZ79" s="872"/>
      <c r="SXA79" s="872"/>
      <c r="SXB79" s="872"/>
      <c r="SXC79" s="872"/>
      <c r="SXD79" s="872"/>
      <c r="SXE79" s="872"/>
      <c r="SXF79" s="872"/>
      <c r="SXG79" s="872"/>
      <c r="SXH79" s="872"/>
      <c r="SXI79" s="872"/>
      <c r="SXJ79" s="872"/>
      <c r="SXK79" s="872"/>
      <c r="SXL79" s="872"/>
      <c r="SXM79" s="872"/>
      <c r="SXN79" s="872"/>
      <c r="SXO79" s="872"/>
      <c r="SXP79" s="872"/>
      <c r="SXQ79" s="872"/>
      <c r="SXR79" s="872"/>
      <c r="SXS79" s="872"/>
      <c r="SXT79" s="872"/>
      <c r="SXU79" s="872"/>
      <c r="SXV79" s="872"/>
      <c r="SXW79" s="872"/>
      <c r="SXX79" s="872"/>
      <c r="SXY79" s="872"/>
      <c r="SXZ79" s="872"/>
      <c r="SYA79" s="872"/>
      <c r="SYB79" s="872"/>
      <c r="SYC79" s="872"/>
      <c r="SYD79" s="872"/>
      <c r="SYE79" s="872"/>
      <c r="SYF79" s="872"/>
      <c r="SYG79" s="872"/>
      <c r="SYH79" s="872"/>
      <c r="SYI79" s="872"/>
      <c r="SYJ79" s="872"/>
      <c r="SYK79" s="872"/>
      <c r="SYL79" s="872"/>
      <c r="SYM79" s="872"/>
      <c r="SYN79" s="872"/>
      <c r="SYO79" s="872"/>
      <c r="SYP79" s="872"/>
      <c r="SYQ79" s="872"/>
      <c r="SYR79" s="872"/>
      <c r="SYS79" s="872"/>
      <c r="SYT79" s="872"/>
      <c r="SYU79" s="872"/>
      <c r="SYV79" s="872"/>
      <c r="SYW79" s="872"/>
      <c r="SYX79" s="872"/>
      <c r="SYY79" s="872"/>
      <c r="SYZ79" s="872"/>
      <c r="SZA79" s="872"/>
      <c r="SZB79" s="872"/>
      <c r="SZC79" s="872"/>
      <c r="SZD79" s="872"/>
      <c r="SZE79" s="872"/>
      <c r="SZF79" s="872"/>
      <c r="SZG79" s="872"/>
      <c r="SZH79" s="872"/>
      <c r="SZI79" s="872"/>
      <c r="SZJ79" s="872"/>
      <c r="SZK79" s="872"/>
      <c r="SZL79" s="872"/>
      <c r="SZM79" s="872"/>
      <c r="SZN79" s="872"/>
      <c r="SZO79" s="872"/>
      <c r="SZP79" s="872"/>
      <c r="SZQ79" s="872"/>
      <c r="SZR79" s="872"/>
      <c r="SZS79" s="872"/>
      <c r="SZT79" s="872"/>
      <c r="SZU79" s="872"/>
      <c r="SZV79" s="872"/>
      <c r="SZW79" s="872"/>
      <c r="SZX79" s="872"/>
      <c r="SZY79" s="872"/>
      <c r="SZZ79" s="872"/>
      <c r="TAA79" s="872"/>
      <c r="TAB79" s="872"/>
      <c r="TAC79" s="872"/>
      <c r="TAD79" s="872"/>
      <c r="TAE79" s="872"/>
      <c r="TAF79" s="872"/>
      <c r="TAG79" s="872"/>
      <c r="TAH79" s="872"/>
      <c r="TAI79" s="872"/>
      <c r="TAJ79" s="872"/>
      <c r="TAK79" s="872"/>
      <c r="TAL79" s="872"/>
      <c r="TAM79" s="872"/>
      <c r="TAN79" s="872"/>
      <c r="TAO79" s="872"/>
      <c r="TAP79" s="872"/>
      <c r="TAQ79" s="872"/>
      <c r="TAR79" s="872"/>
      <c r="TAS79" s="872"/>
      <c r="TAT79" s="872"/>
      <c r="TAU79" s="872"/>
      <c r="TAV79" s="872"/>
      <c r="TAW79" s="872"/>
      <c r="TAX79" s="872"/>
      <c r="TAY79" s="872"/>
      <c r="TAZ79" s="872"/>
      <c r="TBA79" s="872"/>
      <c r="TBB79" s="872"/>
      <c r="TBC79" s="872"/>
      <c r="TBD79" s="872"/>
      <c r="TBE79" s="872"/>
      <c r="TBF79" s="872"/>
      <c r="TBG79" s="872"/>
      <c r="TBH79" s="872"/>
      <c r="TBI79" s="872"/>
      <c r="TBJ79" s="872"/>
      <c r="TBK79" s="872"/>
      <c r="TBL79" s="872"/>
      <c r="TBM79" s="872"/>
      <c r="TBN79" s="872"/>
      <c r="TBO79" s="872"/>
      <c r="TBP79" s="872"/>
      <c r="TBQ79" s="872"/>
      <c r="TBR79" s="872"/>
      <c r="TBS79" s="872"/>
      <c r="TBT79" s="872"/>
      <c r="TBU79" s="872"/>
      <c r="TBV79" s="872"/>
      <c r="TBW79" s="872"/>
      <c r="TBX79" s="872"/>
      <c r="TBY79" s="872"/>
      <c r="TBZ79" s="872"/>
      <c r="TCA79" s="872"/>
      <c r="TCB79" s="872"/>
      <c r="TCC79" s="872"/>
      <c r="TCD79" s="872"/>
      <c r="TCE79" s="872"/>
      <c r="TCF79" s="872"/>
      <c r="TCG79" s="872"/>
      <c r="TCH79" s="872"/>
      <c r="TCI79" s="872"/>
      <c r="TCJ79" s="872"/>
      <c r="TCK79" s="872"/>
      <c r="TCL79" s="872"/>
      <c r="TCM79" s="872"/>
      <c r="TCN79" s="872"/>
      <c r="TCO79" s="872"/>
      <c r="TCP79" s="872"/>
      <c r="TCQ79" s="872"/>
      <c r="TCR79" s="872"/>
      <c r="TCS79" s="872"/>
      <c r="TCT79" s="872"/>
      <c r="TCU79" s="872"/>
      <c r="TCV79" s="872"/>
      <c r="TCW79" s="872"/>
      <c r="TCX79" s="872"/>
      <c r="TCY79" s="872"/>
      <c r="TCZ79" s="872"/>
      <c r="TDA79" s="872"/>
      <c r="TDB79" s="872"/>
      <c r="TDC79" s="872"/>
      <c r="TDD79" s="872"/>
      <c r="TDE79" s="872"/>
      <c r="TDF79" s="872"/>
      <c r="TDG79" s="872"/>
      <c r="TDH79" s="872"/>
      <c r="TDI79" s="872"/>
      <c r="TDJ79" s="872"/>
      <c r="TDK79" s="872"/>
      <c r="TDL79" s="872"/>
      <c r="TDM79" s="872"/>
      <c r="TDN79" s="872"/>
      <c r="TDO79" s="872"/>
      <c r="TDP79" s="872"/>
      <c r="TDQ79" s="872"/>
      <c r="TDR79" s="872"/>
      <c r="TDS79" s="872"/>
      <c r="TDT79" s="872"/>
      <c r="TDU79" s="872"/>
      <c r="TDV79" s="872"/>
      <c r="TDW79" s="872"/>
      <c r="TDX79" s="872"/>
      <c r="TDY79" s="872"/>
      <c r="TDZ79" s="872"/>
      <c r="TEA79" s="872"/>
      <c r="TEB79" s="872"/>
      <c r="TEC79" s="872"/>
      <c r="TED79" s="872"/>
      <c r="TEE79" s="872"/>
      <c r="TEF79" s="872"/>
      <c r="TEG79" s="872"/>
      <c r="TEH79" s="872"/>
      <c r="TEI79" s="872"/>
      <c r="TEJ79" s="872"/>
      <c r="TEK79" s="872"/>
      <c r="TEL79" s="872"/>
      <c r="TEM79" s="872"/>
      <c r="TEN79" s="872"/>
      <c r="TEO79" s="872"/>
      <c r="TEP79" s="872"/>
      <c r="TEQ79" s="872"/>
      <c r="TER79" s="872"/>
      <c r="TES79" s="872"/>
      <c r="TET79" s="872"/>
      <c r="TEU79" s="872"/>
      <c r="TEV79" s="872"/>
      <c r="TEW79" s="872"/>
      <c r="TEX79" s="872"/>
      <c r="TEY79" s="872"/>
      <c r="TEZ79" s="872"/>
      <c r="TFA79" s="872"/>
      <c r="TFB79" s="872"/>
      <c r="TFC79" s="872"/>
      <c r="TFD79" s="872"/>
      <c r="TFE79" s="872"/>
      <c r="TFF79" s="872"/>
      <c r="TFG79" s="872"/>
      <c r="TFH79" s="872"/>
      <c r="TFI79" s="872"/>
      <c r="TFJ79" s="872"/>
      <c r="TFK79" s="872"/>
      <c r="TFL79" s="872"/>
      <c r="TFM79" s="872"/>
      <c r="TFN79" s="872"/>
      <c r="TFO79" s="872"/>
      <c r="TFP79" s="872"/>
      <c r="TFQ79" s="872"/>
      <c r="TFR79" s="872"/>
      <c r="TFS79" s="872"/>
      <c r="TFT79" s="872"/>
      <c r="TFU79" s="872"/>
      <c r="TFV79" s="872"/>
      <c r="TFW79" s="872"/>
      <c r="TFX79" s="872"/>
      <c r="TFY79" s="872"/>
      <c r="TFZ79" s="872"/>
      <c r="TGA79" s="872"/>
      <c r="TGB79" s="872"/>
      <c r="TGC79" s="872"/>
      <c r="TGD79" s="872"/>
      <c r="TGE79" s="872"/>
      <c r="TGF79" s="872"/>
      <c r="TGG79" s="872"/>
      <c r="TGH79" s="872"/>
      <c r="TGI79" s="872"/>
      <c r="TGJ79" s="872"/>
      <c r="TGK79" s="872"/>
      <c r="TGL79" s="872"/>
      <c r="TGM79" s="872"/>
      <c r="TGN79" s="872"/>
      <c r="TGO79" s="872"/>
      <c r="TGP79" s="872"/>
      <c r="TGQ79" s="872"/>
      <c r="TGR79" s="872"/>
      <c r="TGS79" s="872"/>
      <c r="TGT79" s="872"/>
      <c r="TGU79" s="872"/>
      <c r="TGV79" s="872"/>
      <c r="TGW79" s="872"/>
      <c r="TGX79" s="872"/>
      <c r="TGY79" s="872"/>
      <c r="TGZ79" s="872"/>
      <c r="THA79" s="872"/>
      <c r="THB79" s="872"/>
      <c r="THC79" s="872"/>
      <c r="THD79" s="872"/>
      <c r="THE79" s="872"/>
      <c r="THF79" s="872"/>
      <c r="THG79" s="872"/>
      <c r="THH79" s="872"/>
      <c r="THI79" s="872"/>
      <c r="THJ79" s="872"/>
      <c r="THK79" s="872"/>
      <c r="THL79" s="872"/>
      <c r="THM79" s="872"/>
      <c r="THN79" s="872"/>
      <c r="THO79" s="872"/>
      <c r="THP79" s="872"/>
      <c r="THQ79" s="872"/>
      <c r="THR79" s="872"/>
      <c r="THS79" s="872"/>
      <c r="THT79" s="872"/>
      <c r="THU79" s="872"/>
      <c r="THV79" s="872"/>
      <c r="THW79" s="872"/>
      <c r="THX79" s="872"/>
      <c r="THY79" s="872"/>
      <c r="THZ79" s="872"/>
      <c r="TIA79" s="872"/>
      <c r="TIB79" s="872"/>
      <c r="TIC79" s="872"/>
      <c r="TID79" s="872"/>
      <c r="TIE79" s="872"/>
      <c r="TIF79" s="872"/>
      <c r="TIG79" s="872"/>
      <c r="TIH79" s="872"/>
      <c r="TII79" s="872"/>
      <c r="TIJ79" s="872"/>
      <c r="TIK79" s="872"/>
      <c r="TIL79" s="872"/>
      <c r="TIM79" s="872"/>
      <c r="TIN79" s="872"/>
      <c r="TIO79" s="872"/>
      <c r="TIP79" s="872"/>
      <c r="TIQ79" s="872"/>
      <c r="TIR79" s="872"/>
      <c r="TIS79" s="872"/>
      <c r="TIT79" s="872"/>
      <c r="TIU79" s="872"/>
      <c r="TIV79" s="872"/>
      <c r="TIW79" s="872"/>
      <c r="TIX79" s="872"/>
      <c r="TIY79" s="872"/>
      <c r="TIZ79" s="872"/>
      <c r="TJA79" s="872"/>
      <c r="TJB79" s="872"/>
      <c r="TJC79" s="872"/>
      <c r="TJD79" s="872"/>
      <c r="TJE79" s="872"/>
      <c r="TJF79" s="872"/>
      <c r="TJG79" s="872"/>
      <c r="TJH79" s="872"/>
      <c r="TJI79" s="872"/>
      <c r="TJJ79" s="872"/>
      <c r="TJK79" s="872"/>
      <c r="TJL79" s="872"/>
      <c r="TJM79" s="872"/>
      <c r="TJN79" s="872"/>
      <c r="TJO79" s="872"/>
      <c r="TJP79" s="872"/>
      <c r="TJQ79" s="872"/>
      <c r="TJR79" s="872"/>
      <c r="TJS79" s="872"/>
      <c r="TJT79" s="872"/>
      <c r="TJU79" s="872"/>
      <c r="TJV79" s="872"/>
      <c r="TJW79" s="872"/>
      <c r="TJX79" s="872"/>
      <c r="TJY79" s="872"/>
      <c r="TJZ79" s="872"/>
      <c r="TKA79" s="872"/>
      <c r="TKB79" s="872"/>
      <c r="TKC79" s="872"/>
      <c r="TKD79" s="872"/>
      <c r="TKE79" s="872"/>
      <c r="TKF79" s="872"/>
      <c r="TKG79" s="872"/>
      <c r="TKH79" s="872"/>
      <c r="TKI79" s="872"/>
      <c r="TKJ79" s="872"/>
      <c r="TKK79" s="872"/>
      <c r="TKL79" s="872"/>
      <c r="TKM79" s="872"/>
      <c r="TKN79" s="872"/>
      <c r="TKO79" s="872"/>
      <c r="TKP79" s="872"/>
      <c r="TKQ79" s="872"/>
      <c r="TKR79" s="872"/>
      <c r="TKS79" s="872"/>
      <c r="TKT79" s="872"/>
      <c r="TKU79" s="872"/>
      <c r="TKV79" s="872"/>
      <c r="TKW79" s="872"/>
      <c r="TKX79" s="872"/>
      <c r="TKY79" s="872"/>
      <c r="TKZ79" s="872"/>
      <c r="TLA79" s="872"/>
      <c r="TLB79" s="872"/>
      <c r="TLC79" s="872"/>
      <c r="TLD79" s="872"/>
      <c r="TLE79" s="872"/>
      <c r="TLF79" s="872"/>
      <c r="TLG79" s="872"/>
      <c r="TLH79" s="872"/>
      <c r="TLI79" s="872"/>
      <c r="TLJ79" s="872"/>
      <c r="TLK79" s="872"/>
      <c r="TLL79" s="872"/>
      <c r="TLM79" s="872"/>
      <c r="TLN79" s="872"/>
      <c r="TLO79" s="872"/>
      <c r="TLP79" s="872"/>
      <c r="TLQ79" s="872"/>
      <c r="TLR79" s="872"/>
      <c r="TLS79" s="872"/>
      <c r="TLT79" s="872"/>
      <c r="TLU79" s="872"/>
      <c r="TLV79" s="872"/>
      <c r="TLW79" s="872"/>
      <c r="TLX79" s="872"/>
      <c r="TLY79" s="872"/>
      <c r="TLZ79" s="872"/>
      <c r="TMA79" s="872"/>
      <c r="TMB79" s="872"/>
      <c r="TMC79" s="872"/>
      <c r="TMD79" s="872"/>
      <c r="TME79" s="872"/>
      <c r="TMF79" s="872"/>
      <c r="TMG79" s="872"/>
      <c r="TMH79" s="872"/>
      <c r="TMI79" s="872"/>
      <c r="TMJ79" s="872"/>
      <c r="TMK79" s="872"/>
      <c r="TML79" s="872"/>
      <c r="TMM79" s="872"/>
      <c r="TMN79" s="872"/>
      <c r="TMO79" s="872"/>
      <c r="TMP79" s="872"/>
      <c r="TMQ79" s="872"/>
      <c r="TMR79" s="872"/>
      <c r="TMS79" s="872"/>
      <c r="TMT79" s="872"/>
      <c r="TMU79" s="872"/>
      <c r="TMV79" s="872"/>
      <c r="TMW79" s="872"/>
      <c r="TMX79" s="872"/>
      <c r="TMY79" s="872"/>
      <c r="TMZ79" s="872"/>
      <c r="TNA79" s="872"/>
      <c r="TNB79" s="872"/>
      <c r="TNC79" s="872"/>
      <c r="TND79" s="872"/>
      <c r="TNE79" s="872"/>
      <c r="TNF79" s="872"/>
      <c r="TNG79" s="872"/>
      <c r="TNH79" s="872"/>
      <c r="TNI79" s="872"/>
      <c r="TNJ79" s="872"/>
      <c r="TNK79" s="872"/>
      <c r="TNL79" s="872"/>
      <c r="TNM79" s="872"/>
      <c r="TNN79" s="872"/>
      <c r="TNO79" s="872"/>
      <c r="TNP79" s="872"/>
      <c r="TNQ79" s="872"/>
      <c r="TNR79" s="872"/>
      <c r="TNS79" s="872"/>
      <c r="TNT79" s="872"/>
      <c r="TNU79" s="872"/>
      <c r="TNV79" s="872"/>
      <c r="TNW79" s="872"/>
      <c r="TNX79" s="872"/>
      <c r="TNY79" s="872"/>
      <c r="TNZ79" s="872"/>
      <c r="TOA79" s="872"/>
      <c r="TOB79" s="872"/>
      <c r="TOC79" s="872"/>
      <c r="TOD79" s="872"/>
      <c r="TOE79" s="872"/>
      <c r="TOF79" s="872"/>
      <c r="TOG79" s="872"/>
      <c r="TOH79" s="872"/>
      <c r="TOI79" s="872"/>
      <c r="TOJ79" s="872"/>
      <c r="TOK79" s="872"/>
      <c r="TOL79" s="872"/>
      <c r="TOM79" s="872"/>
      <c r="TON79" s="872"/>
      <c r="TOO79" s="872"/>
      <c r="TOP79" s="872"/>
      <c r="TOQ79" s="872"/>
      <c r="TOR79" s="872"/>
      <c r="TOS79" s="872"/>
      <c r="TOT79" s="872"/>
      <c r="TOU79" s="872"/>
      <c r="TOV79" s="872"/>
      <c r="TOW79" s="872"/>
      <c r="TOX79" s="872"/>
      <c r="TOY79" s="872"/>
      <c r="TOZ79" s="872"/>
      <c r="TPA79" s="872"/>
      <c r="TPB79" s="872"/>
      <c r="TPC79" s="872"/>
      <c r="TPD79" s="872"/>
      <c r="TPE79" s="872"/>
      <c r="TPF79" s="872"/>
      <c r="TPG79" s="872"/>
      <c r="TPH79" s="872"/>
      <c r="TPI79" s="872"/>
      <c r="TPJ79" s="872"/>
      <c r="TPK79" s="872"/>
      <c r="TPL79" s="872"/>
      <c r="TPM79" s="872"/>
      <c r="TPN79" s="872"/>
      <c r="TPO79" s="872"/>
      <c r="TPP79" s="872"/>
      <c r="TPQ79" s="872"/>
      <c r="TPR79" s="872"/>
      <c r="TPS79" s="872"/>
      <c r="TPT79" s="872"/>
      <c r="TPU79" s="872"/>
      <c r="TPV79" s="872"/>
      <c r="TPW79" s="872"/>
      <c r="TPX79" s="872"/>
      <c r="TPY79" s="872"/>
      <c r="TPZ79" s="872"/>
      <c r="TQA79" s="872"/>
      <c r="TQB79" s="872"/>
      <c r="TQC79" s="872"/>
      <c r="TQD79" s="872"/>
      <c r="TQE79" s="872"/>
      <c r="TQF79" s="872"/>
      <c r="TQG79" s="872"/>
      <c r="TQH79" s="872"/>
      <c r="TQI79" s="872"/>
      <c r="TQJ79" s="872"/>
      <c r="TQK79" s="872"/>
      <c r="TQL79" s="872"/>
      <c r="TQM79" s="872"/>
      <c r="TQN79" s="872"/>
      <c r="TQO79" s="872"/>
      <c r="TQP79" s="872"/>
      <c r="TQQ79" s="872"/>
      <c r="TQR79" s="872"/>
      <c r="TQS79" s="872"/>
      <c r="TQT79" s="872"/>
      <c r="TQU79" s="872"/>
      <c r="TQV79" s="872"/>
      <c r="TQW79" s="872"/>
      <c r="TQX79" s="872"/>
      <c r="TQY79" s="872"/>
      <c r="TQZ79" s="872"/>
      <c r="TRA79" s="872"/>
      <c r="TRB79" s="872"/>
      <c r="TRC79" s="872"/>
      <c r="TRD79" s="872"/>
      <c r="TRE79" s="872"/>
      <c r="TRF79" s="872"/>
      <c r="TRG79" s="872"/>
      <c r="TRH79" s="872"/>
      <c r="TRI79" s="872"/>
      <c r="TRJ79" s="872"/>
      <c r="TRK79" s="872"/>
      <c r="TRL79" s="872"/>
      <c r="TRM79" s="872"/>
      <c r="TRN79" s="872"/>
      <c r="TRO79" s="872"/>
      <c r="TRP79" s="872"/>
      <c r="TRQ79" s="872"/>
      <c r="TRR79" s="872"/>
      <c r="TRS79" s="872"/>
      <c r="TRT79" s="872"/>
      <c r="TRU79" s="872"/>
      <c r="TRV79" s="872"/>
      <c r="TRW79" s="872"/>
      <c r="TRX79" s="872"/>
      <c r="TRY79" s="872"/>
      <c r="TRZ79" s="872"/>
      <c r="TSA79" s="872"/>
      <c r="TSB79" s="872"/>
      <c r="TSC79" s="872"/>
      <c r="TSD79" s="872"/>
      <c r="TSE79" s="872"/>
      <c r="TSF79" s="872"/>
      <c r="TSG79" s="872"/>
      <c r="TSH79" s="872"/>
      <c r="TSI79" s="872"/>
      <c r="TSJ79" s="872"/>
      <c r="TSK79" s="872"/>
      <c r="TSL79" s="872"/>
      <c r="TSM79" s="872"/>
      <c r="TSN79" s="872"/>
      <c r="TSO79" s="872"/>
      <c r="TSP79" s="872"/>
      <c r="TSQ79" s="872"/>
      <c r="TSR79" s="872"/>
      <c r="TSS79" s="872"/>
      <c r="TST79" s="872"/>
      <c r="TSU79" s="872"/>
      <c r="TSV79" s="872"/>
      <c r="TSW79" s="872"/>
      <c r="TSX79" s="872"/>
      <c r="TSY79" s="872"/>
      <c r="TSZ79" s="872"/>
      <c r="TTA79" s="872"/>
      <c r="TTB79" s="872"/>
      <c r="TTC79" s="872"/>
      <c r="TTD79" s="872"/>
      <c r="TTE79" s="872"/>
      <c r="TTF79" s="872"/>
      <c r="TTG79" s="872"/>
      <c r="TTH79" s="872"/>
      <c r="TTI79" s="872"/>
      <c r="TTJ79" s="872"/>
      <c r="TTK79" s="872"/>
      <c r="TTL79" s="872"/>
      <c r="TTM79" s="872"/>
      <c r="TTN79" s="872"/>
      <c r="TTO79" s="872"/>
      <c r="TTP79" s="872"/>
      <c r="TTQ79" s="872"/>
      <c r="TTR79" s="872"/>
      <c r="TTS79" s="872"/>
      <c r="TTT79" s="872"/>
      <c r="TTU79" s="872"/>
      <c r="TTV79" s="872"/>
      <c r="TTW79" s="872"/>
      <c r="TTX79" s="872"/>
      <c r="TTY79" s="872"/>
      <c r="TTZ79" s="872"/>
      <c r="TUA79" s="872"/>
      <c r="TUB79" s="872"/>
      <c r="TUC79" s="872"/>
      <c r="TUD79" s="872"/>
      <c r="TUE79" s="872"/>
      <c r="TUF79" s="872"/>
      <c r="TUG79" s="872"/>
      <c r="TUH79" s="872"/>
      <c r="TUI79" s="872"/>
      <c r="TUJ79" s="872"/>
      <c r="TUK79" s="872"/>
      <c r="TUL79" s="872"/>
      <c r="TUM79" s="872"/>
      <c r="TUN79" s="872"/>
      <c r="TUO79" s="872"/>
      <c r="TUP79" s="872"/>
      <c r="TUQ79" s="872"/>
      <c r="TUR79" s="872"/>
      <c r="TUS79" s="872"/>
      <c r="TUT79" s="872"/>
      <c r="TUU79" s="872"/>
      <c r="TUV79" s="872"/>
      <c r="TUW79" s="872"/>
      <c r="TUX79" s="872"/>
      <c r="TUY79" s="872"/>
      <c r="TUZ79" s="872"/>
      <c r="TVA79" s="872"/>
      <c r="TVB79" s="872"/>
      <c r="TVC79" s="872"/>
      <c r="TVD79" s="872"/>
      <c r="TVE79" s="872"/>
      <c r="TVF79" s="872"/>
      <c r="TVG79" s="872"/>
      <c r="TVH79" s="872"/>
      <c r="TVI79" s="872"/>
      <c r="TVJ79" s="872"/>
      <c r="TVK79" s="872"/>
      <c r="TVL79" s="872"/>
      <c r="TVM79" s="872"/>
      <c r="TVN79" s="872"/>
      <c r="TVO79" s="872"/>
      <c r="TVP79" s="872"/>
      <c r="TVQ79" s="872"/>
      <c r="TVR79" s="872"/>
      <c r="TVS79" s="872"/>
      <c r="TVT79" s="872"/>
      <c r="TVU79" s="872"/>
      <c r="TVV79" s="872"/>
      <c r="TVW79" s="872"/>
      <c r="TVX79" s="872"/>
      <c r="TVY79" s="872"/>
      <c r="TVZ79" s="872"/>
      <c r="TWA79" s="872"/>
      <c r="TWB79" s="872"/>
      <c r="TWC79" s="872"/>
      <c r="TWD79" s="872"/>
      <c r="TWE79" s="872"/>
      <c r="TWF79" s="872"/>
      <c r="TWG79" s="872"/>
      <c r="TWH79" s="872"/>
      <c r="TWI79" s="872"/>
      <c r="TWJ79" s="872"/>
      <c r="TWK79" s="872"/>
      <c r="TWL79" s="872"/>
      <c r="TWM79" s="872"/>
      <c r="TWN79" s="872"/>
      <c r="TWO79" s="872"/>
      <c r="TWP79" s="872"/>
      <c r="TWQ79" s="872"/>
      <c r="TWR79" s="872"/>
      <c r="TWS79" s="872"/>
      <c r="TWT79" s="872"/>
      <c r="TWU79" s="872"/>
      <c r="TWV79" s="872"/>
      <c r="TWW79" s="872"/>
      <c r="TWX79" s="872"/>
      <c r="TWY79" s="872"/>
      <c r="TWZ79" s="872"/>
      <c r="TXA79" s="872"/>
      <c r="TXB79" s="872"/>
      <c r="TXC79" s="872"/>
      <c r="TXD79" s="872"/>
      <c r="TXE79" s="872"/>
      <c r="TXF79" s="872"/>
      <c r="TXG79" s="872"/>
      <c r="TXH79" s="872"/>
      <c r="TXI79" s="872"/>
      <c r="TXJ79" s="872"/>
      <c r="TXK79" s="872"/>
      <c r="TXL79" s="872"/>
      <c r="TXM79" s="872"/>
      <c r="TXN79" s="872"/>
      <c r="TXO79" s="872"/>
      <c r="TXP79" s="872"/>
      <c r="TXQ79" s="872"/>
      <c r="TXR79" s="872"/>
      <c r="TXS79" s="872"/>
      <c r="TXT79" s="872"/>
      <c r="TXU79" s="872"/>
      <c r="TXV79" s="872"/>
      <c r="TXW79" s="872"/>
      <c r="TXX79" s="872"/>
      <c r="TXY79" s="872"/>
      <c r="TXZ79" s="872"/>
      <c r="TYA79" s="872"/>
      <c r="TYB79" s="872"/>
      <c r="TYC79" s="872"/>
      <c r="TYD79" s="872"/>
      <c r="TYE79" s="872"/>
      <c r="TYF79" s="872"/>
      <c r="TYG79" s="872"/>
      <c r="TYH79" s="872"/>
      <c r="TYI79" s="872"/>
      <c r="TYJ79" s="872"/>
      <c r="TYK79" s="872"/>
      <c r="TYL79" s="872"/>
      <c r="TYM79" s="872"/>
      <c r="TYN79" s="872"/>
      <c r="TYO79" s="872"/>
      <c r="TYP79" s="872"/>
      <c r="TYQ79" s="872"/>
      <c r="TYR79" s="872"/>
      <c r="TYS79" s="872"/>
      <c r="TYT79" s="872"/>
      <c r="TYU79" s="872"/>
      <c r="TYV79" s="872"/>
      <c r="TYW79" s="872"/>
      <c r="TYX79" s="872"/>
      <c r="TYY79" s="872"/>
      <c r="TYZ79" s="872"/>
      <c r="TZA79" s="872"/>
      <c r="TZB79" s="872"/>
      <c r="TZC79" s="872"/>
      <c r="TZD79" s="872"/>
      <c r="TZE79" s="872"/>
      <c r="TZF79" s="872"/>
      <c r="TZG79" s="872"/>
      <c r="TZH79" s="872"/>
      <c r="TZI79" s="872"/>
      <c r="TZJ79" s="872"/>
      <c r="TZK79" s="872"/>
      <c r="TZL79" s="872"/>
      <c r="TZM79" s="872"/>
      <c r="TZN79" s="872"/>
      <c r="TZO79" s="872"/>
      <c r="TZP79" s="872"/>
      <c r="TZQ79" s="872"/>
      <c r="TZR79" s="872"/>
      <c r="TZS79" s="872"/>
      <c r="TZT79" s="872"/>
      <c r="TZU79" s="872"/>
      <c r="TZV79" s="872"/>
      <c r="TZW79" s="872"/>
      <c r="TZX79" s="872"/>
      <c r="TZY79" s="872"/>
      <c r="TZZ79" s="872"/>
      <c r="UAA79" s="872"/>
      <c r="UAB79" s="872"/>
      <c r="UAC79" s="872"/>
      <c r="UAD79" s="872"/>
      <c r="UAE79" s="872"/>
      <c r="UAF79" s="872"/>
      <c r="UAG79" s="872"/>
      <c r="UAH79" s="872"/>
      <c r="UAI79" s="872"/>
      <c r="UAJ79" s="872"/>
      <c r="UAK79" s="872"/>
      <c r="UAL79" s="872"/>
      <c r="UAM79" s="872"/>
      <c r="UAN79" s="872"/>
      <c r="UAO79" s="872"/>
      <c r="UAP79" s="872"/>
      <c r="UAQ79" s="872"/>
      <c r="UAR79" s="872"/>
      <c r="UAS79" s="872"/>
      <c r="UAT79" s="872"/>
      <c r="UAU79" s="872"/>
      <c r="UAV79" s="872"/>
      <c r="UAW79" s="872"/>
      <c r="UAX79" s="872"/>
      <c r="UAY79" s="872"/>
      <c r="UAZ79" s="872"/>
      <c r="UBA79" s="872"/>
      <c r="UBB79" s="872"/>
      <c r="UBC79" s="872"/>
      <c r="UBD79" s="872"/>
      <c r="UBE79" s="872"/>
      <c r="UBF79" s="872"/>
      <c r="UBG79" s="872"/>
      <c r="UBH79" s="872"/>
      <c r="UBI79" s="872"/>
      <c r="UBJ79" s="872"/>
      <c r="UBK79" s="872"/>
      <c r="UBL79" s="872"/>
      <c r="UBM79" s="872"/>
      <c r="UBN79" s="872"/>
      <c r="UBO79" s="872"/>
      <c r="UBP79" s="872"/>
      <c r="UBQ79" s="872"/>
      <c r="UBR79" s="872"/>
      <c r="UBS79" s="872"/>
      <c r="UBT79" s="872"/>
      <c r="UBU79" s="872"/>
      <c r="UBV79" s="872"/>
      <c r="UBW79" s="872"/>
      <c r="UBX79" s="872"/>
      <c r="UBY79" s="872"/>
      <c r="UBZ79" s="872"/>
      <c r="UCA79" s="872"/>
      <c r="UCB79" s="872"/>
      <c r="UCC79" s="872"/>
      <c r="UCD79" s="872"/>
      <c r="UCE79" s="872"/>
      <c r="UCF79" s="872"/>
      <c r="UCG79" s="872"/>
      <c r="UCH79" s="872"/>
      <c r="UCI79" s="872"/>
      <c r="UCJ79" s="872"/>
      <c r="UCK79" s="872"/>
      <c r="UCL79" s="872"/>
      <c r="UCM79" s="872"/>
      <c r="UCN79" s="872"/>
      <c r="UCO79" s="872"/>
      <c r="UCP79" s="872"/>
      <c r="UCQ79" s="872"/>
      <c r="UCR79" s="872"/>
      <c r="UCS79" s="872"/>
      <c r="UCT79" s="872"/>
      <c r="UCU79" s="872"/>
      <c r="UCV79" s="872"/>
      <c r="UCW79" s="872"/>
      <c r="UCX79" s="872"/>
      <c r="UCY79" s="872"/>
      <c r="UCZ79" s="872"/>
      <c r="UDA79" s="872"/>
      <c r="UDB79" s="872"/>
      <c r="UDC79" s="872"/>
      <c r="UDD79" s="872"/>
      <c r="UDE79" s="872"/>
      <c r="UDF79" s="872"/>
      <c r="UDG79" s="872"/>
      <c r="UDH79" s="872"/>
      <c r="UDI79" s="872"/>
      <c r="UDJ79" s="872"/>
      <c r="UDK79" s="872"/>
      <c r="UDL79" s="872"/>
      <c r="UDM79" s="872"/>
      <c r="UDN79" s="872"/>
      <c r="UDO79" s="872"/>
      <c r="UDP79" s="872"/>
      <c r="UDQ79" s="872"/>
      <c r="UDR79" s="872"/>
      <c r="UDS79" s="872"/>
      <c r="UDT79" s="872"/>
      <c r="UDU79" s="872"/>
      <c r="UDV79" s="872"/>
      <c r="UDW79" s="872"/>
      <c r="UDX79" s="872"/>
      <c r="UDY79" s="872"/>
      <c r="UDZ79" s="872"/>
      <c r="UEA79" s="872"/>
      <c r="UEB79" s="872"/>
      <c r="UEC79" s="872"/>
      <c r="UED79" s="872"/>
      <c r="UEE79" s="872"/>
      <c r="UEF79" s="872"/>
      <c r="UEG79" s="872"/>
      <c r="UEH79" s="872"/>
      <c r="UEI79" s="872"/>
      <c r="UEJ79" s="872"/>
      <c r="UEK79" s="872"/>
      <c r="UEL79" s="872"/>
      <c r="UEM79" s="872"/>
      <c r="UEN79" s="872"/>
      <c r="UEO79" s="872"/>
      <c r="UEP79" s="872"/>
      <c r="UEQ79" s="872"/>
      <c r="UER79" s="872"/>
      <c r="UES79" s="872"/>
      <c r="UET79" s="872"/>
      <c r="UEU79" s="872"/>
      <c r="UEV79" s="872"/>
      <c r="UEW79" s="872"/>
      <c r="UEX79" s="872"/>
      <c r="UEY79" s="872"/>
      <c r="UEZ79" s="872"/>
      <c r="UFA79" s="872"/>
      <c r="UFB79" s="872"/>
      <c r="UFC79" s="872"/>
      <c r="UFD79" s="872"/>
      <c r="UFE79" s="872"/>
      <c r="UFF79" s="872"/>
      <c r="UFG79" s="872"/>
      <c r="UFH79" s="872"/>
      <c r="UFI79" s="872"/>
      <c r="UFJ79" s="872"/>
      <c r="UFK79" s="872"/>
      <c r="UFL79" s="872"/>
      <c r="UFM79" s="872"/>
      <c r="UFN79" s="872"/>
      <c r="UFO79" s="872"/>
      <c r="UFP79" s="872"/>
      <c r="UFQ79" s="872"/>
      <c r="UFR79" s="872"/>
      <c r="UFS79" s="872"/>
      <c r="UFT79" s="872"/>
      <c r="UFU79" s="872"/>
      <c r="UFV79" s="872"/>
      <c r="UFW79" s="872"/>
      <c r="UFX79" s="872"/>
      <c r="UFY79" s="872"/>
      <c r="UFZ79" s="872"/>
      <c r="UGA79" s="872"/>
      <c r="UGB79" s="872"/>
      <c r="UGC79" s="872"/>
      <c r="UGD79" s="872"/>
      <c r="UGE79" s="872"/>
      <c r="UGF79" s="872"/>
      <c r="UGG79" s="872"/>
      <c r="UGH79" s="872"/>
      <c r="UGI79" s="872"/>
      <c r="UGJ79" s="872"/>
      <c r="UGK79" s="872"/>
      <c r="UGL79" s="872"/>
      <c r="UGM79" s="872"/>
      <c r="UGN79" s="872"/>
      <c r="UGO79" s="872"/>
      <c r="UGP79" s="872"/>
      <c r="UGQ79" s="872"/>
      <c r="UGR79" s="872"/>
      <c r="UGS79" s="872"/>
      <c r="UGT79" s="872"/>
      <c r="UGU79" s="872"/>
      <c r="UGV79" s="872"/>
      <c r="UGW79" s="872"/>
      <c r="UGX79" s="872"/>
      <c r="UGY79" s="872"/>
      <c r="UGZ79" s="872"/>
      <c r="UHA79" s="872"/>
      <c r="UHB79" s="872"/>
      <c r="UHC79" s="872"/>
      <c r="UHD79" s="872"/>
      <c r="UHE79" s="872"/>
      <c r="UHF79" s="872"/>
      <c r="UHG79" s="872"/>
      <c r="UHH79" s="872"/>
      <c r="UHI79" s="872"/>
      <c r="UHJ79" s="872"/>
      <c r="UHK79" s="872"/>
      <c r="UHL79" s="872"/>
      <c r="UHM79" s="872"/>
      <c r="UHN79" s="872"/>
      <c r="UHO79" s="872"/>
      <c r="UHP79" s="872"/>
      <c r="UHQ79" s="872"/>
      <c r="UHR79" s="872"/>
      <c r="UHS79" s="872"/>
      <c r="UHT79" s="872"/>
      <c r="UHU79" s="872"/>
      <c r="UHV79" s="872"/>
      <c r="UHW79" s="872"/>
      <c r="UHX79" s="872"/>
      <c r="UHY79" s="872"/>
      <c r="UHZ79" s="872"/>
      <c r="UIA79" s="872"/>
      <c r="UIB79" s="872"/>
      <c r="UIC79" s="872"/>
      <c r="UID79" s="872"/>
      <c r="UIE79" s="872"/>
      <c r="UIF79" s="872"/>
      <c r="UIG79" s="872"/>
      <c r="UIH79" s="872"/>
      <c r="UII79" s="872"/>
      <c r="UIJ79" s="872"/>
      <c r="UIK79" s="872"/>
      <c r="UIL79" s="872"/>
      <c r="UIM79" s="872"/>
      <c r="UIN79" s="872"/>
      <c r="UIO79" s="872"/>
      <c r="UIP79" s="872"/>
      <c r="UIQ79" s="872"/>
      <c r="UIR79" s="872"/>
      <c r="UIS79" s="872"/>
      <c r="UIT79" s="872"/>
      <c r="UIU79" s="872"/>
      <c r="UIV79" s="872"/>
      <c r="UIW79" s="872"/>
      <c r="UIX79" s="872"/>
      <c r="UIY79" s="872"/>
      <c r="UIZ79" s="872"/>
      <c r="UJA79" s="872"/>
      <c r="UJB79" s="872"/>
      <c r="UJC79" s="872"/>
      <c r="UJD79" s="872"/>
      <c r="UJE79" s="872"/>
      <c r="UJF79" s="872"/>
      <c r="UJG79" s="872"/>
      <c r="UJH79" s="872"/>
      <c r="UJI79" s="872"/>
      <c r="UJJ79" s="872"/>
      <c r="UJK79" s="872"/>
      <c r="UJL79" s="872"/>
      <c r="UJM79" s="872"/>
      <c r="UJN79" s="872"/>
      <c r="UJO79" s="872"/>
      <c r="UJP79" s="872"/>
      <c r="UJQ79" s="872"/>
      <c r="UJR79" s="872"/>
      <c r="UJS79" s="872"/>
      <c r="UJT79" s="872"/>
      <c r="UJU79" s="872"/>
      <c r="UJV79" s="872"/>
      <c r="UJW79" s="872"/>
      <c r="UJX79" s="872"/>
      <c r="UJY79" s="872"/>
      <c r="UJZ79" s="872"/>
      <c r="UKA79" s="872"/>
      <c r="UKB79" s="872"/>
      <c r="UKC79" s="872"/>
      <c r="UKD79" s="872"/>
      <c r="UKE79" s="872"/>
      <c r="UKF79" s="872"/>
      <c r="UKG79" s="872"/>
      <c r="UKH79" s="872"/>
      <c r="UKI79" s="872"/>
      <c r="UKJ79" s="872"/>
      <c r="UKK79" s="872"/>
      <c r="UKL79" s="872"/>
      <c r="UKM79" s="872"/>
      <c r="UKN79" s="872"/>
      <c r="UKO79" s="872"/>
      <c r="UKP79" s="872"/>
      <c r="UKQ79" s="872"/>
      <c r="UKR79" s="872"/>
      <c r="UKS79" s="872"/>
      <c r="UKT79" s="872"/>
      <c r="UKU79" s="872"/>
      <c r="UKV79" s="872"/>
      <c r="UKW79" s="872"/>
      <c r="UKX79" s="872"/>
      <c r="UKY79" s="872"/>
      <c r="UKZ79" s="872"/>
      <c r="ULA79" s="872"/>
      <c r="ULB79" s="872"/>
      <c r="ULC79" s="872"/>
      <c r="ULD79" s="872"/>
      <c r="ULE79" s="872"/>
      <c r="ULF79" s="872"/>
      <c r="ULG79" s="872"/>
      <c r="ULH79" s="872"/>
      <c r="ULI79" s="872"/>
      <c r="ULJ79" s="872"/>
      <c r="ULK79" s="872"/>
      <c r="ULL79" s="872"/>
      <c r="ULM79" s="872"/>
      <c r="ULN79" s="872"/>
      <c r="ULO79" s="872"/>
      <c r="ULP79" s="872"/>
      <c r="ULQ79" s="872"/>
      <c r="ULR79" s="872"/>
      <c r="ULS79" s="872"/>
      <c r="ULT79" s="872"/>
      <c r="ULU79" s="872"/>
      <c r="ULV79" s="872"/>
      <c r="ULW79" s="872"/>
      <c r="ULX79" s="872"/>
      <c r="ULY79" s="872"/>
      <c r="ULZ79" s="872"/>
      <c r="UMA79" s="872"/>
      <c r="UMB79" s="872"/>
      <c r="UMC79" s="872"/>
      <c r="UMD79" s="872"/>
      <c r="UME79" s="872"/>
      <c r="UMF79" s="872"/>
      <c r="UMG79" s="872"/>
      <c r="UMH79" s="872"/>
      <c r="UMI79" s="872"/>
      <c r="UMJ79" s="872"/>
      <c r="UMK79" s="872"/>
      <c r="UML79" s="872"/>
      <c r="UMM79" s="872"/>
      <c r="UMN79" s="872"/>
      <c r="UMO79" s="872"/>
      <c r="UMP79" s="872"/>
      <c r="UMQ79" s="872"/>
      <c r="UMR79" s="872"/>
      <c r="UMS79" s="872"/>
      <c r="UMT79" s="872"/>
      <c r="UMU79" s="872"/>
      <c r="UMV79" s="872"/>
      <c r="UMW79" s="872"/>
      <c r="UMX79" s="872"/>
      <c r="UMY79" s="872"/>
      <c r="UMZ79" s="872"/>
      <c r="UNA79" s="872"/>
      <c r="UNB79" s="872"/>
      <c r="UNC79" s="872"/>
      <c r="UND79" s="872"/>
      <c r="UNE79" s="872"/>
      <c r="UNF79" s="872"/>
      <c r="UNG79" s="872"/>
      <c r="UNH79" s="872"/>
      <c r="UNI79" s="872"/>
      <c r="UNJ79" s="872"/>
      <c r="UNK79" s="872"/>
      <c r="UNL79" s="872"/>
      <c r="UNM79" s="872"/>
      <c r="UNN79" s="872"/>
      <c r="UNO79" s="872"/>
      <c r="UNP79" s="872"/>
      <c r="UNQ79" s="872"/>
      <c r="UNR79" s="872"/>
      <c r="UNS79" s="872"/>
      <c r="UNT79" s="872"/>
      <c r="UNU79" s="872"/>
      <c r="UNV79" s="872"/>
      <c r="UNW79" s="872"/>
      <c r="UNX79" s="872"/>
      <c r="UNY79" s="872"/>
      <c r="UNZ79" s="872"/>
      <c r="UOA79" s="872"/>
      <c r="UOB79" s="872"/>
      <c r="UOC79" s="872"/>
      <c r="UOD79" s="872"/>
      <c r="UOE79" s="872"/>
      <c r="UOF79" s="872"/>
      <c r="UOG79" s="872"/>
      <c r="UOH79" s="872"/>
      <c r="UOI79" s="872"/>
      <c r="UOJ79" s="872"/>
      <c r="UOK79" s="872"/>
      <c r="UOL79" s="872"/>
      <c r="UOM79" s="872"/>
      <c r="UON79" s="872"/>
      <c r="UOO79" s="872"/>
      <c r="UOP79" s="872"/>
      <c r="UOQ79" s="872"/>
      <c r="UOR79" s="872"/>
      <c r="UOS79" s="872"/>
      <c r="UOT79" s="872"/>
      <c r="UOU79" s="872"/>
      <c r="UOV79" s="872"/>
      <c r="UOW79" s="872"/>
      <c r="UOX79" s="872"/>
      <c r="UOY79" s="872"/>
      <c r="UOZ79" s="872"/>
      <c r="UPA79" s="872"/>
      <c r="UPB79" s="872"/>
      <c r="UPC79" s="872"/>
      <c r="UPD79" s="872"/>
      <c r="UPE79" s="872"/>
      <c r="UPF79" s="872"/>
      <c r="UPG79" s="872"/>
      <c r="UPH79" s="872"/>
      <c r="UPI79" s="872"/>
      <c r="UPJ79" s="872"/>
      <c r="UPK79" s="872"/>
      <c r="UPL79" s="872"/>
      <c r="UPM79" s="872"/>
      <c r="UPN79" s="872"/>
      <c r="UPO79" s="872"/>
      <c r="UPP79" s="872"/>
      <c r="UPQ79" s="872"/>
      <c r="UPR79" s="872"/>
      <c r="UPS79" s="872"/>
      <c r="UPT79" s="872"/>
      <c r="UPU79" s="872"/>
      <c r="UPV79" s="872"/>
      <c r="UPW79" s="872"/>
      <c r="UPX79" s="872"/>
      <c r="UPY79" s="872"/>
      <c r="UPZ79" s="872"/>
      <c r="UQA79" s="872"/>
      <c r="UQB79" s="872"/>
      <c r="UQC79" s="872"/>
      <c r="UQD79" s="872"/>
      <c r="UQE79" s="872"/>
      <c r="UQF79" s="872"/>
      <c r="UQG79" s="872"/>
      <c r="UQH79" s="872"/>
      <c r="UQI79" s="872"/>
      <c r="UQJ79" s="872"/>
      <c r="UQK79" s="872"/>
      <c r="UQL79" s="872"/>
      <c r="UQM79" s="872"/>
      <c r="UQN79" s="872"/>
      <c r="UQO79" s="872"/>
      <c r="UQP79" s="872"/>
      <c r="UQQ79" s="872"/>
      <c r="UQR79" s="872"/>
      <c r="UQS79" s="872"/>
      <c r="UQT79" s="872"/>
      <c r="UQU79" s="872"/>
      <c r="UQV79" s="872"/>
      <c r="UQW79" s="872"/>
      <c r="UQX79" s="872"/>
      <c r="UQY79" s="872"/>
      <c r="UQZ79" s="872"/>
      <c r="URA79" s="872"/>
      <c r="URB79" s="872"/>
      <c r="URC79" s="872"/>
      <c r="URD79" s="872"/>
      <c r="URE79" s="872"/>
      <c r="URF79" s="872"/>
      <c r="URG79" s="872"/>
      <c r="URH79" s="872"/>
      <c r="URI79" s="872"/>
      <c r="URJ79" s="872"/>
      <c r="URK79" s="872"/>
      <c r="URL79" s="872"/>
      <c r="URM79" s="872"/>
      <c r="URN79" s="872"/>
      <c r="URO79" s="872"/>
      <c r="URP79" s="872"/>
      <c r="URQ79" s="872"/>
      <c r="URR79" s="872"/>
      <c r="URS79" s="872"/>
      <c r="URT79" s="872"/>
      <c r="URU79" s="872"/>
      <c r="URV79" s="872"/>
      <c r="URW79" s="872"/>
      <c r="URX79" s="872"/>
      <c r="URY79" s="872"/>
      <c r="URZ79" s="872"/>
      <c r="USA79" s="872"/>
      <c r="USB79" s="872"/>
      <c r="USC79" s="872"/>
      <c r="USD79" s="872"/>
      <c r="USE79" s="872"/>
      <c r="USF79" s="872"/>
      <c r="USG79" s="872"/>
      <c r="USH79" s="872"/>
      <c r="USI79" s="872"/>
      <c r="USJ79" s="872"/>
      <c r="USK79" s="872"/>
      <c r="USL79" s="872"/>
      <c r="USM79" s="872"/>
      <c r="USN79" s="872"/>
      <c r="USO79" s="872"/>
      <c r="USP79" s="872"/>
      <c r="USQ79" s="872"/>
      <c r="USR79" s="872"/>
      <c r="USS79" s="872"/>
      <c r="UST79" s="872"/>
      <c r="USU79" s="872"/>
      <c r="USV79" s="872"/>
      <c r="USW79" s="872"/>
      <c r="USX79" s="872"/>
      <c r="USY79" s="872"/>
      <c r="USZ79" s="872"/>
      <c r="UTA79" s="872"/>
      <c r="UTB79" s="872"/>
      <c r="UTC79" s="872"/>
      <c r="UTD79" s="872"/>
      <c r="UTE79" s="872"/>
      <c r="UTF79" s="872"/>
      <c r="UTG79" s="872"/>
      <c r="UTH79" s="872"/>
      <c r="UTI79" s="872"/>
      <c r="UTJ79" s="872"/>
      <c r="UTK79" s="872"/>
      <c r="UTL79" s="872"/>
      <c r="UTM79" s="872"/>
      <c r="UTN79" s="872"/>
      <c r="UTO79" s="872"/>
      <c r="UTP79" s="872"/>
      <c r="UTQ79" s="872"/>
      <c r="UTR79" s="872"/>
      <c r="UTS79" s="872"/>
      <c r="UTT79" s="872"/>
      <c r="UTU79" s="872"/>
      <c r="UTV79" s="872"/>
      <c r="UTW79" s="872"/>
      <c r="UTX79" s="872"/>
      <c r="UTY79" s="872"/>
      <c r="UTZ79" s="872"/>
      <c r="UUA79" s="872"/>
      <c r="UUB79" s="872"/>
      <c r="UUC79" s="872"/>
      <c r="UUD79" s="872"/>
      <c r="UUE79" s="872"/>
      <c r="UUF79" s="872"/>
      <c r="UUG79" s="872"/>
      <c r="UUH79" s="872"/>
      <c r="UUI79" s="872"/>
      <c r="UUJ79" s="872"/>
      <c r="UUK79" s="872"/>
      <c r="UUL79" s="872"/>
      <c r="UUM79" s="872"/>
      <c r="UUN79" s="872"/>
      <c r="UUO79" s="872"/>
      <c r="UUP79" s="872"/>
      <c r="UUQ79" s="872"/>
      <c r="UUR79" s="872"/>
      <c r="UUS79" s="872"/>
      <c r="UUT79" s="872"/>
      <c r="UUU79" s="872"/>
      <c r="UUV79" s="872"/>
      <c r="UUW79" s="872"/>
      <c r="UUX79" s="872"/>
      <c r="UUY79" s="872"/>
      <c r="UUZ79" s="872"/>
      <c r="UVA79" s="872"/>
      <c r="UVB79" s="872"/>
      <c r="UVC79" s="872"/>
      <c r="UVD79" s="872"/>
      <c r="UVE79" s="872"/>
      <c r="UVF79" s="872"/>
      <c r="UVG79" s="872"/>
      <c r="UVH79" s="872"/>
      <c r="UVI79" s="872"/>
      <c r="UVJ79" s="872"/>
      <c r="UVK79" s="872"/>
      <c r="UVL79" s="872"/>
      <c r="UVM79" s="872"/>
      <c r="UVN79" s="872"/>
      <c r="UVO79" s="872"/>
      <c r="UVP79" s="872"/>
      <c r="UVQ79" s="872"/>
      <c r="UVR79" s="872"/>
      <c r="UVS79" s="872"/>
      <c r="UVT79" s="872"/>
      <c r="UVU79" s="872"/>
      <c r="UVV79" s="872"/>
      <c r="UVW79" s="872"/>
      <c r="UVX79" s="872"/>
      <c r="UVY79" s="872"/>
      <c r="UVZ79" s="872"/>
      <c r="UWA79" s="872"/>
      <c r="UWB79" s="872"/>
      <c r="UWC79" s="872"/>
      <c r="UWD79" s="872"/>
      <c r="UWE79" s="872"/>
      <c r="UWF79" s="872"/>
      <c r="UWG79" s="872"/>
      <c r="UWH79" s="872"/>
      <c r="UWI79" s="872"/>
      <c r="UWJ79" s="872"/>
      <c r="UWK79" s="872"/>
      <c r="UWL79" s="872"/>
      <c r="UWM79" s="872"/>
      <c r="UWN79" s="872"/>
      <c r="UWO79" s="872"/>
      <c r="UWP79" s="872"/>
      <c r="UWQ79" s="872"/>
      <c r="UWR79" s="872"/>
      <c r="UWS79" s="872"/>
      <c r="UWT79" s="872"/>
      <c r="UWU79" s="872"/>
      <c r="UWV79" s="872"/>
      <c r="UWW79" s="872"/>
      <c r="UWX79" s="872"/>
      <c r="UWY79" s="872"/>
      <c r="UWZ79" s="872"/>
      <c r="UXA79" s="872"/>
      <c r="UXB79" s="872"/>
      <c r="UXC79" s="872"/>
      <c r="UXD79" s="872"/>
      <c r="UXE79" s="872"/>
      <c r="UXF79" s="872"/>
      <c r="UXG79" s="872"/>
      <c r="UXH79" s="872"/>
      <c r="UXI79" s="872"/>
      <c r="UXJ79" s="872"/>
      <c r="UXK79" s="872"/>
      <c r="UXL79" s="872"/>
      <c r="UXM79" s="872"/>
      <c r="UXN79" s="872"/>
      <c r="UXO79" s="872"/>
      <c r="UXP79" s="872"/>
      <c r="UXQ79" s="872"/>
      <c r="UXR79" s="872"/>
      <c r="UXS79" s="872"/>
      <c r="UXT79" s="872"/>
      <c r="UXU79" s="872"/>
      <c r="UXV79" s="872"/>
      <c r="UXW79" s="872"/>
      <c r="UXX79" s="872"/>
      <c r="UXY79" s="872"/>
      <c r="UXZ79" s="872"/>
      <c r="UYA79" s="872"/>
      <c r="UYB79" s="872"/>
      <c r="UYC79" s="872"/>
      <c r="UYD79" s="872"/>
      <c r="UYE79" s="872"/>
      <c r="UYF79" s="872"/>
      <c r="UYG79" s="872"/>
      <c r="UYH79" s="872"/>
      <c r="UYI79" s="872"/>
      <c r="UYJ79" s="872"/>
      <c r="UYK79" s="872"/>
      <c r="UYL79" s="872"/>
      <c r="UYM79" s="872"/>
      <c r="UYN79" s="872"/>
      <c r="UYO79" s="872"/>
      <c r="UYP79" s="872"/>
      <c r="UYQ79" s="872"/>
      <c r="UYR79" s="872"/>
      <c r="UYS79" s="872"/>
      <c r="UYT79" s="872"/>
      <c r="UYU79" s="872"/>
      <c r="UYV79" s="872"/>
      <c r="UYW79" s="872"/>
      <c r="UYX79" s="872"/>
      <c r="UYY79" s="872"/>
      <c r="UYZ79" s="872"/>
      <c r="UZA79" s="872"/>
      <c r="UZB79" s="872"/>
      <c r="UZC79" s="872"/>
      <c r="UZD79" s="872"/>
      <c r="UZE79" s="872"/>
      <c r="UZF79" s="872"/>
      <c r="UZG79" s="872"/>
      <c r="UZH79" s="872"/>
      <c r="UZI79" s="872"/>
      <c r="UZJ79" s="872"/>
      <c r="UZK79" s="872"/>
      <c r="UZL79" s="872"/>
      <c r="UZM79" s="872"/>
      <c r="UZN79" s="872"/>
      <c r="UZO79" s="872"/>
      <c r="UZP79" s="872"/>
      <c r="UZQ79" s="872"/>
      <c r="UZR79" s="872"/>
      <c r="UZS79" s="872"/>
      <c r="UZT79" s="872"/>
      <c r="UZU79" s="872"/>
      <c r="UZV79" s="872"/>
      <c r="UZW79" s="872"/>
      <c r="UZX79" s="872"/>
      <c r="UZY79" s="872"/>
      <c r="UZZ79" s="872"/>
      <c r="VAA79" s="872"/>
      <c r="VAB79" s="872"/>
      <c r="VAC79" s="872"/>
      <c r="VAD79" s="872"/>
      <c r="VAE79" s="872"/>
      <c r="VAF79" s="872"/>
      <c r="VAG79" s="872"/>
      <c r="VAH79" s="872"/>
      <c r="VAI79" s="872"/>
      <c r="VAJ79" s="872"/>
      <c r="VAK79" s="872"/>
      <c r="VAL79" s="872"/>
      <c r="VAM79" s="872"/>
      <c r="VAN79" s="872"/>
      <c r="VAO79" s="872"/>
      <c r="VAP79" s="872"/>
      <c r="VAQ79" s="872"/>
      <c r="VAR79" s="872"/>
      <c r="VAS79" s="872"/>
      <c r="VAT79" s="872"/>
      <c r="VAU79" s="872"/>
      <c r="VAV79" s="872"/>
      <c r="VAW79" s="872"/>
      <c r="VAX79" s="872"/>
      <c r="VAY79" s="872"/>
      <c r="VAZ79" s="872"/>
      <c r="VBA79" s="872"/>
      <c r="VBB79" s="872"/>
      <c r="VBC79" s="872"/>
      <c r="VBD79" s="872"/>
      <c r="VBE79" s="872"/>
      <c r="VBF79" s="872"/>
      <c r="VBG79" s="872"/>
      <c r="VBH79" s="872"/>
      <c r="VBI79" s="872"/>
      <c r="VBJ79" s="872"/>
      <c r="VBK79" s="872"/>
      <c r="VBL79" s="872"/>
      <c r="VBM79" s="872"/>
      <c r="VBN79" s="872"/>
      <c r="VBO79" s="872"/>
      <c r="VBP79" s="872"/>
      <c r="VBQ79" s="872"/>
      <c r="VBR79" s="872"/>
      <c r="VBS79" s="872"/>
      <c r="VBT79" s="872"/>
      <c r="VBU79" s="872"/>
      <c r="VBV79" s="872"/>
      <c r="VBW79" s="872"/>
      <c r="VBX79" s="872"/>
      <c r="VBY79" s="872"/>
      <c r="VBZ79" s="872"/>
      <c r="VCA79" s="872"/>
      <c r="VCB79" s="872"/>
      <c r="VCC79" s="872"/>
      <c r="VCD79" s="872"/>
      <c r="VCE79" s="872"/>
      <c r="VCF79" s="872"/>
      <c r="VCG79" s="872"/>
      <c r="VCH79" s="872"/>
      <c r="VCI79" s="872"/>
      <c r="VCJ79" s="872"/>
      <c r="VCK79" s="872"/>
      <c r="VCL79" s="872"/>
      <c r="VCM79" s="872"/>
      <c r="VCN79" s="872"/>
      <c r="VCO79" s="872"/>
      <c r="VCP79" s="872"/>
      <c r="VCQ79" s="872"/>
      <c r="VCR79" s="872"/>
      <c r="VCS79" s="872"/>
      <c r="VCT79" s="872"/>
      <c r="VCU79" s="872"/>
      <c r="VCV79" s="872"/>
      <c r="VCW79" s="872"/>
      <c r="VCX79" s="872"/>
      <c r="VCY79" s="872"/>
      <c r="VCZ79" s="872"/>
      <c r="VDA79" s="872"/>
      <c r="VDB79" s="872"/>
      <c r="VDC79" s="872"/>
      <c r="VDD79" s="872"/>
      <c r="VDE79" s="872"/>
      <c r="VDF79" s="872"/>
      <c r="VDG79" s="872"/>
      <c r="VDH79" s="872"/>
      <c r="VDI79" s="872"/>
      <c r="VDJ79" s="872"/>
      <c r="VDK79" s="872"/>
      <c r="VDL79" s="872"/>
      <c r="VDM79" s="872"/>
      <c r="VDN79" s="872"/>
      <c r="VDO79" s="872"/>
      <c r="VDP79" s="872"/>
      <c r="VDQ79" s="872"/>
      <c r="VDR79" s="872"/>
      <c r="VDS79" s="872"/>
      <c r="VDT79" s="872"/>
      <c r="VDU79" s="872"/>
      <c r="VDV79" s="872"/>
      <c r="VDW79" s="872"/>
      <c r="VDX79" s="872"/>
      <c r="VDY79" s="872"/>
      <c r="VDZ79" s="872"/>
      <c r="VEA79" s="872"/>
      <c r="VEB79" s="872"/>
      <c r="VEC79" s="872"/>
      <c r="VED79" s="872"/>
      <c r="VEE79" s="872"/>
      <c r="VEF79" s="872"/>
      <c r="VEG79" s="872"/>
      <c r="VEH79" s="872"/>
      <c r="VEI79" s="872"/>
      <c r="VEJ79" s="872"/>
      <c r="VEK79" s="872"/>
      <c r="VEL79" s="872"/>
      <c r="VEM79" s="872"/>
      <c r="VEN79" s="872"/>
      <c r="VEO79" s="872"/>
      <c r="VEP79" s="872"/>
      <c r="VEQ79" s="872"/>
      <c r="VER79" s="872"/>
      <c r="VES79" s="872"/>
      <c r="VET79" s="872"/>
      <c r="VEU79" s="872"/>
      <c r="VEV79" s="872"/>
      <c r="VEW79" s="872"/>
      <c r="VEX79" s="872"/>
      <c r="VEY79" s="872"/>
      <c r="VEZ79" s="872"/>
      <c r="VFA79" s="872"/>
      <c r="VFB79" s="872"/>
      <c r="VFC79" s="872"/>
      <c r="VFD79" s="872"/>
      <c r="VFE79" s="872"/>
      <c r="VFF79" s="872"/>
      <c r="VFG79" s="872"/>
      <c r="VFH79" s="872"/>
      <c r="VFI79" s="872"/>
      <c r="VFJ79" s="872"/>
      <c r="VFK79" s="872"/>
      <c r="VFL79" s="872"/>
      <c r="VFM79" s="872"/>
      <c r="VFN79" s="872"/>
      <c r="VFO79" s="872"/>
      <c r="VFP79" s="872"/>
      <c r="VFQ79" s="872"/>
      <c r="VFR79" s="872"/>
      <c r="VFS79" s="872"/>
      <c r="VFT79" s="872"/>
      <c r="VFU79" s="872"/>
      <c r="VFV79" s="872"/>
      <c r="VFW79" s="872"/>
      <c r="VFX79" s="872"/>
      <c r="VFY79" s="872"/>
      <c r="VFZ79" s="872"/>
      <c r="VGA79" s="872"/>
      <c r="VGB79" s="872"/>
      <c r="VGC79" s="872"/>
      <c r="VGD79" s="872"/>
      <c r="VGE79" s="872"/>
      <c r="VGF79" s="872"/>
      <c r="VGG79" s="872"/>
      <c r="VGH79" s="872"/>
      <c r="VGI79" s="872"/>
      <c r="VGJ79" s="872"/>
      <c r="VGK79" s="872"/>
      <c r="VGL79" s="872"/>
      <c r="VGM79" s="872"/>
      <c r="VGN79" s="872"/>
      <c r="VGO79" s="872"/>
      <c r="VGP79" s="872"/>
      <c r="VGQ79" s="872"/>
      <c r="VGR79" s="872"/>
      <c r="VGS79" s="872"/>
      <c r="VGT79" s="872"/>
      <c r="VGU79" s="872"/>
      <c r="VGV79" s="872"/>
      <c r="VGW79" s="872"/>
      <c r="VGX79" s="872"/>
      <c r="VGY79" s="872"/>
      <c r="VGZ79" s="872"/>
      <c r="VHA79" s="872"/>
      <c r="VHB79" s="872"/>
      <c r="VHC79" s="872"/>
      <c r="VHD79" s="872"/>
      <c r="VHE79" s="872"/>
      <c r="VHF79" s="872"/>
      <c r="VHG79" s="872"/>
      <c r="VHH79" s="872"/>
      <c r="VHI79" s="872"/>
      <c r="VHJ79" s="872"/>
      <c r="VHK79" s="872"/>
      <c r="VHL79" s="872"/>
      <c r="VHM79" s="872"/>
      <c r="VHN79" s="872"/>
      <c r="VHO79" s="872"/>
      <c r="VHP79" s="872"/>
      <c r="VHQ79" s="872"/>
      <c r="VHR79" s="872"/>
      <c r="VHS79" s="872"/>
      <c r="VHT79" s="872"/>
      <c r="VHU79" s="872"/>
      <c r="VHV79" s="872"/>
      <c r="VHW79" s="872"/>
      <c r="VHX79" s="872"/>
      <c r="VHY79" s="872"/>
      <c r="VHZ79" s="872"/>
      <c r="VIA79" s="872"/>
      <c r="VIB79" s="872"/>
      <c r="VIC79" s="872"/>
      <c r="VID79" s="872"/>
      <c r="VIE79" s="872"/>
      <c r="VIF79" s="872"/>
      <c r="VIG79" s="872"/>
      <c r="VIH79" s="872"/>
      <c r="VII79" s="872"/>
      <c r="VIJ79" s="872"/>
      <c r="VIK79" s="872"/>
      <c r="VIL79" s="872"/>
      <c r="VIM79" s="872"/>
      <c r="VIN79" s="872"/>
      <c r="VIO79" s="872"/>
      <c r="VIP79" s="872"/>
      <c r="VIQ79" s="872"/>
      <c r="VIR79" s="872"/>
      <c r="VIS79" s="872"/>
      <c r="VIT79" s="872"/>
      <c r="VIU79" s="872"/>
      <c r="VIV79" s="872"/>
      <c r="VIW79" s="872"/>
      <c r="VIX79" s="872"/>
      <c r="VIY79" s="872"/>
      <c r="VIZ79" s="872"/>
      <c r="VJA79" s="872"/>
      <c r="VJB79" s="872"/>
      <c r="VJC79" s="872"/>
      <c r="VJD79" s="872"/>
      <c r="VJE79" s="872"/>
      <c r="VJF79" s="872"/>
      <c r="VJG79" s="872"/>
      <c r="VJH79" s="872"/>
      <c r="VJI79" s="872"/>
      <c r="VJJ79" s="872"/>
      <c r="VJK79" s="872"/>
      <c r="VJL79" s="872"/>
      <c r="VJM79" s="872"/>
      <c r="VJN79" s="872"/>
      <c r="VJO79" s="872"/>
      <c r="VJP79" s="872"/>
      <c r="VJQ79" s="872"/>
      <c r="VJR79" s="872"/>
      <c r="VJS79" s="872"/>
      <c r="VJT79" s="872"/>
      <c r="VJU79" s="872"/>
      <c r="VJV79" s="872"/>
      <c r="VJW79" s="872"/>
      <c r="VJX79" s="872"/>
      <c r="VJY79" s="872"/>
      <c r="VJZ79" s="872"/>
      <c r="VKA79" s="872"/>
      <c r="VKB79" s="872"/>
      <c r="VKC79" s="872"/>
      <c r="VKD79" s="872"/>
      <c r="VKE79" s="872"/>
      <c r="VKF79" s="872"/>
      <c r="VKG79" s="872"/>
      <c r="VKH79" s="872"/>
      <c r="VKI79" s="872"/>
      <c r="VKJ79" s="872"/>
      <c r="VKK79" s="872"/>
      <c r="VKL79" s="872"/>
      <c r="VKM79" s="872"/>
      <c r="VKN79" s="872"/>
      <c r="VKO79" s="872"/>
      <c r="VKP79" s="872"/>
      <c r="VKQ79" s="872"/>
      <c r="VKR79" s="872"/>
      <c r="VKS79" s="872"/>
      <c r="VKT79" s="872"/>
      <c r="VKU79" s="872"/>
      <c r="VKV79" s="872"/>
      <c r="VKW79" s="872"/>
      <c r="VKX79" s="872"/>
      <c r="VKY79" s="872"/>
      <c r="VKZ79" s="872"/>
      <c r="VLA79" s="872"/>
      <c r="VLB79" s="872"/>
      <c r="VLC79" s="872"/>
      <c r="VLD79" s="872"/>
      <c r="VLE79" s="872"/>
      <c r="VLF79" s="872"/>
      <c r="VLG79" s="872"/>
      <c r="VLH79" s="872"/>
      <c r="VLI79" s="872"/>
      <c r="VLJ79" s="872"/>
      <c r="VLK79" s="872"/>
      <c r="VLL79" s="872"/>
      <c r="VLM79" s="872"/>
      <c r="VLN79" s="872"/>
      <c r="VLO79" s="872"/>
      <c r="VLP79" s="872"/>
      <c r="VLQ79" s="872"/>
      <c r="VLR79" s="872"/>
      <c r="VLS79" s="872"/>
      <c r="VLT79" s="872"/>
      <c r="VLU79" s="872"/>
      <c r="VLV79" s="872"/>
      <c r="VLW79" s="872"/>
      <c r="VLX79" s="872"/>
      <c r="VLY79" s="872"/>
      <c r="VLZ79" s="872"/>
      <c r="VMA79" s="872"/>
      <c r="VMB79" s="872"/>
      <c r="VMC79" s="872"/>
      <c r="VMD79" s="872"/>
      <c r="VME79" s="872"/>
      <c r="VMF79" s="872"/>
      <c r="VMG79" s="872"/>
      <c r="VMH79" s="872"/>
      <c r="VMI79" s="872"/>
      <c r="VMJ79" s="872"/>
      <c r="VMK79" s="872"/>
      <c r="VML79" s="872"/>
      <c r="VMM79" s="872"/>
      <c r="VMN79" s="872"/>
      <c r="VMO79" s="872"/>
      <c r="VMP79" s="872"/>
      <c r="VMQ79" s="872"/>
      <c r="VMR79" s="872"/>
      <c r="VMS79" s="872"/>
      <c r="VMT79" s="872"/>
      <c r="VMU79" s="872"/>
      <c r="VMV79" s="872"/>
      <c r="VMW79" s="872"/>
      <c r="VMX79" s="872"/>
      <c r="VMY79" s="872"/>
      <c r="VMZ79" s="872"/>
      <c r="VNA79" s="872"/>
      <c r="VNB79" s="872"/>
      <c r="VNC79" s="872"/>
      <c r="VND79" s="872"/>
      <c r="VNE79" s="872"/>
      <c r="VNF79" s="872"/>
      <c r="VNG79" s="872"/>
      <c r="VNH79" s="872"/>
      <c r="VNI79" s="872"/>
      <c r="VNJ79" s="872"/>
      <c r="VNK79" s="872"/>
      <c r="VNL79" s="872"/>
      <c r="VNM79" s="872"/>
      <c r="VNN79" s="872"/>
      <c r="VNO79" s="872"/>
      <c r="VNP79" s="872"/>
      <c r="VNQ79" s="872"/>
      <c r="VNR79" s="872"/>
      <c r="VNS79" s="872"/>
      <c r="VNT79" s="872"/>
      <c r="VNU79" s="872"/>
      <c r="VNV79" s="872"/>
      <c r="VNW79" s="872"/>
      <c r="VNX79" s="872"/>
      <c r="VNY79" s="872"/>
      <c r="VNZ79" s="872"/>
      <c r="VOA79" s="872"/>
      <c r="VOB79" s="872"/>
      <c r="VOC79" s="872"/>
      <c r="VOD79" s="872"/>
      <c r="VOE79" s="872"/>
      <c r="VOF79" s="872"/>
      <c r="VOG79" s="872"/>
      <c r="VOH79" s="872"/>
      <c r="VOI79" s="872"/>
      <c r="VOJ79" s="872"/>
      <c r="VOK79" s="872"/>
      <c r="VOL79" s="872"/>
      <c r="VOM79" s="872"/>
      <c r="VON79" s="872"/>
      <c r="VOO79" s="872"/>
      <c r="VOP79" s="872"/>
      <c r="VOQ79" s="872"/>
      <c r="VOR79" s="872"/>
      <c r="VOS79" s="872"/>
      <c r="VOT79" s="872"/>
      <c r="VOU79" s="872"/>
      <c r="VOV79" s="872"/>
      <c r="VOW79" s="872"/>
      <c r="VOX79" s="872"/>
      <c r="VOY79" s="872"/>
      <c r="VOZ79" s="872"/>
      <c r="VPA79" s="872"/>
      <c r="VPB79" s="872"/>
      <c r="VPC79" s="872"/>
      <c r="VPD79" s="872"/>
      <c r="VPE79" s="872"/>
      <c r="VPF79" s="872"/>
      <c r="VPG79" s="872"/>
      <c r="VPH79" s="872"/>
      <c r="VPI79" s="872"/>
      <c r="VPJ79" s="872"/>
      <c r="VPK79" s="872"/>
      <c r="VPL79" s="872"/>
      <c r="VPM79" s="872"/>
      <c r="VPN79" s="872"/>
      <c r="VPO79" s="872"/>
      <c r="VPP79" s="872"/>
      <c r="VPQ79" s="872"/>
      <c r="VPR79" s="872"/>
      <c r="VPS79" s="872"/>
      <c r="VPT79" s="872"/>
      <c r="VPU79" s="872"/>
      <c r="VPV79" s="872"/>
      <c r="VPW79" s="872"/>
      <c r="VPX79" s="872"/>
      <c r="VPY79" s="872"/>
      <c r="VPZ79" s="872"/>
      <c r="VQA79" s="872"/>
      <c r="VQB79" s="872"/>
      <c r="VQC79" s="872"/>
      <c r="VQD79" s="872"/>
      <c r="VQE79" s="872"/>
      <c r="VQF79" s="872"/>
      <c r="VQG79" s="872"/>
      <c r="VQH79" s="872"/>
      <c r="VQI79" s="872"/>
      <c r="VQJ79" s="872"/>
      <c r="VQK79" s="872"/>
      <c r="VQL79" s="872"/>
      <c r="VQM79" s="872"/>
      <c r="VQN79" s="872"/>
      <c r="VQO79" s="872"/>
      <c r="VQP79" s="872"/>
      <c r="VQQ79" s="872"/>
      <c r="VQR79" s="872"/>
      <c r="VQS79" s="872"/>
      <c r="VQT79" s="872"/>
      <c r="VQU79" s="872"/>
      <c r="VQV79" s="872"/>
      <c r="VQW79" s="872"/>
      <c r="VQX79" s="872"/>
      <c r="VQY79" s="872"/>
      <c r="VQZ79" s="872"/>
      <c r="VRA79" s="872"/>
      <c r="VRB79" s="872"/>
      <c r="VRC79" s="872"/>
      <c r="VRD79" s="872"/>
      <c r="VRE79" s="872"/>
      <c r="VRF79" s="872"/>
      <c r="VRG79" s="872"/>
      <c r="VRH79" s="872"/>
      <c r="VRI79" s="872"/>
      <c r="VRJ79" s="872"/>
      <c r="VRK79" s="872"/>
      <c r="VRL79" s="872"/>
      <c r="VRM79" s="872"/>
      <c r="VRN79" s="872"/>
      <c r="VRO79" s="872"/>
      <c r="VRP79" s="872"/>
      <c r="VRQ79" s="872"/>
      <c r="VRR79" s="872"/>
      <c r="VRS79" s="872"/>
      <c r="VRT79" s="872"/>
      <c r="VRU79" s="872"/>
      <c r="VRV79" s="872"/>
      <c r="VRW79" s="872"/>
      <c r="VRX79" s="872"/>
      <c r="VRY79" s="872"/>
      <c r="VRZ79" s="872"/>
      <c r="VSA79" s="872"/>
      <c r="VSB79" s="872"/>
      <c r="VSC79" s="872"/>
      <c r="VSD79" s="872"/>
      <c r="VSE79" s="872"/>
      <c r="VSF79" s="872"/>
      <c r="VSG79" s="872"/>
      <c r="VSH79" s="872"/>
      <c r="VSI79" s="872"/>
      <c r="VSJ79" s="872"/>
      <c r="VSK79" s="872"/>
      <c r="VSL79" s="872"/>
      <c r="VSM79" s="872"/>
      <c r="VSN79" s="872"/>
      <c r="VSO79" s="872"/>
      <c r="VSP79" s="872"/>
      <c r="VSQ79" s="872"/>
      <c r="VSR79" s="872"/>
      <c r="VSS79" s="872"/>
      <c r="VST79" s="872"/>
      <c r="VSU79" s="872"/>
      <c r="VSV79" s="872"/>
      <c r="VSW79" s="872"/>
      <c r="VSX79" s="872"/>
      <c r="VSY79" s="872"/>
      <c r="VSZ79" s="872"/>
      <c r="VTA79" s="872"/>
      <c r="VTB79" s="872"/>
      <c r="VTC79" s="872"/>
      <c r="VTD79" s="872"/>
      <c r="VTE79" s="872"/>
      <c r="VTF79" s="872"/>
      <c r="VTG79" s="872"/>
      <c r="VTH79" s="872"/>
      <c r="VTI79" s="872"/>
      <c r="VTJ79" s="872"/>
      <c r="VTK79" s="872"/>
      <c r="VTL79" s="872"/>
      <c r="VTM79" s="872"/>
      <c r="VTN79" s="872"/>
      <c r="VTO79" s="872"/>
      <c r="VTP79" s="872"/>
      <c r="VTQ79" s="872"/>
      <c r="VTR79" s="872"/>
      <c r="VTS79" s="872"/>
      <c r="VTT79" s="872"/>
      <c r="VTU79" s="872"/>
      <c r="VTV79" s="872"/>
      <c r="VTW79" s="872"/>
      <c r="VTX79" s="872"/>
      <c r="VTY79" s="872"/>
      <c r="VTZ79" s="872"/>
      <c r="VUA79" s="872"/>
      <c r="VUB79" s="872"/>
      <c r="VUC79" s="872"/>
      <c r="VUD79" s="872"/>
      <c r="VUE79" s="872"/>
      <c r="VUF79" s="872"/>
      <c r="VUG79" s="872"/>
      <c r="VUH79" s="872"/>
      <c r="VUI79" s="872"/>
      <c r="VUJ79" s="872"/>
      <c r="VUK79" s="872"/>
      <c r="VUL79" s="872"/>
      <c r="VUM79" s="872"/>
      <c r="VUN79" s="872"/>
      <c r="VUO79" s="872"/>
      <c r="VUP79" s="872"/>
      <c r="VUQ79" s="872"/>
      <c r="VUR79" s="872"/>
      <c r="VUS79" s="872"/>
      <c r="VUT79" s="872"/>
      <c r="VUU79" s="872"/>
      <c r="VUV79" s="872"/>
      <c r="VUW79" s="872"/>
      <c r="VUX79" s="872"/>
      <c r="VUY79" s="872"/>
      <c r="VUZ79" s="872"/>
      <c r="VVA79" s="872"/>
      <c r="VVB79" s="872"/>
      <c r="VVC79" s="872"/>
      <c r="VVD79" s="872"/>
      <c r="VVE79" s="872"/>
      <c r="VVF79" s="872"/>
      <c r="VVG79" s="872"/>
      <c r="VVH79" s="872"/>
      <c r="VVI79" s="872"/>
      <c r="VVJ79" s="872"/>
      <c r="VVK79" s="872"/>
      <c r="VVL79" s="872"/>
      <c r="VVM79" s="872"/>
      <c r="VVN79" s="872"/>
      <c r="VVO79" s="872"/>
      <c r="VVP79" s="872"/>
      <c r="VVQ79" s="872"/>
      <c r="VVR79" s="872"/>
      <c r="VVS79" s="872"/>
      <c r="VVT79" s="872"/>
      <c r="VVU79" s="872"/>
      <c r="VVV79" s="872"/>
      <c r="VVW79" s="872"/>
      <c r="VVX79" s="872"/>
      <c r="VVY79" s="872"/>
      <c r="VVZ79" s="872"/>
      <c r="VWA79" s="872"/>
      <c r="VWB79" s="872"/>
      <c r="VWC79" s="872"/>
      <c r="VWD79" s="872"/>
      <c r="VWE79" s="872"/>
      <c r="VWF79" s="872"/>
      <c r="VWG79" s="872"/>
      <c r="VWH79" s="872"/>
      <c r="VWI79" s="872"/>
      <c r="VWJ79" s="872"/>
      <c r="VWK79" s="872"/>
      <c r="VWL79" s="872"/>
      <c r="VWM79" s="872"/>
      <c r="VWN79" s="872"/>
      <c r="VWO79" s="872"/>
      <c r="VWP79" s="872"/>
      <c r="VWQ79" s="872"/>
      <c r="VWR79" s="872"/>
      <c r="VWS79" s="872"/>
      <c r="VWT79" s="872"/>
      <c r="VWU79" s="872"/>
      <c r="VWV79" s="872"/>
      <c r="VWW79" s="872"/>
      <c r="VWX79" s="872"/>
      <c r="VWY79" s="872"/>
      <c r="VWZ79" s="872"/>
      <c r="VXA79" s="872"/>
      <c r="VXB79" s="872"/>
      <c r="VXC79" s="872"/>
      <c r="VXD79" s="872"/>
      <c r="VXE79" s="872"/>
      <c r="VXF79" s="872"/>
      <c r="VXG79" s="872"/>
      <c r="VXH79" s="872"/>
      <c r="VXI79" s="872"/>
      <c r="VXJ79" s="872"/>
      <c r="VXK79" s="872"/>
      <c r="VXL79" s="872"/>
      <c r="VXM79" s="872"/>
      <c r="VXN79" s="872"/>
      <c r="VXO79" s="872"/>
      <c r="VXP79" s="872"/>
      <c r="VXQ79" s="872"/>
      <c r="VXR79" s="872"/>
      <c r="VXS79" s="872"/>
      <c r="VXT79" s="872"/>
      <c r="VXU79" s="872"/>
      <c r="VXV79" s="872"/>
      <c r="VXW79" s="872"/>
      <c r="VXX79" s="872"/>
      <c r="VXY79" s="872"/>
      <c r="VXZ79" s="872"/>
      <c r="VYA79" s="872"/>
      <c r="VYB79" s="872"/>
      <c r="VYC79" s="872"/>
      <c r="VYD79" s="872"/>
      <c r="VYE79" s="872"/>
      <c r="VYF79" s="872"/>
      <c r="VYG79" s="872"/>
      <c r="VYH79" s="872"/>
      <c r="VYI79" s="872"/>
      <c r="VYJ79" s="872"/>
      <c r="VYK79" s="872"/>
      <c r="VYL79" s="872"/>
      <c r="VYM79" s="872"/>
      <c r="VYN79" s="872"/>
      <c r="VYO79" s="872"/>
      <c r="VYP79" s="872"/>
      <c r="VYQ79" s="872"/>
      <c r="VYR79" s="872"/>
      <c r="VYS79" s="872"/>
      <c r="VYT79" s="872"/>
      <c r="VYU79" s="872"/>
      <c r="VYV79" s="872"/>
      <c r="VYW79" s="872"/>
      <c r="VYX79" s="872"/>
      <c r="VYY79" s="872"/>
      <c r="VYZ79" s="872"/>
      <c r="VZA79" s="872"/>
      <c r="VZB79" s="872"/>
      <c r="VZC79" s="872"/>
      <c r="VZD79" s="872"/>
      <c r="VZE79" s="872"/>
      <c r="VZF79" s="872"/>
      <c r="VZG79" s="872"/>
      <c r="VZH79" s="872"/>
      <c r="VZI79" s="872"/>
      <c r="VZJ79" s="872"/>
      <c r="VZK79" s="872"/>
      <c r="VZL79" s="872"/>
      <c r="VZM79" s="872"/>
      <c r="VZN79" s="872"/>
      <c r="VZO79" s="872"/>
      <c r="VZP79" s="872"/>
      <c r="VZQ79" s="872"/>
      <c r="VZR79" s="872"/>
      <c r="VZS79" s="872"/>
      <c r="VZT79" s="872"/>
      <c r="VZU79" s="872"/>
      <c r="VZV79" s="872"/>
      <c r="VZW79" s="872"/>
      <c r="VZX79" s="872"/>
      <c r="VZY79" s="872"/>
      <c r="VZZ79" s="872"/>
      <c r="WAA79" s="872"/>
      <c r="WAB79" s="872"/>
      <c r="WAC79" s="872"/>
      <c r="WAD79" s="872"/>
      <c r="WAE79" s="872"/>
      <c r="WAF79" s="872"/>
      <c r="WAG79" s="872"/>
      <c r="WAH79" s="872"/>
      <c r="WAI79" s="872"/>
      <c r="WAJ79" s="872"/>
      <c r="WAK79" s="872"/>
      <c r="WAL79" s="872"/>
      <c r="WAM79" s="872"/>
      <c r="WAN79" s="872"/>
      <c r="WAO79" s="872"/>
      <c r="WAP79" s="872"/>
      <c r="WAQ79" s="872"/>
      <c r="WAR79" s="872"/>
      <c r="WAS79" s="872"/>
      <c r="WAT79" s="872"/>
      <c r="WAU79" s="872"/>
      <c r="WAV79" s="872"/>
      <c r="WAW79" s="872"/>
      <c r="WAX79" s="872"/>
      <c r="WAY79" s="872"/>
      <c r="WAZ79" s="872"/>
      <c r="WBA79" s="872"/>
      <c r="WBB79" s="872"/>
      <c r="WBC79" s="872"/>
      <c r="WBD79" s="872"/>
      <c r="WBE79" s="872"/>
      <c r="WBF79" s="872"/>
      <c r="WBG79" s="872"/>
      <c r="WBH79" s="872"/>
      <c r="WBI79" s="872"/>
      <c r="WBJ79" s="872"/>
      <c r="WBK79" s="872"/>
      <c r="WBL79" s="872"/>
      <c r="WBM79" s="872"/>
      <c r="WBN79" s="872"/>
      <c r="WBO79" s="872"/>
      <c r="WBP79" s="872"/>
      <c r="WBQ79" s="872"/>
      <c r="WBR79" s="872"/>
      <c r="WBS79" s="872"/>
      <c r="WBT79" s="872"/>
      <c r="WBU79" s="872"/>
      <c r="WBV79" s="872"/>
      <c r="WBW79" s="872"/>
      <c r="WBX79" s="872"/>
      <c r="WBY79" s="872"/>
      <c r="WBZ79" s="872"/>
      <c r="WCA79" s="872"/>
      <c r="WCB79" s="872"/>
      <c r="WCC79" s="872"/>
      <c r="WCD79" s="872"/>
      <c r="WCE79" s="872"/>
      <c r="WCF79" s="872"/>
      <c r="WCG79" s="872"/>
      <c r="WCH79" s="872"/>
      <c r="WCI79" s="872"/>
      <c r="WCJ79" s="872"/>
      <c r="WCK79" s="872"/>
      <c r="WCL79" s="872"/>
      <c r="WCM79" s="872"/>
      <c r="WCN79" s="872"/>
      <c r="WCO79" s="872"/>
      <c r="WCP79" s="872"/>
      <c r="WCQ79" s="872"/>
      <c r="WCR79" s="872"/>
      <c r="WCS79" s="872"/>
      <c r="WCT79" s="872"/>
      <c r="WCU79" s="872"/>
      <c r="WCV79" s="872"/>
      <c r="WCW79" s="872"/>
      <c r="WCX79" s="872"/>
      <c r="WCY79" s="872"/>
      <c r="WCZ79" s="872"/>
      <c r="WDA79" s="872"/>
      <c r="WDB79" s="872"/>
      <c r="WDC79" s="872"/>
      <c r="WDD79" s="872"/>
      <c r="WDE79" s="872"/>
      <c r="WDF79" s="872"/>
      <c r="WDG79" s="872"/>
      <c r="WDH79" s="872"/>
      <c r="WDI79" s="872"/>
      <c r="WDJ79" s="872"/>
      <c r="WDK79" s="872"/>
      <c r="WDL79" s="872"/>
      <c r="WDM79" s="872"/>
      <c r="WDN79" s="872"/>
      <c r="WDO79" s="872"/>
      <c r="WDP79" s="872"/>
      <c r="WDQ79" s="872"/>
      <c r="WDR79" s="872"/>
      <c r="WDS79" s="872"/>
      <c r="WDT79" s="872"/>
      <c r="WDU79" s="872"/>
      <c r="WDV79" s="872"/>
      <c r="WDW79" s="872"/>
      <c r="WDX79" s="872"/>
      <c r="WDY79" s="872"/>
      <c r="WDZ79" s="872"/>
      <c r="WEA79" s="872"/>
      <c r="WEB79" s="872"/>
      <c r="WEC79" s="872"/>
      <c r="WED79" s="872"/>
      <c r="WEE79" s="872"/>
      <c r="WEF79" s="872"/>
      <c r="WEG79" s="872"/>
      <c r="WEH79" s="872"/>
      <c r="WEI79" s="872"/>
      <c r="WEJ79" s="872"/>
      <c r="WEK79" s="872"/>
      <c r="WEL79" s="872"/>
      <c r="WEM79" s="872"/>
      <c r="WEN79" s="872"/>
      <c r="WEO79" s="872"/>
      <c r="WEP79" s="872"/>
      <c r="WEQ79" s="872"/>
      <c r="WER79" s="872"/>
      <c r="WES79" s="872"/>
      <c r="WET79" s="872"/>
      <c r="WEU79" s="872"/>
      <c r="WEV79" s="872"/>
      <c r="WEW79" s="872"/>
      <c r="WEX79" s="872"/>
      <c r="WEY79" s="872"/>
      <c r="WEZ79" s="872"/>
      <c r="WFA79" s="872"/>
      <c r="WFB79" s="872"/>
      <c r="WFC79" s="872"/>
      <c r="WFD79" s="872"/>
      <c r="WFE79" s="872"/>
      <c r="WFF79" s="872"/>
      <c r="WFG79" s="872"/>
      <c r="WFH79" s="872"/>
      <c r="WFI79" s="872"/>
      <c r="WFJ79" s="872"/>
      <c r="WFK79" s="872"/>
      <c r="WFL79" s="872"/>
      <c r="WFM79" s="872"/>
      <c r="WFN79" s="872"/>
      <c r="WFO79" s="872"/>
      <c r="WFP79" s="872"/>
      <c r="WFQ79" s="872"/>
      <c r="WFR79" s="872"/>
      <c r="WFS79" s="872"/>
      <c r="WFT79" s="872"/>
      <c r="WFU79" s="872"/>
      <c r="WFV79" s="872"/>
      <c r="WFW79" s="872"/>
      <c r="WFX79" s="872"/>
      <c r="WFY79" s="872"/>
      <c r="WFZ79" s="872"/>
      <c r="WGA79" s="872"/>
      <c r="WGB79" s="872"/>
      <c r="WGC79" s="872"/>
      <c r="WGD79" s="872"/>
      <c r="WGE79" s="872"/>
      <c r="WGF79" s="872"/>
      <c r="WGG79" s="872"/>
      <c r="WGH79" s="872"/>
      <c r="WGI79" s="872"/>
      <c r="WGJ79" s="872"/>
      <c r="WGK79" s="872"/>
      <c r="WGL79" s="872"/>
      <c r="WGM79" s="872"/>
      <c r="WGN79" s="872"/>
      <c r="WGO79" s="872"/>
      <c r="WGP79" s="872"/>
      <c r="WGQ79" s="872"/>
      <c r="WGR79" s="872"/>
      <c r="WGS79" s="872"/>
      <c r="WGT79" s="872"/>
      <c r="WGU79" s="872"/>
      <c r="WGV79" s="872"/>
      <c r="WGW79" s="872"/>
      <c r="WGX79" s="872"/>
      <c r="WGY79" s="872"/>
      <c r="WGZ79" s="872"/>
      <c r="WHA79" s="872"/>
      <c r="WHB79" s="872"/>
      <c r="WHC79" s="872"/>
      <c r="WHD79" s="872"/>
      <c r="WHE79" s="872"/>
      <c r="WHF79" s="872"/>
      <c r="WHG79" s="872"/>
      <c r="WHH79" s="872"/>
      <c r="WHI79" s="872"/>
      <c r="WHJ79" s="872"/>
      <c r="WHK79" s="872"/>
      <c r="WHL79" s="872"/>
      <c r="WHM79" s="872"/>
      <c r="WHN79" s="872"/>
      <c r="WHO79" s="872"/>
      <c r="WHP79" s="872"/>
      <c r="WHQ79" s="872"/>
      <c r="WHR79" s="872"/>
      <c r="WHS79" s="872"/>
      <c r="WHT79" s="872"/>
      <c r="WHU79" s="872"/>
      <c r="WHV79" s="872"/>
      <c r="WHW79" s="872"/>
      <c r="WHX79" s="872"/>
      <c r="WHY79" s="872"/>
      <c r="WHZ79" s="872"/>
      <c r="WIA79" s="872"/>
      <c r="WIB79" s="872"/>
      <c r="WIC79" s="872"/>
      <c r="WID79" s="872"/>
      <c r="WIE79" s="872"/>
      <c r="WIF79" s="872"/>
      <c r="WIG79" s="872"/>
      <c r="WIH79" s="872"/>
      <c r="WII79" s="872"/>
      <c r="WIJ79" s="872"/>
      <c r="WIK79" s="872"/>
      <c r="WIL79" s="872"/>
      <c r="WIM79" s="872"/>
      <c r="WIN79" s="872"/>
      <c r="WIO79" s="872"/>
      <c r="WIP79" s="872"/>
      <c r="WIQ79" s="872"/>
      <c r="WIR79" s="872"/>
      <c r="WIS79" s="872"/>
      <c r="WIT79" s="872"/>
      <c r="WIU79" s="872"/>
      <c r="WIV79" s="872"/>
      <c r="WIW79" s="872"/>
      <c r="WIX79" s="872"/>
      <c r="WIY79" s="872"/>
      <c r="WIZ79" s="872"/>
      <c r="WJA79" s="872"/>
      <c r="WJB79" s="872"/>
      <c r="WJC79" s="872"/>
      <c r="WJD79" s="872"/>
      <c r="WJE79" s="872"/>
      <c r="WJF79" s="872"/>
      <c r="WJG79" s="872"/>
      <c r="WJH79" s="872"/>
      <c r="WJI79" s="872"/>
      <c r="WJJ79" s="872"/>
      <c r="WJK79" s="872"/>
      <c r="WJL79" s="872"/>
      <c r="WJM79" s="872"/>
      <c r="WJN79" s="872"/>
      <c r="WJO79" s="872"/>
      <c r="WJP79" s="872"/>
      <c r="WJQ79" s="872"/>
      <c r="WJR79" s="872"/>
      <c r="WJS79" s="872"/>
      <c r="WJT79" s="872"/>
      <c r="WJU79" s="872"/>
      <c r="WJV79" s="872"/>
      <c r="WJW79" s="872"/>
      <c r="WJX79" s="872"/>
      <c r="WJY79" s="872"/>
      <c r="WJZ79" s="872"/>
      <c r="WKA79" s="872"/>
      <c r="WKB79" s="872"/>
      <c r="WKC79" s="872"/>
      <c r="WKD79" s="872"/>
      <c r="WKE79" s="872"/>
      <c r="WKF79" s="872"/>
      <c r="WKG79" s="872"/>
      <c r="WKH79" s="872"/>
      <c r="WKI79" s="872"/>
      <c r="WKJ79" s="872"/>
      <c r="WKK79" s="872"/>
      <c r="WKL79" s="872"/>
      <c r="WKM79" s="872"/>
      <c r="WKN79" s="872"/>
      <c r="WKO79" s="872"/>
      <c r="WKP79" s="872"/>
      <c r="WKQ79" s="872"/>
      <c r="WKR79" s="872"/>
      <c r="WKS79" s="872"/>
      <c r="WKT79" s="872"/>
      <c r="WKU79" s="872"/>
      <c r="WKV79" s="872"/>
      <c r="WKW79" s="872"/>
      <c r="WKX79" s="872"/>
      <c r="WKY79" s="872"/>
      <c r="WKZ79" s="872"/>
      <c r="WLA79" s="872"/>
      <c r="WLB79" s="872"/>
      <c r="WLC79" s="872"/>
      <c r="WLD79" s="872"/>
      <c r="WLE79" s="872"/>
      <c r="WLF79" s="872"/>
      <c r="WLG79" s="872"/>
      <c r="WLH79" s="872"/>
      <c r="WLI79" s="872"/>
      <c r="WLJ79" s="872"/>
      <c r="WLK79" s="872"/>
      <c r="WLL79" s="872"/>
      <c r="WLM79" s="872"/>
      <c r="WLN79" s="872"/>
      <c r="WLO79" s="872"/>
      <c r="WLP79" s="872"/>
      <c r="WLQ79" s="872"/>
      <c r="WLR79" s="872"/>
      <c r="WLS79" s="872"/>
      <c r="WLT79" s="872"/>
      <c r="WLU79" s="872"/>
      <c r="WLV79" s="872"/>
      <c r="WLW79" s="872"/>
      <c r="WLX79" s="872"/>
      <c r="WLY79" s="872"/>
      <c r="WLZ79" s="872"/>
      <c r="WMA79" s="872"/>
      <c r="WMB79" s="872"/>
      <c r="WMC79" s="872"/>
      <c r="WMD79" s="872"/>
      <c r="WME79" s="872"/>
      <c r="WMF79" s="872"/>
      <c r="WMG79" s="872"/>
      <c r="WMH79" s="872"/>
      <c r="WMI79" s="872"/>
      <c r="WMJ79" s="872"/>
      <c r="WMK79" s="872"/>
      <c r="WML79" s="872"/>
      <c r="WMM79" s="872"/>
      <c r="WMN79" s="872"/>
      <c r="WMO79" s="872"/>
      <c r="WMP79" s="872"/>
      <c r="WMQ79" s="872"/>
      <c r="WMR79" s="872"/>
      <c r="WMS79" s="872"/>
      <c r="WMT79" s="872"/>
      <c r="WMU79" s="872"/>
      <c r="WMV79" s="872"/>
      <c r="WMW79" s="872"/>
      <c r="WMX79" s="872"/>
      <c r="WMY79" s="872"/>
      <c r="WMZ79" s="872"/>
      <c r="WNA79" s="872"/>
      <c r="WNB79" s="872"/>
      <c r="WNC79" s="872"/>
      <c r="WND79" s="872"/>
      <c r="WNE79" s="872"/>
      <c r="WNF79" s="872"/>
      <c r="WNG79" s="872"/>
      <c r="WNH79" s="872"/>
      <c r="WNI79" s="872"/>
      <c r="WNJ79" s="872"/>
      <c r="WNK79" s="872"/>
      <c r="WNL79" s="872"/>
      <c r="WNM79" s="872"/>
      <c r="WNN79" s="872"/>
      <c r="WNO79" s="872"/>
      <c r="WNP79" s="872"/>
      <c r="WNQ79" s="872"/>
      <c r="WNR79" s="872"/>
      <c r="WNS79" s="872"/>
      <c r="WNT79" s="872"/>
      <c r="WNU79" s="872"/>
      <c r="WNV79" s="872"/>
      <c r="WNW79" s="872"/>
      <c r="WNX79" s="872"/>
      <c r="WNY79" s="872"/>
      <c r="WNZ79" s="872"/>
      <c r="WOA79" s="872"/>
      <c r="WOB79" s="872"/>
      <c r="WOC79" s="872"/>
      <c r="WOD79" s="872"/>
      <c r="WOE79" s="872"/>
      <c r="WOF79" s="872"/>
      <c r="WOG79" s="872"/>
      <c r="WOH79" s="872"/>
      <c r="WOI79" s="872"/>
      <c r="WOJ79" s="872"/>
      <c r="WOK79" s="872"/>
      <c r="WOL79" s="872"/>
      <c r="WOM79" s="872"/>
      <c r="WON79" s="872"/>
      <c r="WOO79" s="872"/>
      <c r="WOP79" s="872"/>
      <c r="WOQ79" s="872"/>
      <c r="WOR79" s="872"/>
      <c r="WOS79" s="872"/>
      <c r="WOT79" s="872"/>
      <c r="WOU79" s="872"/>
      <c r="WOV79" s="872"/>
      <c r="WOW79" s="872"/>
      <c r="WOX79" s="872"/>
      <c r="WOY79" s="872"/>
      <c r="WOZ79" s="872"/>
      <c r="WPA79" s="872"/>
      <c r="WPB79" s="872"/>
      <c r="WPC79" s="872"/>
      <c r="WPD79" s="872"/>
      <c r="WPE79" s="872"/>
      <c r="WPF79" s="872"/>
      <c r="WPG79" s="872"/>
      <c r="WPH79" s="872"/>
      <c r="WPI79" s="872"/>
      <c r="WPJ79" s="872"/>
      <c r="WPK79" s="872"/>
      <c r="WPL79" s="872"/>
      <c r="WPM79" s="872"/>
      <c r="WPN79" s="872"/>
      <c r="WPO79" s="872"/>
      <c r="WPP79" s="872"/>
      <c r="WPQ79" s="872"/>
      <c r="WPR79" s="872"/>
      <c r="WPS79" s="872"/>
      <c r="WPT79" s="872"/>
      <c r="WPU79" s="872"/>
      <c r="WPV79" s="872"/>
      <c r="WPW79" s="872"/>
      <c r="WPX79" s="872"/>
      <c r="WPY79" s="872"/>
      <c r="WPZ79" s="872"/>
      <c r="WQA79" s="872"/>
      <c r="WQB79" s="872"/>
      <c r="WQC79" s="872"/>
      <c r="WQD79" s="872"/>
      <c r="WQE79" s="872"/>
      <c r="WQF79" s="872"/>
      <c r="WQG79" s="872"/>
      <c r="WQH79" s="872"/>
      <c r="WQI79" s="872"/>
      <c r="WQJ79" s="872"/>
      <c r="WQK79" s="872"/>
      <c r="WQL79" s="872"/>
      <c r="WQM79" s="872"/>
      <c r="WQN79" s="872"/>
      <c r="WQO79" s="872"/>
      <c r="WQP79" s="872"/>
      <c r="WQQ79" s="872"/>
      <c r="WQR79" s="872"/>
      <c r="WQS79" s="872"/>
      <c r="WQT79" s="872"/>
      <c r="WQU79" s="872"/>
      <c r="WQV79" s="872"/>
      <c r="WQW79" s="872"/>
      <c r="WQX79" s="872"/>
      <c r="WQY79" s="872"/>
      <c r="WQZ79" s="872"/>
      <c r="WRA79" s="872"/>
      <c r="WRB79" s="872"/>
      <c r="WRC79" s="872"/>
      <c r="WRD79" s="872"/>
      <c r="WRE79" s="872"/>
      <c r="WRF79" s="872"/>
      <c r="WRG79" s="872"/>
      <c r="WRH79" s="872"/>
      <c r="WRI79" s="872"/>
      <c r="WRJ79" s="872"/>
      <c r="WRK79" s="872"/>
      <c r="WRL79" s="872"/>
      <c r="WRM79" s="872"/>
      <c r="WRN79" s="872"/>
      <c r="WRO79" s="872"/>
      <c r="WRP79" s="872"/>
      <c r="WRQ79" s="872"/>
      <c r="WRR79" s="872"/>
      <c r="WRS79" s="872"/>
      <c r="WRT79" s="872"/>
      <c r="WRU79" s="872"/>
      <c r="WRV79" s="872"/>
      <c r="WRW79" s="872"/>
      <c r="WRX79" s="872"/>
      <c r="WRY79" s="872"/>
      <c r="WRZ79" s="872"/>
      <c r="WSA79" s="872"/>
      <c r="WSB79" s="872"/>
      <c r="WSC79" s="872"/>
      <c r="WSD79" s="872"/>
      <c r="WSE79" s="872"/>
      <c r="WSF79" s="872"/>
      <c r="WSG79" s="872"/>
      <c r="WSH79" s="872"/>
      <c r="WSI79" s="872"/>
      <c r="WSJ79" s="872"/>
      <c r="WSK79" s="872"/>
      <c r="WSL79" s="872"/>
      <c r="WSM79" s="872"/>
      <c r="WSN79" s="872"/>
      <c r="WSO79" s="872"/>
      <c r="WSP79" s="872"/>
      <c r="WSQ79" s="872"/>
      <c r="WSR79" s="872"/>
      <c r="WSS79" s="872"/>
      <c r="WST79" s="872"/>
      <c r="WSU79" s="872"/>
      <c r="WSV79" s="872"/>
      <c r="WSW79" s="872"/>
      <c r="WSX79" s="872"/>
      <c r="WSY79" s="872"/>
      <c r="WSZ79" s="872"/>
      <c r="WTA79" s="872"/>
      <c r="WTB79" s="872"/>
      <c r="WTC79" s="872"/>
      <c r="WTD79" s="872"/>
      <c r="WTE79" s="872"/>
      <c r="WTF79" s="872"/>
      <c r="WTG79" s="872"/>
      <c r="WTH79" s="872"/>
      <c r="WTI79" s="872"/>
      <c r="WTJ79" s="872"/>
      <c r="WTK79" s="872"/>
      <c r="WTL79" s="872"/>
      <c r="WTM79" s="872"/>
      <c r="WTN79" s="872"/>
      <c r="WTO79" s="872"/>
      <c r="WTP79" s="872"/>
      <c r="WTQ79" s="872"/>
      <c r="WTR79" s="872"/>
      <c r="WTS79" s="872"/>
      <c r="WTT79" s="872"/>
      <c r="WTU79" s="872"/>
      <c r="WTV79" s="872"/>
      <c r="WTW79" s="872"/>
      <c r="WTX79" s="872"/>
      <c r="WTY79" s="872"/>
      <c r="WTZ79" s="872"/>
      <c r="WUA79" s="872"/>
      <c r="WUB79" s="872"/>
      <c r="WUC79" s="872"/>
      <c r="WUD79" s="872"/>
      <c r="WUE79" s="872"/>
      <c r="WUF79" s="872"/>
      <c r="WUG79" s="872"/>
      <c r="WUH79" s="872"/>
      <c r="WUI79" s="872"/>
      <c r="WUJ79" s="872"/>
      <c r="WUK79" s="872"/>
      <c r="WUL79" s="872"/>
      <c r="WUM79" s="872"/>
      <c r="WUN79" s="872"/>
      <c r="WUO79" s="872"/>
      <c r="WUP79" s="872"/>
      <c r="WUQ79" s="872"/>
      <c r="WUR79" s="872"/>
      <c r="WUS79" s="872"/>
      <c r="WUT79" s="872"/>
      <c r="WUU79" s="872"/>
      <c r="WUV79" s="872"/>
      <c r="WUW79" s="872"/>
      <c r="WUX79" s="872"/>
      <c r="WUY79" s="872"/>
      <c r="WUZ79" s="872"/>
      <c r="WVA79" s="872"/>
      <c r="WVB79" s="872"/>
      <c r="WVC79" s="872"/>
      <c r="WVD79" s="872"/>
      <c r="WVE79" s="872"/>
      <c r="WVF79" s="872"/>
      <c r="WVG79" s="872"/>
      <c r="WVH79" s="872"/>
      <c r="WVI79" s="872"/>
      <c r="WVJ79" s="872"/>
      <c r="WVK79" s="872"/>
      <c r="WVL79" s="872"/>
      <c r="WVM79" s="872"/>
      <c r="WVN79" s="872"/>
      <c r="WVO79" s="872"/>
      <c r="WVP79" s="872"/>
      <c r="WVQ79" s="872"/>
      <c r="WVR79" s="872"/>
      <c r="WVS79" s="872"/>
      <c r="WVT79" s="872"/>
      <c r="WVU79" s="872"/>
      <c r="WVV79" s="872"/>
      <c r="WVW79" s="872"/>
      <c r="WVX79" s="872"/>
      <c r="WVY79" s="872"/>
      <c r="WVZ79" s="872"/>
      <c r="WWA79" s="872"/>
      <c r="WWB79" s="872"/>
      <c r="WWC79" s="872"/>
      <c r="WWD79" s="872"/>
      <c r="WWE79" s="872"/>
      <c r="WWF79" s="872"/>
      <c r="WWG79" s="872"/>
      <c r="WWH79" s="872"/>
      <c r="WWI79" s="872"/>
      <c r="WWJ79" s="872"/>
      <c r="WWK79" s="872"/>
      <c r="WWL79" s="872"/>
      <c r="WWM79" s="872"/>
      <c r="WWN79" s="872"/>
      <c r="WWO79" s="872"/>
      <c r="WWP79" s="872"/>
      <c r="WWQ79" s="872"/>
      <c r="WWR79" s="872"/>
      <c r="WWS79" s="872"/>
      <c r="WWT79" s="872"/>
      <c r="WWU79" s="872"/>
      <c r="WWV79" s="872"/>
      <c r="WWW79" s="872"/>
      <c r="WWX79" s="872"/>
      <c r="WWY79" s="872"/>
      <c r="WWZ79" s="872"/>
      <c r="WXA79" s="872"/>
      <c r="WXB79" s="872"/>
      <c r="WXC79" s="872"/>
      <c r="WXD79" s="872"/>
      <c r="WXE79" s="872"/>
      <c r="WXF79" s="872"/>
      <c r="WXG79" s="872"/>
      <c r="WXH79" s="872"/>
      <c r="WXI79" s="872"/>
      <c r="WXJ79" s="872"/>
      <c r="WXK79" s="872"/>
      <c r="WXL79" s="872"/>
      <c r="WXM79" s="872"/>
      <c r="WXN79" s="872"/>
      <c r="WXO79" s="872"/>
      <c r="WXP79" s="872"/>
      <c r="WXQ79" s="872"/>
      <c r="WXR79" s="872"/>
      <c r="WXS79" s="872"/>
      <c r="WXT79" s="872"/>
      <c r="WXU79" s="872"/>
      <c r="WXV79" s="872"/>
      <c r="WXW79" s="872"/>
      <c r="WXX79" s="872"/>
      <c r="WXY79" s="872"/>
      <c r="WXZ79" s="872"/>
      <c r="WYA79" s="872"/>
      <c r="WYB79" s="872"/>
      <c r="WYC79" s="872"/>
      <c r="WYD79" s="872"/>
      <c r="WYE79" s="872"/>
      <c r="WYF79" s="872"/>
      <c r="WYG79" s="872"/>
      <c r="WYH79" s="872"/>
      <c r="WYI79" s="872"/>
      <c r="WYJ79" s="872"/>
      <c r="WYK79" s="872"/>
      <c r="WYL79" s="872"/>
      <c r="WYM79" s="872"/>
      <c r="WYN79" s="872"/>
      <c r="WYO79" s="872"/>
      <c r="WYP79" s="872"/>
      <c r="WYQ79" s="872"/>
      <c r="WYR79" s="872"/>
      <c r="WYS79" s="872"/>
      <c r="WYT79" s="872"/>
      <c r="WYU79" s="872"/>
      <c r="WYV79" s="872"/>
      <c r="WYW79" s="872"/>
      <c r="WYX79" s="872"/>
      <c r="WYY79" s="872"/>
      <c r="WYZ79" s="872"/>
      <c r="WZA79" s="872"/>
      <c r="WZB79" s="872"/>
      <c r="WZC79" s="872"/>
      <c r="WZD79" s="872"/>
      <c r="WZE79" s="872"/>
      <c r="WZF79" s="872"/>
      <c r="WZG79" s="872"/>
      <c r="WZH79" s="872"/>
      <c r="WZI79" s="872"/>
      <c r="WZJ79" s="872"/>
      <c r="WZK79" s="872"/>
      <c r="WZL79" s="872"/>
      <c r="WZM79" s="872"/>
      <c r="WZN79" s="872"/>
      <c r="WZO79" s="872"/>
      <c r="WZP79" s="872"/>
      <c r="WZQ79" s="872"/>
      <c r="WZR79" s="872"/>
      <c r="WZS79" s="872"/>
      <c r="WZT79" s="872"/>
      <c r="WZU79" s="872"/>
      <c r="WZV79" s="872"/>
      <c r="WZW79" s="872"/>
      <c r="WZX79" s="872"/>
      <c r="WZY79" s="872"/>
      <c r="WZZ79" s="872"/>
      <c r="XAA79" s="872"/>
      <c r="XAB79" s="872"/>
      <c r="XAC79" s="872"/>
      <c r="XAD79" s="872"/>
      <c r="XAE79" s="872"/>
      <c r="XAF79" s="872"/>
      <c r="XAG79" s="872"/>
      <c r="XAH79" s="872"/>
      <c r="XAI79" s="872"/>
      <c r="XAJ79" s="872"/>
      <c r="XAK79" s="872"/>
      <c r="XAL79" s="872"/>
      <c r="XAM79" s="872"/>
      <c r="XAN79" s="872"/>
      <c r="XAO79" s="872"/>
      <c r="XAP79" s="872"/>
      <c r="XAQ79" s="872"/>
      <c r="XAR79" s="872"/>
      <c r="XAS79" s="872"/>
      <c r="XAT79" s="872"/>
      <c r="XAU79" s="872"/>
      <c r="XAV79" s="872"/>
      <c r="XAW79" s="872"/>
      <c r="XAX79" s="872"/>
    </row>
    <row r="80" spans="1:16274" s="871" customFormat="1" ht="34.9" customHeight="1" x14ac:dyDescent="0.2">
      <c r="A80" s="929"/>
      <c r="B80" s="1061" t="s">
        <v>1796</v>
      </c>
      <c r="C80" s="1062"/>
      <c r="D80" s="1062"/>
      <c r="E80" s="1062"/>
      <c r="F80" s="1062"/>
      <c r="G80" s="1062"/>
      <c r="H80" s="1063"/>
      <c r="I80" s="875"/>
      <c r="EQ80" s="872"/>
      <c r="ER80" s="872"/>
      <c r="ES80" s="872"/>
      <c r="ET80" s="872"/>
      <c r="EU80" s="872"/>
      <c r="EV80" s="872"/>
      <c r="EW80" s="872"/>
      <c r="EX80" s="872"/>
      <c r="EY80" s="872"/>
      <c r="EZ80" s="872"/>
      <c r="FA80" s="872"/>
      <c r="FB80" s="872"/>
      <c r="FC80" s="872"/>
      <c r="FD80" s="872"/>
      <c r="FE80" s="872"/>
      <c r="FF80" s="872"/>
      <c r="FG80" s="872"/>
      <c r="FH80" s="872"/>
      <c r="FI80" s="872"/>
      <c r="FJ80" s="872"/>
      <c r="FK80" s="872"/>
      <c r="FL80" s="872"/>
      <c r="FM80" s="872"/>
      <c r="FN80" s="872"/>
      <c r="FO80" s="872"/>
      <c r="FP80" s="872"/>
      <c r="FQ80" s="872"/>
      <c r="FR80" s="872"/>
      <c r="FS80" s="872"/>
      <c r="FT80" s="872"/>
      <c r="FU80" s="872"/>
      <c r="FV80" s="872"/>
      <c r="FW80" s="872"/>
      <c r="FX80" s="872"/>
      <c r="FY80" s="872"/>
      <c r="FZ80" s="872"/>
      <c r="GA80" s="872"/>
      <c r="GB80" s="872"/>
      <c r="GC80" s="872"/>
      <c r="GD80" s="872"/>
      <c r="GE80" s="872"/>
      <c r="GF80" s="872"/>
      <c r="GG80" s="872"/>
      <c r="GH80" s="872"/>
      <c r="GI80" s="872"/>
      <c r="GJ80" s="872"/>
      <c r="GK80" s="872"/>
      <c r="GL80" s="872"/>
      <c r="GM80" s="872"/>
      <c r="GN80" s="872"/>
      <c r="GO80" s="872"/>
      <c r="GP80" s="872"/>
      <c r="GQ80" s="872"/>
      <c r="GR80" s="872"/>
      <c r="GS80" s="872"/>
      <c r="GT80" s="872"/>
      <c r="GU80" s="872"/>
      <c r="GV80" s="872"/>
      <c r="GW80" s="872"/>
      <c r="GX80" s="872"/>
      <c r="GY80" s="872"/>
      <c r="GZ80" s="872"/>
      <c r="HA80" s="872"/>
      <c r="HB80" s="872"/>
      <c r="HC80" s="872"/>
      <c r="HD80" s="872"/>
      <c r="HE80" s="872"/>
      <c r="HF80" s="872"/>
      <c r="HG80" s="872"/>
      <c r="HH80" s="872"/>
      <c r="HI80" s="872"/>
      <c r="HJ80" s="872"/>
      <c r="HK80" s="872"/>
      <c r="HL80" s="872"/>
      <c r="HM80" s="872"/>
      <c r="HN80" s="872"/>
      <c r="HO80" s="872"/>
      <c r="HP80" s="872"/>
      <c r="HQ80" s="872"/>
      <c r="HR80" s="872"/>
      <c r="HS80" s="872"/>
      <c r="HT80" s="872"/>
      <c r="HU80" s="872"/>
      <c r="HV80" s="872"/>
      <c r="HW80" s="872"/>
      <c r="HX80" s="872"/>
      <c r="HY80" s="872"/>
      <c r="HZ80" s="872"/>
      <c r="IA80" s="872"/>
      <c r="IB80" s="872"/>
      <c r="IC80" s="872"/>
      <c r="ID80" s="872"/>
      <c r="IE80" s="872"/>
      <c r="IF80" s="872"/>
      <c r="IG80" s="872"/>
      <c r="IH80" s="872"/>
      <c r="II80" s="872"/>
      <c r="IJ80" s="872"/>
      <c r="IK80" s="872"/>
      <c r="IL80" s="872"/>
      <c r="IM80" s="872"/>
      <c r="IN80" s="872"/>
      <c r="IO80" s="872"/>
      <c r="IP80" s="872"/>
      <c r="IQ80" s="872"/>
      <c r="IR80" s="872"/>
      <c r="IS80" s="872"/>
      <c r="IT80" s="872"/>
      <c r="IU80" s="872"/>
      <c r="IV80" s="872"/>
      <c r="IW80" s="872"/>
      <c r="IX80" s="872"/>
      <c r="IY80" s="872"/>
      <c r="IZ80" s="872"/>
      <c r="JA80" s="872"/>
      <c r="JB80" s="872"/>
      <c r="JC80" s="872"/>
      <c r="JD80" s="872"/>
      <c r="JE80" s="872"/>
      <c r="JF80" s="872"/>
      <c r="JG80" s="872"/>
      <c r="JH80" s="872"/>
      <c r="JI80" s="872"/>
      <c r="JJ80" s="872"/>
      <c r="JK80" s="872"/>
      <c r="JL80" s="872"/>
      <c r="JM80" s="872"/>
      <c r="JN80" s="872"/>
      <c r="JO80" s="872"/>
      <c r="JP80" s="872"/>
      <c r="JQ80" s="872"/>
      <c r="JR80" s="872"/>
      <c r="JS80" s="872"/>
      <c r="JT80" s="872"/>
      <c r="JU80" s="872"/>
      <c r="JV80" s="872"/>
      <c r="JW80" s="872"/>
      <c r="JX80" s="872"/>
      <c r="JY80" s="872"/>
      <c r="JZ80" s="872"/>
      <c r="KA80" s="872"/>
      <c r="KB80" s="872"/>
      <c r="KC80" s="872"/>
      <c r="KD80" s="872"/>
      <c r="KE80" s="872"/>
      <c r="KF80" s="872"/>
      <c r="KG80" s="872"/>
      <c r="KH80" s="872"/>
      <c r="KI80" s="872"/>
      <c r="KJ80" s="872"/>
      <c r="KK80" s="872"/>
      <c r="KL80" s="872"/>
      <c r="KM80" s="872"/>
      <c r="KN80" s="872"/>
      <c r="KO80" s="872"/>
      <c r="KP80" s="872"/>
      <c r="KQ80" s="872"/>
      <c r="KR80" s="872"/>
      <c r="KS80" s="872"/>
      <c r="KT80" s="872"/>
      <c r="KU80" s="872"/>
      <c r="KV80" s="872"/>
      <c r="KW80" s="872"/>
      <c r="KX80" s="872"/>
      <c r="KY80" s="872"/>
      <c r="KZ80" s="872"/>
      <c r="LA80" s="872"/>
      <c r="LB80" s="872"/>
      <c r="LC80" s="872"/>
      <c r="LD80" s="872"/>
      <c r="LE80" s="872"/>
      <c r="LF80" s="872"/>
      <c r="LG80" s="872"/>
      <c r="LH80" s="872"/>
      <c r="LI80" s="872"/>
      <c r="LJ80" s="872"/>
      <c r="LK80" s="872"/>
      <c r="LL80" s="872"/>
      <c r="LM80" s="872"/>
      <c r="LN80" s="872"/>
      <c r="LO80" s="872"/>
      <c r="LP80" s="872"/>
      <c r="LQ80" s="872"/>
      <c r="LR80" s="872"/>
      <c r="LS80" s="872"/>
      <c r="LT80" s="872"/>
      <c r="LU80" s="872"/>
      <c r="LV80" s="872"/>
      <c r="LW80" s="872"/>
      <c r="LX80" s="872"/>
      <c r="LY80" s="872"/>
      <c r="LZ80" s="872"/>
      <c r="MA80" s="872"/>
      <c r="MB80" s="872"/>
      <c r="MC80" s="872"/>
      <c r="MD80" s="872"/>
      <c r="ME80" s="872"/>
      <c r="MF80" s="872"/>
      <c r="MG80" s="872"/>
      <c r="MH80" s="872"/>
      <c r="MI80" s="872"/>
      <c r="MJ80" s="872"/>
      <c r="MK80" s="872"/>
      <c r="ML80" s="872"/>
      <c r="MM80" s="872"/>
      <c r="MN80" s="872"/>
      <c r="MO80" s="872"/>
      <c r="MP80" s="872"/>
      <c r="MQ80" s="872"/>
      <c r="MR80" s="872"/>
      <c r="MS80" s="872"/>
      <c r="MT80" s="872"/>
      <c r="MU80" s="872"/>
      <c r="MV80" s="872"/>
      <c r="MW80" s="872"/>
      <c r="MX80" s="872"/>
      <c r="MY80" s="872"/>
      <c r="MZ80" s="872"/>
      <c r="NA80" s="872"/>
      <c r="NB80" s="872"/>
      <c r="NC80" s="872"/>
      <c r="ND80" s="872"/>
      <c r="NE80" s="872"/>
      <c r="NF80" s="872"/>
      <c r="NG80" s="872"/>
      <c r="NH80" s="872"/>
      <c r="NI80" s="872"/>
      <c r="NJ80" s="872"/>
      <c r="NK80" s="872"/>
      <c r="NL80" s="872"/>
      <c r="NM80" s="872"/>
      <c r="NN80" s="872"/>
      <c r="NO80" s="872"/>
      <c r="NP80" s="872"/>
      <c r="NQ80" s="872"/>
      <c r="NR80" s="872"/>
      <c r="NS80" s="872"/>
      <c r="NT80" s="872"/>
      <c r="NU80" s="872"/>
      <c r="NV80" s="872"/>
      <c r="NW80" s="872"/>
      <c r="NX80" s="872"/>
      <c r="NY80" s="872"/>
      <c r="NZ80" s="872"/>
      <c r="OA80" s="872"/>
      <c r="OB80" s="872"/>
      <c r="OC80" s="872"/>
      <c r="OD80" s="872"/>
      <c r="OE80" s="872"/>
      <c r="OF80" s="872"/>
      <c r="OG80" s="872"/>
      <c r="OH80" s="872"/>
      <c r="OI80" s="872"/>
      <c r="OJ80" s="872"/>
      <c r="OK80" s="872"/>
      <c r="OL80" s="872"/>
      <c r="OM80" s="872"/>
      <c r="ON80" s="872"/>
      <c r="OO80" s="872"/>
      <c r="OP80" s="872"/>
      <c r="OQ80" s="872"/>
      <c r="OR80" s="872"/>
      <c r="OS80" s="872"/>
      <c r="OT80" s="872"/>
      <c r="OU80" s="872"/>
      <c r="OV80" s="872"/>
      <c r="OW80" s="872"/>
      <c r="OX80" s="872"/>
      <c r="OY80" s="872"/>
      <c r="OZ80" s="872"/>
      <c r="PA80" s="872"/>
      <c r="PB80" s="872"/>
      <c r="PC80" s="872"/>
      <c r="PD80" s="872"/>
      <c r="PE80" s="872"/>
      <c r="PF80" s="872"/>
      <c r="PG80" s="872"/>
      <c r="PH80" s="872"/>
      <c r="PI80" s="872"/>
      <c r="PJ80" s="872"/>
      <c r="PK80" s="872"/>
      <c r="PL80" s="872"/>
      <c r="PM80" s="872"/>
      <c r="PN80" s="872"/>
      <c r="PO80" s="872"/>
      <c r="PP80" s="872"/>
      <c r="PQ80" s="872"/>
      <c r="PR80" s="872"/>
      <c r="PS80" s="872"/>
      <c r="PT80" s="872"/>
      <c r="PU80" s="872"/>
      <c r="PV80" s="872"/>
      <c r="PW80" s="872"/>
      <c r="PX80" s="872"/>
      <c r="PY80" s="872"/>
      <c r="PZ80" s="872"/>
      <c r="QA80" s="872"/>
      <c r="QB80" s="872"/>
      <c r="QC80" s="872"/>
      <c r="QD80" s="872"/>
      <c r="QE80" s="872"/>
      <c r="QF80" s="872"/>
      <c r="QG80" s="872"/>
      <c r="QH80" s="872"/>
      <c r="QI80" s="872"/>
      <c r="QJ80" s="872"/>
      <c r="QK80" s="872"/>
      <c r="QL80" s="872"/>
      <c r="QM80" s="872"/>
      <c r="QN80" s="872"/>
      <c r="QO80" s="872"/>
      <c r="QP80" s="872"/>
      <c r="QQ80" s="872"/>
      <c r="QR80" s="872"/>
      <c r="QS80" s="872"/>
      <c r="QT80" s="872"/>
      <c r="QU80" s="872"/>
      <c r="QV80" s="872"/>
      <c r="QW80" s="872"/>
      <c r="QX80" s="872"/>
      <c r="QY80" s="872"/>
      <c r="QZ80" s="872"/>
      <c r="RA80" s="872"/>
      <c r="RB80" s="872"/>
      <c r="RC80" s="872"/>
      <c r="RD80" s="872"/>
      <c r="RE80" s="872"/>
      <c r="RF80" s="872"/>
      <c r="RG80" s="872"/>
      <c r="RH80" s="872"/>
      <c r="RI80" s="872"/>
      <c r="RJ80" s="872"/>
      <c r="RK80" s="872"/>
      <c r="RL80" s="872"/>
      <c r="RM80" s="872"/>
      <c r="RN80" s="872"/>
      <c r="RO80" s="872"/>
      <c r="RP80" s="872"/>
      <c r="RQ80" s="872"/>
      <c r="RR80" s="872"/>
      <c r="RS80" s="872"/>
      <c r="RT80" s="872"/>
      <c r="RU80" s="872"/>
      <c r="RV80" s="872"/>
      <c r="RW80" s="872"/>
      <c r="RX80" s="872"/>
      <c r="RY80" s="872"/>
      <c r="RZ80" s="872"/>
      <c r="SA80" s="872"/>
      <c r="SB80" s="872"/>
      <c r="SC80" s="872"/>
      <c r="SD80" s="872"/>
      <c r="SE80" s="872"/>
      <c r="SF80" s="872"/>
      <c r="SG80" s="872"/>
      <c r="SH80" s="872"/>
      <c r="SI80" s="872"/>
      <c r="SJ80" s="872"/>
      <c r="SK80" s="872"/>
      <c r="SL80" s="872"/>
      <c r="SM80" s="872"/>
      <c r="SN80" s="872"/>
      <c r="SO80" s="872"/>
      <c r="SP80" s="872"/>
      <c r="SQ80" s="872"/>
      <c r="SR80" s="872"/>
      <c r="SS80" s="872"/>
      <c r="ST80" s="872"/>
      <c r="SU80" s="872"/>
      <c r="SV80" s="872"/>
      <c r="SW80" s="872"/>
      <c r="SX80" s="872"/>
      <c r="SY80" s="872"/>
      <c r="SZ80" s="872"/>
      <c r="TA80" s="872"/>
      <c r="TB80" s="872"/>
      <c r="TC80" s="872"/>
      <c r="TD80" s="872"/>
      <c r="TE80" s="872"/>
      <c r="TF80" s="872"/>
      <c r="TG80" s="872"/>
      <c r="TH80" s="872"/>
      <c r="TI80" s="872"/>
      <c r="TJ80" s="872"/>
      <c r="TK80" s="872"/>
      <c r="TL80" s="872"/>
      <c r="TM80" s="872"/>
      <c r="TN80" s="872"/>
      <c r="TO80" s="872"/>
      <c r="TP80" s="872"/>
      <c r="TQ80" s="872"/>
      <c r="TR80" s="872"/>
      <c r="TS80" s="872"/>
      <c r="TT80" s="872"/>
      <c r="TU80" s="872"/>
      <c r="TV80" s="872"/>
      <c r="TW80" s="872"/>
      <c r="TX80" s="872"/>
      <c r="TY80" s="872"/>
      <c r="TZ80" s="872"/>
      <c r="UA80" s="872"/>
      <c r="UB80" s="872"/>
      <c r="UC80" s="872"/>
      <c r="UD80" s="872"/>
      <c r="UE80" s="872"/>
      <c r="UF80" s="872"/>
      <c r="UG80" s="872"/>
      <c r="UH80" s="872"/>
      <c r="UI80" s="872"/>
      <c r="UJ80" s="872"/>
      <c r="UK80" s="872"/>
      <c r="UL80" s="872"/>
      <c r="UM80" s="872"/>
      <c r="UN80" s="872"/>
      <c r="UO80" s="872"/>
      <c r="UP80" s="872"/>
      <c r="UQ80" s="872"/>
      <c r="UR80" s="872"/>
      <c r="US80" s="872"/>
      <c r="UT80" s="872"/>
      <c r="UU80" s="872"/>
      <c r="UV80" s="872"/>
      <c r="UW80" s="872"/>
      <c r="UX80" s="872"/>
      <c r="UY80" s="872"/>
      <c r="UZ80" s="872"/>
      <c r="VA80" s="872"/>
      <c r="VB80" s="872"/>
      <c r="VC80" s="872"/>
      <c r="VD80" s="872"/>
      <c r="VE80" s="872"/>
      <c r="VF80" s="872"/>
      <c r="VG80" s="872"/>
      <c r="VH80" s="872"/>
      <c r="VI80" s="872"/>
      <c r="VJ80" s="872"/>
      <c r="VK80" s="872"/>
      <c r="VL80" s="872"/>
      <c r="VM80" s="872"/>
      <c r="VN80" s="872"/>
      <c r="VO80" s="872"/>
      <c r="VP80" s="872"/>
      <c r="VQ80" s="872"/>
      <c r="VR80" s="872"/>
      <c r="VS80" s="872"/>
      <c r="VT80" s="872"/>
      <c r="VU80" s="872"/>
      <c r="VV80" s="872"/>
      <c r="VW80" s="872"/>
      <c r="VX80" s="872"/>
      <c r="VY80" s="872"/>
      <c r="VZ80" s="872"/>
      <c r="WA80" s="872"/>
      <c r="WB80" s="872"/>
      <c r="WC80" s="872"/>
      <c r="WD80" s="872"/>
      <c r="WE80" s="872"/>
      <c r="WF80" s="872"/>
      <c r="WG80" s="872"/>
      <c r="WH80" s="872"/>
      <c r="WI80" s="872"/>
      <c r="WJ80" s="872"/>
      <c r="WK80" s="872"/>
      <c r="WL80" s="872"/>
      <c r="WM80" s="872"/>
      <c r="WN80" s="872"/>
      <c r="WO80" s="872"/>
      <c r="WP80" s="872"/>
      <c r="WQ80" s="872"/>
      <c r="WR80" s="872"/>
      <c r="WS80" s="872"/>
      <c r="WT80" s="872"/>
      <c r="WU80" s="872"/>
      <c r="WV80" s="872"/>
      <c r="WW80" s="872"/>
      <c r="WX80" s="872"/>
      <c r="WY80" s="872"/>
      <c r="WZ80" s="872"/>
      <c r="XA80" s="872"/>
      <c r="XB80" s="872"/>
      <c r="XC80" s="872"/>
      <c r="XD80" s="872"/>
      <c r="XE80" s="872"/>
      <c r="XF80" s="872"/>
      <c r="XG80" s="872"/>
      <c r="XH80" s="872"/>
      <c r="XI80" s="872"/>
      <c r="XJ80" s="872"/>
      <c r="XK80" s="872"/>
      <c r="XL80" s="872"/>
      <c r="XM80" s="872"/>
      <c r="XN80" s="872"/>
      <c r="XO80" s="872"/>
      <c r="XP80" s="872"/>
      <c r="XQ80" s="872"/>
      <c r="XR80" s="872"/>
      <c r="XS80" s="872"/>
      <c r="XT80" s="872"/>
      <c r="XU80" s="872"/>
      <c r="XV80" s="872"/>
      <c r="XW80" s="872"/>
      <c r="XX80" s="872"/>
      <c r="XY80" s="872"/>
      <c r="XZ80" s="872"/>
      <c r="YA80" s="872"/>
      <c r="YB80" s="872"/>
      <c r="YC80" s="872"/>
      <c r="YD80" s="872"/>
      <c r="YE80" s="872"/>
      <c r="YF80" s="872"/>
      <c r="YG80" s="872"/>
      <c r="YH80" s="872"/>
      <c r="YI80" s="872"/>
      <c r="YJ80" s="872"/>
      <c r="YK80" s="872"/>
      <c r="YL80" s="872"/>
      <c r="YM80" s="872"/>
      <c r="YN80" s="872"/>
      <c r="YO80" s="872"/>
      <c r="YP80" s="872"/>
      <c r="YQ80" s="872"/>
      <c r="YR80" s="872"/>
      <c r="YS80" s="872"/>
      <c r="YT80" s="872"/>
      <c r="YU80" s="872"/>
      <c r="YV80" s="872"/>
      <c r="YW80" s="872"/>
      <c r="YX80" s="872"/>
      <c r="YY80" s="872"/>
      <c r="YZ80" s="872"/>
      <c r="ZA80" s="872"/>
      <c r="ZB80" s="872"/>
      <c r="ZC80" s="872"/>
      <c r="ZD80" s="872"/>
      <c r="ZE80" s="872"/>
      <c r="ZF80" s="872"/>
      <c r="ZG80" s="872"/>
      <c r="ZH80" s="872"/>
      <c r="ZI80" s="872"/>
      <c r="ZJ80" s="872"/>
      <c r="ZK80" s="872"/>
      <c r="ZL80" s="872"/>
      <c r="ZM80" s="872"/>
      <c r="ZN80" s="872"/>
      <c r="ZO80" s="872"/>
      <c r="ZP80" s="872"/>
      <c r="ZQ80" s="872"/>
      <c r="ZR80" s="872"/>
      <c r="ZS80" s="872"/>
      <c r="ZT80" s="872"/>
      <c r="ZU80" s="872"/>
      <c r="ZV80" s="872"/>
      <c r="ZW80" s="872"/>
      <c r="ZX80" s="872"/>
      <c r="ZY80" s="872"/>
      <c r="ZZ80" s="872"/>
      <c r="AAA80" s="872"/>
      <c r="AAB80" s="872"/>
      <c r="AAC80" s="872"/>
      <c r="AAD80" s="872"/>
      <c r="AAE80" s="872"/>
      <c r="AAF80" s="872"/>
      <c r="AAG80" s="872"/>
      <c r="AAH80" s="872"/>
      <c r="AAI80" s="872"/>
      <c r="AAJ80" s="872"/>
      <c r="AAK80" s="872"/>
      <c r="AAL80" s="872"/>
      <c r="AAM80" s="872"/>
      <c r="AAN80" s="872"/>
      <c r="AAO80" s="872"/>
      <c r="AAP80" s="872"/>
      <c r="AAQ80" s="872"/>
      <c r="AAR80" s="872"/>
      <c r="AAS80" s="872"/>
      <c r="AAT80" s="872"/>
      <c r="AAU80" s="872"/>
      <c r="AAV80" s="872"/>
      <c r="AAW80" s="872"/>
      <c r="AAX80" s="872"/>
      <c r="AAY80" s="872"/>
      <c r="AAZ80" s="872"/>
      <c r="ABA80" s="872"/>
      <c r="ABB80" s="872"/>
      <c r="ABC80" s="872"/>
      <c r="ABD80" s="872"/>
      <c r="ABE80" s="872"/>
      <c r="ABF80" s="872"/>
      <c r="ABG80" s="872"/>
      <c r="ABH80" s="872"/>
      <c r="ABI80" s="872"/>
      <c r="ABJ80" s="872"/>
      <c r="ABK80" s="872"/>
      <c r="ABL80" s="872"/>
      <c r="ABM80" s="872"/>
      <c r="ABN80" s="872"/>
      <c r="ABO80" s="872"/>
      <c r="ABP80" s="872"/>
      <c r="ABQ80" s="872"/>
      <c r="ABR80" s="872"/>
      <c r="ABS80" s="872"/>
      <c r="ABT80" s="872"/>
      <c r="ABU80" s="872"/>
      <c r="ABV80" s="872"/>
      <c r="ABW80" s="872"/>
      <c r="ABX80" s="872"/>
      <c r="ABY80" s="872"/>
      <c r="ABZ80" s="872"/>
      <c r="ACA80" s="872"/>
      <c r="ACB80" s="872"/>
      <c r="ACC80" s="872"/>
      <c r="ACD80" s="872"/>
      <c r="ACE80" s="872"/>
      <c r="ACF80" s="872"/>
      <c r="ACG80" s="872"/>
      <c r="ACH80" s="872"/>
      <c r="ACI80" s="872"/>
      <c r="ACJ80" s="872"/>
      <c r="ACK80" s="872"/>
      <c r="ACL80" s="872"/>
      <c r="ACM80" s="872"/>
      <c r="ACN80" s="872"/>
      <c r="ACO80" s="872"/>
      <c r="ACP80" s="872"/>
      <c r="ACQ80" s="872"/>
      <c r="ACR80" s="872"/>
      <c r="ACS80" s="872"/>
      <c r="ACT80" s="872"/>
      <c r="ACU80" s="872"/>
      <c r="ACV80" s="872"/>
      <c r="ACW80" s="872"/>
      <c r="ACX80" s="872"/>
      <c r="ACY80" s="872"/>
      <c r="ACZ80" s="872"/>
      <c r="ADA80" s="872"/>
      <c r="ADB80" s="872"/>
      <c r="ADC80" s="872"/>
      <c r="ADD80" s="872"/>
      <c r="ADE80" s="872"/>
      <c r="ADF80" s="872"/>
      <c r="ADG80" s="872"/>
      <c r="ADH80" s="872"/>
      <c r="ADI80" s="872"/>
      <c r="ADJ80" s="872"/>
      <c r="ADK80" s="872"/>
      <c r="ADL80" s="872"/>
      <c r="ADM80" s="872"/>
      <c r="ADN80" s="872"/>
      <c r="ADO80" s="872"/>
      <c r="ADP80" s="872"/>
      <c r="ADQ80" s="872"/>
      <c r="ADR80" s="872"/>
      <c r="ADS80" s="872"/>
      <c r="ADT80" s="872"/>
      <c r="ADU80" s="872"/>
      <c r="ADV80" s="872"/>
      <c r="ADW80" s="872"/>
      <c r="ADX80" s="872"/>
      <c r="ADY80" s="872"/>
      <c r="ADZ80" s="872"/>
      <c r="AEA80" s="872"/>
      <c r="AEB80" s="872"/>
      <c r="AEC80" s="872"/>
      <c r="AED80" s="872"/>
      <c r="AEE80" s="872"/>
      <c r="AEF80" s="872"/>
      <c r="AEG80" s="872"/>
      <c r="AEH80" s="872"/>
      <c r="AEI80" s="872"/>
      <c r="AEJ80" s="872"/>
      <c r="AEK80" s="872"/>
      <c r="AEL80" s="872"/>
      <c r="AEM80" s="872"/>
      <c r="AEN80" s="872"/>
      <c r="AEO80" s="872"/>
      <c r="AEP80" s="872"/>
      <c r="AEQ80" s="872"/>
      <c r="AER80" s="872"/>
      <c r="AES80" s="872"/>
      <c r="AET80" s="872"/>
      <c r="AEU80" s="872"/>
      <c r="AEV80" s="872"/>
      <c r="AEW80" s="872"/>
      <c r="AEX80" s="872"/>
      <c r="AEY80" s="872"/>
      <c r="AEZ80" s="872"/>
      <c r="AFA80" s="872"/>
      <c r="AFB80" s="872"/>
      <c r="AFC80" s="872"/>
      <c r="AFD80" s="872"/>
      <c r="AFE80" s="872"/>
      <c r="AFF80" s="872"/>
      <c r="AFG80" s="872"/>
      <c r="AFH80" s="872"/>
      <c r="AFI80" s="872"/>
      <c r="AFJ80" s="872"/>
      <c r="AFK80" s="872"/>
      <c r="AFL80" s="872"/>
      <c r="AFM80" s="872"/>
      <c r="AFN80" s="872"/>
      <c r="AFO80" s="872"/>
      <c r="AFP80" s="872"/>
      <c r="AFQ80" s="872"/>
      <c r="AFR80" s="872"/>
      <c r="AFS80" s="872"/>
      <c r="AFT80" s="872"/>
      <c r="AFU80" s="872"/>
      <c r="AFV80" s="872"/>
      <c r="AFW80" s="872"/>
      <c r="AFX80" s="872"/>
      <c r="AFY80" s="872"/>
      <c r="AFZ80" s="872"/>
      <c r="AGA80" s="872"/>
      <c r="AGB80" s="872"/>
      <c r="AGC80" s="872"/>
      <c r="AGD80" s="872"/>
      <c r="AGE80" s="872"/>
      <c r="AGF80" s="872"/>
      <c r="AGG80" s="872"/>
      <c r="AGH80" s="872"/>
      <c r="AGI80" s="872"/>
      <c r="AGJ80" s="872"/>
      <c r="AGK80" s="872"/>
      <c r="AGL80" s="872"/>
      <c r="AGM80" s="872"/>
      <c r="AGN80" s="872"/>
      <c r="AGO80" s="872"/>
      <c r="AGP80" s="872"/>
      <c r="AGQ80" s="872"/>
      <c r="AGR80" s="872"/>
      <c r="AGS80" s="872"/>
      <c r="AGT80" s="872"/>
      <c r="AGU80" s="872"/>
      <c r="AGV80" s="872"/>
      <c r="AGW80" s="872"/>
      <c r="AGX80" s="872"/>
      <c r="AGY80" s="872"/>
      <c r="AGZ80" s="872"/>
      <c r="AHA80" s="872"/>
      <c r="AHB80" s="872"/>
      <c r="AHC80" s="872"/>
      <c r="AHD80" s="872"/>
      <c r="AHE80" s="872"/>
      <c r="AHF80" s="872"/>
      <c r="AHG80" s="872"/>
      <c r="AHH80" s="872"/>
      <c r="AHI80" s="872"/>
      <c r="AHJ80" s="872"/>
      <c r="AHK80" s="872"/>
      <c r="AHL80" s="872"/>
      <c r="AHM80" s="872"/>
      <c r="AHN80" s="872"/>
      <c r="AHO80" s="872"/>
      <c r="AHP80" s="872"/>
      <c r="AHQ80" s="872"/>
      <c r="AHR80" s="872"/>
      <c r="AHS80" s="872"/>
      <c r="AHT80" s="872"/>
      <c r="AHU80" s="872"/>
      <c r="AHV80" s="872"/>
      <c r="AHW80" s="872"/>
      <c r="AHX80" s="872"/>
      <c r="AHY80" s="872"/>
      <c r="AHZ80" s="872"/>
      <c r="AIA80" s="872"/>
      <c r="AIB80" s="872"/>
      <c r="AIC80" s="872"/>
      <c r="AID80" s="872"/>
      <c r="AIE80" s="872"/>
      <c r="AIF80" s="872"/>
      <c r="AIG80" s="872"/>
      <c r="AIH80" s="872"/>
      <c r="AII80" s="872"/>
      <c r="AIJ80" s="872"/>
      <c r="AIK80" s="872"/>
      <c r="AIL80" s="872"/>
      <c r="AIM80" s="872"/>
      <c r="AIN80" s="872"/>
      <c r="AIO80" s="872"/>
      <c r="AIP80" s="872"/>
      <c r="AIQ80" s="872"/>
      <c r="AIR80" s="872"/>
      <c r="AIS80" s="872"/>
      <c r="AIT80" s="872"/>
      <c r="AIU80" s="872"/>
      <c r="AIV80" s="872"/>
      <c r="AIW80" s="872"/>
      <c r="AIX80" s="872"/>
      <c r="AIY80" s="872"/>
      <c r="AIZ80" s="872"/>
      <c r="AJA80" s="872"/>
      <c r="AJB80" s="872"/>
      <c r="AJC80" s="872"/>
      <c r="AJD80" s="872"/>
      <c r="AJE80" s="872"/>
      <c r="AJF80" s="872"/>
      <c r="AJG80" s="872"/>
      <c r="AJH80" s="872"/>
      <c r="AJI80" s="872"/>
      <c r="AJJ80" s="872"/>
      <c r="AJK80" s="872"/>
      <c r="AJL80" s="872"/>
      <c r="AJM80" s="872"/>
      <c r="AJN80" s="872"/>
      <c r="AJO80" s="872"/>
      <c r="AJP80" s="872"/>
      <c r="AJQ80" s="872"/>
      <c r="AJR80" s="872"/>
      <c r="AJS80" s="872"/>
      <c r="AJT80" s="872"/>
      <c r="AJU80" s="872"/>
      <c r="AJV80" s="872"/>
      <c r="AJW80" s="872"/>
      <c r="AJX80" s="872"/>
      <c r="AJY80" s="872"/>
      <c r="AJZ80" s="872"/>
      <c r="AKA80" s="872"/>
      <c r="AKB80" s="872"/>
      <c r="AKC80" s="872"/>
      <c r="AKD80" s="872"/>
      <c r="AKE80" s="872"/>
      <c r="AKF80" s="872"/>
      <c r="AKG80" s="872"/>
      <c r="AKH80" s="872"/>
      <c r="AKI80" s="872"/>
      <c r="AKJ80" s="872"/>
      <c r="AKK80" s="872"/>
      <c r="AKL80" s="872"/>
      <c r="AKM80" s="872"/>
      <c r="AKN80" s="872"/>
      <c r="AKO80" s="872"/>
      <c r="AKP80" s="872"/>
      <c r="AKQ80" s="872"/>
      <c r="AKR80" s="872"/>
      <c r="AKS80" s="872"/>
      <c r="AKT80" s="872"/>
      <c r="AKU80" s="872"/>
      <c r="AKV80" s="872"/>
      <c r="AKW80" s="872"/>
      <c r="AKX80" s="872"/>
      <c r="AKY80" s="872"/>
      <c r="AKZ80" s="872"/>
      <c r="ALA80" s="872"/>
      <c r="ALB80" s="872"/>
      <c r="ALC80" s="872"/>
      <c r="ALD80" s="872"/>
      <c r="ALE80" s="872"/>
      <c r="ALF80" s="872"/>
      <c r="ALG80" s="872"/>
      <c r="ALH80" s="872"/>
      <c r="ALI80" s="872"/>
      <c r="ALJ80" s="872"/>
      <c r="ALK80" s="872"/>
      <c r="ALL80" s="872"/>
      <c r="ALM80" s="872"/>
      <c r="ALN80" s="872"/>
      <c r="ALO80" s="872"/>
      <c r="ALP80" s="872"/>
      <c r="ALQ80" s="872"/>
      <c r="ALR80" s="872"/>
      <c r="ALS80" s="872"/>
      <c r="ALT80" s="872"/>
      <c r="ALU80" s="872"/>
      <c r="ALV80" s="872"/>
      <c r="ALW80" s="872"/>
      <c r="ALX80" s="872"/>
      <c r="ALY80" s="872"/>
      <c r="ALZ80" s="872"/>
      <c r="AMA80" s="872"/>
      <c r="AMB80" s="872"/>
      <c r="AMC80" s="872"/>
      <c r="AMD80" s="872"/>
      <c r="AME80" s="872"/>
      <c r="AMF80" s="872"/>
      <c r="AMG80" s="872"/>
      <c r="AMH80" s="872"/>
      <c r="AMI80" s="872"/>
      <c r="AMJ80" s="872"/>
      <c r="AMK80" s="872"/>
      <c r="AML80" s="872"/>
      <c r="AMM80" s="872"/>
      <c r="AMN80" s="872"/>
      <c r="AMO80" s="872"/>
      <c r="AMP80" s="872"/>
      <c r="AMQ80" s="872"/>
      <c r="AMR80" s="872"/>
      <c r="AMS80" s="872"/>
      <c r="AMT80" s="872"/>
      <c r="AMU80" s="872"/>
      <c r="AMV80" s="872"/>
      <c r="AMW80" s="872"/>
      <c r="AMX80" s="872"/>
      <c r="AMY80" s="872"/>
      <c r="AMZ80" s="872"/>
      <c r="ANA80" s="872"/>
      <c r="ANB80" s="872"/>
      <c r="ANC80" s="872"/>
      <c r="AND80" s="872"/>
      <c r="ANE80" s="872"/>
      <c r="ANF80" s="872"/>
      <c r="ANG80" s="872"/>
      <c r="ANH80" s="872"/>
      <c r="ANI80" s="872"/>
      <c r="ANJ80" s="872"/>
      <c r="ANK80" s="872"/>
      <c r="ANL80" s="872"/>
      <c r="ANM80" s="872"/>
      <c r="ANN80" s="872"/>
      <c r="ANO80" s="872"/>
      <c r="ANP80" s="872"/>
      <c r="ANQ80" s="872"/>
      <c r="ANR80" s="872"/>
      <c r="ANS80" s="872"/>
      <c r="ANT80" s="872"/>
      <c r="ANU80" s="872"/>
      <c r="ANV80" s="872"/>
      <c r="ANW80" s="872"/>
      <c r="ANX80" s="872"/>
      <c r="ANY80" s="872"/>
      <c r="ANZ80" s="872"/>
      <c r="AOA80" s="872"/>
      <c r="AOB80" s="872"/>
      <c r="AOC80" s="872"/>
      <c r="AOD80" s="872"/>
      <c r="AOE80" s="872"/>
      <c r="AOF80" s="872"/>
      <c r="AOG80" s="872"/>
      <c r="AOH80" s="872"/>
      <c r="AOI80" s="872"/>
      <c r="AOJ80" s="872"/>
      <c r="AOK80" s="872"/>
      <c r="AOL80" s="872"/>
      <c r="AOM80" s="872"/>
      <c r="AON80" s="872"/>
      <c r="AOO80" s="872"/>
      <c r="AOP80" s="872"/>
      <c r="AOQ80" s="872"/>
      <c r="AOR80" s="872"/>
      <c r="AOS80" s="872"/>
      <c r="AOT80" s="872"/>
      <c r="AOU80" s="872"/>
      <c r="AOV80" s="872"/>
      <c r="AOW80" s="872"/>
      <c r="AOX80" s="872"/>
      <c r="AOY80" s="872"/>
      <c r="AOZ80" s="872"/>
      <c r="APA80" s="872"/>
      <c r="APB80" s="872"/>
      <c r="APC80" s="872"/>
      <c r="APD80" s="872"/>
      <c r="APE80" s="872"/>
      <c r="APF80" s="872"/>
      <c r="APG80" s="872"/>
      <c r="APH80" s="872"/>
      <c r="API80" s="872"/>
      <c r="APJ80" s="872"/>
      <c r="APK80" s="872"/>
      <c r="APL80" s="872"/>
      <c r="APM80" s="872"/>
      <c r="APN80" s="872"/>
      <c r="APO80" s="872"/>
      <c r="APP80" s="872"/>
      <c r="APQ80" s="872"/>
      <c r="APR80" s="872"/>
      <c r="APS80" s="872"/>
      <c r="APT80" s="872"/>
      <c r="APU80" s="872"/>
      <c r="APV80" s="872"/>
      <c r="APW80" s="872"/>
      <c r="APX80" s="872"/>
      <c r="APY80" s="872"/>
      <c r="APZ80" s="872"/>
      <c r="AQA80" s="872"/>
      <c r="AQB80" s="872"/>
      <c r="AQC80" s="872"/>
      <c r="AQD80" s="872"/>
      <c r="AQE80" s="872"/>
      <c r="AQF80" s="872"/>
      <c r="AQG80" s="872"/>
      <c r="AQH80" s="872"/>
      <c r="AQI80" s="872"/>
      <c r="AQJ80" s="872"/>
      <c r="AQK80" s="872"/>
      <c r="AQL80" s="872"/>
      <c r="AQM80" s="872"/>
      <c r="AQN80" s="872"/>
      <c r="AQO80" s="872"/>
      <c r="AQP80" s="872"/>
      <c r="AQQ80" s="872"/>
      <c r="AQR80" s="872"/>
      <c r="AQS80" s="872"/>
      <c r="AQT80" s="872"/>
      <c r="AQU80" s="872"/>
      <c r="AQV80" s="872"/>
      <c r="AQW80" s="872"/>
      <c r="AQX80" s="872"/>
      <c r="AQY80" s="872"/>
      <c r="AQZ80" s="872"/>
      <c r="ARA80" s="872"/>
      <c r="ARB80" s="872"/>
      <c r="ARC80" s="872"/>
      <c r="ARD80" s="872"/>
      <c r="ARE80" s="872"/>
      <c r="ARF80" s="872"/>
      <c r="ARG80" s="872"/>
      <c r="ARH80" s="872"/>
      <c r="ARI80" s="872"/>
      <c r="ARJ80" s="872"/>
      <c r="ARK80" s="872"/>
      <c r="ARL80" s="872"/>
      <c r="ARM80" s="872"/>
      <c r="ARN80" s="872"/>
      <c r="ARO80" s="872"/>
      <c r="ARP80" s="872"/>
      <c r="ARQ80" s="872"/>
      <c r="ARR80" s="872"/>
      <c r="ARS80" s="872"/>
      <c r="ART80" s="872"/>
      <c r="ARU80" s="872"/>
      <c r="ARV80" s="872"/>
      <c r="ARW80" s="872"/>
      <c r="ARX80" s="872"/>
      <c r="ARY80" s="872"/>
      <c r="ARZ80" s="872"/>
      <c r="ASA80" s="872"/>
      <c r="ASB80" s="872"/>
      <c r="ASC80" s="872"/>
      <c r="ASD80" s="872"/>
      <c r="ASE80" s="872"/>
      <c r="ASF80" s="872"/>
      <c r="ASG80" s="872"/>
      <c r="ASH80" s="872"/>
      <c r="ASI80" s="872"/>
      <c r="ASJ80" s="872"/>
      <c r="ASK80" s="872"/>
      <c r="ASL80" s="872"/>
      <c r="ASM80" s="872"/>
      <c r="ASN80" s="872"/>
      <c r="ASO80" s="872"/>
      <c r="ASP80" s="872"/>
      <c r="ASQ80" s="872"/>
      <c r="ASR80" s="872"/>
      <c r="ASS80" s="872"/>
      <c r="AST80" s="872"/>
      <c r="ASU80" s="872"/>
      <c r="ASV80" s="872"/>
      <c r="ASW80" s="872"/>
      <c r="ASX80" s="872"/>
      <c r="ASY80" s="872"/>
      <c r="ASZ80" s="872"/>
      <c r="ATA80" s="872"/>
      <c r="ATB80" s="872"/>
      <c r="ATC80" s="872"/>
      <c r="ATD80" s="872"/>
      <c r="ATE80" s="872"/>
      <c r="ATF80" s="872"/>
      <c r="ATG80" s="872"/>
      <c r="ATH80" s="872"/>
      <c r="ATI80" s="872"/>
      <c r="ATJ80" s="872"/>
      <c r="ATK80" s="872"/>
      <c r="ATL80" s="872"/>
      <c r="ATM80" s="872"/>
      <c r="ATN80" s="872"/>
      <c r="ATO80" s="872"/>
      <c r="ATP80" s="872"/>
      <c r="ATQ80" s="872"/>
      <c r="ATR80" s="872"/>
      <c r="ATS80" s="872"/>
      <c r="ATT80" s="872"/>
      <c r="ATU80" s="872"/>
      <c r="ATV80" s="872"/>
      <c r="ATW80" s="872"/>
      <c r="ATX80" s="872"/>
      <c r="ATY80" s="872"/>
      <c r="ATZ80" s="872"/>
      <c r="AUA80" s="872"/>
      <c r="AUB80" s="872"/>
      <c r="AUC80" s="872"/>
      <c r="AUD80" s="872"/>
      <c r="AUE80" s="872"/>
      <c r="AUF80" s="872"/>
      <c r="AUG80" s="872"/>
      <c r="AUH80" s="872"/>
      <c r="AUI80" s="872"/>
      <c r="AUJ80" s="872"/>
      <c r="AUK80" s="872"/>
      <c r="AUL80" s="872"/>
      <c r="AUM80" s="872"/>
      <c r="AUN80" s="872"/>
      <c r="AUO80" s="872"/>
      <c r="AUP80" s="872"/>
      <c r="AUQ80" s="872"/>
      <c r="AUR80" s="872"/>
      <c r="AUS80" s="872"/>
      <c r="AUT80" s="872"/>
      <c r="AUU80" s="872"/>
      <c r="AUV80" s="872"/>
      <c r="AUW80" s="872"/>
      <c r="AUX80" s="872"/>
      <c r="AUY80" s="872"/>
      <c r="AUZ80" s="872"/>
      <c r="AVA80" s="872"/>
      <c r="AVB80" s="872"/>
      <c r="AVC80" s="872"/>
      <c r="AVD80" s="872"/>
      <c r="AVE80" s="872"/>
      <c r="AVF80" s="872"/>
      <c r="AVG80" s="872"/>
      <c r="AVH80" s="872"/>
      <c r="AVI80" s="872"/>
      <c r="AVJ80" s="872"/>
      <c r="AVK80" s="872"/>
      <c r="AVL80" s="872"/>
      <c r="AVM80" s="872"/>
      <c r="AVN80" s="872"/>
      <c r="AVO80" s="872"/>
      <c r="AVP80" s="872"/>
      <c r="AVQ80" s="872"/>
      <c r="AVR80" s="872"/>
      <c r="AVS80" s="872"/>
      <c r="AVT80" s="872"/>
      <c r="AVU80" s="872"/>
      <c r="AVV80" s="872"/>
      <c r="AVW80" s="872"/>
      <c r="AVX80" s="872"/>
      <c r="AVY80" s="872"/>
      <c r="AVZ80" s="872"/>
      <c r="AWA80" s="872"/>
      <c r="AWB80" s="872"/>
      <c r="AWC80" s="872"/>
      <c r="AWD80" s="872"/>
      <c r="AWE80" s="872"/>
      <c r="AWF80" s="872"/>
      <c r="AWG80" s="872"/>
      <c r="AWH80" s="872"/>
      <c r="AWI80" s="872"/>
      <c r="AWJ80" s="872"/>
      <c r="AWK80" s="872"/>
      <c r="AWL80" s="872"/>
      <c r="AWM80" s="872"/>
      <c r="AWN80" s="872"/>
      <c r="AWO80" s="872"/>
      <c r="AWP80" s="872"/>
      <c r="AWQ80" s="872"/>
      <c r="AWR80" s="872"/>
      <c r="AWS80" s="872"/>
      <c r="AWT80" s="872"/>
      <c r="AWU80" s="872"/>
      <c r="AWV80" s="872"/>
      <c r="AWW80" s="872"/>
      <c r="AWX80" s="872"/>
      <c r="AWY80" s="872"/>
      <c r="AWZ80" s="872"/>
      <c r="AXA80" s="872"/>
      <c r="AXB80" s="872"/>
      <c r="AXC80" s="872"/>
      <c r="AXD80" s="872"/>
      <c r="AXE80" s="872"/>
      <c r="AXF80" s="872"/>
      <c r="AXG80" s="872"/>
      <c r="AXH80" s="872"/>
      <c r="AXI80" s="872"/>
      <c r="AXJ80" s="872"/>
      <c r="AXK80" s="872"/>
      <c r="AXL80" s="872"/>
      <c r="AXM80" s="872"/>
      <c r="AXN80" s="872"/>
      <c r="AXO80" s="872"/>
      <c r="AXP80" s="872"/>
      <c r="AXQ80" s="872"/>
      <c r="AXR80" s="872"/>
      <c r="AXS80" s="872"/>
      <c r="AXT80" s="872"/>
      <c r="AXU80" s="872"/>
      <c r="AXV80" s="872"/>
      <c r="AXW80" s="872"/>
      <c r="AXX80" s="872"/>
      <c r="AXY80" s="872"/>
      <c r="AXZ80" s="872"/>
      <c r="AYA80" s="872"/>
      <c r="AYB80" s="872"/>
      <c r="AYC80" s="872"/>
      <c r="AYD80" s="872"/>
      <c r="AYE80" s="872"/>
      <c r="AYF80" s="872"/>
      <c r="AYG80" s="872"/>
      <c r="AYH80" s="872"/>
      <c r="AYI80" s="872"/>
      <c r="AYJ80" s="872"/>
      <c r="AYK80" s="872"/>
      <c r="AYL80" s="872"/>
      <c r="AYM80" s="872"/>
      <c r="AYN80" s="872"/>
      <c r="AYO80" s="872"/>
      <c r="AYP80" s="872"/>
      <c r="AYQ80" s="872"/>
      <c r="AYR80" s="872"/>
      <c r="AYS80" s="872"/>
      <c r="AYT80" s="872"/>
      <c r="AYU80" s="872"/>
      <c r="AYV80" s="872"/>
      <c r="AYW80" s="872"/>
      <c r="AYX80" s="872"/>
      <c r="AYY80" s="872"/>
      <c r="AYZ80" s="872"/>
      <c r="AZA80" s="872"/>
      <c r="AZB80" s="872"/>
      <c r="AZC80" s="872"/>
      <c r="AZD80" s="872"/>
      <c r="AZE80" s="872"/>
      <c r="AZF80" s="872"/>
      <c r="AZG80" s="872"/>
      <c r="AZH80" s="872"/>
      <c r="AZI80" s="872"/>
      <c r="AZJ80" s="872"/>
      <c r="AZK80" s="872"/>
      <c r="AZL80" s="872"/>
      <c r="AZM80" s="872"/>
      <c r="AZN80" s="872"/>
      <c r="AZO80" s="872"/>
      <c r="AZP80" s="872"/>
      <c r="AZQ80" s="872"/>
      <c r="AZR80" s="872"/>
      <c r="AZS80" s="872"/>
      <c r="AZT80" s="872"/>
      <c r="AZU80" s="872"/>
      <c r="AZV80" s="872"/>
      <c r="AZW80" s="872"/>
      <c r="AZX80" s="872"/>
      <c r="AZY80" s="872"/>
      <c r="AZZ80" s="872"/>
      <c r="BAA80" s="872"/>
      <c r="BAB80" s="872"/>
      <c r="BAC80" s="872"/>
      <c r="BAD80" s="872"/>
      <c r="BAE80" s="872"/>
      <c r="BAF80" s="872"/>
      <c r="BAG80" s="872"/>
      <c r="BAH80" s="872"/>
      <c r="BAI80" s="872"/>
      <c r="BAJ80" s="872"/>
      <c r="BAK80" s="872"/>
      <c r="BAL80" s="872"/>
      <c r="BAM80" s="872"/>
      <c r="BAN80" s="872"/>
      <c r="BAO80" s="872"/>
      <c r="BAP80" s="872"/>
      <c r="BAQ80" s="872"/>
      <c r="BAR80" s="872"/>
      <c r="BAS80" s="872"/>
      <c r="BAT80" s="872"/>
      <c r="BAU80" s="872"/>
      <c r="BAV80" s="872"/>
      <c r="BAW80" s="872"/>
      <c r="BAX80" s="872"/>
      <c r="BAY80" s="872"/>
      <c r="BAZ80" s="872"/>
      <c r="BBA80" s="872"/>
      <c r="BBB80" s="872"/>
      <c r="BBC80" s="872"/>
      <c r="BBD80" s="872"/>
      <c r="BBE80" s="872"/>
      <c r="BBF80" s="872"/>
      <c r="BBG80" s="872"/>
      <c r="BBH80" s="872"/>
      <c r="BBI80" s="872"/>
      <c r="BBJ80" s="872"/>
      <c r="BBK80" s="872"/>
      <c r="BBL80" s="872"/>
      <c r="BBM80" s="872"/>
      <c r="BBN80" s="872"/>
      <c r="BBO80" s="872"/>
      <c r="BBP80" s="872"/>
      <c r="BBQ80" s="872"/>
      <c r="BBR80" s="872"/>
      <c r="BBS80" s="872"/>
      <c r="BBT80" s="872"/>
      <c r="BBU80" s="872"/>
      <c r="BBV80" s="872"/>
      <c r="BBW80" s="872"/>
      <c r="BBX80" s="872"/>
      <c r="BBY80" s="872"/>
      <c r="BBZ80" s="872"/>
      <c r="BCA80" s="872"/>
      <c r="BCB80" s="872"/>
      <c r="BCC80" s="872"/>
      <c r="BCD80" s="872"/>
      <c r="BCE80" s="872"/>
      <c r="BCF80" s="872"/>
      <c r="BCG80" s="872"/>
      <c r="BCH80" s="872"/>
      <c r="BCI80" s="872"/>
      <c r="BCJ80" s="872"/>
      <c r="BCK80" s="872"/>
      <c r="BCL80" s="872"/>
      <c r="BCM80" s="872"/>
      <c r="BCN80" s="872"/>
      <c r="BCO80" s="872"/>
      <c r="BCP80" s="872"/>
      <c r="BCQ80" s="872"/>
      <c r="BCR80" s="872"/>
      <c r="BCS80" s="872"/>
      <c r="BCT80" s="872"/>
      <c r="BCU80" s="872"/>
      <c r="BCV80" s="872"/>
      <c r="BCW80" s="872"/>
      <c r="BCX80" s="872"/>
      <c r="BCY80" s="872"/>
      <c r="BCZ80" s="872"/>
      <c r="BDA80" s="872"/>
      <c r="BDB80" s="872"/>
      <c r="BDC80" s="872"/>
      <c r="BDD80" s="872"/>
      <c r="BDE80" s="872"/>
      <c r="BDF80" s="872"/>
      <c r="BDG80" s="872"/>
      <c r="BDH80" s="872"/>
      <c r="BDI80" s="872"/>
      <c r="BDJ80" s="872"/>
      <c r="BDK80" s="872"/>
      <c r="BDL80" s="872"/>
      <c r="BDM80" s="872"/>
      <c r="BDN80" s="872"/>
      <c r="BDO80" s="872"/>
      <c r="BDP80" s="872"/>
      <c r="BDQ80" s="872"/>
      <c r="BDR80" s="872"/>
      <c r="BDS80" s="872"/>
      <c r="BDT80" s="872"/>
      <c r="BDU80" s="872"/>
      <c r="BDV80" s="872"/>
      <c r="BDW80" s="872"/>
      <c r="BDX80" s="872"/>
      <c r="BDY80" s="872"/>
      <c r="BDZ80" s="872"/>
      <c r="BEA80" s="872"/>
      <c r="BEB80" s="872"/>
      <c r="BEC80" s="872"/>
      <c r="BED80" s="872"/>
      <c r="BEE80" s="872"/>
      <c r="BEF80" s="872"/>
      <c r="BEG80" s="872"/>
      <c r="BEH80" s="872"/>
      <c r="BEI80" s="872"/>
      <c r="BEJ80" s="872"/>
      <c r="BEK80" s="872"/>
      <c r="BEL80" s="872"/>
      <c r="BEM80" s="872"/>
      <c r="BEN80" s="872"/>
      <c r="BEO80" s="872"/>
      <c r="BEP80" s="872"/>
      <c r="BEQ80" s="872"/>
      <c r="BER80" s="872"/>
      <c r="BES80" s="872"/>
      <c r="BET80" s="872"/>
      <c r="BEU80" s="872"/>
      <c r="BEV80" s="872"/>
      <c r="BEW80" s="872"/>
      <c r="BEX80" s="872"/>
      <c r="BEY80" s="872"/>
      <c r="BEZ80" s="872"/>
      <c r="BFA80" s="872"/>
      <c r="BFB80" s="872"/>
      <c r="BFC80" s="872"/>
      <c r="BFD80" s="872"/>
      <c r="BFE80" s="872"/>
      <c r="BFF80" s="872"/>
      <c r="BFG80" s="872"/>
      <c r="BFH80" s="872"/>
      <c r="BFI80" s="872"/>
      <c r="BFJ80" s="872"/>
      <c r="BFK80" s="872"/>
      <c r="BFL80" s="872"/>
      <c r="BFM80" s="872"/>
      <c r="BFN80" s="872"/>
      <c r="BFO80" s="872"/>
      <c r="BFP80" s="872"/>
      <c r="BFQ80" s="872"/>
      <c r="BFR80" s="872"/>
      <c r="BFS80" s="872"/>
      <c r="BFT80" s="872"/>
      <c r="BFU80" s="872"/>
      <c r="BFV80" s="872"/>
      <c r="BFW80" s="872"/>
      <c r="BFX80" s="872"/>
      <c r="BFY80" s="872"/>
      <c r="BFZ80" s="872"/>
      <c r="BGA80" s="872"/>
      <c r="BGB80" s="872"/>
      <c r="BGC80" s="872"/>
      <c r="BGD80" s="872"/>
      <c r="BGE80" s="872"/>
      <c r="BGF80" s="872"/>
      <c r="BGG80" s="872"/>
      <c r="BGH80" s="872"/>
      <c r="BGI80" s="872"/>
      <c r="BGJ80" s="872"/>
      <c r="BGK80" s="872"/>
      <c r="BGL80" s="872"/>
      <c r="BGM80" s="872"/>
      <c r="BGN80" s="872"/>
      <c r="BGO80" s="872"/>
      <c r="BGP80" s="872"/>
      <c r="BGQ80" s="872"/>
      <c r="BGR80" s="872"/>
      <c r="BGS80" s="872"/>
      <c r="BGT80" s="872"/>
      <c r="BGU80" s="872"/>
      <c r="BGV80" s="872"/>
      <c r="BGW80" s="872"/>
      <c r="BGX80" s="872"/>
      <c r="BGY80" s="872"/>
      <c r="BGZ80" s="872"/>
      <c r="BHA80" s="872"/>
      <c r="BHB80" s="872"/>
      <c r="BHC80" s="872"/>
      <c r="BHD80" s="872"/>
      <c r="BHE80" s="872"/>
      <c r="BHF80" s="872"/>
      <c r="BHG80" s="872"/>
      <c r="BHH80" s="872"/>
      <c r="BHI80" s="872"/>
      <c r="BHJ80" s="872"/>
      <c r="BHK80" s="872"/>
      <c r="BHL80" s="872"/>
      <c r="BHM80" s="872"/>
      <c r="BHN80" s="872"/>
      <c r="BHO80" s="872"/>
      <c r="BHP80" s="872"/>
      <c r="BHQ80" s="872"/>
      <c r="BHR80" s="872"/>
      <c r="BHS80" s="872"/>
      <c r="BHT80" s="872"/>
      <c r="BHU80" s="872"/>
      <c r="BHV80" s="872"/>
      <c r="BHW80" s="872"/>
      <c r="BHX80" s="872"/>
      <c r="BHY80" s="872"/>
      <c r="BHZ80" s="872"/>
      <c r="BIA80" s="872"/>
      <c r="BIB80" s="872"/>
      <c r="BIC80" s="872"/>
      <c r="BID80" s="872"/>
      <c r="BIE80" s="872"/>
      <c r="BIF80" s="872"/>
      <c r="BIG80" s="872"/>
      <c r="BIH80" s="872"/>
      <c r="BII80" s="872"/>
      <c r="BIJ80" s="872"/>
      <c r="BIK80" s="872"/>
      <c r="BIL80" s="872"/>
      <c r="BIM80" s="872"/>
      <c r="BIN80" s="872"/>
      <c r="BIO80" s="872"/>
      <c r="BIP80" s="872"/>
      <c r="BIQ80" s="872"/>
      <c r="BIR80" s="872"/>
      <c r="BIS80" s="872"/>
      <c r="BIT80" s="872"/>
      <c r="BIU80" s="872"/>
      <c r="BIV80" s="872"/>
      <c r="BIW80" s="872"/>
      <c r="BIX80" s="872"/>
      <c r="BIY80" s="872"/>
      <c r="BIZ80" s="872"/>
      <c r="BJA80" s="872"/>
      <c r="BJB80" s="872"/>
      <c r="BJC80" s="872"/>
      <c r="BJD80" s="872"/>
      <c r="BJE80" s="872"/>
      <c r="BJF80" s="872"/>
      <c r="BJG80" s="872"/>
      <c r="BJH80" s="872"/>
      <c r="BJI80" s="872"/>
      <c r="BJJ80" s="872"/>
      <c r="BJK80" s="872"/>
      <c r="BJL80" s="872"/>
      <c r="BJM80" s="872"/>
      <c r="BJN80" s="872"/>
      <c r="BJO80" s="872"/>
      <c r="BJP80" s="872"/>
      <c r="BJQ80" s="872"/>
      <c r="BJR80" s="872"/>
      <c r="BJS80" s="872"/>
      <c r="BJT80" s="872"/>
      <c r="BJU80" s="872"/>
      <c r="BJV80" s="872"/>
      <c r="BJW80" s="872"/>
      <c r="BJX80" s="872"/>
      <c r="BJY80" s="872"/>
      <c r="BJZ80" s="872"/>
      <c r="BKA80" s="872"/>
      <c r="BKB80" s="872"/>
      <c r="BKC80" s="872"/>
      <c r="BKD80" s="872"/>
      <c r="BKE80" s="872"/>
      <c r="BKF80" s="872"/>
      <c r="BKG80" s="872"/>
      <c r="BKH80" s="872"/>
      <c r="BKI80" s="872"/>
      <c r="BKJ80" s="872"/>
      <c r="BKK80" s="872"/>
      <c r="BKL80" s="872"/>
      <c r="BKM80" s="872"/>
      <c r="BKN80" s="872"/>
      <c r="BKO80" s="872"/>
      <c r="BKP80" s="872"/>
      <c r="BKQ80" s="872"/>
      <c r="BKR80" s="872"/>
      <c r="BKS80" s="872"/>
      <c r="BKT80" s="872"/>
      <c r="BKU80" s="872"/>
      <c r="BKV80" s="872"/>
      <c r="BKW80" s="872"/>
      <c r="BKX80" s="872"/>
      <c r="BKY80" s="872"/>
      <c r="BKZ80" s="872"/>
      <c r="BLA80" s="872"/>
      <c r="BLB80" s="872"/>
      <c r="BLC80" s="872"/>
      <c r="BLD80" s="872"/>
      <c r="BLE80" s="872"/>
      <c r="BLF80" s="872"/>
      <c r="BLG80" s="872"/>
      <c r="BLH80" s="872"/>
      <c r="BLI80" s="872"/>
      <c r="BLJ80" s="872"/>
      <c r="BLK80" s="872"/>
      <c r="BLL80" s="872"/>
      <c r="BLM80" s="872"/>
      <c r="BLN80" s="872"/>
      <c r="BLO80" s="872"/>
      <c r="BLP80" s="872"/>
      <c r="BLQ80" s="872"/>
      <c r="BLR80" s="872"/>
      <c r="BLS80" s="872"/>
      <c r="BLT80" s="872"/>
      <c r="BLU80" s="872"/>
      <c r="BLV80" s="872"/>
      <c r="BLW80" s="872"/>
      <c r="BLX80" s="872"/>
      <c r="BLY80" s="872"/>
      <c r="BLZ80" s="872"/>
      <c r="BMA80" s="872"/>
      <c r="BMB80" s="872"/>
      <c r="BMC80" s="872"/>
      <c r="BMD80" s="872"/>
      <c r="BME80" s="872"/>
      <c r="BMF80" s="872"/>
      <c r="BMG80" s="872"/>
      <c r="BMH80" s="872"/>
      <c r="BMI80" s="872"/>
      <c r="BMJ80" s="872"/>
      <c r="BMK80" s="872"/>
      <c r="BML80" s="872"/>
      <c r="BMM80" s="872"/>
      <c r="BMN80" s="872"/>
      <c r="BMO80" s="872"/>
      <c r="BMP80" s="872"/>
      <c r="BMQ80" s="872"/>
      <c r="BMR80" s="872"/>
      <c r="BMS80" s="872"/>
      <c r="BMT80" s="872"/>
      <c r="BMU80" s="872"/>
      <c r="BMV80" s="872"/>
      <c r="BMW80" s="872"/>
      <c r="BMX80" s="872"/>
      <c r="BMY80" s="872"/>
      <c r="BMZ80" s="872"/>
      <c r="BNA80" s="872"/>
      <c r="BNB80" s="872"/>
      <c r="BNC80" s="872"/>
      <c r="BND80" s="872"/>
      <c r="BNE80" s="872"/>
      <c r="BNF80" s="872"/>
      <c r="BNG80" s="872"/>
      <c r="BNH80" s="872"/>
      <c r="BNI80" s="872"/>
      <c r="BNJ80" s="872"/>
      <c r="BNK80" s="872"/>
      <c r="BNL80" s="872"/>
      <c r="BNM80" s="872"/>
      <c r="BNN80" s="872"/>
      <c r="BNO80" s="872"/>
      <c r="BNP80" s="872"/>
      <c r="BNQ80" s="872"/>
      <c r="BNR80" s="872"/>
      <c r="BNS80" s="872"/>
      <c r="BNT80" s="872"/>
      <c r="BNU80" s="872"/>
      <c r="BNV80" s="872"/>
      <c r="BNW80" s="872"/>
      <c r="BNX80" s="872"/>
      <c r="BNY80" s="872"/>
      <c r="BNZ80" s="872"/>
      <c r="BOA80" s="872"/>
      <c r="BOB80" s="872"/>
      <c r="BOC80" s="872"/>
      <c r="BOD80" s="872"/>
      <c r="BOE80" s="872"/>
      <c r="BOF80" s="872"/>
      <c r="BOG80" s="872"/>
      <c r="BOH80" s="872"/>
      <c r="BOI80" s="872"/>
      <c r="BOJ80" s="872"/>
      <c r="BOK80" s="872"/>
      <c r="BOL80" s="872"/>
      <c r="BOM80" s="872"/>
      <c r="BON80" s="872"/>
      <c r="BOO80" s="872"/>
      <c r="BOP80" s="872"/>
      <c r="BOQ80" s="872"/>
      <c r="BOR80" s="872"/>
      <c r="BOS80" s="872"/>
      <c r="BOT80" s="872"/>
      <c r="BOU80" s="872"/>
      <c r="BOV80" s="872"/>
      <c r="BOW80" s="872"/>
      <c r="BOX80" s="872"/>
      <c r="BOY80" s="872"/>
      <c r="BOZ80" s="872"/>
      <c r="BPA80" s="872"/>
      <c r="BPB80" s="872"/>
      <c r="BPC80" s="872"/>
      <c r="BPD80" s="872"/>
      <c r="BPE80" s="872"/>
      <c r="BPF80" s="872"/>
      <c r="BPG80" s="872"/>
      <c r="BPH80" s="872"/>
      <c r="BPI80" s="872"/>
      <c r="BPJ80" s="872"/>
      <c r="BPK80" s="872"/>
      <c r="BPL80" s="872"/>
      <c r="BPM80" s="872"/>
      <c r="BPN80" s="872"/>
      <c r="BPO80" s="872"/>
      <c r="BPP80" s="872"/>
      <c r="BPQ80" s="872"/>
      <c r="BPR80" s="872"/>
      <c r="BPS80" s="872"/>
      <c r="BPT80" s="872"/>
      <c r="BPU80" s="872"/>
      <c r="BPV80" s="872"/>
      <c r="BPW80" s="872"/>
      <c r="BPX80" s="872"/>
      <c r="BPY80" s="872"/>
      <c r="BPZ80" s="872"/>
      <c r="BQA80" s="872"/>
      <c r="BQB80" s="872"/>
      <c r="BQC80" s="872"/>
      <c r="BQD80" s="872"/>
      <c r="BQE80" s="872"/>
      <c r="BQF80" s="872"/>
      <c r="BQG80" s="872"/>
      <c r="BQH80" s="872"/>
      <c r="BQI80" s="872"/>
      <c r="BQJ80" s="872"/>
      <c r="BQK80" s="872"/>
      <c r="BQL80" s="872"/>
      <c r="BQM80" s="872"/>
      <c r="BQN80" s="872"/>
      <c r="BQO80" s="872"/>
      <c r="BQP80" s="872"/>
      <c r="BQQ80" s="872"/>
      <c r="BQR80" s="872"/>
      <c r="BQS80" s="872"/>
      <c r="BQT80" s="872"/>
      <c r="BQU80" s="872"/>
      <c r="BQV80" s="872"/>
      <c r="BQW80" s="872"/>
      <c r="BQX80" s="872"/>
      <c r="BQY80" s="872"/>
      <c r="BQZ80" s="872"/>
      <c r="BRA80" s="872"/>
      <c r="BRB80" s="872"/>
      <c r="BRC80" s="872"/>
      <c r="BRD80" s="872"/>
      <c r="BRE80" s="872"/>
      <c r="BRF80" s="872"/>
      <c r="BRG80" s="872"/>
      <c r="BRH80" s="872"/>
      <c r="BRI80" s="872"/>
      <c r="BRJ80" s="872"/>
      <c r="BRK80" s="872"/>
      <c r="BRL80" s="872"/>
      <c r="BRM80" s="872"/>
      <c r="BRN80" s="872"/>
      <c r="BRO80" s="872"/>
      <c r="BRP80" s="872"/>
      <c r="BRQ80" s="872"/>
      <c r="BRR80" s="872"/>
      <c r="BRS80" s="872"/>
      <c r="BRT80" s="872"/>
      <c r="BRU80" s="872"/>
      <c r="BRV80" s="872"/>
      <c r="BRW80" s="872"/>
      <c r="BRX80" s="872"/>
      <c r="BRY80" s="872"/>
      <c r="BRZ80" s="872"/>
      <c r="BSA80" s="872"/>
      <c r="BSB80" s="872"/>
      <c r="BSC80" s="872"/>
      <c r="BSD80" s="872"/>
      <c r="BSE80" s="872"/>
      <c r="BSF80" s="872"/>
      <c r="BSG80" s="872"/>
      <c r="BSH80" s="872"/>
      <c r="BSI80" s="872"/>
      <c r="BSJ80" s="872"/>
      <c r="BSK80" s="872"/>
      <c r="BSL80" s="872"/>
      <c r="BSM80" s="872"/>
      <c r="BSN80" s="872"/>
      <c r="BSO80" s="872"/>
      <c r="BSP80" s="872"/>
      <c r="BSQ80" s="872"/>
      <c r="BSR80" s="872"/>
      <c r="BSS80" s="872"/>
      <c r="BST80" s="872"/>
      <c r="BSU80" s="872"/>
      <c r="BSV80" s="872"/>
      <c r="BSW80" s="872"/>
      <c r="BSX80" s="872"/>
      <c r="BSY80" s="872"/>
      <c r="BSZ80" s="872"/>
      <c r="BTA80" s="872"/>
      <c r="BTB80" s="872"/>
      <c r="BTC80" s="872"/>
      <c r="BTD80" s="872"/>
      <c r="BTE80" s="872"/>
      <c r="BTF80" s="872"/>
      <c r="BTG80" s="872"/>
      <c r="BTH80" s="872"/>
      <c r="BTI80" s="872"/>
      <c r="BTJ80" s="872"/>
      <c r="BTK80" s="872"/>
      <c r="BTL80" s="872"/>
      <c r="BTM80" s="872"/>
      <c r="BTN80" s="872"/>
      <c r="BTO80" s="872"/>
      <c r="BTP80" s="872"/>
      <c r="BTQ80" s="872"/>
      <c r="BTR80" s="872"/>
      <c r="BTS80" s="872"/>
      <c r="BTT80" s="872"/>
      <c r="BTU80" s="872"/>
      <c r="BTV80" s="872"/>
      <c r="BTW80" s="872"/>
      <c r="BTX80" s="872"/>
      <c r="BTY80" s="872"/>
      <c r="BTZ80" s="872"/>
      <c r="BUA80" s="872"/>
      <c r="BUB80" s="872"/>
      <c r="BUC80" s="872"/>
      <c r="BUD80" s="872"/>
      <c r="BUE80" s="872"/>
      <c r="BUF80" s="872"/>
      <c r="BUG80" s="872"/>
      <c r="BUH80" s="872"/>
      <c r="BUI80" s="872"/>
      <c r="BUJ80" s="872"/>
      <c r="BUK80" s="872"/>
      <c r="BUL80" s="872"/>
      <c r="BUM80" s="872"/>
      <c r="BUN80" s="872"/>
      <c r="BUO80" s="872"/>
      <c r="BUP80" s="872"/>
      <c r="BUQ80" s="872"/>
      <c r="BUR80" s="872"/>
      <c r="BUS80" s="872"/>
      <c r="BUT80" s="872"/>
      <c r="BUU80" s="872"/>
      <c r="BUV80" s="872"/>
      <c r="BUW80" s="872"/>
      <c r="BUX80" s="872"/>
      <c r="BUY80" s="872"/>
      <c r="BUZ80" s="872"/>
      <c r="BVA80" s="872"/>
      <c r="BVB80" s="872"/>
      <c r="BVC80" s="872"/>
      <c r="BVD80" s="872"/>
      <c r="BVE80" s="872"/>
      <c r="BVF80" s="872"/>
      <c r="BVG80" s="872"/>
      <c r="BVH80" s="872"/>
      <c r="BVI80" s="872"/>
      <c r="BVJ80" s="872"/>
      <c r="BVK80" s="872"/>
      <c r="BVL80" s="872"/>
      <c r="BVM80" s="872"/>
      <c r="BVN80" s="872"/>
      <c r="BVO80" s="872"/>
      <c r="BVP80" s="872"/>
      <c r="BVQ80" s="872"/>
      <c r="BVR80" s="872"/>
      <c r="BVS80" s="872"/>
      <c r="BVT80" s="872"/>
      <c r="BVU80" s="872"/>
      <c r="BVV80" s="872"/>
      <c r="BVW80" s="872"/>
      <c r="BVX80" s="872"/>
      <c r="BVY80" s="872"/>
      <c r="BVZ80" s="872"/>
      <c r="BWA80" s="872"/>
      <c r="BWB80" s="872"/>
      <c r="BWC80" s="872"/>
      <c r="BWD80" s="872"/>
      <c r="BWE80" s="872"/>
      <c r="BWF80" s="872"/>
      <c r="BWG80" s="872"/>
      <c r="BWH80" s="872"/>
      <c r="BWI80" s="872"/>
      <c r="BWJ80" s="872"/>
      <c r="BWK80" s="872"/>
      <c r="BWL80" s="872"/>
      <c r="BWM80" s="872"/>
      <c r="BWN80" s="872"/>
      <c r="BWO80" s="872"/>
      <c r="BWP80" s="872"/>
      <c r="BWQ80" s="872"/>
      <c r="BWR80" s="872"/>
      <c r="BWS80" s="872"/>
      <c r="BWT80" s="872"/>
      <c r="BWU80" s="872"/>
      <c r="BWV80" s="872"/>
      <c r="BWW80" s="872"/>
      <c r="BWX80" s="872"/>
      <c r="BWY80" s="872"/>
      <c r="BWZ80" s="872"/>
      <c r="BXA80" s="872"/>
      <c r="BXB80" s="872"/>
      <c r="BXC80" s="872"/>
      <c r="BXD80" s="872"/>
      <c r="BXE80" s="872"/>
      <c r="BXF80" s="872"/>
      <c r="BXG80" s="872"/>
      <c r="BXH80" s="872"/>
      <c r="BXI80" s="872"/>
      <c r="BXJ80" s="872"/>
      <c r="BXK80" s="872"/>
      <c r="BXL80" s="872"/>
      <c r="BXM80" s="872"/>
      <c r="BXN80" s="872"/>
      <c r="BXO80" s="872"/>
      <c r="BXP80" s="872"/>
      <c r="BXQ80" s="872"/>
      <c r="BXR80" s="872"/>
      <c r="BXS80" s="872"/>
      <c r="BXT80" s="872"/>
      <c r="BXU80" s="872"/>
      <c r="BXV80" s="872"/>
      <c r="BXW80" s="872"/>
      <c r="BXX80" s="872"/>
      <c r="BXY80" s="872"/>
      <c r="BXZ80" s="872"/>
      <c r="BYA80" s="872"/>
      <c r="BYB80" s="872"/>
      <c r="BYC80" s="872"/>
      <c r="BYD80" s="872"/>
      <c r="BYE80" s="872"/>
      <c r="BYF80" s="872"/>
      <c r="BYG80" s="872"/>
      <c r="BYH80" s="872"/>
      <c r="BYI80" s="872"/>
      <c r="BYJ80" s="872"/>
      <c r="BYK80" s="872"/>
      <c r="BYL80" s="872"/>
      <c r="BYM80" s="872"/>
      <c r="BYN80" s="872"/>
      <c r="BYO80" s="872"/>
      <c r="BYP80" s="872"/>
      <c r="BYQ80" s="872"/>
      <c r="BYR80" s="872"/>
      <c r="BYS80" s="872"/>
      <c r="BYT80" s="872"/>
      <c r="BYU80" s="872"/>
      <c r="BYV80" s="872"/>
      <c r="BYW80" s="872"/>
      <c r="BYX80" s="872"/>
      <c r="BYY80" s="872"/>
      <c r="BYZ80" s="872"/>
      <c r="BZA80" s="872"/>
      <c r="BZB80" s="872"/>
      <c r="BZC80" s="872"/>
      <c r="BZD80" s="872"/>
      <c r="BZE80" s="872"/>
      <c r="BZF80" s="872"/>
      <c r="BZG80" s="872"/>
      <c r="BZH80" s="872"/>
      <c r="BZI80" s="872"/>
      <c r="BZJ80" s="872"/>
      <c r="BZK80" s="872"/>
      <c r="BZL80" s="872"/>
      <c r="BZM80" s="872"/>
      <c r="BZN80" s="872"/>
      <c r="BZO80" s="872"/>
      <c r="BZP80" s="872"/>
      <c r="BZQ80" s="872"/>
      <c r="BZR80" s="872"/>
      <c r="BZS80" s="872"/>
      <c r="BZT80" s="872"/>
      <c r="BZU80" s="872"/>
      <c r="BZV80" s="872"/>
      <c r="BZW80" s="872"/>
      <c r="BZX80" s="872"/>
      <c r="BZY80" s="872"/>
      <c r="BZZ80" s="872"/>
      <c r="CAA80" s="872"/>
      <c r="CAB80" s="872"/>
      <c r="CAC80" s="872"/>
      <c r="CAD80" s="872"/>
      <c r="CAE80" s="872"/>
      <c r="CAF80" s="872"/>
      <c r="CAG80" s="872"/>
      <c r="CAH80" s="872"/>
      <c r="CAI80" s="872"/>
      <c r="CAJ80" s="872"/>
      <c r="CAK80" s="872"/>
      <c r="CAL80" s="872"/>
      <c r="CAM80" s="872"/>
      <c r="CAN80" s="872"/>
      <c r="CAO80" s="872"/>
      <c r="CAP80" s="872"/>
      <c r="CAQ80" s="872"/>
      <c r="CAR80" s="872"/>
      <c r="CAS80" s="872"/>
      <c r="CAT80" s="872"/>
      <c r="CAU80" s="872"/>
      <c r="CAV80" s="872"/>
      <c r="CAW80" s="872"/>
      <c r="CAX80" s="872"/>
      <c r="CAY80" s="872"/>
      <c r="CAZ80" s="872"/>
      <c r="CBA80" s="872"/>
      <c r="CBB80" s="872"/>
      <c r="CBC80" s="872"/>
      <c r="CBD80" s="872"/>
      <c r="CBE80" s="872"/>
      <c r="CBF80" s="872"/>
      <c r="CBG80" s="872"/>
      <c r="CBH80" s="872"/>
      <c r="CBI80" s="872"/>
      <c r="CBJ80" s="872"/>
      <c r="CBK80" s="872"/>
      <c r="CBL80" s="872"/>
      <c r="CBM80" s="872"/>
      <c r="CBN80" s="872"/>
      <c r="CBO80" s="872"/>
      <c r="CBP80" s="872"/>
      <c r="CBQ80" s="872"/>
      <c r="CBR80" s="872"/>
      <c r="CBS80" s="872"/>
      <c r="CBT80" s="872"/>
      <c r="CBU80" s="872"/>
      <c r="CBV80" s="872"/>
      <c r="CBW80" s="872"/>
      <c r="CBX80" s="872"/>
      <c r="CBY80" s="872"/>
      <c r="CBZ80" s="872"/>
      <c r="CCA80" s="872"/>
      <c r="CCB80" s="872"/>
      <c r="CCC80" s="872"/>
      <c r="CCD80" s="872"/>
      <c r="CCE80" s="872"/>
      <c r="CCF80" s="872"/>
      <c r="CCG80" s="872"/>
      <c r="CCH80" s="872"/>
      <c r="CCI80" s="872"/>
      <c r="CCJ80" s="872"/>
      <c r="CCK80" s="872"/>
      <c r="CCL80" s="872"/>
      <c r="CCM80" s="872"/>
      <c r="CCN80" s="872"/>
      <c r="CCO80" s="872"/>
      <c r="CCP80" s="872"/>
      <c r="CCQ80" s="872"/>
      <c r="CCR80" s="872"/>
      <c r="CCS80" s="872"/>
      <c r="CCT80" s="872"/>
      <c r="CCU80" s="872"/>
      <c r="CCV80" s="872"/>
      <c r="CCW80" s="872"/>
      <c r="CCX80" s="872"/>
      <c r="CCY80" s="872"/>
      <c r="CCZ80" s="872"/>
      <c r="CDA80" s="872"/>
      <c r="CDB80" s="872"/>
      <c r="CDC80" s="872"/>
      <c r="CDD80" s="872"/>
      <c r="CDE80" s="872"/>
      <c r="CDF80" s="872"/>
      <c r="CDG80" s="872"/>
      <c r="CDH80" s="872"/>
      <c r="CDI80" s="872"/>
      <c r="CDJ80" s="872"/>
      <c r="CDK80" s="872"/>
      <c r="CDL80" s="872"/>
      <c r="CDM80" s="872"/>
      <c r="CDN80" s="872"/>
      <c r="CDO80" s="872"/>
      <c r="CDP80" s="872"/>
      <c r="CDQ80" s="872"/>
      <c r="CDR80" s="872"/>
      <c r="CDS80" s="872"/>
      <c r="CDT80" s="872"/>
      <c r="CDU80" s="872"/>
      <c r="CDV80" s="872"/>
      <c r="CDW80" s="872"/>
      <c r="CDX80" s="872"/>
      <c r="CDY80" s="872"/>
      <c r="CDZ80" s="872"/>
      <c r="CEA80" s="872"/>
      <c r="CEB80" s="872"/>
      <c r="CEC80" s="872"/>
      <c r="CED80" s="872"/>
      <c r="CEE80" s="872"/>
      <c r="CEF80" s="872"/>
      <c r="CEG80" s="872"/>
      <c r="CEH80" s="872"/>
      <c r="CEI80" s="872"/>
      <c r="CEJ80" s="872"/>
      <c r="CEK80" s="872"/>
      <c r="CEL80" s="872"/>
      <c r="CEM80" s="872"/>
      <c r="CEN80" s="872"/>
      <c r="CEO80" s="872"/>
      <c r="CEP80" s="872"/>
      <c r="CEQ80" s="872"/>
      <c r="CER80" s="872"/>
      <c r="CES80" s="872"/>
      <c r="CET80" s="872"/>
      <c r="CEU80" s="872"/>
      <c r="CEV80" s="872"/>
      <c r="CEW80" s="872"/>
      <c r="CEX80" s="872"/>
      <c r="CEY80" s="872"/>
      <c r="CEZ80" s="872"/>
      <c r="CFA80" s="872"/>
      <c r="CFB80" s="872"/>
      <c r="CFC80" s="872"/>
      <c r="CFD80" s="872"/>
      <c r="CFE80" s="872"/>
      <c r="CFF80" s="872"/>
      <c r="CFG80" s="872"/>
      <c r="CFH80" s="872"/>
      <c r="CFI80" s="872"/>
      <c r="CFJ80" s="872"/>
      <c r="CFK80" s="872"/>
      <c r="CFL80" s="872"/>
      <c r="CFM80" s="872"/>
      <c r="CFN80" s="872"/>
      <c r="CFO80" s="872"/>
      <c r="CFP80" s="872"/>
      <c r="CFQ80" s="872"/>
      <c r="CFR80" s="872"/>
      <c r="CFS80" s="872"/>
      <c r="CFT80" s="872"/>
      <c r="CFU80" s="872"/>
      <c r="CFV80" s="872"/>
      <c r="CFW80" s="872"/>
      <c r="CFX80" s="872"/>
      <c r="CFY80" s="872"/>
      <c r="CFZ80" s="872"/>
      <c r="CGA80" s="872"/>
      <c r="CGB80" s="872"/>
      <c r="CGC80" s="872"/>
      <c r="CGD80" s="872"/>
      <c r="CGE80" s="872"/>
      <c r="CGF80" s="872"/>
      <c r="CGG80" s="872"/>
      <c r="CGH80" s="872"/>
      <c r="CGI80" s="872"/>
      <c r="CGJ80" s="872"/>
      <c r="CGK80" s="872"/>
      <c r="CGL80" s="872"/>
      <c r="CGM80" s="872"/>
      <c r="CGN80" s="872"/>
      <c r="CGO80" s="872"/>
      <c r="CGP80" s="872"/>
      <c r="CGQ80" s="872"/>
      <c r="CGR80" s="872"/>
      <c r="CGS80" s="872"/>
      <c r="CGT80" s="872"/>
      <c r="CGU80" s="872"/>
      <c r="CGV80" s="872"/>
      <c r="CGW80" s="872"/>
      <c r="CGX80" s="872"/>
      <c r="CGY80" s="872"/>
      <c r="CGZ80" s="872"/>
      <c r="CHA80" s="872"/>
      <c r="CHB80" s="872"/>
      <c r="CHC80" s="872"/>
      <c r="CHD80" s="872"/>
      <c r="CHE80" s="872"/>
      <c r="CHF80" s="872"/>
      <c r="CHG80" s="872"/>
      <c r="CHH80" s="872"/>
      <c r="CHI80" s="872"/>
      <c r="CHJ80" s="872"/>
      <c r="CHK80" s="872"/>
      <c r="CHL80" s="872"/>
      <c r="CHM80" s="872"/>
      <c r="CHN80" s="872"/>
      <c r="CHO80" s="872"/>
      <c r="CHP80" s="872"/>
      <c r="CHQ80" s="872"/>
      <c r="CHR80" s="872"/>
      <c r="CHS80" s="872"/>
      <c r="CHT80" s="872"/>
      <c r="CHU80" s="872"/>
      <c r="CHV80" s="872"/>
      <c r="CHW80" s="872"/>
      <c r="CHX80" s="872"/>
      <c r="CHY80" s="872"/>
      <c r="CHZ80" s="872"/>
      <c r="CIA80" s="872"/>
      <c r="CIB80" s="872"/>
      <c r="CIC80" s="872"/>
      <c r="CID80" s="872"/>
      <c r="CIE80" s="872"/>
      <c r="CIF80" s="872"/>
      <c r="CIG80" s="872"/>
      <c r="CIH80" s="872"/>
      <c r="CII80" s="872"/>
      <c r="CIJ80" s="872"/>
      <c r="CIK80" s="872"/>
      <c r="CIL80" s="872"/>
      <c r="CIM80" s="872"/>
      <c r="CIN80" s="872"/>
      <c r="CIO80" s="872"/>
      <c r="CIP80" s="872"/>
      <c r="CIQ80" s="872"/>
      <c r="CIR80" s="872"/>
      <c r="CIS80" s="872"/>
      <c r="CIT80" s="872"/>
      <c r="CIU80" s="872"/>
      <c r="CIV80" s="872"/>
      <c r="CIW80" s="872"/>
      <c r="CIX80" s="872"/>
      <c r="CIY80" s="872"/>
      <c r="CIZ80" s="872"/>
      <c r="CJA80" s="872"/>
      <c r="CJB80" s="872"/>
      <c r="CJC80" s="872"/>
      <c r="CJD80" s="872"/>
      <c r="CJE80" s="872"/>
      <c r="CJF80" s="872"/>
      <c r="CJG80" s="872"/>
      <c r="CJH80" s="872"/>
      <c r="CJI80" s="872"/>
      <c r="CJJ80" s="872"/>
      <c r="CJK80" s="872"/>
      <c r="CJL80" s="872"/>
      <c r="CJM80" s="872"/>
      <c r="CJN80" s="872"/>
      <c r="CJO80" s="872"/>
      <c r="CJP80" s="872"/>
      <c r="CJQ80" s="872"/>
      <c r="CJR80" s="872"/>
      <c r="CJS80" s="872"/>
      <c r="CJT80" s="872"/>
      <c r="CJU80" s="872"/>
      <c r="CJV80" s="872"/>
      <c r="CJW80" s="872"/>
      <c r="CJX80" s="872"/>
      <c r="CJY80" s="872"/>
      <c r="CJZ80" s="872"/>
      <c r="CKA80" s="872"/>
      <c r="CKB80" s="872"/>
      <c r="CKC80" s="872"/>
      <c r="CKD80" s="872"/>
      <c r="CKE80" s="872"/>
      <c r="CKF80" s="872"/>
      <c r="CKG80" s="872"/>
      <c r="CKH80" s="872"/>
      <c r="CKI80" s="872"/>
      <c r="CKJ80" s="872"/>
      <c r="CKK80" s="872"/>
      <c r="CKL80" s="872"/>
      <c r="CKM80" s="872"/>
      <c r="CKN80" s="872"/>
      <c r="CKO80" s="872"/>
      <c r="CKP80" s="872"/>
      <c r="CKQ80" s="872"/>
      <c r="CKR80" s="872"/>
      <c r="CKS80" s="872"/>
      <c r="CKT80" s="872"/>
      <c r="CKU80" s="872"/>
      <c r="CKV80" s="872"/>
      <c r="CKW80" s="872"/>
      <c r="CKX80" s="872"/>
      <c r="CKY80" s="872"/>
      <c r="CKZ80" s="872"/>
      <c r="CLA80" s="872"/>
      <c r="CLB80" s="872"/>
      <c r="CLC80" s="872"/>
      <c r="CLD80" s="872"/>
      <c r="CLE80" s="872"/>
      <c r="CLF80" s="872"/>
      <c r="CLG80" s="872"/>
      <c r="CLH80" s="872"/>
      <c r="CLI80" s="872"/>
      <c r="CLJ80" s="872"/>
      <c r="CLK80" s="872"/>
      <c r="CLL80" s="872"/>
      <c r="CLM80" s="872"/>
      <c r="CLN80" s="872"/>
      <c r="CLO80" s="872"/>
      <c r="CLP80" s="872"/>
      <c r="CLQ80" s="872"/>
      <c r="CLR80" s="872"/>
      <c r="CLS80" s="872"/>
      <c r="CLT80" s="872"/>
      <c r="CLU80" s="872"/>
      <c r="CLV80" s="872"/>
      <c r="CLW80" s="872"/>
      <c r="CLX80" s="872"/>
      <c r="CLY80" s="872"/>
      <c r="CLZ80" s="872"/>
      <c r="CMA80" s="872"/>
      <c r="CMB80" s="872"/>
      <c r="CMC80" s="872"/>
      <c r="CMD80" s="872"/>
      <c r="CME80" s="872"/>
      <c r="CMF80" s="872"/>
      <c r="CMG80" s="872"/>
      <c r="CMH80" s="872"/>
      <c r="CMI80" s="872"/>
      <c r="CMJ80" s="872"/>
      <c r="CMK80" s="872"/>
      <c r="CML80" s="872"/>
      <c r="CMM80" s="872"/>
      <c r="CMN80" s="872"/>
      <c r="CMO80" s="872"/>
      <c r="CMP80" s="872"/>
      <c r="CMQ80" s="872"/>
      <c r="CMR80" s="872"/>
      <c r="CMS80" s="872"/>
      <c r="CMT80" s="872"/>
      <c r="CMU80" s="872"/>
      <c r="CMV80" s="872"/>
      <c r="CMW80" s="872"/>
      <c r="CMX80" s="872"/>
      <c r="CMY80" s="872"/>
      <c r="CMZ80" s="872"/>
      <c r="CNA80" s="872"/>
      <c r="CNB80" s="872"/>
      <c r="CNC80" s="872"/>
      <c r="CND80" s="872"/>
      <c r="CNE80" s="872"/>
      <c r="CNF80" s="872"/>
      <c r="CNG80" s="872"/>
      <c r="CNH80" s="872"/>
      <c r="CNI80" s="872"/>
      <c r="CNJ80" s="872"/>
      <c r="CNK80" s="872"/>
      <c r="CNL80" s="872"/>
      <c r="CNM80" s="872"/>
      <c r="CNN80" s="872"/>
      <c r="CNO80" s="872"/>
      <c r="CNP80" s="872"/>
      <c r="CNQ80" s="872"/>
      <c r="CNR80" s="872"/>
      <c r="CNS80" s="872"/>
      <c r="CNT80" s="872"/>
      <c r="CNU80" s="872"/>
      <c r="CNV80" s="872"/>
      <c r="CNW80" s="872"/>
      <c r="CNX80" s="872"/>
      <c r="CNY80" s="872"/>
      <c r="CNZ80" s="872"/>
      <c r="COA80" s="872"/>
      <c r="COB80" s="872"/>
      <c r="COC80" s="872"/>
      <c r="COD80" s="872"/>
      <c r="COE80" s="872"/>
      <c r="COF80" s="872"/>
      <c r="COG80" s="872"/>
      <c r="COH80" s="872"/>
      <c r="COI80" s="872"/>
      <c r="COJ80" s="872"/>
      <c r="COK80" s="872"/>
      <c r="COL80" s="872"/>
      <c r="COM80" s="872"/>
      <c r="CON80" s="872"/>
      <c r="COO80" s="872"/>
      <c r="COP80" s="872"/>
      <c r="COQ80" s="872"/>
      <c r="COR80" s="872"/>
      <c r="COS80" s="872"/>
      <c r="COT80" s="872"/>
      <c r="COU80" s="872"/>
      <c r="COV80" s="872"/>
      <c r="COW80" s="872"/>
      <c r="COX80" s="872"/>
      <c r="COY80" s="872"/>
      <c r="COZ80" s="872"/>
      <c r="CPA80" s="872"/>
      <c r="CPB80" s="872"/>
      <c r="CPC80" s="872"/>
      <c r="CPD80" s="872"/>
      <c r="CPE80" s="872"/>
      <c r="CPF80" s="872"/>
      <c r="CPG80" s="872"/>
      <c r="CPH80" s="872"/>
      <c r="CPI80" s="872"/>
      <c r="CPJ80" s="872"/>
      <c r="CPK80" s="872"/>
      <c r="CPL80" s="872"/>
      <c r="CPM80" s="872"/>
      <c r="CPN80" s="872"/>
      <c r="CPO80" s="872"/>
      <c r="CPP80" s="872"/>
      <c r="CPQ80" s="872"/>
      <c r="CPR80" s="872"/>
      <c r="CPS80" s="872"/>
      <c r="CPT80" s="872"/>
      <c r="CPU80" s="872"/>
      <c r="CPV80" s="872"/>
      <c r="CPW80" s="872"/>
      <c r="CPX80" s="872"/>
      <c r="CPY80" s="872"/>
      <c r="CPZ80" s="872"/>
      <c r="CQA80" s="872"/>
      <c r="CQB80" s="872"/>
      <c r="CQC80" s="872"/>
      <c r="CQD80" s="872"/>
      <c r="CQE80" s="872"/>
      <c r="CQF80" s="872"/>
      <c r="CQG80" s="872"/>
      <c r="CQH80" s="872"/>
      <c r="CQI80" s="872"/>
      <c r="CQJ80" s="872"/>
      <c r="CQK80" s="872"/>
      <c r="CQL80" s="872"/>
      <c r="CQM80" s="872"/>
      <c r="CQN80" s="872"/>
      <c r="CQO80" s="872"/>
      <c r="CQP80" s="872"/>
      <c r="CQQ80" s="872"/>
      <c r="CQR80" s="872"/>
      <c r="CQS80" s="872"/>
      <c r="CQT80" s="872"/>
      <c r="CQU80" s="872"/>
      <c r="CQV80" s="872"/>
      <c r="CQW80" s="872"/>
      <c r="CQX80" s="872"/>
      <c r="CQY80" s="872"/>
      <c r="CQZ80" s="872"/>
      <c r="CRA80" s="872"/>
      <c r="CRB80" s="872"/>
      <c r="CRC80" s="872"/>
      <c r="CRD80" s="872"/>
      <c r="CRE80" s="872"/>
      <c r="CRF80" s="872"/>
      <c r="CRG80" s="872"/>
      <c r="CRH80" s="872"/>
      <c r="CRI80" s="872"/>
      <c r="CRJ80" s="872"/>
      <c r="CRK80" s="872"/>
      <c r="CRL80" s="872"/>
      <c r="CRM80" s="872"/>
      <c r="CRN80" s="872"/>
      <c r="CRO80" s="872"/>
      <c r="CRP80" s="872"/>
      <c r="CRQ80" s="872"/>
      <c r="CRR80" s="872"/>
      <c r="CRS80" s="872"/>
      <c r="CRT80" s="872"/>
      <c r="CRU80" s="872"/>
      <c r="CRV80" s="872"/>
      <c r="CRW80" s="872"/>
      <c r="CRX80" s="872"/>
      <c r="CRY80" s="872"/>
      <c r="CRZ80" s="872"/>
      <c r="CSA80" s="872"/>
      <c r="CSB80" s="872"/>
      <c r="CSC80" s="872"/>
      <c r="CSD80" s="872"/>
      <c r="CSE80" s="872"/>
      <c r="CSF80" s="872"/>
      <c r="CSG80" s="872"/>
      <c r="CSH80" s="872"/>
      <c r="CSI80" s="872"/>
      <c r="CSJ80" s="872"/>
      <c r="CSK80" s="872"/>
      <c r="CSL80" s="872"/>
      <c r="CSM80" s="872"/>
      <c r="CSN80" s="872"/>
      <c r="CSO80" s="872"/>
      <c r="CSP80" s="872"/>
      <c r="CSQ80" s="872"/>
      <c r="CSR80" s="872"/>
      <c r="CSS80" s="872"/>
      <c r="CST80" s="872"/>
      <c r="CSU80" s="872"/>
      <c r="CSV80" s="872"/>
      <c r="CSW80" s="872"/>
      <c r="CSX80" s="872"/>
      <c r="CSY80" s="872"/>
      <c r="CSZ80" s="872"/>
      <c r="CTA80" s="872"/>
      <c r="CTB80" s="872"/>
      <c r="CTC80" s="872"/>
      <c r="CTD80" s="872"/>
      <c r="CTE80" s="872"/>
      <c r="CTF80" s="872"/>
      <c r="CTG80" s="872"/>
      <c r="CTH80" s="872"/>
      <c r="CTI80" s="872"/>
      <c r="CTJ80" s="872"/>
      <c r="CTK80" s="872"/>
      <c r="CTL80" s="872"/>
      <c r="CTM80" s="872"/>
      <c r="CTN80" s="872"/>
      <c r="CTO80" s="872"/>
      <c r="CTP80" s="872"/>
      <c r="CTQ80" s="872"/>
      <c r="CTR80" s="872"/>
      <c r="CTS80" s="872"/>
      <c r="CTT80" s="872"/>
      <c r="CTU80" s="872"/>
      <c r="CTV80" s="872"/>
      <c r="CTW80" s="872"/>
      <c r="CTX80" s="872"/>
      <c r="CTY80" s="872"/>
      <c r="CTZ80" s="872"/>
      <c r="CUA80" s="872"/>
      <c r="CUB80" s="872"/>
      <c r="CUC80" s="872"/>
      <c r="CUD80" s="872"/>
      <c r="CUE80" s="872"/>
      <c r="CUF80" s="872"/>
      <c r="CUG80" s="872"/>
      <c r="CUH80" s="872"/>
      <c r="CUI80" s="872"/>
      <c r="CUJ80" s="872"/>
      <c r="CUK80" s="872"/>
      <c r="CUL80" s="872"/>
      <c r="CUM80" s="872"/>
      <c r="CUN80" s="872"/>
      <c r="CUO80" s="872"/>
      <c r="CUP80" s="872"/>
      <c r="CUQ80" s="872"/>
      <c r="CUR80" s="872"/>
      <c r="CUS80" s="872"/>
      <c r="CUT80" s="872"/>
      <c r="CUU80" s="872"/>
      <c r="CUV80" s="872"/>
      <c r="CUW80" s="872"/>
      <c r="CUX80" s="872"/>
      <c r="CUY80" s="872"/>
      <c r="CUZ80" s="872"/>
      <c r="CVA80" s="872"/>
      <c r="CVB80" s="872"/>
      <c r="CVC80" s="872"/>
      <c r="CVD80" s="872"/>
      <c r="CVE80" s="872"/>
      <c r="CVF80" s="872"/>
      <c r="CVG80" s="872"/>
      <c r="CVH80" s="872"/>
      <c r="CVI80" s="872"/>
      <c r="CVJ80" s="872"/>
      <c r="CVK80" s="872"/>
      <c r="CVL80" s="872"/>
      <c r="CVM80" s="872"/>
      <c r="CVN80" s="872"/>
      <c r="CVO80" s="872"/>
      <c r="CVP80" s="872"/>
      <c r="CVQ80" s="872"/>
      <c r="CVR80" s="872"/>
      <c r="CVS80" s="872"/>
      <c r="CVT80" s="872"/>
      <c r="CVU80" s="872"/>
      <c r="CVV80" s="872"/>
      <c r="CVW80" s="872"/>
      <c r="CVX80" s="872"/>
      <c r="CVY80" s="872"/>
      <c r="CVZ80" s="872"/>
      <c r="CWA80" s="872"/>
      <c r="CWB80" s="872"/>
      <c r="CWC80" s="872"/>
      <c r="CWD80" s="872"/>
      <c r="CWE80" s="872"/>
      <c r="CWF80" s="872"/>
      <c r="CWG80" s="872"/>
      <c r="CWH80" s="872"/>
      <c r="CWI80" s="872"/>
      <c r="CWJ80" s="872"/>
      <c r="CWK80" s="872"/>
      <c r="CWL80" s="872"/>
      <c r="CWM80" s="872"/>
      <c r="CWN80" s="872"/>
      <c r="CWO80" s="872"/>
      <c r="CWP80" s="872"/>
      <c r="CWQ80" s="872"/>
      <c r="CWR80" s="872"/>
      <c r="CWS80" s="872"/>
      <c r="CWT80" s="872"/>
      <c r="CWU80" s="872"/>
      <c r="CWV80" s="872"/>
      <c r="CWW80" s="872"/>
      <c r="CWX80" s="872"/>
      <c r="CWY80" s="872"/>
      <c r="CWZ80" s="872"/>
      <c r="CXA80" s="872"/>
      <c r="CXB80" s="872"/>
      <c r="CXC80" s="872"/>
      <c r="CXD80" s="872"/>
      <c r="CXE80" s="872"/>
      <c r="CXF80" s="872"/>
      <c r="CXG80" s="872"/>
      <c r="CXH80" s="872"/>
      <c r="CXI80" s="872"/>
      <c r="CXJ80" s="872"/>
      <c r="CXK80" s="872"/>
      <c r="CXL80" s="872"/>
      <c r="CXM80" s="872"/>
      <c r="CXN80" s="872"/>
      <c r="CXO80" s="872"/>
      <c r="CXP80" s="872"/>
      <c r="CXQ80" s="872"/>
      <c r="CXR80" s="872"/>
      <c r="CXS80" s="872"/>
      <c r="CXT80" s="872"/>
      <c r="CXU80" s="872"/>
      <c r="CXV80" s="872"/>
      <c r="CXW80" s="872"/>
      <c r="CXX80" s="872"/>
      <c r="CXY80" s="872"/>
      <c r="CXZ80" s="872"/>
      <c r="CYA80" s="872"/>
      <c r="CYB80" s="872"/>
      <c r="CYC80" s="872"/>
      <c r="CYD80" s="872"/>
      <c r="CYE80" s="872"/>
      <c r="CYF80" s="872"/>
      <c r="CYG80" s="872"/>
      <c r="CYH80" s="872"/>
      <c r="CYI80" s="872"/>
      <c r="CYJ80" s="872"/>
      <c r="CYK80" s="872"/>
      <c r="CYL80" s="872"/>
      <c r="CYM80" s="872"/>
      <c r="CYN80" s="872"/>
      <c r="CYO80" s="872"/>
      <c r="CYP80" s="872"/>
      <c r="CYQ80" s="872"/>
      <c r="CYR80" s="872"/>
      <c r="CYS80" s="872"/>
      <c r="CYT80" s="872"/>
      <c r="CYU80" s="872"/>
      <c r="CYV80" s="872"/>
      <c r="CYW80" s="872"/>
      <c r="CYX80" s="872"/>
      <c r="CYY80" s="872"/>
      <c r="CYZ80" s="872"/>
      <c r="CZA80" s="872"/>
      <c r="CZB80" s="872"/>
      <c r="CZC80" s="872"/>
      <c r="CZD80" s="872"/>
      <c r="CZE80" s="872"/>
      <c r="CZF80" s="872"/>
      <c r="CZG80" s="872"/>
      <c r="CZH80" s="872"/>
      <c r="CZI80" s="872"/>
      <c r="CZJ80" s="872"/>
      <c r="CZK80" s="872"/>
      <c r="CZL80" s="872"/>
      <c r="CZM80" s="872"/>
      <c r="CZN80" s="872"/>
      <c r="CZO80" s="872"/>
      <c r="CZP80" s="872"/>
      <c r="CZQ80" s="872"/>
      <c r="CZR80" s="872"/>
      <c r="CZS80" s="872"/>
      <c r="CZT80" s="872"/>
      <c r="CZU80" s="872"/>
      <c r="CZV80" s="872"/>
      <c r="CZW80" s="872"/>
      <c r="CZX80" s="872"/>
      <c r="CZY80" s="872"/>
      <c r="CZZ80" s="872"/>
      <c r="DAA80" s="872"/>
      <c r="DAB80" s="872"/>
      <c r="DAC80" s="872"/>
      <c r="DAD80" s="872"/>
      <c r="DAE80" s="872"/>
      <c r="DAF80" s="872"/>
      <c r="DAG80" s="872"/>
      <c r="DAH80" s="872"/>
      <c r="DAI80" s="872"/>
      <c r="DAJ80" s="872"/>
      <c r="DAK80" s="872"/>
      <c r="DAL80" s="872"/>
      <c r="DAM80" s="872"/>
      <c r="DAN80" s="872"/>
      <c r="DAO80" s="872"/>
      <c r="DAP80" s="872"/>
      <c r="DAQ80" s="872"/>
      <c r="DAR80" s="872"/>
      <c r="DAS80" s="872"/>
      <c r="DAT80" s="872"/>
      <c r="DAU80" s="872"/>
      <c r="DAV80" s="872"/>
      <c r="DAW80" s="872"/>
      <c r="DAX80" s="872"/>
      <c r="DAY80" s="872"/>
      <c r="DAZ80" s="872"/>
      <c r="DBA80" s="872"/>
      <c r="DBB80" s="872"/>
      <c r="DBC80" s="872"/>
      <c r="DBD80" s="872"/>
      <c r="DBE80" s="872"/>
      <c r="DBF80" s="872"/>
      <c r="DBG80" s="872"/>
      <c r="DBH80" s="872"/>
      <c r="DBI80" s="872"/>
      <c r="DBJ80" s="872"/>
      <c r="DBK80" s="872"/>
      <c r="DBL80" s="872"/>
      <c r="DBM80" s="872"/>
      <c r="DBN80" s="872"/>
      <c r="DBO80" s="872"/>
      <c r="DBP80" s="872"/>
      <c r="DBQ80" s="872"/>
      <c r="DBR80" s="872"/>
      <c r="DBS80" s="872"/>
      <c r="DBT80" s="872"/>
      <c r="DBU80" s="872"/>
      <c r="DBV80" s="872"/>
      <c r="DBW80" s="872"/>
      <c r="DBX80" s="872"/>
      <c r="DBY80" s="872"/>
      <c r="DBZ80" s="872"/>
      <c r="DCA80" s="872"/>
      <c r="DCB80" s="872"/>
      <c r="DCC80" s="872"/>
      <c r="DCD80" s="872"/>
      <c r="DCE80" s="872"/>
      <c r="DCF80" s="872"/>
      <c r="DCG80" s="872"/>
      <c r="DCH80" s="872"/>
      <c r="DCI80" s="872"/>
      <c r="DCJ80" s="872"/>
      <c r="DCK80" s="872"/>
      <c r="DCL80" s="872"/>
      <c r="DCM80" s="872"/>
      <c r="DCN80" s="872"/>
      <c r="DCO80" s="872"/>
      <c r="DCP80" s="872"/>
      <c r="DCQ80" s="872"/>
      <c r="DCR80" s="872"/>
      <c r="DCS80" s="872"/>
      <c r="DCT80" s="872"/>
      <c r="DCU80" s="872"/>
      <c r="DCV80" s="872"/>
      <c r="DCW80" s="872"/>
      <c r="DCX80" s="872"/>
      <c r="DCY80" s="872"/>
      <c r="DCZ80" s="872"/>
      <c r="DDA80" s="872"/>
      <c r="DDB80" s="872"/>
      <c r="DDC80" s="872"/>
      <c r="DDD80" s="872"/>
      <c r="DDE80" s="872"/>
      <c r="DDF80" s="872"/>
      <c r="DDG80" s="872"/>
      <c r="DDH80" s="872"/>
      <c r="DDI80" s="872"/>
      <c r="DDJ80" s="872"/>
      <c r="DDK80" s="872"/>
      <c r="DDL80" s="872"/>
      <c r="DDM80" s="872"/>
      <c r="DDN80" s="872"/>
      <c r="DDO80" s="872"/>
      <c r="DDP80" s="872"/>
      <c r="DDQ80" s="872"/>
      <c r="DDR80" s="872"/>
      <c r="DDS80" s="872"/>
      <c r="DDT80" s="872"/>
      <c r="DDU80" s="872"/>
      <c r="DDV80" s="872"/>
      <c r="DDW80" s="872"/>
      <c r="DDX80" s="872"/>
      <c r="DDY80" s="872"/>
      <c r="DDZ80" s="872"/>
      <c r="DEA80" s="872"/>
      <c r="DEB80" s="872"/>
      <c r="DEC80" s="872"/>
      <c r="DED80" s="872"/>
      <c r="DEE80" s="872"/>
      <c r="DEF80" s="872"/>
      <c r="DEG80" s="872"/>
      <c r="DEH80" s="872"/>
      <c r="DEI80" s="872"/>
      <c r="DEJ80" s="872"/>
      <c r="DEK80" s="872"/>
      <c r="DEL80" s="872"/>
      <c r="DEM80" s="872"/>
      <c r="DEN80" s="872"/>
      <c r="DEO80" s="872"/>
      <c r="DEP80" s="872"/>
      <c r="DEQ80" s="872"/>
      <c r="DER80" s="872"/>
      <c r="DES80" s="872"/>
      <c r="DET80" s="872"/>
      <c r="DEU80" s="872"/>
      <c r="DEV80" s="872"/>
      <c r="DEW80" s="872"/>
      <c r="DEX80" s="872"/>
      <c r="DEY80" s="872"/>
      <c r="DEZ80" s="872"/>
      <c r="DFA80" s="872"/>
      <c r="DFB80" s="872"/>
      <c r="DFC80" s="872"/>
      <c r="DFD80" s="872"/>
      <c r="DFE80" s="872"/>
      <c r="DFF80" s="872"/>
      <c r="DFG80" s="872"/>
      <c r="DFH80" s="872"/>
      <c r="DFI80" s="872"/>
      <c r="DFJ80" s="872"/>
      <c r="DFK80" s="872"/>
      <c r="DFL80" s="872"/>
      <c r="DFM80" s="872"/>
      <c r="DFN80" s="872"/>
      <c r="DFO80" s="872"/>
      <c r="DFP80" s="872"/>
      <c r="DFQ80" s="872"/>
      <c r="DFR80" s="872"/>
      <c r="DFS80" s="872"/>
      <c r="DFT80" s="872"/>
      <c r="DFU80" s="872"/>
      <c r="DFV80" s="872"/>
      <c r="DFW80" s="872"/>
      <c r="DFX80" s="872"/>
      <c r="DFY80" s="872"/>
      <c r="DFZ80" s="872"/>
      <c r="DGA80" s="872"/>
      <c r="DGB80" s="872"/>
      <c r="DGC80" s="872"/>
      <c r="DGD80" s="872"/>
      <c r="DGE80" s="872"/>
      <c r="DGF80" s="872"/>
      <c r="DGG80" s="872"/>
      <c r="DGH80" s="872"/>
      <c r="DGI80" s="872"/>
      <c r="DGJ80" s="872"/>
      <c r="DGK80" s="872"/>
      <c r="DGL80" s="872"/>
      <c r="DGM80" s="872"/>
      <c r="DGN80" s="872"/>
      <c r="DGO80" s="872"/>
      <c r="DGP80" s="872"/>
      <c r="DGQ80" s="872"/>
      <c r="DGR80" s="872"/>
      <c r="DGS80" s="872"/>
      <c r="DGT80" s="872"/>
      <c r="DGU80" s="872"/>
      <c r="DGV80" s="872"/>
      <c r="DGW80" s="872"/>
      <c r="DGX80" s="872"/>
      <c r="DGY80" s="872"/>
      <c r="DGZ80" s="872"/>
      <c r="DHA80" s="872"/>
      <c r="DHB80" s="872"/>
      <c r="DHC80" s="872"/>
      <c r="DHD80" s="872"/>
      <c r="DHE80" s="872"/>
      <c r="DHF80" s="872"/>
      <c r="DHG80" s="872"/>
      <c r="DHH80" s="872"/>
      <c r="DHI80" s="872"/>
      <c r="DHJ80" s="872"/>
      <c r="DHK80" s="872"/>
      <c r="DHL80" s="872"/>
      <c r="DHM80" s="872"/>
      <c r="DHN80" s="872"/>
      <c r="DHO80" s="872"/>
      <c r="DHP80" s="872"/>
      <c r="DHQ80" s="872"/>
      <c r="DHR80" s="872"/>
      <c r="DHS80" s="872"/>
      <c r="DHT80" s="872"/>
      <c r="DHU80" s="872"/>
      <c r="DHV80" s="872"/>
      <c r="DHW80" s="872"/>
      <c r="DHX80" s="872"/>
      <c r="DHY80" s="872"/>
      <c r="DHZ80" s="872"/>
      <c r="DIA80" s="872"/>
      <c r="DIB80" s="872"/>
      <c r="DIC80" s="872"/>
      <c r="DID80" s="872"/>
      <c r="DIE80" s="872"/>
      <c r="DIF80" s="872"/>
      <c r="DIG80" s="872"/>
      <c r="DIH80" s="872"/>
      <c r="DII80" s="872"/>
      <c r="DIJ80" s="872"/>
      <c r="DIK80" s="872"/>
      <c r="DIL80" s="872"/>
      <c r="DIM80" s="872"/>
      <c r="DIN80" s="872"/>
      <c r="DIO80" s="872"/>
      <c r="DIP80" s="872"/>
      <c r="DIQ80" s="872"/>
      <c r="DIR80" s="872"/>
      <c r="DIS80" s="872"/>
      <c r="DIT80" s="872"/>
      <c r="DIU80" s="872"/>
      <c r="DIV80" s="872"/>
      <c r="DIW80" s="872"/>
      <c r="DIX80" s="872"/>
      <c r="DIY80" s="872"/>
      <c r="DIZ80" s="872"/>
      <c r="DJA80" s="872"/>
      <c r="DJB80" s="872"/>
      <c r="DJC80" s="872"/>
      <c r="DJD80" s="872"/>
      <c r="DJE80" s="872"/>
      <c r="DJF80" s="872"/>
      <c r="DJG80" s="872"/>
      <c r="DJH80" s="872"/>
      <c r="DJI80" s="872"/>
      <c r="DJJ80" s="872"/>
      <c r="DJK80" s="872"/>
      <c r="DJL80" s="872"/>
      <c r="DJM80" s="872"/>
      <c r="DJN80" s="872"/>
      <c r="DJO80" s="872"/>
      <c r="DJP80" s="872"/>
      <c r="DJQ80" s="872"/>
      <c r="DJR80" s="872"/>
      <c r="DJS80" s="872"/>
      <c r="DJT80" s="872"/>
      <c r="DJU80" s="872"/>
      <c r="DJV80" s="872"/>
      <c r="DJW80" s="872"/>
      <c r="DJX80" s="872"/>
      <c r="DJY80" s="872"/>
      <c r="DJZ80" s="872"/>
      <c r="DKA80" s="872"/>
      <c r="DKB80" s="872"/>
      <c r="DKC80" s="872"/>
      <c r="DKD80" s="872"/>
      <c r="DKE80" s="872"/>
      <c r="DKF80" s="872"/>
      <c r="DKG80" s="872"/>
      <c r="DKH80" s="872"/>
      <c r="DKI80" s="872"/>
      <c r="DKJ80" s="872"/>
      <c r="DKK80" s="872"/>
      <c r="DKL80" s="872"/>
      <c r="DKM80" s="872"/>
      <c r="DKN80" s="872"/>
      <c r="DKO80" s="872"/>
      <c r="DKP80" s="872"/>
      <c r="DKQ80" s="872"/>
      <c r="DKR80" s="872"/>
      <c r="DKS80" s="872"/>
      <c r="DKT80" s="872"/>
      <c r="DKU80" s="872"/>
      <c r="DKV80" s="872"/>
      <c r="DKW80" s="872"/>
      <c r="DKX80" s="872"/>
      <c r="DKY80" s="872"/>
      <c r="DKZ80" s="872"/>
      <c r="DLA80" s="872"/>
      <c r="DLB80" s="872"/>
      <c r="DLC80" s="872"/>
      <c r="DLD80" s="872"/>
      <c r="DLE80" s="872"/>
      <c r="DLF80" s="872"/>
      <c r="DLG80" s="872"/>
      <c r="DLH80" s="872"/>
      <c r="DLI80" s="872"/>
      <c r="DLJ80" s="872"/>
      <c r="DLK80" s="872"/>
      <c r="DLL80" s="872"/>
      <c r="DLM80" s="872"/>
      <c r="DLN80" s="872"/>
      <c r="DLO80" s="872"/>
      <c r="DLP80" s="872"/>
      <c r="DLQ80" s="872"/>
      <c r="DLR80" s="872"/>
      <c r="DLS80" s="872"/>
      <c r="DLT80" s="872"/>
      <c r="DLU80" s="872"/>
      <c r="DLV80" s="872"/>
      <c r="DLW80" s="872"/>
      <c r="DLX80" s="872"/>
      <c r="DLY80" s="872"/>
      <c r="DLZ80" s="872"/>
      <c r="DMA80" s="872"/>
      <c r="DMB80" s="872"/>
      <c r="DMC80" s="872"/>
      <c r="DMD80" s="872"/>
      <c r="DME80" s="872"/>
      <c r="DMF80" s="872"/>
      <c r="DMG80" s="872"/>
      <c r="DMH80" s="872"/>
      <c r="DMI80" s="872"/>
      <c r="DMJ80" s="872"/>
      <c r="DMK80" s="872"/>
      <c r="DML80" s="872"/>
      <c r="DMM80" s="872"/>
      <c r="DMN80" s="872"/>
      <c r="DMO80" s="872"/>
      <c r="DMP80" s="872"/>
      <c r="DMQ80" s="872"/>
      <c r="DMR80" s="872"/>
      <c r="DMS80" s="872"/>
      <c r="DMT80" s="872"/>
      <c r="DMU80" s="872"/>
      <c r="DMV80" s="872"/>
      <c r="DMW80" s="872"/>
      <c r="DMX80" s="872"/>
      <c r="DMY80" s="872"/>
      <c r="DMZ80" s="872"/>
      <c r="DNA80" s="872"/>
      <c r="DNB80" s="872"/>
      <c r="DNC80" s="872"/>
      <c r="DND80" s="872"/>
      <c r="DNE80" s="872"/>
      <c r="DNF80" s="872"/>
      <c r="DNG80" s="872"/>
      <c r="DNH80" s="872"/>
      <c r="DNI80" s="872"/>
      <c r="DNJ80" s="872"/>
      <c r="DNK80" s="872"/>
      <c r="DNL80" s="872"/>
      <c r="DNM80" s="872"/>
      <c r="DNN80" s="872"/>
      <c r="DNO80" s="872"/>
      <c r="DNP80" s="872"/>
      <c r="DNQ80" s="872"/>
      <c r="DNR80" s="872"/>
      <c r="DNS80" s="872"/>
      <c r="DNT80" s="872"/>
      <c r="DNU80" s="872"/>
      <c r="DNV80" s="872"/>
      <c r="DNW80" s="872"/>
      <c r="DNX80" s="872"/>
      <c r="DNY80" s="872"/>
      <c r="DNZ80" s="872"/>
      <c r="DOA80" s="872"/>
      <c r="DOB80" s="872"/>
      <c r="DOC80" s="872"/>
      <c r="DOD80" s="872"/>
      <c r="DOE80" s="872"/>
      <c r="DOF80" s="872"/>
      <c r="DOG80" s="872"/>
      <c r="DOH80" s="872"/>
      <c r="DOI80" s="872"/>
      <c r="DOJ80" s="872"/>
      <c r="DOK80" s="872"/>
      <c r="DOL80" s="872"/>
      <c r="DOM80" s="872"/>
      <c r="DON80" s="872"/>
      <c r="DOO80" s="872"/>
      <c r="DOP80" s="872"/>
      <c r="DOQ80" s="872"/>
      <c r="DOR80" s="872"/>
      <c r="DOS80" s="872"/>
      <c r="DOT80" s="872"/>
      <c r="DOU80" s="872"/>
      <c r="DOV80" s="872"/>
      <c r="DOW80" s="872"/>
      <c r="DOX80" s="872"/>
      <c r="DOY80" s="872"/>
      <c r="DOZ80" s="872"/>
      <c r="DPA80" s="872"/>
      <c r="DPB80" s="872"/>
      <c r="DPC80" s="872"/>
      <c r="DPD80" s="872"/>
      <c r="DPE80" s="872"/>
      <c r="DPF80" s="872"/>
      <c r="DPG80" s="872"/>
      <c r="DPH80" s="872"/>
      <c r="DPI80" s="872"/>
      <c r="DPJ80" s="872"/>
      <c r="DPK80" s="872"/>
      <c r="DPL80" s="872"/>
      <c r="DPM80" s="872"/>
      <c r="DPN80" s="872"/>
      <c r="DPO80" s="872"/>
      <c r="DPP80" s="872"/>
      <c r="DPQ80" s="872"/>
      <c r="DPR80" s="872"/>
      <c r="DPS80" s="872"/>
      <c r="DPT80" s="872"/>
      <c r="DPU80" s="872"/>
      <c r="DPV80" s="872"/>
      <c r="DPW80" s="872"/>
      <c r="DPX80" s="872"/>
      <c r="DPY80" s="872"/>
      <c r="DPZ80" s="872"/>
      <c r="DQA80" s="872"/>
      <c r="DQB80" s="872"/>
      <c r="DQC80" s="872"/>
      <c r="DQD80" s="872"/>
      <c r="DQE80" s="872"/>
      <c r="DQF80" s="872"/>
      <c r="DQG80" s="872"/>
      <c r="DQH80" s="872"/>
      <c r="DQI80" s="872"/>
      <c r="DQJ80" s="872"/>
      <c r="DQK80" s="872"/>
      <c r="DQL80" s="872"/>
      <c r="DQM80" s="872"/>
      <c r="DQN80" s="872"/>
      <c r="DQO80" s="872"/>
      <c r="DQP80" s="872"/>
      <c r="DQQ80" s="872"/>
      <c r="DQR80" s="872"/>
      <c r="DQS80" s="872"/>
      <c r="DQT80" s="872"/>
      <c r="DQU80" s="872"/>
      <c r="DQV80" s="872"/>
      <c r="DQW80" s="872"/>
      <c r="DQX80" s="872"/>
      <c r="DQY80" s="872"/>
      <c r="DQZ80" s="872"/>
      <c r="DRA80" s="872"/>
      <c r="DRB80" s="872"/>
      <c r="DRC80" s="872"/>
      <c r="DRD80" s="872"/>
      <c r="DRE80" s="872"/>
      <c r="DRF80" s="872"/>
      <c r="DRG80" s="872"/>
      <c r="DRH80" s="872"/>
      <c r="DRI80" s="872"/>
      <c r="DRJ80" s="872"/>
      <c r="DRK80" s="872"/>
      <c r="DRL80" s="872"/>
      <c r="DRM80" s="872"/>
      <c r="DRN80" s="872"/>
      <c r="DRO80" s="872"/>
      <c r="DRP80" s="872"/>
      <c r="DRQ80" s="872"/>
      <c r="DRR80" s="872"/>
      <c r="DRS80" s="872"/>
      <c r="DRT80" s="872"/>
      <c r="DRU80" s="872"/>
      <c r="DRV80" s="872"/>
      <c r="DRW80" s="872"/>
      <c r="DRX80" s="872"/>
      <c r="DRY80" s="872"/>
      <c r="DRZ80" s="872"/>
      <c r="DSA80" s="872"/>
      <c r="DSB80" s="872"/>
      <c r="DSC80" s="872"/>
      <c r="DSD80" s="872"/>
      <c r="DSE80" s="872"/>
      <c r="DSF80" s="872"/>
      <c r="DSG80" s="872"/>
      <c r="DSH80" s="872"/>
      <c r="DSI80" s="872"/>
      <c r="DSJ80" s="872"/>
      <c r="DSK80" s="872"/>
      <c r="DSL80" s="872"/>
      <c r="DSM80" s="872"/>
      <c r="DSN80" s="872"/>
      <c r="DSO80" s="872"/>
      <c r="DSP80" s="872"/>
      <c r="DSQ80" s="872"/>
      <c r="DSR80" s="872"/>
      <c r="DSS80" s="872"/>
      <c r="DST80" s="872"/>
      <c r="DSU80" s="872"/>
      <c r="DSV80" s="872"/>
      <c r="DSW80" s="872"/>
      <c r="DSX80" s="872"/>
      <c r="DSY80" s="872"/>
      <c r="DSZ80" s="872"/>
      <c r="DTA80" s="872"/>
      <c r="DTB80" s="872"/>
      <c r="DTC80" s="872"/>
      <c r="DTD80" s="872"/>
      <c r="DTE80" s="872"/>
      <c r="DTF80" s="872"/>
      <c r="DTG80" s="872"/>
      <c r="DTH80" s="872"/>
      <c r="DTI80" s="872"/>
      <c r="DTJ80" s="872"/>
      <c r="DTK80" s="872"/>
      <c r="DTL80" s="872"/>
      <c r="DTM80" s="872"/>
      <c r="DTN80" s="872"/>
      <c r="DTO80" s="872"/>
      <c r="DTP80" s="872"/>
      <c r="DTQ80" s="872"/>
      <c r="DTR80" s="872"/>
      <c r="DTS80" s="872"/>
      <c r="DTT80" s="872"/>
      <c r="DTU80" s="872"/>
      <c r="DTV80" s="872"/>
      <c r="DTW80" s="872"/>
      <c r="DTX80" s="872"/>
      <c r="DTY80" s="872"/>
      <c r="DTZ80" s="872"/>
      <c r="DUA80" s="872"/>
      <c r="DUB80" s="872"/>
      <c r="DUC80" s="872"/>
      <c r="DUD80" s="872"/>
      <c r="DUE80" s="872"/>
      <c r="DUF80" s="872"/>
      <c r="DUG80" s="872"/>
      <c r="DUH80" s="872"/>
      <c r="DUI80" s="872"/>
      <c r="DUJ80" s="872"/>
      <c r="DUK80" s="872"/>
      <c r="DUL80" s="872"/>
      <c r="DUM80" s="872"/>
      <c r="DUN80" s="872"/>
      <c r="DUO80" s="872"/>
      <c r="DUP80" s="872"/>
      <c r="DUQ80" s="872"/>
      <c r="DUR80" s="872"/>
      <c r="DUS80" s="872"/>
      <c r="DUT80" s="872"/>
      <c r="DUU80" s="872"/>
      <c r="DUV80" s="872"/>
      <c r="DUW80" s="872"/>
      <c r="DUX80" s="872"/>
      <c r="DUY80" s="872"/>
      <c r="DUZ80" s="872"/>
      <c r="DVA80" s="872"/>
      <c r="DVB80" s="872"/>
      <c r="DVC80" s="872"/>
      <c r="DVD80" s="872"/>
      <c r="DVE80" s="872"/>
      <c r="DVF80" s="872"/>
      <c r="DVG80" s="872"/>
      <c r="DVH80" s="872"/>
      <c r="DVI80" s="872"/>
      <c r="DVJ80" s="872"/>
      <c r="DVK80" s="872"/>
      <c r="DVL80" s="872"/>
      <c r="DVM80" s="872"/>
      <c r="DVN80" s="872"/>
      <c r="DVO80" s="872"/>
      <c r="DVP80" s="872"/>
      <c r="DVQ80" s="872"/>
      <c r="DVR80" s="872"/>
      <c r="DVS80" s="872"/>
      <c r="DVT80" s="872"/>
      <c r="DVU80" s="872"/>
      <c r="DVV80" s="872"/>
      <c r="DVW80" s="872"/>
      <c r="DVX80" s="872"/>
      <c r="DVY80" s="872"/>
      <c r="DVZ80" s="872"/>
      <c r="DWA80" s="872"/>
      <c r="DWB80" s="872"/>
      <c r="DWC80" s="872"/>
      <c r="DWD80" s="872"/>
      <c r="DWE80" s="872"/>
      <c r="DWF80" s="872"/>
      <c r="DWG80" s="872"/>
      <c r="DWH80" s="872"/>
      <c r="DWI80" s="872"/>
      <c r="DWJ80" s="872"/>
      <c r="DWK80" s="872"/>
      <c r="DWL80" s="872"/>
      <c r="DWM80" s="872"/>
      <c r="DWN80" s="872"/>
      <c r="DWO80" s="872"/>
      <c r="DWP80" s="872"/>
      <c r="DWQ80" s="872"/>
      <c r="DWR80" s="872"/>
      <c r="DWS80" s="872"/>
      <c r="DWT80" s="872"/>
      <c r="DWU80" s="872"/>
      <c r="DWV80" s="872"/>
      <c r="DWW80" s="872"/>
      <c r="DWX80" s="872"/>
      <c r="DWY80" s="872"/>
      <c r="DWZ80" s="872"/>
      <c r="DXA80" s="872"/>
      <c r="DXB80" s="872"/>
      <c r="DXC80" s="872"/>
      <c r="DXD80" s="872"/>
      <c r="DXE80" s="872"/>
      <c r="DXF80" s="872"/>
      <c r="DXG80" s="872"/>
      <c r="DXH80" s="872"/>
      <c r="DXI80" s="872"/>
      <c r="DXJ80" s="872"/>
      <c r="DXK80" s="872"/>
      <c r="DXL80" s="872"/>
      <c r="DXM80" s="872"/>
      <c r="DXN80" s="872"/>
      <c r="DXO80" s="872"/>
      <c r="DXP80" s="872"/>
      <c r="DXQ80" s="872"/>
      <c r="DXR80" s="872"/>
      <c r="DXS80" s="872"/>
      <c r="DXT80" s="872"/>
      <c r="DXU80" s="872"/>
      <c r="DXV80" s="872"/>
      <c r="DXW80" s="872"/>
      <c r="DXX80" s="872"/>
      <c r="DXY80" s="872"/>
      <c r="DXZ80" s="872"/>
      <c r="DYA80" s="872"/>
      <c r="DYB80" s="872"/>
      <c r="DYC80" s="872"/>
      <c r="DYD80" s="872"/>
      <c r="DYE80" s="872"/>
      <c r="DYF80" s="872"/>
      <c r="DYG80" s="872"/>
      <c r="DYH80" s="872"/>
      <c r="DYI80" s="872"/>
      <c r="DYJ80" s="872"/>
      <c r="DYK80" s="872"/>
      <c r="DYL80" s="872"/>
      <c r="DYM80" s="872"/>
      <c r="DYN80" s="872"/>
      <c r="DYO80" s="872"/>
      <c r="DYP80" s="872"/>
      <c r="DYQ80" s="872"/>
      <c r="DYR80" s="872"/>
      <c r="DYS80" s="872"/>
      <c r="DYT80" s="872"/>
      <c r="DYU80" s="872"/>
      <c r="DYV80" s="872"/>
      <c r="DYW80" s="872"/>
      <c r="DYX80" s="872"/>
      <c r="DYY80" s="872"/>
      <c r="DYZ80" s="872"/>
      <c r="DZA80" s="872"/>
      <c r="DZB80" s="872"/>
      <c r="DZC80" s="872"/>
      <c r="DZD80" s="872"/>
      <c r="DZE80" s="872"/>
      <c r="DZF80" s="872"/>
      <c r="DZG80" s="872"/>
      <c r="DZH80" s="872"/>
      <c r="DZI80" s="872"/>
      <c r="DZJ80" s="872"/>
      <c r="DZK80" s="872"/>
      <c r="DZL80" s="872"/>
      <c r="DZM80" s="872"/>
      <c r="DZN80" s="872"/>
      <c r="DZO80" s="872"/>
      <c r="DZP80" s="872"/>
      <c r="DZQ80" s="872"/>
      <c r="DZR80" s="872"/>
      <c r="DZS80" s="872"/>
      <c r="DZT80" s="872"/>
      <c r="DZU80" s="872"/>
      <c r="DZV80" s="872"/>
      <c r="DZW80" s="872"/>
      <c r="DZX80" s="872"/>
      <c r="DZY80" s="872"/>
      <c r="DZZ80" s="872"/>
      <c r="EAA80" s="872"/>
      <c r="EAB80" s="872"/>
      <c r="EAC80" s="872"/>
      <c r="EAD80" s="872"/>
      <c r="EAE80" s="872"/>
      <c r="EAF80" s="872"/>
      <c r="EAG80" s="872"/>
      <c r="EAH80" s="872"/>
      <c r="EAI80" s="872"/>
      <c r="EAJ80" s="872"/>
      <c r="EAK80" s="872"/>
      <c r="EAL80" s="872"/>
      <c r="EAM80" s="872"/>
      <c r="EAN80" s="872"/>
      <c r="EAO80" s="872"/>
      <c r="EAP80" s="872"/>
      <c r="EAQ80" s="872"/>
      <c r="EAR80" s="872"/>
      <c r="EAS80" s="872"/>
      <c r="EAT80" s="872"/>
      <c r="EAU80" s="872"/>
      <c r="EAV80" s="872"/>
      <c r="EAW80" s="872"/>
      <c r="EAX80" s="872"/>
      <c r="EAY80" s="872"/>
      <c r="EAZ80" s="872"/>
      <c r="EBA80" s="872"/>
      <c r="EBB80" s="872"/>
      <c r="EBC80" s="872"/>
      <c r="EBD80" s="872"/>
      <c r="EBE80" s="872"/>
      <c r="EBF80" s="872"/>
      <c r="EBG80" s="872"/>
      <c r="EBH80" s="872"/>
      <c r="EBI80" s="872"/>
      <c r="EBJ80" s="872"/>
      <c r="EBK80" s="872"/>
      <c r="EBL80" s="872"/>
      <c r="EBM80" s="872"/>
      <c r="EBN80" s="872"/>
      <c r="EBO80" s="872"/>
      <c r="EBP80" s="872"/>
      <c r="EBQ80" s="872"/>
      <c r="EBR80" s="872"/>
      <c r="EBS80" s="872"/>
      <c r="EBT80" s="872"/>
      <c r="EBU80" s="872"/>
      <c r="EBV80" s="872"/>
      <c r="EBW80" s="872"/>
      <c r="EBX80" s="872"/>
      <c r="EBY80" s="872"/>
      <c r="EBZ80" s="872"/>
      <c r="ECA80" s="872"/>
      <c r="ECB80" s="872"/>
      <c r="ECC80" s="872"/>
      <c r="ECD80" s="872"/>
      <c r="ECE80" s="872"/>
      <c r="ECF80" s="872"/>
      <c r="ECG80" s="872"/>
      <c r="ECH80" s="872"/>
      <c r="ECI80" s="872"/>
      <c r="ECJ80" s="872"/>
      <c r="ECK80" s="872"/>
      <c r="ECL80" s="872"/>
      <c r="ECM80" s="872"/>
      <c r="ECN80" s="872"/>
      <c r="ECO80" s="872"/>
      <c r="ECP80" s="872"/>
      <c r="ECQ80" s="872"/>
      <c r="ECR80" s="872"/>
      <c r="ECS80" s="872"/>
      <c r="ECT80" s="872"/>
      <c r="ECU80" s="872"/>
      <c r="ECV80" s="872"/>
      <c r="ECW80" s="872"/>
      <c r="ECX80" s="872"/>
      <c r="ECY80" s="872"/>
      <c r="ECZ80" s="872"/>
      <c r="EDA80" s="872"/>
      <c r="EDB80" s="872"/>
      <c r="EDC80" s="872"/>
      <c r="EDD80" s="872"/>
      <c r="EDE80" s="872"/>
      <c r="EDF80" s="872"/>
      <c r="EDG80" s="872"/>
      <c r="EDH80" s="872"/>
      <c r="EDI80" s="872"/>
      <c r="EDJ80" s="872"/>
      <c r="EDK80" s="872"/>
      <c r="EDL80" s="872"/>
      <c r="EDM80" s="872"/>
      <c r="EDN80" s="872"/>
      <c r="EDO80" s="872"/>
      <c r="EDP80" s="872"/>
      <c r="EDQ80" s="872"/>
      <c r="EDR80" s="872"/>
      <c r="EDS80" s="872"/>
      <c r="EDT80" s="872"/>
      <c r="EDU80" s="872"/>
      <c r="EDV80" s="872"/>
      <c r="EDW80" s="872"/>
      <c r="EDX80" s="872"/>
      <c r="EDY80" s="872"/>
      <c r="EDZ80" s="872"/>
      <c r="EEA80" s="872"/>
      <c r="EEB80" s="872"/>
      <c r="EEC80" s="872"/>
      <c r="EED80" s="872"/>
      <c r="EEE80" s="872"/>
      <c r="EEF80" s="872"/>
      <c r="EEG80" s="872"/>
      <c r="EEH80" s="872"/>
      <c r="EEI80" s="872"/>
      <c r="EEJ80" s="872"/>
      <c r="EEK80" s="872"/>
      <c r="EEL80" s="872"/>
      <c r="EEM80" s="872"/>
      <c r="EEN80" s="872"/>
      <c r="EEO80" s="872"/>
      <c r="EEP80" s="872"/>
      <c r="EEQ80" s="872"/>
      <c r="EER80" s="872"/>
      <c r="EES80" s="872"/>
      <c r="EET80" s="872"/>
      <c r="EEU80" s="872"/>
      <c r="EEV80" s="872"/>
      <c r="EEW80" s="872"/>
      <c r="EEX80" s="872"/>
      <c r="EEY80" s="872"/>
      <c r="EEZ80" s="872"/>
      <c r="EFA80" s="872"/>
      <c r="EFB80" s="872"/>
      <c r="EFC80" s="872"/>
      <c r="EFD80" s="872"/>
      <c r="EFE80" s="872"/>
      <c r="EFF80" s="872"/>
      <c r="EFG80" s="872"/>
      <c r="EFH80" s="872"/>
      <c r="EFI80" s="872"/>
      <c r="EFJ80" s="872"/>
      <c r="EFK80" s="872"/>
      <c r="EFL80" s="872"/>
      <c r="EFM80" s="872"/>
      <c r="EFN80" s="872"/>
      <c r="EFO80" s="872"/>
      <c r="EFP80" s="872"/>
      <c r="EFQ80" s="872"/>
      <c r="EFR80" s="872"/>
      <c r="EFS80" s="872"/>
      <c r="EFT80" s="872"/>
      <c r="EFU80" s="872"/>
      <c r="EFV80" s="872"/>
      <c r="EFW80" s="872"/>
      <c r="EFX80" s="872"/>
      <c r="EFY80" s="872"/>
      <c r="EFZ80" s="872"/>
      <c r="EGA80" s="872"/>
      <c r="EGB80" s="872"/>
      <c r="EGC80" s="872"/>
      <c r="EGD80" s="872"/>
      <c r="EGE80" s="872"/>
      <c r="EGF80" s="872"/>
      <c r="EGG80" s="872"/>
      <c r="EGH80" s="872"/>
      <c r="EGI80" s="872"/>
      <c r="EGJ80" s="872"/>
      <c r="EGK80" s="872"/>
      <c r="EGL80" s="872"/>
      <c r="EGM80" s="872"/>
      <c r="EGN80" s="872"/>
      <c r="EGO80" s="872"/>
      <c r="EGP80" s="872"/>
      <c r="EGQ80" s="872"/>
      <c r="EGR80" s="872"/>
      <c r="EGS80" s="872"/>
      <c r="EGT80" s="872"/>
      <c r="EGU80" s="872"/>
      <c r="EGV80" s="872"/>
      <c r="EGW80" s="872"/>
      <c r="EGX80" s="872"/>
      <c r="EGY80" s="872"/>
      <c r="EGZ80" s="872"/>
      <c r="EHA80" s="872"/>
      <c r="EHB80" s="872"/>
      <c r="EHC80" s="872"/>
      <c r="EHD80" s="872"/>
      <c r="EHE80" s="872"/>
      <c r="EHF80" s="872"/>
      <c r="EHG80" s="872"/>
      <c r="EHH80" s="872"/>
      <c r="EHI80" s="872"/>
      <c r="EHJ80" s="872"/>
      <c r="EHK80" s="872"/>
      <c r="EHL80" s="872"/>
      <c r="EHM80" s="872"/>
      <c r="EHN80" s="872"/>
      <c r="EHO80" s="872"/>
      <c r="EHP80" s="872"/>
      <c r="EHQ80" s="872"/>
      <c r="EHR80" s="872"/>
      <c r="EHS80" s="872"/>
      <c r="EHT80" s="872"/>
      <c r="EHU80" s="872"/>
      <c r="EHV80" s="872"/>
      <c r="EHW80" s="872"/>
      <c r="EHX80" s="872"/>
      <c r="EHY80" s="872"/>
      <c r="EHZ80" s="872"/>
      <c r="EIA80" s="872"/>
      <c r="EIB80" s="872"/>
      <c r="EIC80" s="872"/>
      <c r="EID80" s="872"/>
      <c r="EIE80" s="872"/>
      <c r="EIF80" s="872"/>
      <c r="EIG80" s="872"/>
      <c r="EIH80" s="872"/>
      <c r="EII80" s="872"/>
      <c r="EIJ80" s="872"/>
      <c r="EIK80" s="872"/>
      <c r="EIL80" s="872"/>
      <c r="EIM80" s="872"/>
      <c r="EIN80" s="872"/>
      <c r="EIO80" s="872"/>
      <c r="EIP80" s="872"/>
      <c r="EIQ80" s="872"/>
      <c r="EIR80" s="872"/>
      <c r="EIS80" s="872"/>
      <c r="EIT80" s="872"/>
      <c r="EIU80" s="872"/>
      <c r="EIV80" s="872"/>
      <c r="EIW80" s="872"/>
      <c r="EIX80" s="872"/>
      <c r="EIY80" s="872"/>
      <c r="EIZ80" s="872"/>
      <c r="EJA80" s="872"/>
      <c r="EJB80" s="872"/>
      <c r="EJC80" s="872"/>
      <c r="EJD80" s="872"/>
      <c r="EJE80" s="872"/>
      <c r="EJF80" s="872"/>
      <c r="EJG80" s="872"/>
      <c r="EJH80" s="872"/>
      <c r="EJI80" s="872"/>
      <c r="EJJ80" s="872"/>
      <c r="EJK80" s="872"/>
      <c r="EJL80" s="872"/>
      <c r="EJM80" s="872"/>
      <c r="EJN80" s="872"/>
      <c r="EJO80" s="872"/>
      <c r="EJP80" s="872"/>
      <c r="EJQ80" s="872"/>
      <c r="EJR80" s="872"/>
      <c r="EJS80" s="872"/>
      <c r="EJT80" s="872"/>
      <c r="EJU80" s="872"/>
      <c r="EJV80" s="872"/>
      <c r="EJW80" s="872"/>
      <c r="EJX80" s="872"/>
      <c r="EJY80" s="872"/>
      <c r="EJZ80" s="872"/>
      <c r="EKA80" s="872"/>
      <c r="EKB80" s="872"/>
      <c r="EKC80" s="872"/>
      <c r="EKD80" s="872"/>
      <c r="EKE80" s="872"/>
      <c r="EKF80" s="872"/>
      <c r="EKG80" s="872"/>
      <c r="EKH80" s="872"/>
      <c r="EKI80" s="872"/>
      <c r="EKJ80" s="872"/>
      <c r="EKK80" s="872"/>
      <c r="EKL80" s="872"/>
      <c r="EKM80" s="872"/>
      <c r="EKN80" s="872"/>
      <c r="EKO80" s="872"/>
      <c r="EKP80" s="872"/>
      <c r="EKQ80" s="872"/>
      <c r="EKR80" s="872"/>
      <c r="EKS80" s="872"/>
      <c r="EKT80" s="872"/>
      <c r="EKU80" s="872"/>
      <c r="EKV80" s="872"/>
      <c r="EKW80" s="872"/>
      <c r="EKX80" s="872"/>
      <c r="EKY80" s="872"/>
      <c r="EKZ80" s="872"/>
      <c r="ELA80" s="872"/>
      <c r="ELB80" s="872"/>
      <c r="ELC80" s="872"/>
      <c r="ELD80" s="872"/>
      <c r="ELE80" s="872"/>
      <c r="ELF80" s="872"/>
      <c r="ELG80" s="872"/>
      <c r="ELH80" s="872"/>
      <c r="ELI80" s="872"/>
      <c r="ELJ80" s="872"/>
      <c r="ELK80" s="872"/>
      <c r="ELL80" s="872"/>
      <c r="ELM80" s="872"/>
      <c r="ELN80" s="872"/>
      <c r="ELO80" s="872"/>
      <c r="ELP80" s="872"/>
      <c r="ELQ80" s="872"/>
      <c r="ELR80" s="872"/>
      <c r="ELS80" s="872"/>
      <c r="ELT80" s="872"/>
      <c r="ELU80" s="872"/>
      <c r="ELV80" s="872"/>
      <c r="ELW80" s="872"/>
      <c r="ELX80" s="872"/>
      <c r="ELY80" s="872"/>
      <c r="ELZ80" s="872"/>
      <c r="EMA80" s="872"/>
      <c r="EMB80" s="872"/>
      <c r="EMC80" s="872"/>
      <c r="EMD80" s="872"/>
      <c r="EME80" s="872"/>
      <c r="EMF80" s="872"/>
      <c r="EMG80" s="872"/>
      <c r="EMH80" s="872"/>
      <c r="EMI80" s="872"/>
      <c r="EMJ80" s="872"/>
      <c r="EMK80" s="872"/>
      <c r="EML80" s="872"/>
      <c r="EMM80" s="872"/>
      <c r="EMN80" s="872"/>
      <c r="EMO80" s="872"/>
      <c r="EMP80" s="872"/>
      <c r="EMQ80" s="872"/>
      <c r="EMR80" s="872"/>
      <c r="EMS80" s="872"/>
      <c r="EMT80" s="872"/>
      <c r="EMU80" s="872"/>
      <c r="EMV80" s="872"/>
      <c r="EMW80" s="872"/>
      <c r="EMX80" s="872"/>
      <c r="EMY80" s="872"/>
      <c r="EMZ80" s="872"/>
      <c r="ENA80" s="872"/>
      <c r="ENB80" s="872"/>
      <c r="ENC80" s="872"/>
      <c r="END80" s="872"/>
      <c r="ENE80" s="872"/>
      <c r="ENF80" s="872"/>
      <c r="ENG80" s="872"/>
      <c r="ENH80" s="872"/>
      <c r="ENI80" s="872"/>
      <c r="ENJ80" s="872"/>
      <c r="ENK80" s="872"/>
      <c r="ENL80" s="872"/>
      <c r="ENM80" s="872"/>
      <c r="ENN80" s="872"/>
      <c r="ENO80" s="872"/>
      <c r="ENP80" s="872"/>
      <c r="ENQ80" s="872"/>
      <c r="ENR80" s="872"/>
      <c r="ENS80" s="872"/>
      <c r="ENT80" s="872"/>
      <c r="ENU80" s="872"/>
      <c r="ENV80" s="872"/>
      <c r="ENW80" s="872"/>
      <c r="ENX80" s="872"/>
      <c r="ENY80" s="872"/>
      <c r="ENZ80" s="872"/>
      <c r="EOA80" s="872"/>
      <c r="EOB80" s="872"/>
      <c r="EOC80" s="872"/>
      <c r="EOD80" s="872"/>
      <c r="EOE80" s="872"/>
      <c r="EOF80" s="872"/>
      <c r="EOG80" s="872"/>
      <c r="EOH80" s="872"/>
      <c r="EOI80" s="872"/>
      <c r="EOJ80" s="872"/>
      <c r="EOK80" s="872"/>
      <c r="EOL80" s="872"/>
      <c r="EOM80" s="872"/>
      <c r="EON80" s="872"/>
      <c r="EOO80" s="872"/>
      <c r="EOP80" s="872"/>
      <c r="EOQ80" s="872"/>
      <c r="EOR80" s="872"/>
      <c r="EOS80" s="872"/>
      <c r="EOT80" s="872"/>
      <c r="EOU80" s="872"/>
      <c r="EOV80" s="872"/>
      <c r="EOW80" s="872"/>
      <c r="EOX80" s="872"/>
      <c r="EOY80" s="872"/>
      <c r="EOZ80" s="872"/>
      <c r="EPA80" s="872"/>
      <c r="EPB80" s="872"/>
      <c r="EPC80" s="872"/>
      <c r="EPD80" s="872"/>
      <c r="EPE80" s="872"/>
      <c r="EPF80" s="872"/>
      <c r="EPG80" s="872"/>
      <c r="EPH80" s="872"/>
      <c r="EPI80" s="872"/>
      <c r="EPJ80" s="872"/>
      <c r="EPK80" s="872"/>
      <c r="EPL80" s="872"/>
      <c r="EPM80" s="872"/>
      <c r="EPN80" s="872"/>
      <c r="EPO80" s="872"/>
      <c r="EPP80" s="872"/>
      <c r="EPQ80" s="872"/>
      <c r="EPR80" s="872"/>
      <c r="EPS80" s="872"/>
      <c r="EPT80" s="872"/>
      <c r="EPU80" s="872"/>
      <c r="EPV80" s="872"/>
      <c r="EPW80" s="872"/>
      <c r="EPX80" s="872"/>
      <c r="EPY80" s="872"/>
      <c r="EPZ80" s="872"/>
      <c r="EQA80" s="872"/>
      <c r="EQB80" s="872"/>
      <c r="EQC80" s="872"/>
      <c r="EQD80" s="872"/>
      <c r="EQE80" s="872"/>
      <c r="EQF80" s="872"/>
      <c r="EQG80" s="872"/>
      <c r="EQH80" s="872"/>
      <c r="EQI80" s="872"/>
      <c r="EQJ80" s="872"/>
      <c r="EQK80" s="872"/>
      <c r="EQL80" s="872"/>
      <c r="EQM80" s="872"/>
      <c r="EQN80" s="872"/>
      <c r="EQO80" s="872"/>
      <c r="EQP80" s="872"/>
      <c r="EQQ80" s="872"/>
      <c r="EQR80" s="872"/>
      <c r="EQS80" s="872"/>
      <c r="EQT80" s="872"/>
      <c r="EQU80" s="872"/>
      <c r="EQV80" s="872"/>
      <c r="EQW80" s="872"/>
      <c r="EQX80" s="872"/>
      <c r="EQY80" s="872"/>
      <c r="EQZ80" s="872"/>
      <c r="ERA80" s="872"/>
      <c r="ERB80" s="872"/>
      <c r="ERC80" s="872"/>
      <c r="ERD80" s="872"/>
      <c r="ERE80" s="872"/>
      <c r="ERF80" s="872"/>
      <c r="ERG80" s="872"/>
      <c r="ERH80" s="872"/>
      <c r="ERI80" s="872"/>
      <c r="ERJ80" s="872"/>
      <c r="ERK80" s="872"/>
      <c r="ERL80" s="872"/>
      <c r="ERM80" s="872"/>
      <c r="ERN80" s="872"/>
      <c r="ERO80" s="872"/>
      <c r="ERP80" s="872"/>
      <c r="ERQ80" s="872"/>
      <c r="ERR80" s="872"/>
      <c r="ERS80" s="872"/>
      <c r="ERT80" s="872"/>
      <c r="ERU80" s="872"/>
      <c r="ERV80" s="872"/>
      <c r="ERW80" s="872"/>
      <c r="ERX80" s="872"/>
      <c r="ERY80" s="872"/>
      <c r="ERZ80" s="872"/>
      <c r="ESA80" s="872"/>
      <c r="ESB80" s="872"/>
      <c r="ESC80" s="872"/>
      <c r="ESD80" s="872"/>
      <c r="ESE80" s="872"/>
      <c r="ESF80" s="872"/>
      <c r="ESG80" s="872"/>
      <c r="ESH80" s="872"/>
      <c r="ESI80" s="872"/>
      <c r="ESJ80" s="872"/>
      <c r="ESK80" s="872"/>
      <c r="ESL80" s="872"/>
      <c r="ESM80" s="872"/>
      <c r="ESN80" s="872"/>
      <c r="ESO80" s="872"/>
      <c r="ESP80" s="872"/>
      <c r="ESQ80" s="872"/>
      <c r="ESR80" s="872"/>
      <c r="ESS80" s="872"/>
      <c r="EST80" s="872"/>
      <c r="ESU80" s="872"/>
      <c r="ESV80" s="872"/>
      <c r="ESW80" s="872"/>
      <c r="ESX80" s="872"/>
      <c r="ESY80" s="872"/>
      <c r="ESZ80" s="872"/>
      <c r="ETA80" s="872"/>
      <c r="ETB80" s="872"/>
      <c r="ETC80" s="872"/>
      <c r="ETD80" s="872"/>
      <c r="ETE80" s="872"/>
      <c r="ETF80" s="872"/>
      <c r="ETG80" s="872"/>
      <c r="ETH80" s="872"/>
      <c r="ETI80" s="872"/>
      <c r="ETJ80" s="872"/>
      <c r="ETK80" s="872"/>
      <c r="ETL80" s="872"/>
      <c r="ETM80" s="872"/>
      <c r="ETN80" s="872"/>
      <c r="ETO80" s="872"/>
      <c r="ETP80" s="872"/>
      <c r="ETQ80" s="872"/>
      <c r="ETR80" s="872"/>
      <c r="ETS80" s="872"/>
      <c r="ETT80" s="872"/>
      <c r="ETU80" s="872"/>
      <c r="ETV80" s="872"/>
      <c r="ETW80" s="872"/>
      <c r="ETX80" s="872"/>
      <c r="ETY80" s="872"/>
      <c r="ETZ80" s="872"/>
      <c r="EUA80" s="872"/>
      <c r="EUB80" s="872"/>
      <c r="EUC80" s="872"/>
      <c r="EUD80" s="872"/>
      <c r="EUE80" s="872"/>
      <c r="EUF80" s="872"/>
      <c r="EUG80" s="872"/>
      <c r="EUH80" s="872"/>
      <c r="EUI80" s="872"/>
      <c r="EUJ80" s="872"/>
      <c r="EUK80" s="872"/>
      <c r="EUL80" s="872"/>
      <c r="EUM80" s="872"/>
      <c r="EUN80" s="872"/>
      <c r="EUO80" s="872"/>
      <c r="EUP80" s="872"/>
      <c r="EUQ80" s="872"/>
      <c r="EUR80" s="872"/>
      <c r="EUS80" s="872"/>
      <c r="EUT80" s="872"/>
      <c r="EUU80" s="872"/>
      <c r="EUV80" s="872"/>
      <c r="EUW80" s="872"/>
      <c r="EUX80" s="872"/>
      <c r="EUY80" s="872"/>
      <c r="EUZ80" s="872"/>
      <c r="EVA80" s="872"/>
      <c r="EVB80" s="872"/>
      <c r="EVC80" s="872"/>
      <c r="EVD80" s="872"/>
      <c r="EVE80" s="872"/>
      <c r="EVF80" s="872"/>
      <c r="EVG80" s="872"/>
      <c r="EVH80" s="872"/>
      <c r="EVI80" s="872"/>
      <c r="EVJ80" s="872"/>
      <c r="EVK80" s="872"/>
      <c r="EVL80" s="872"/>
      <c r="EVM80" s="872"/>
      <c r="EVN80" s="872"/>
      <c r="EVO80" s="872"/>
      <c r="EVP80" s="872"/>
      <c r="EVQ80" s="872"/>
      <c r="EVR80" s="872"/>
      <c r="EVS80" s="872"/>
      <c r="EVT80" s="872"/>
      <c r="EVU80" s="872"/>
      <c r="EVV80" s="872"/>
      <c r="EVW80" s="872"/>
      <c r="EVX80" s="872"/>
      <c r="EVY80" s="872"/>
      <c r="EVZ80" s="872"/>
      <c r="EWA80" s="872"/>
      <c r="EWB80" s="872"/>
      <c r="EWC80" s="872"/>
      <c r="EWD80" s="872"/>
      <c r="EWE80" s="872"/>
      <c r="EWF80" s="872"/>
      <c r="EWG80" s="872"/>
      <c r="EWH80" s="872"/>
      <c r="EWI80" s="872"/>
      <c r="EWJ80" s="872"/>
      <c r="EWK80" s="872"/>
      <c r="EWL80" s="872"/>
      <c r="EWM80" s="872"/>
      <c r="EWN80" s="872"/>
      <c r="EWO80" s="872"/>
      <c r="EWP80" s="872"/>
      <c r="EWQ80" s="872"/>
      <c r="EWR80" s="872"/>
      <c r="EWS80" s="872"/>
      <c r="EWT80" s="872"/>
      <c r="EWU80" s="872"/>
      <c r="EWV80" s="872"/>
      <c r="EWW80" s="872"/>
      <c r="EWX80" s="872"/>
      <c r="EWY80" s="872"/>
      <c r="EWZ80" s="872"/>
      <c r="EXA80" s="872"/>
      <c r="EXB80" s="872"/>
      <c r="EXC80" s="872"/>
      <c r="EXD80" s="872"/>
      <c r="EXE80" s="872"/>
      <c r="EXF80" s="872"/>
      <c r="EXG80" s="872"/>
      <c r="EXH80" s="872"/>
      <c r="EXI80" s="872"/>
      <c r="EXJ80" s="872"/>
      <c r="EXK80" s="872"/>
      <c r="EXL80" s="872"/>
      <c r="EXM80" s="872"/>
      <c r="EXN80" s="872"/>
      <c r="EXO80" s="872"/>
      <c r="EXP80" s="872"/>
      <c r="EXQ80" s="872"/>
      <c r="EXR80" s="872"/>
      <c r="EXS80" s="872"/>
      <c r="EXT80" s="872"/>
      <c r="EXU80" s="872"/>
      <c r="EXV80" s="872"/>
      <c r="EXW80" s="872"/>
      <c r="EXX80" s="872"/>
      <c r="EXY80" s="872"/>
      <c r="EXZ80" s="872"/>
      <c r="EYA80" s="872"/>
      <c r="EYB80" s="872"/>
      <c r="EYC80" s="872"/>
      <c r="EYD80" s="872"/>
      <c r="EYE80" s="872"/>
      <c r="EYF80" s="872"/>
      <c r="EYG80" s="872"/>
      <c r="EYH80" s="872"/>
      <c r="EYI80" s="872"/>
      <c r="EYJ80" s="872"/>
      <c r="EYK80" s="872"/>
      <c r="EYL80" s="872"/>
      <c r="EYM80" s="872"/>
      <c r="EYN80" s="872"/>
      <c r="EYO80" s="872"/>
      <c r="EYP80" s="872"/>
      <c r="EYQ80" s="872"/>
      <c r="EYR80" s="872"/>
      <c r="EYS80" s="872"/>
      <c r="EYT80" s="872"/>
      <c r="EYU80" s="872"/>
      <c r="EYV80" s="872"/>
      <c r="EYW80" s="872"/>
      <c r="EYX80" s="872"/>
      <c r="EYY80" s="872"/>
      <c r="EYZ80" s="872"/>
      <c r="EZA80" s="872"/>
      <c r="EZB80" s="872"/>
      <c r="EZC80" s="872"/>
      <c r="EZD80" s="872"/>
      <c r="EZE80" s="872"/>
      <c r="EZF80" s="872"/>
      <c r="EZG80" s="872"/>
      <c r="EZH80" s="872"/>
      <c r="EZI80" s="872"/>
      <c r="EZJ80" s="872"/>
      <c r="EZK80" s="872"/>
      <c r="EZL80" s="872"/>
      <c r="EZM80" s="872"/>
      <c r="EZN80" s="872"/>
      <c r="EZO80" s="872"/>
      <c r="EZP80" s="872"/>
      <c r="EZQ80" s="872"/>
      <c r="EZR80" s="872"/>
      <c r="EZS80" s="872"/>
      <c r="EZT80" s="872"/>
      <c r="EZU80" s="872"/>
      <c r="EZV80" s="872"/>
      <c r="EZW80" s="872"/>
      <c r="EZX80" s="872"/>
      <c r="EZY80" s="872"/>
      <c r="EZZ80" s="872"/>
      <c r="FAA80" s="872"/>
      <c r="FAB80" s="872"/>
      <c r="FAC80" s="872"/>
      <c r="FAD80" s="872"/>
      <c r="FAE80" s="872"/>
      <c r="FAF80" s="872"/>
      <c r="FAG80" s="872"/>
      <c r="FAH80" s="872"/>
      <c r="FAI80" s="872"/>
      <c r="FAJ80" s="872"/>
      <c r="FAK80" s="872"/>
      <c r="FAL80" s="872"/>
      <c r="FAM80" s="872"/>
      <c r="FAN80" s="872"/>
      <c r="FAO80" s="872"/>
      <c r="FAP80" s="872"/>
      <c r="FAQ80" s="872"/>
      <c r="FAR80" s="872"/>
      <c r="FAS80" s="872"/>
      <c r="FAT80" s="872"/>
      <c r="FAU80" s="872"/>
      <c r="FAV80" s="872"/>
      <c r="FAW80" s="872"/>
      <c r="FAX80" s="872"/>
      <c r="FAY80" s="872"/>
      <c r="FAZ80" s="872"/>
      <c r="FBA80" s="872"/>
      <c r="FBB80" s="872"/>
      <c r="FBC80" s="872"/>
      <c r="FBD80" s="872"/>
      <c r="FBE80" s="872"/>
      <c r="FBF80" s="872"/>
      <c r="FBG80" s="872"/>
      <c r="FBH80" s="872"/>
      <c r="FBI80" s="872"/>
      <c r="FBJ80" s="872"/>
      <c r="FBK80" s="872"/>
      <c r="FBL80" s="872"/>
      <c r="FBM80" s="872"/>
      <c r="FBN80" s="872"/>
      <c r="FBO80" s="872"/>
      <c r="FBP80" s="872"/>
      <c r="FBQ80" s="872"/>
      <c r="FBR80" s="872"/>
      <c r="FBS80" s="872"/>
      <c r="FBT80" s="872"/>
      <c r="FBU80" s="872"/>
      <c r="FBV80" s="872"/>
      <c r="FBW80" s="872"/>
      <c r="FBX80" s="872"/>
      <c r="FBY80" s="872"/>
      <c r="FBZ80" s="872"/>
      <c r="FCA80" s="872"/>
      <c r="FCB80" s="872"/>
      <c r="FCC80" s="872"/>
      <c r="FCD80" s="872"/>
      <c r="FCE80" s="872"/>
      <c r="FCF80" s="872"/>
      <c r="FCG80" s="872"/>
      <c r="FCH80" s="872"/>
      <c r="FCI80" s="872"/>
      <c r="FCJ80" s="872"/>
      <c r="FCK80" s="872"/>
      <c r="FCL80" s="872"/>
      <c r="FCM80" s="872"/>
      <c r="FCN80" s="872"/>
      <c r="FCO80" s="872"/>
      <c r="FCP80" s="872"/>
      <c r="FCQ80" s="872"/>
      <c r="FCR80" s="872"/>
      <c r="FCS80" s="872"/>
      <c r="FCT80" s="872"/>
      <c r="FCU80" s="872"/>
      <c r="FCV80" s="872"/>
      <c r="FCW80" s="872"/>
      <c r="FCX80" s="872"/>
      <c r="FCY80" s="872"/>
      <c r="FCZ80" s="872"/>
      <c r="FDA80" s="872"/>
      <c r="FDB80" s="872"/>
      <c r="FDC80" s="872"/>
      <c r="FDD80" s="872"/>
      <c r="FDE80" s="872"/>
      <c r="FDF80" s="872"/>
      <c r="FDG80" s="872"/>
      <c r="FDH80" s="872"/>
      <c r="FDI80" s="872"/>
      <c r="FDJ80" s="872"/>
      <c r="FDK80" s="872"/>
      <c r="FDL80" s="872"/>
      <c r="FDM80" s="872"/>
      <c r="FDN80" s="872"/>
      <c r="FDO80" s="872"/>
      <c r="FDP80" s="872"/>
      <c r="FDQ80" s="872"/>
      <c r="FDR80" s="872"/>
      <c r="FDS80" s="872"/>
      <c r="FDT80" s="872"/>
      <c r="FDU80" s="872"/>
      <c r="FDV80" s="872"/>
      <c r="FDW80" s="872"/>
      <c r="FDX80" s="872"/>
      <c r="FDY80" s="872"/>
      <c r="FDZ80" s="872"/>
      <c r="FEA80" s="872"/>
      <c r="FEB80" s="872"/>
      <c r="FEC80" s="872"/>
      <c r="FED80" s="872"/>
      <c r="FEE80" s="872"/>
      <c r="FEF80" s="872"/>
      <c r="FEG80" s="872"/>
      <c r="FEH80" s="872"/>
      <c r="FEI80" s="872"/>
      <c r="FEJ80" s="872"/>
      <c r="FEK80" s="872"/>
      <c r="FEL80" s="872"/>
      <c r="FEM80" s="872"/>
      <c r="FEN80" s="872"/>
      <c r="FEO80" s="872"/>
      <c r="FEP80" s="872"/>
      <c r="FEQ80" s="872"/>
      <c r="FER80" s="872"/>
      <c r="FES80" s="872"/>
      <c r="FET80" s="872"/>
      <c r="FEU80" s="872"/>
      <c r="FEV80" s="872"/>
      <c r="FEW80" s="872"/>
      <c r="FEX80" s="872"/>
      <c r="FEY80" s="872"/>
      <c r="FEZ80" s="872"/>
      <c r="FFA80" s="872"/>
      <c r="FFB80" s="872"/>
      <c r="FFC80" s="872"/>
      <c r="FFD80" s="872"/>
      <c r="FFE80" s="872"/>
      <c r="FFF80" s="872"/>
      <c r="FFG80" s="872"/>
      <c r="FFH80" s="872"/>
      <c r="FFI80" s="872"/>
      <c r="FFJ80" s="872"/>
      <c r="FFK80" s="872"/>
      <c r="FFL80" s="872"/>
      <c r="FFM80" s="872"/>
      <c r="FFN80" s="872"/>
      <c r="FFO80" s="872"/>
      <c r="FFP80" s="872"/>
      <c r="FFQ80" s="872"/>
      <c r="FFR80" s="872"/>
      <c r="FFS80" s="872"/>
      <c r="FFT80" s="872"/>
      <c r="FFU80" s="872"/>
      <c r="FFV80" s="872"/>
      <c r="FFW80" s="872"/>
      <c r="FFX80" s="872"/>
      <c r="FFY80" s="872"/>
      <c r="FFZ80" s="872"/>
      <c r="FGA80" s="872"/>
      <c r="FGB80" s="872"/>
      <c r="FGC80" s="872"/>
      <c r="FGD80" s="872"/>
      <c r="FGE80" s="872"/>
      <c r="FGF80" s="872"/>
      <c r="FGG80" s="872"/>
      <c r="FGH80" s="872"/>
      <c r="FGI80" s="872"/>
      <c r="FGJ80" s="872"/>
      <c r="FGK80" s="872"/>
      <c r="FGL80" s="872"/>
      <c r="FGM80" s="872"/>
      <c r="FGN80" s="872"/>
      <c r="FGO80" s="872"/>
      <c r="FGP80" s="872"/>
      <c r="FGQ80" s="872"/>
      <c r="FGR80" s="872"/>
      <c r="FGS80" s="872"/>
      <c r="FGT80" s="872"/>
      <c r="FGU80" s="872"/>
      <c r="FGV80" s="872"/>
      <c r="FGW80" s="872"/>
      <c r="FGX80" s="872"/>
      <c r="FGY80" s="872"/>
      <c r="FGZ80" s="872"/>
      <c r="FHA80" s="872"/>
      <c r="FHB80" s="872"/>
      <c r="FHC80" s="872"/>
      <c r="FHD80" s="872"/>
      <c r="FHE80" s="872"/>
      <c r="FHF80" s="872"/>
      <c r="FHG80" s="872"/>
      <c r="FHH80" s="872"/>
      <c r="FHI80" s="872"/>
      <c r="FHJ80" s="872"/>
      <c r="FHK80" s="872"/>
      <c r="FHL80" s="872"/>
      <c r="FHM80" s="872"/>
      <c r="FHN80" s="872"/>
      <c r="FHO80" s="872"/>
      <c r="FHP80" s="872"/>
      <c r="FHQ80" s="872"/>
      <c r="FHR80" s="872"/>
      <c r="FHS80" s="872"/>
      <c r="FHT80" s="872"/>
      <c r="FHU80" s="872"/>
      <c r="FHV80" s="872"/>
      <c r="FHW80" s="872"/>
      <c r="FHX80" s="872"/>
      <c r="FHY80" s="872"/>
      <c r="FHZ80" s="872"/>
      <c r="FIA80" s="872"/>
      <c r="FIB80" s="872"/>
      <c r="FIC80" s="872"/>
      <c r="FID80" s="872"/>
      <c r="FIE80" s="872"/>
      <c r="FIF80" s="872"/>
      <c r="FIG80" s="872"/>
      <c r="FIH80" s="872"/>
      <c r="FII80" s="872"/>
      <c r="FIJ80" s="872"/>
      <c r="FIK80" s="872"/>
      <c r="FIL80" s="872"/>
      <c r="FIM80" s="872"/>
      <c r="FIN80" s="872"/>
      <c r="FIO80" s="872"/>
      <c r="FIP80" s="872"/>
      <c r="FIQ80" s="872"/>
      <c r="FIR80" s="872"/>
      <c r="FIS80" s="872"/>
      <c r="FIT80" s="872"/>
      <c r="FIU80" s="872"/>
      <c r="FIV80" s="872"/>
      <c r="FIW80" s="872"/>
      <c r="FIX80" s="872"/>
      <c r="FIY80" s="872"/>
      <c r="FIZ80" s="872"/>
      <c r="FJA80" s="872"/>
      <c r="FJB80" s="872"/>
      <c r="FJC80" s="872"/>
      <c r="FJD80" s="872"/>
      <c r="FJE80" s="872"/>
      <c r="FJF80" s="872"/>
      <c r="FJG80" s="872"/>
      <c r="FJH80" s="872"/>
      <c r="FJI80" s="872"/>
      <c r="FJJ80" s="872"/>
      <c r="FJK80" s="872"/>
      <c r="FJL80" s="872"/>
      <c r="FJM80" s="872"/>
      <c r="FJN80" s="872"/>
      <c r="FJO80" s="872"/>
      <c r="FJP80" s="872"/>
      <c r="FJQ80" s="872"/>
      <c r="FJR80" s="872"/>
      <c r="FJS80" s="872"/>
      <c r="FJT80" s="872"/>
      <c r="FJU80" s="872"/>
      <c r="FJV80" s="872"/>
      <c r="FJW80" s="872"/>
      <c r="FJX80" s="872"/>
      <c r="FJY80" s="872"/>
      <c r="FJZ80" s="872"/>
      <c r="FKA80" s="872"/>
      <c r="FKB80" s="872"/>
      <c r="FKC80" s="872"/>
      <c r="FKD80" s="872"/>
      <c r="FKE80" s="872"/>
      <c r="FKF80" s="872"/>
      <c r="FKG80" s="872"/>
      <c r="FKH80" s="872"/>
      <c r="FKI80" s="872"/>
      <c r="FKJ80" s="872"/>
      <c r="FKK80" s="872"/>
      <c r="FKL80" s="872"/>
      <c r="FKM80" s="872"/>
      <c r="FKN80" s="872"/>
      <c r="FKO80" s="872"/>
      <c r="FKP80" s="872"/>
      <c r="FKQ80" s="872"/>
      <c r="FKR80" s="872"/>
      <c r="FKS80" s="872"/>
      <c r="FKT80" s="872"/>
      <c r="FKU80" s="872"/>
      <c r="FKV80" s="872"/>
      <c r="FKW80" s="872"/>
      <c r="FKX80" s="872"/>
      <c r="FKY80" s="872"/>
      <c r="FKZ80" s="872"/>
      <c r="FLA80" s="872"/>
      <c r="FLB80" s="872"/>
      <c r="FLC80" s="872"/>
      <c r="FLD80" s="872"/>
      <c r="FLE80" s="872"/>
      <c r="FLF80" s="872"/>
      <c r="FLG80" s="872"/>
      <c r="FLH80" s="872"/>
      <c r="FLI80" s="872"/>
      <c r="FLJ80" s="872"/>
      <c r="FLK80" s="872"/>
      <c r="FLL80" s="872"/>
      <c r="FLM80" s="872"/>
      <c r="FLN80" s="872"/>
      <c r="FLO80" s="872"/>
      <c r="FLP80" s="872"/>
      <c r="FLQ80" s="872"/>
      <c r="FLR80" s="872"/>
      <c r="FLS80" s="872"/>
      <c r="FLT80" s="872"/>
      <c r="FLU80" s="872"/>
      <c r="FLV80" s="872"/>
      <c r="FLW80" s="872"/>
      <c r="FLX80" s="872"/>
      <c r="FLY80" s="872"/>
      <c r="FLZ80" s="872"/>
      <c r="FMA80" s="872"/>
      <c r="FMB80" s="872"/>
      <c r="FMC80" s="872"/>
      <c r="FMD80" s="872"/>
      <c r="FME80" s="872"/>
      <c r="FMF80" s="872"/>
      <c r="FMG80" s="872"/>
      <c r="FMH80" s="872"/>
      <c r="FMI80" s="872"/>
      <c r="FMJ80" s="872"/>
      <c r="FMK80" s="872"/>
      <c r="FML80" s="872"/>
      <c r="FMM80" s="872"/>
      <c r="FMN80" s="872"/>
      <c r="FMO80" s="872"/>
      <c r="FMP80" s="872"/>
      <c r="FMQ80" s="872"/>
      <c r="FMR80" s="872"/>
      <c r="FMS80" s="872"/>
      <c r="FMT80" s="872"/>
      <c r="FMU80" s="872"/>
      <c r="FMV80" s="872"/>
      <c r="FMW80" s="872"/>
      <c r="FMX80" s="872"/>
      <c r="FMY80" s="872"/>
      <c r="FMZ80" s="872"/>
      <c r="FNA80" s="872"/>
      <c r="FNB80" s="872"/>
      <c r="FNC80" s="872"/>
      <c r="FND80" s="872"/>
      <c r="FNE80" s="872"/>
      <c r="FNF80" s="872"/>
      <c r="FNG80" s="872"/>
      <c r="FNH80" s="872"/>
      <c r="FNI80" s="872"/>
      <c r="FNJ80" s="872"/>
      <c r="FNK80" s="872"/>
      <c r="FNL80" s="872"/>
      <c r="FNM80" s="872"/>
      <c r="FNN80" s="872"/>
      <c r="FNO80" s="872"/>
      <c r="FNP80" s="872"/>
      <c r="FNQ80" s="872"/>
      <c r="FNR80" s="872"/>
      <c r="FNS80" s="872"/>
      <c r="FNT80" s="872"/>
      <c r="FNU80" s="872"/>
      <c r="FNV80" s="872"/>
      <c r="FNW80" s="872"/>
      <c r="FNX80" s="872"/>
      <c r="FNY80" s="872"/>
      <c r="FNZ80" s="872"/>
      <c r="FOA80" s="872"/>
      <c r="FOB80" s="872"/>
      <c r="FOC80" s="872"/>
      <c r="FOD80" s="872"/>
      <c r="FOE80" s="872"/>
      <c r="FOF80" s="872"/>
      <c r="FOG80" s="872"/>
      <c r="FOH80" s="872"/>
      <c r="FOI80" s="872"/>
      <c r="FOJ80" s="872"/>
      <c r="FOK80" s="872"/>
      <c r="FOL80" s="872"/>
      <c r="FOM80" s="872"/>
      <c r="FON80" s="872"/>
      <c r="FOO80" s="872"/>
      <c r="FOP80" s="872"/>
      <c r="FOQ80" s="872"/>
      <c r="FOR80" s="872"/>
      <c r="FOS80" s="872"/>
      <c r="FOT80" s="872"/>
      <c r="FOU80" s="872"/>
      <c r="FOV80" s="872"/>
      <c r="FOW80" s="872"/>
      <c r="FOX80" s="872"/>
      <c r="FOY80" s="872"/>
      <c r="FOZ80" s="872"/>
      <c r="FPA80" s="872"/>
      <c r="FPB80" s="872"/>
      <c r="FPC80" s="872"/>
      <c r="FPD80" s="872"/>
      <c r="FPE80" s="872"/>
      <c r="FPF80" s="872"/>
      <c r="FPG80" s="872"/>
      <c r="FPH80" s="872"/>
      <c r="FPI80" s="872"/>
      <c r="FPJ80" s="872"/>
      <c r="FPK80" s="872"/>
      <c r="FPL80" s="872"/>
      <c r="FPM80" s="872"/>
      <c r="FPN80" s="872"/>
      <c r="FPO80" s="872"/>
      <c r="FPP80" s="872"/>
      <c r="FPQ80" s="872"/>
      <c r="FPR80" s="872"/>
      <c r="FPS80" s="872"/>
      <c r="FPT80" s="872"/>
      <c r="FPU80" s="872"/>
      <c r="FPV80" s="872"/>
      <c r="FPW80" s="872"/>
      <c r="FPX80" s="872"/>
      <c r="FPY80" s="872"/>
      <c r="FPZ80" s="872"/>
      <c r="FQA80" s="872"/>
      <c r="FQB80" s="872"/>
      <c r="FQC80" s="872"/>
      <c r="FQD80" s="872"/>
      <c r="FQE80" s="872"/>
      <c r="FQF80" s="872"/>
      <c r="FQG80" s="872"/>
      <c r="FQH80" s="872"/>
      <c r="FQI80" s="872"/>
      <c r="FQJ80" s="872"/>
      <c r="FQK80" s="872"/>
      <c r="FQL80" s="872"/>
      <c r="FQM80" s="872"/>
      <c r="FQN80" s="872"/>
      <c r="FQO80" s="872"/>
      <c r="FQP80" s="872"/>
      <c r="FQQ80" s="872"/>
      <c r="FQR80" s="872"/>
      <c r="FQS80" s="872"/>
      <c r="FQT80" s="872"/>
      <c r="FQU80" s="872"/>
      <c r="FQV80" s="872"/>
      <c r="FQW80" s="872"/>
      <c r="FQX80" s="872"/>
      <c r="FQY80" s="872"/>
      <c r="FQZ80" s="872"/>
      <c r="FRA80" s="872"/>
      <c r="FRB80" s="872"/>
      <c r="FRC80" s="872"/>
      <c r="FRD80" s="872"/>
      <c r="FRE80" s="872"/>
      <c r="FRF80" s="872"/>
      <c r="FRG80" s="872"/>
      <c r="FRH80" s="872"/>
      <c r="FRI80" s="872"/>
      <c r="FRJ80" s="872"/>
      <c r="FRK80" s="872"/>
      <c r="FRL80" s="872"/>
      <c r="FRM80" s="872"/>
      <c r="FRN80" s="872"/>
      <c r="FRO80" s="872"/>
      <c r="FRP80" s="872"/>
      <c r="FRQ80" s="872"/>
      <c r="FRR80" s="872"/>
      <c r="FRS80" s="872"/>
      <c r="FRT80" s="872"/>
      <c r="FRU80" s="872"/>
      <c r="FRV80" s="872"/>
      <c r="FRW80" s="872"/>
      <c r="FRX80" s="872"/>
      <c r="FRY80" s="872"/>
      <c r="FRZ80" s="872"/>
      <c r="FSA80" s="872"/>
      <c r="FSB80" s="872"/>
      <c r="FSC80" s="872"/>
      <c r="FSD80" s="872"/>
      <c r="FSE80" s="872"/>
      <c r="FSF80" s="872"/>
      <c r="FSG80" s="872"/>
      <c r="FSH80" s="872"/>
      <c r="FSI80" s="872"/>
      <c r="FSJ80" s="872"/>
      <c r="FSK80" s="872"/>
      <c r="FSL80" s="872"/>
      <c r="FSM80" s="872"/>
      <c r="FSN80" s="872"/>
      <c r="FSO80" s="872"/>
      <c r="FSP80" s="872"/>
      <c r="FSQ80" s="872"/>
      <c r="FSR80" s="872"/>
      <c r="FSS80" s="872"/>
      <c r="FST80" s="872"/>
      <c r="FSU80" s="872"/>
      <c r="FSV80" s="872"/>
      <c r="FSW80" s="872"/>
      <c r="FSX80" s="872"/>
      <c r="FSY80" s="872"/>
      <c r="FSZ80" s="872"/>
      <c r="FTA80" s="872"/>
      <c r="FTB80" s="872"/>
      <c r="FTC80" s="872"/>
      <c r="FTD80" s="872"/>
      <c r="FTE80" s="872"/>
      <c r="FTF80" s="872"/>
      <c r="FTG80" s="872"/>
      <c r="FTH80" s="872"/>
      <c r="FTI80" s="872"/>
      <c r="FTJ80" s="872"/>
      <c r="FTK80" s="872"/>
      <c r="FTL80" s="872"/>
      <c r="FTM80" s="872"/>
      <c r="FTN80" s="872"/>
      <c r="FTO80" s="872"/>
      <c r="FTP80" s="872"/>
      <c r="FTQ80" s="872"/>
      <c r="FTR80" s="872"/>
      <c r="FTS80" s="872"/>
      <c r="FTT80" s="872"/>
      <c r="FTU80" s="872"/>
      <c r="FTV80" s="872"/>
      <c r="FTW80" s="872"/>
      <c r="FTX80" s="872"/>
      <c r="FTY80" s="872"/>
      <c r="FTZ80" s="872"/>
      <c r="FUA80" s="872"/>
      <c r="FUB80" s="872"/>
      <c r="FUC80" s="872"/>
      <c r="FUD80" s="872"/>
      <c r="FUE80" s="872"/>
      <c r="FUF80" s="872"/>
      <c r="FUG80" s="872"/>
      <c r="FUH80" s="872"/>
      <c r="FUI80" s="872"/>
      <c r="FUJ80" s="872"/>
      <c r="FUK80" s="872"/>
      <c r="FUL80" s="872"/>
      <c r="FUM80" s="872"/>
      <c r="FUN80" s="872"/>
      <c r="FUO80" s="872"/>
      <c r="FUP80" s="872"/>
      <c r="FUQ80" s="872"/>
      <c r="FUR80" s="872"/>
      <c r="FUS80" s="872"/>
      <c r="FUT80" s="872"/>
      <c r="FUU80" s="872"/>
      <c r="FUV80" s="872"/>
      <c r="FUW80" s="872"/>
      <c r="FUX80" s="872"/>
      <c r="FUY80" s="872"/>
      <c r="FUZ80" s="872"/>
      <c r="FVA80" s="872"/>
      <c r="FVB80" s="872"/>
      <c r="FVC80" s="872"/>
      <c r="FVD80" s="872"/>
      <c r="FVE80" s="872"/>
      <c r="FVF80" s="872"/>
      <c r="FVG80" s="872"/>
      <c r="FVH80" s="872"/>
      <c r="FVI80" s="872"/>
      <c r="FVJ80" s="872"/>
      <c r="FVK80" s="872"/>
      <c r="FVL80" s="872"/>
      <c r="FVM80" s="872"/>
      <c r="FVN80" s="872"/>
      <c r="FVO80" s="872"/>
      <c r="FVP80" s="872"/>
      <c r="FVQ80" s="872"/>
      <c r="FVR80" s="872"/>
      <c r="FVS80" s="872"/>
      <c r="FVT80" s="872"/>
      <c r="FVU80" s="872"/>
      <c r="FVV80" s="872"/>
      <c r="FVW80" s="872"/>
      <c r="FVX80" s="872"/>
      <c r="FVY80" s="872"/>
      <c r="FVZ80" s="872"/>
      <c r="FWA80" s="872"/>
      <c r="FWB80" s="872"/>
      <c r="FWC80" s="872"/>
      <c r="FWD80" s="872"/>
      <c r="FWE80" s="872"/>
      <c r="FWF80" s="872"/>
      <c r="FWG80" s="872"/>
      <c r="FWH80" s="872"/>
      <c r="FWI80" s="872"/>
      <c r="FWJ80" s="872"/>
      <c r="FWK80" s="872"/>
      <c r="FWL80" s="872"/>
      <c r="FWM80" s="872"/>
      <c r="FWN80" s="872"/>
      <c r="FWO80" s="872"/>
      <c r="FWP80" s="872"/>
      <c r="FWQ80" s="872"/>
      <c r="FWR80" s="872"/>
      <c r="FWS80" s="872"/>
      <c r="FWT80" s="872"/>
      <c r="FWU80" s="872"/>
      <c r="FWV80" s="872"/>
      <c r="FWW80" s="872"/>
      <c r="FWX80" s="872"/>
      <c r="FWY80" s="872"/>
      <c r="FWZ80" s="872"/>
      <c r="FXA80" s="872"/>
      <c r="FXB80" s="872"/>
      <c r="FXC80" s="872"/>
      <c r="FXD80" s="872"/>
      <c r="FXE80" s="872"/>
      <c r="FXF80" s="872"/>
      <c r="FXG80" s="872"/>
      <c r="FXH80" s="872"/>
      <c r="FXI80" s="872"/>
      <c r="FXJ80" s="872"/>
      <c r="FXK80" s="872"/>
      <c r="FXL80" s="872"/>
      <c r="FXM80" s="872"/>
      <c r="FXN80" s="872"/>
      <c r="FXO80" s="872"/>
      <c r="FXP80" s="872"/>
      <c r="FXQ80" s="872"/>
      <c r="FXR80" s="872"/>
      <c r="FXS80" s="872"/>
      <c r="FXT80" s="872"/>
      <c r="FXU80" s="872"/>
      <c r="FXV80" s="872"/>
      <c r="FXW80" s="872"/>
      <c r="FXX80" s="872"/>
      <c r="FXY80" s="872"/>
      <c r="FXZ80" s="872"/>
      <c r="FYA80" s="872"/>
      <c r="FYB80" s="872"/>
      <c r="FYC80" s="872"/>
      <c r="FYD80" s="872"/>
      <c r="FYE80" s="872"/>
      <c r="FYF80" s="872"/>
      <c r="FYG80" s="872"/>
      <c r="FYH80" s="872"/>
      <c r="FYI80" s="872"/>
      <c r="FYJ80" s="872"/>
      <c r="FYK80" s="872"/>
      <c r="FYL80" s="872"/>
      <c r="FYM80" s="872"/>
      <c r="FYN80" s="872"/>
      <c r="FYO80" s="872"/>
      <c r="FYP80" s="872"/>
      <c r="FYQ80" s="872"/>
      <c r="FYR80" s="872"/>
      <c r="FYS80" s="872"/>
      <c r="FYT80" s="872"/>
      <c r="FYU80" s="872"/>
      <c r="FYV80" s="872"/>
      <c r="FYW80" s="872"/>
      <c r="FYX80" s="872"/>
      <c r="FYY80" s="872"/>
      <c r="FYZ80" s="872"/>
      <c r="FZA80" s="872"/>
      <c r="FZB80" s="872"/>
      <c r="FZC80" s="872"/>
      <c r="FZD80" s="872"/>
      <c r="FZE80" s="872"/>
      <c r="FZF80" s="872"/>
      <c r="FZG80" s="872"/>
      <c r="FZH80" s="872"/>
      <c r="FZI80" s="872"/>
      <c r="FZJ80" s="872"/>
      <c r="FZK80" s="872"/>
      <c r="FZL80" s="872"/>
      <c r="FZM80" s="872"/>
      <c r="FZN80" s="872"/>
      <c r="FZO80" s="872"/>
      <c r="FZP80" s="872"/>
      <c r="FZQ80" s="872"/>
      <c r="FZR80" s="872"/>
      <c r="FZS80" s="872"/>
      <c r="FZT80" s="872"/>
      <c r="FZU80" s="872"/>
      <c r="FZV80" s="872"/>
      <c r="FZW80" s="872"/>
      <c r="FZX80" s="872"/>
      <c r="FZY80" s="872"/>
      <c r="FZZ80" s="872"/>
      <c r="GAA80" s="872"/>
      <c r="GAB80" s="872"/>
      <c r="GAC80" s="872"/>
      <c r="GAD80" s="872"/>
      <c r="GAE80" s="872"/>
      <c r="GAF80" s="872"/>
      <c r="GAG80" s="872"/>
      <c r="GAH80" s="872"/>
      <c r="GAI80" s="872"/>
      <c r="GAJ80" s="872"/>
      <c r="GAK80" s="872"/>
      <c r="GAL80" s="872"/>
      <c r="GAM80" s="872"/>
      <c r="GAN80" s="872"/>
      <c r="GAO80" s="872"/>
      <c r="GAP80" s="872"/>
      <c r="GAQ80" s="872"/>
      <c r="GAR80" s="872"/>
      <c r="GAS80" s="872"/>
      <c r="GAT80" s="872"/>
      <c r="GAU80" s="872"/>
      <c r="GAV80" s="872"/>
      <c r="GAW80" s="872"/>
      <c r="GAX80" s="872"/>
      <c r="GAY80" s="872"/>
      <c r="GAZ80" s="872"/>
      <c r="GBA80" s="872"/>
      <c r="GBB80" s="872"/>
      <c r="GBC80" s="872"/>
      <c r="GBD80" s="872"/>
      <c r="GBE80" s="872"/>
      <c r="GBF80" s="872"/>
      <c r="GBG80" s="872"/>
      <c r="GBH80" s="872"/>
      <c r="GBI80" s="872"/>
      <c r="GBJ80" s="872"/>
      <c r="GBK80" s="872"/>
      <c r="GBL80" s="872"/>
      <c r="GBM80" s="872"/>
      <c r="GBN80" s="872"/>
      <c r="GBO80" s="872"/>
      <c r="GBP80" s="872"/>
      <c r="GBQ80" s="872"/>
      <c r="GBR80" s="872"/>
      <c r="GBS80" s="872"/>
      <c r="GBT80" s="872"/>
      <c r="GBU80" s="872"/>
      <c r="GBV80" s="872"/>
      <c r="GBW80" s="872"/>
      <c r="GBX80" s="872"/>
      <c r="GBY80" s="872"/>
      <c r="GBZ80" s="872"/>
      <c r="GCA80" s="872"/>
      <c r="GCB80" s="872"/>
      <c r="GCC80" s="872"/>
      <c r="GCD80" s="872"/>
      <c r="GCE80" s="872"/>
      <c r="GCF80" s="872"/>
      <c r="GCG80" s="872"/>
      <c r="GCH80" s="872"/>
      <c r="GCI80" s="872"/>
      <c r="GCJ80" s="872"/>
      <c r="GCK80" s="872"/>
      <c r="GCL80" s="872"/>
      <c r="GCM80" s="872"/>
      <c r="GCN80" s="872"/>
      <c r="GCO80" s="872"/>
      <c r="GCP80" s="872"/>
      <c r="GCQ80" s="872"/>
      <c r="GCR80" s="872"/>
      <c r="GCS80" s="872"/>
      <c r="GCT80" s="872"/>
      <c r="GCU80" s="872"/>
      <c r="GCV80" s="872"/>
      <c r="GCW80" s="872"/>
      <c r="GCX80" s="872"/>
      <c r="GCY80" s="872"/>
      <c r="GCZ80" s="872"/>
      <c r="GDA80" s="872"/>
      <c r="GDB80" s="872"/>
      <c r="GDC80" s="872"/>
      <c r="GDD80" s="872"/>
      <c r="GDE80" s="872"/>
      <c r="GDF80" s="872"/>
      <c r="GDG80" s="872"/>
      <c r="GDH80" s="872"/>
      <c r="GDI80" s="872"/>
      <c r="GDJ80" s="872"/>
      <c r="GDK80" s="872"/>
      <c r="GDL80" s="872"/>
      <c r="GDM80" s="872"/>
      <c r="GDN80" s="872"/>
      <c r="GDO80" s="872"/>
      <c r="GDP80" s="872"/>
      <c r="GDQ80" s="872"/>
      <c r="GDR80" s="872"/>
      <c r="GDS80" s="872"/>
      <c r="GDT80" s="872"/>
      <c r="GDU80" s="872"/>
      <c r="GDV80" s="872"/>
      <c r="GDW80" s="872"/>
      <c r="GDX80" s="872"/>
      <c r="GDY80" s="872"/>
      <c r="GDZ80" s="872"/>
      <c r="GEA80" s="872"/>
      <c r="GEB80" s="872"/>
      <c r="GEC80" s="872"/>
      <c r="GED80" s="872"/>
      <c r="GEE80" s="872"/>
      <c r="GEF80" s="872"/>
      <c r="GEG80" s="872"/>
      <c r="GEH80" s="872"/>
      <c r="GEI80" s="872"/>
      <c r="GEJ80" s="872"/>
      <c r="GEK80" s="872"/>
      <c r="GEL80" s="872"/>
      <c r="GEM80" s="872"/>
      <c r="GEN80" s="872"/>
      <c r="GEO80" s="872"/>
      <c r="GEP80" s="872"/>
      <c r="GEQ80" s="872"/>
      <c r="GER80" s="872"/>
      <c r="GES80" s="872"/>
      <c r="GET80" s="872"/>
      <c r="GEU80" s="872"/>
      <c r="GEV80" s="872"/>
      <c r="GEW80" s="872"/>
      <c r="GEX80" s="872"/>
      <c r="GEY80" s="872"/>
      <c r="GEZ80" s="872"/>
      <c r="GFA80" s="872"/>
      <c r="GFB80" s="872"/>
      <c r="GFC80" s="872"/>
      <c r="GFD80" s="872"/>
      <c r="GFE80" s="872"/>
      <c r="GFF80" s="872"/>
      <c r="GFG80" s="872"/>
      <c r="GFH80" s="872"/>
      <c r="GFI80" s="872"/>
      <c r="GFJ80" s="872"/>
      <c r="GFK80" s="872"/>
      <c r="GFL80" s="872"/>
      <c r="GFM80" s="872"/>
      <c r="GFN80" s="872"/>
      <c r="GFO80" s="872"/>
      <c r="GFP80" s="872"/>
      <c r="GFQ80" s="872"/>
      <c r="GFR80" s="872"/>
      <c r="GFS80" s="872"/>
      <c r="GFT80" s="872"/>
      <c r="GFU80" s="872"/>
      <c r="GFV80" s="872"/>
      <c r="GFW80" s="872"/>
      <c r="GFX80" s="872"/>
      <c r="GFY80" s="872"/>
      <c r="GFZ80" s="872"/>
      <c r="GGA80" s="872"/>
      <c r="GGB80" s="872"/>
      <c r="GGC80" s="872"/>
      <c r="GGD80" s="872"/>
      <c r="GGE80" s="872"/>
      <c r="GGF80" s="872"/>
      <c r="GGG80" s="872"/>
      <c r="GGH80" s="872"/>
      <c r="GGI80" s="872"/>
      <c r="GGJ80" s="872"/>
      <c r="GGK80" s="872"/>
      <c r="GGL80" s="872"/>
      <c r="GGM80" s="872"/>
      <c r="GGN80" s="872"/>
      <c r="GGO80" s="872"/>
      <c r="GGP80" s="872"/>
      <c r="GGQ80" s="872"/>
      <c r="GGR80" s="872"/>
      <c r="GGS80" s="872"/>
      <c r="GGT80" s="872"/>
      <c r="GGU80" s="872"/>
      <c r="GGV80" s="872"/>
      <c r="GGW80" s="872"/>
      <c r="GGX80" s="872"/>
      <c r="GGY80" s="872"/>
      <c r="GGZ80" s="872"/>
      <c r="GHA80" s="872"/>
      <c r="GHB80" s="872"/>
      <c r="GHC80" s="872"/>
      <c r="GHD80" s="872"/>
      <c r="GHE80" s="872"/>
      <c r="GHF80" s="872"/>
      <c r="GHG80" s="872"/>
      <c r="GHH80" s="872"/>
      <c r="GHI80" s="872"/>
      <c r="GHJ80" s="872"/>
      <c r="GHK80" s="872"/>
      <c r="GHL80" s="872"/>
      <c r="GHM80" s="872"/>
      <c r="GHN80" s="872"/>
      <c r="GHO80" s="872"/>
      <c r="GHP80" s="872"/>
      <c r="GHQ80" s="872"/>
      <c r="GHR80" s="872"/>
      <c r="GHS80" s="872"/>
      <c r="GHT80" s="872"/>
      <c r="GHU80" s="872"/>
      <c r="GHV80" s="872"/>
      <c r="GHW80" s="872"/>
      <c r="GHX80" s="872"/>
      <c r="GHY80" s="872"/>
      <c r="GHZ80" s="872"/>
      <c r="GIA80" s="872"/>
      <c r="GIB80" s="872"/>
      <c r="GIC80" s="872"/>
      <c r="GID80" s="872"/>
      <c r="GIE80" s="872"/>
      <c r="GIF80" s="872"/>
      <c r="GIG80" s="872"/>
      <c r="GIH80" s="872"/>
      <c r="GII80" s="872"/>
      <c r="GIJ80" s="872"/>
      <c r="GIK80" s="872"/>
      <c r="GIL80" s="872"/>
      <c r="GIM80" s="872"/>
      <c r="GIN80" s="872"/>
      <c r="GIO80" s="872"/>
      <c r="GIP80" s="872"/>
      <c r="GIQ80" s="872"/>
      <c r="GIR80" s="872"/>
      <c r="GIS80" s="872"/>
      <c r="GIT80" s="872"/>
      <c r="GIU80" s="872"/>
      <c r="GIV80" s="872"/>
      <c r="GIW80" s="872"/>
      <c r="GIX80" s="872"/>
      <c r="GIY80" s="872"/>
      <c r="GIZ80" s="872"/>
      <c r="GJA80" s="872"/>
      <c r="GJB80" s="872"/>
      <c r="GJC80" s="872"/>
      <c r="GJD80" s="872"/>
      <c r="GJE80" s="872"/>
      <c r="GJF80" s="872"/>
      <c r="GJG80" s="872"/>
      <c r="GJH80" s="872"/>
      <c r="GJI80" s="872"/>
      <c r="GJJ80" s="872"/>
      <c r="GJK80" s="872"/>
      <c r="GJL80" s="872"/>
      <c r="GJM80" s="872"/>
      <c r="GJN80" s="872"/>
      <c r="GJO80" s="872"/>
      <c r="GJP80" s="872"/>
      <c r="GJQ80" s="872"/>
      <c r="GJR80" s="872"/>
      <c r="GJS80" s="872"/>
      <c r="GJT80" s="872"/>
      <c r="GJU80" s="872"/>
      <c r="GJV80" s="872"/>
      <c r="GJW80" s="872"/>
      <c r="GJX80" s="872"/>
      <c r="GJY80" s="872"/>
      <c r="GJZ80" s="872"/>
      <c r="GKA80" s="872"/>
      <c r="GKB80" s="872"/>
      <c r="GKC80" s="872"/>
      <c r="GKD80" s="872"/>
      <c r="GKE80" s="872"/>
      <c r="GKF80" s="872"/>
      <c r="GKG80" s="872"/>
      <c r="GKH80" s="872"/>
      <c r="GKI80" s="872"/>
      <c r="GKJ80" s="872"/>
      <c r="GKK80" s="872"/>
      <c r="GKL80" s="872"/>
      <c r="GKM80" s="872"/>
      <c r="GKN80" s="872"/>
      <c r="GKO80" s="872"/>
      <c r="GKP80" s="872"/>
      <c r="GKQ80" s="872"/>
      <c r="GKR80" s="872"/>
      <c r="GKS80" s="872"/>
      <c r="GKT80" s="872"/>
      <c r="GKU80" s="872"/>
      <c r="GKV80" s="872"/>
      <c r="GKW80" s="872"/>
      <c r="GKX80" s="872"/>
      <c r="GKY80" s="872"/>
      <c r="GKZ80" s="872"/>
      <c r="GLA80" s="872"/>
      <c r="GLB80" s="872"/>
      <c r="GLC80" s="872"/>
      <c r="GLD80" s="872"/>
      <c r="GLE80" s="872"/>
      <c r="GLF80" s="872"/>
      <c r="GLG80" s="872"/>
      <c r="GLH80" s="872"/>
      <c r="GLI80" s="872"/>
      <c r="GLJ80" s="872"/>
      <c r="GLK80" s="872"/>
      <c r="GLL80" s="872"/>
      <c r="GLM80" s="872"/>
      <c r="GLN80" s="872"/>
      <c r="GLO80" s="872"/>
      <c r="GLP80" s="872"/>
      <c r="GLQ80" s="872"/>
      <c r="GLR80" s="872"/>
      <c r="GLS80" s="872"/>
      <c r="GLT80" s="872"/>
      <c r="GLU80" s="872"/>
      <c r="GLV80" s="872"/>
      <c r="GLW80" s="872"/>
      <c r="GLX80" s="872"/>
      <c r="GLY80" s="872"/>
      <c r="GLZ80" s="872"/>
      <c r="GMA80" s="872"/>
      <c r="GMB80" s="872"/>
      <c r="GMC80" s="872"/>
      <c r="GMD80" s="872"/>
      <c r="GME80" s="872"/>
      <c r="GMF80" s="872"/>
      <c r="GMG80" s="872"/>
      <c r="GMH80" s="872"/>
      <c r="GMI80" s="872"/>
      <c r="GMJ80" s="872"/>
      <c r="GMK80" s="872"/>
      <c r="GML80" s="872"/>
      <c r="GMM80" s="872"/>
      <c r="GMN80" s="872"/>
      <c r="GMO80" s="872"/>
      <c r="GMP80" s="872"/>
      <c r="GMQ80" s="872"/>
      <c r="GMR80" s="872"/>
      <c r="GMS80" s="872"/>
      <c r="GMT80" s="872"/>
      <c r="GMU80" s="872"/>
      <c r="GMV80" s="872"/>
      <c r="GMW80" s="872"/>
      <c r="GMX80" s="872"/>
      <c r="GMY80" s="872"/>
      <c r="GMZ80" s="872"/>
      <c r="GNA80" s="872"/>
      <c r="GNB80" s="872"/>
      <c r="GNC80" s="872"/>
      <c r="GND80" s="872"/>
      <c r="GNE80" s="872"/>
      <c r="GNF80" s="872"/>
      <c r="GNG80" s="872"/>
      <c r="GNH80" s="872"/>
      <c r="GNI80" s="872"/>
      <c r="GNJ80" s="872"/>
      <c r="GNK80" s="872"/>
      <c r="GNL80" s="872"/>
      <c r="GNM80" s="872"/>
      <c r="GNN80" s="872"/>
      <c r="GNO80" s="872"/>
      <c r="GNP80" s="872"/>
      <c r="GNQ80" s="872"/>
      <c r="GNR80" s="872"/>
      <c r="GNS80" s="872"/>
      <c r="GNT80" s="872"/>
      <c r="GNU80" s="872"/>
      <c r="GNV80" s="872"/>
      <c r="GNW80" s="872"/>
      <c r="GNX80" s="872"/>
      <c r="GNY80" s="872"/>
      <c r="GNZ80" s="872"/>
      <c r="GOA80" s="872"/>
      <c r="GOB80" s="872"/>
      <c r="GOC80" s="872"/>
      <c r="GOD80" s="872"/>
      <c r="GOE80" s="872"/>
      <c r="GOF80" s="872"/>
      <c r="GOG80" s="872"/>
      <c r="GOH80" s="872"/>
      <c r="GOI80" s="872"/>
      <c r="GOJ80" s="872"/>
      <c r="GOK80" s="872"/>
      <c r="GOL80" s="872"/>
      <c r="GOM80" s="872"/>
      <c r="GON80" s="872"/>
      <c r="GOO80" s="872"/>
      <c r="GOP80" s="872"/>
      <c r="GOQ80" s="872"/>
      <c r="GOR80" s="872"/>
      <c r="GOS80" s="872"/>
      <c r="GOT80" s="872"/>
      <c r="GOU80" s="872"/>
      <c r="GOV80" s="872"/>
      <c r="GOW80" s="872"/>
      <c r="GOX80" s="872"/>
      <c r="GOY80" s="872"/>
      <c r="GOZ80" s="872"/>
      <c r="GPA80" s="872"/>
      <c r="GPB80" s="872"/>
      <c r="GPC80" s="872"/>
      <c r="GPD80" s="872"/>
      <c r="GPE80" s="872"/>
      <c r="GPF80" s="872"/>
      <c r="GPG80" s="872"/>
      <c r="GPH80" s="872"/>
      <c r="GPI80" s="872"/>
      <c r="GPJ80" s="872"/>
      <c r="GPK80" s="872"/>
      <c r="GPL80" s="872"/>
      <c r="GPM80" s="872"/>
      <c r="GPN80" s="872"/>
      <c r="GPO80" s="872"/>
      <c r="GPP80" s="872"/>
      <c r="GPQ80" s="872"/>
      <c r="GPR80" s="872"/>
      <c r="GPS80" s="872"/>
      <c r="GPT80" s="872"/>
      <c r="GPU80" s="872"/>
      <c r="GPV80" s="872"/>
      <c r="GPW80" s="872"/>
      <c r="GPX80" s="872"/>
      <c r="GPY80" s="872"/>
      <c r="GPZ80" s="872"/>
      <c r="GQA80" s="872"/>
      <c r="GQB80" s="872"/>
      <c r="GQC80" s="872"/>
      <c r="GQD80" s="872"/>
      <c r="GQE80" s="872"/>
      <c r="GQF80" s="872"/>
      <c r="GQG80" s="872"/>
      <c r="GQH80" s="872"/>
      <c r="GQI80" s="872"/>
      <c r="GQJ80" s="872"/>
      <c r="GQK80" s="872"/>
      <c r="GQL80" s="872"/>
      <c r="GQM80" s="872"/>
      <c r="GQN80" s="872"/>
      <c r="GQO80" s="872"/>
      <c r="GQP80" s="872"/>
      <c r="GQQ80" s="872"/>
      <c r="GQR80" s="872"/>
      <c r="GQS80" s="872"/>
      <c r="GQT80" s="872"/>
      <c r="GQU80" s="872"/>
      <c r="GQV80" s="872"/>
      <c r="GQW80" s="872"/>
      <c r="GQX80" s="872"/>
      <c r="GQY80" s="872"/>
      <c r="GQZ80" s="872"/>
      <c r="GRA80" s="872"/>
      <c r="GRB80" s="872"/>
      <c r="GRC80" s="872"/>
      <c r="GRD80" s="872"/>
      <c r="GRE80" s="872"/>
      <c r="GRF80" s="872"/>
      <c r="GRG80" s="872"/>
      <c r="GRH80" s="872"/>
      <c r="GRI80" s="872"/>
      <c r="GRJ80" s="872"/>
      <c r="GRK80" s="872"/>
      <c r="GRL80" s="872"/>
      <c r="GRM80" s="872"/>
      <c r="GRN80" s="872"/>
      <c r="GRO80" s="872"/>
      <c r="GRP80" s="872"/>
      <c r="GRQ80" s="872"/>
      <c r="GRR80" s="872"/>
      <c r="GRS80" s="872"/>
      <c r="GRT80" s="872"/>
      <c r="GRU80" s="872"/>
      <c r="GRV80" s="872"/>
      <c r="GRW80" s="872"/>
      <c r="GRX80" s="872"/>
      <c r="GRY80" s="872"/>
      <c r="GRZ80" s="872"/>
      <c r="GSA80" s="872"/>
      <c r="GSB80" s="872"/>
      <c r="GSC80" s="872"/>
      <c r="GSD80" s="872"/>
      <c r="GSE80" s="872"/>
      <c r="GSF80" s="872"/>
      <c r="GSG80" s="872"/>
      <c r="GSH80" s="872"/>
      <c r="GSI80" s="872"/>
      <c r="GSJ80" s="872"/>
      <c r="GSK80" s="872"/>
      <c r="GSL80" s="872"/>
      <c r="GSM80" s="872"/>
      <c r="GSN80" s="872"/>
      <c r="GSO80" s="872"/>
      <c r="GSP80" s="872"/>
      <c r="GSQ80" s="872"/>
      <c r="GSR80" s="872"/>
      <c r="GSS80" s="872"/>
      <c r="GST80" s="872"/>
      <c r="GSU80" s="872"/>
      <c r="GSV80" s="872"/>
      <c r="GSW80" s="872"/>
      <c r="GSX80" s="872"/>
      <c r="GSY80" s="872"/>
      <c r="GSZ80" s="872"/>
      <c r="GTA80" s="872"/>
      <c r="GTB80" s="872"/>
      <c r="GTC80" s="872"/>
      <c r="GTD80" s="872"/>
      <c r="GTE80" s="872"/>
      <c r="GTF80" s="872"/>
      <c r="GTG80" s="872"/>
      <c r="GTH80" s="872"/>
      <c r="GTI80" s="872"/>
      <c r="GTJ80" s="872"/>
      <c r="GTK80" s="872"/>
      <c r="GTL80" s="872"/>
      <c r="GTM80" s="872"/>
      <c r="GTN80" s="872"/>
      <c r="GTO80" s="872"/>
      <c r="GTP80" s="872"/>
      <c r="GTQ80" s="872"/>
      <c r="GTR80" s="872"/>
      <c r="GTS80" s="872"/>
      <c r="GTT80" s="872"/>
      <c r="GTU80" s="872"/>
      <c r="GTV80" s="872"/>
      <c r="GTW80" s="872"/>
      <c r="GTX80" s="872"/>
      <c r="GTY80" s="872"/>
      <c r="GTZ80" s="872"/>
      <c r="GUA80" s="872"/>
      <c r="GUB80" s="872"/>
      <c r="GUC80" s="872"/>
      <c r="GUD80" s="872"/>
      <c r="GUE80" s="872"/>
      <c r="GUF80" s="872"/>
      <c r="GUG80" s="872"/>
      <c r="GUH80" s="872"/>
      <c r="GUI80" s="872"/>
      <c r="GUJ80" s="872"/>
      <c r="GUK80" s="872"/>
      <c r="GUL80" s="872"/>
      <c r="GUM80" s="872"/>
      <c r="GUN80" s="872"/>
      <c r="GUO80" s="872"/>
      <c r="GUP80" s="872"/>
      <c r="GUQ80" s="872"/>
      <c r="GUR80" s="872"/>
      <c r="GUS80" s="872"/>
      <c r="GUT80" s="872"/>
      <c r="GUU80" s="872"/>
      <c r="GUV80" s="872"/>
      <c r="GUW80" s="872"/>
      <c r="GUX80" s="872"/>
      <c r="GUY80" s="872"/>
      <c r="GUZ80" s="872"/>
      <c r="GVA80" s="872"/>
      <c r="GVB80" s="872"/>
      <c r="GVC80" s="872"/>
      <c r="GVD80" s="872"/>
      <c r="GVE80" s="872"/>
      <c r="GVF80" s="872"/>
      <c r="GVG80" s="872"/>
      <c r="GVH80" s="872"/>
      <c r="GVI80" s="872"/>
      <c r="GVJ80" s="872"/>
      <c r="GVK80" s="872"/>
      <c r="GVL80" s="872"/>
      <c r="GVM80" s="872"/>
      <c r="GVN80" s="872"/>
      <c r="GVO80" s="872"/>
      <c r="GVP80" s="872"/>
      <c r="GVQ80" s="872"/>
      <c r="GVR80" s="872"/>
      <c r="GVS80" s="872"/>
      <c r="GVT80" s="872"/>
      <c r="GVU80" s="872"/>
      <c r="GVV80" s="872"/>
      <c r="GVW80" s="872"/>
      <c r="GVX80" s="872"/>
      <c r="GVY80" s="872"/>
      <c r="GVZ80" s="872"/>
      <c r="GWA80" s="872"/>
      <c r="GWB80" s="872"/>
      <c r="GWC80" s="872"/>
      <c r="GWD80" s="872"/>
      <c r="GWE80" s="872"/>
      <c r="GWF80" s="872"/>
      <c r="GWG80" s="872"/>
      <c r="GWH80" s="872"/>
      <c r="GWI80" s="872"/>
      <c r="GWJ80" s="872"/>
      <c r="GWK80" s="872"/>
      <c r="GWL80" s="872"/>
      <c r="GWM80" s="872"/>
      <c r="GWN80" s="872"/>
      <c r="GWO80" s="872"/>
      <c r="GWP80" s="872"/>
      <c r="GWQ80" s="872"/>
      <c r="GWR80" s="872"/>
      <c r="GWS80" s="872"/>
      <c r="GWT80" s="872"/>
      <c r="GWU80" s="872"/>
      <c r="GWV80" s="872"/>
      <c r="GWW80" s="872"/>
      <c r="GWX80" s="872"/>
      <c r="GWY80" s="872"/>
      <c r="GWZ80" s="872"/>
      <c r="GXA80" s="872"/>
      <c r="GXB80" s="872"/>
      <c r="GXC80" s="872"/>
      <c r="GXD80" s="872"/>
      <c r="GXE80" s="872"/>
      <c r="GXF80" s="872"/>
      <c r="GXG80" s="872"/>
      <c r="GXH80" s="872"/>
      <c r="GXI80" s="872"/>
      <c r="GXJ80" s="872"/>
      <c r="GXK80" s="872"/>
      <c r="GXL80" s="872"/>
      <c r="GXM80" s="872"/>
      <c r="GXN80" s="872"/>
      <c r="GXO80" s="872"/>
      <c r="GXP80" s="872"/>
      <c r="GXQ80" s="872"/>
      <c r="GXR80" s="872"/>
      <c r="GXS80" s="872"/>
      <c r="GXT80" s="872"/>
      <c r="GXU80" s="872"/>
      <c r="GXV80" s="872"/>
      <c r="GXW80" s="872"/>
      <c r="GXX80" s="872"/>
      <c r="GXY80" s="872"/>
      <c r="GXZ80" s="872"/>
      <c r="GYA80" s="872"/>
      <c r="GYB80" s="872"/>
      <c r="GYC80" s="872"/>
      <c r="GYD80" s="872"/>
      <c r="GYE80" s="872"/>
      <c r="GYF80" s="872"/>
      <c r="GYG80" s="872"/>
      <c r="GYH80" s="872"/>
      <c r="GYI80" s="872"/>
      <c r="GYJ80" s="872"/>
      <c r="GYK80" s="872"/>
      <c r="GYL80" s="872"/>
      <c r="GYM80" s="872"/>
      <c r="GYN80" s="872"/>
      <c r="GYO80" s="872"/>
      <c r="GYP80" s="872"/>
      <c r="GYQ80" s="872"/>
      <c r="GYR80" s="872"/>
      <c r="GYS80" s="872"/>
      <c r="GYT80" s="872"/>
      <c r="GYU80" s="872"/>
      <c r="GYV80" s="872"/>
      <c r="GYW80" s="872"/>
      <c r="GYX80" s="872"/>
      <c r="GYY80" s="872"/>
      <c r="GYZ80" s="872"/>
      <c r="GZA80" s="872"/>
      <c r="GZB80" s="872"/>
      <c r="GZC80" s="872"/>
      <c r="GZD80" s="872"/>
      <c r="GZE80" s="872"/>
      <c r="GZF80" s="872"/>
      <c r="GZG80" s="872"/>
      <c r="GZH80" s="872"/>
      <c r="GZI80" s="872"/>
      <c r="GZJ80" s="872"/>
      <c r="GZK80" s="872"/>
      <c r="GZL80" s="872"/>
      <c r="GZM80" s="872"/>
      <c r="GZN80" s="872"/>
      <c r="GZO80" s="872"/>
      <c r="GZP80" s="872"/>
      <c r="GZQ80" s="872"/>
      <c r="GZR80" s="872"/>
      <c r="GZS80" s="872"/>
      <c r="GZT80" s="872"/>
      <c r="GZU80" s="872"/>
      <c r="GZV80" s="872"/>
      <c r="GZW80" s="872"/>
      <c r="GZX80" s="872"/>
      <c r="GZY80" s="872"/>
      <c r="GZZ80" s="872"/>
      <c r="HAA80" s="872"/>
      <c r="HAB80" s="872"/>
      <c r="HAC80" s="872"/>
      <c r="HAD80" s="872"/>
      <c r="HAE80" s="872"/>
      <c r="HAF80" s="872"/>
      <c r="HAG80" s="872"/>
      <c r="HAH80" s="872"/>
      <c r="HAI80" s="872"/>
      <c r="HAJ80" s="872"/>
      <c r="HAK80" s="872"/>
      <c r="HAL80" s="872"/>
      <c r="HAM80" s="872"/>
      <c r="HAN80" s="872"/>
      <c r="HAO80" s="872"/>
      <c r="HAP80" s="872"/>
      <c r="HAQ80" s="872"/>
      <c r="HAR80" s="872"/>
      <c r="HAS80" s="872"/>
      <c r="HAT80" s="872"/>
      <c r="HAU80" s="872"/>
      <c r="HAV80" s="872"/>
      <c r="HAW80" s="872"/>
      <c r="HAX80" s="872"/>
      <c r="HAY80" s="872"/>
      <c r="HAZ80" s="872"/>
      <c r="HBA80" s="872"/>
      <c r="HBB80" s="872"/>
      <c r="HBC80" s="872"/>
      <c r="HBD80" s="872"/>
      <c r="HBE80" s="872"/>
      <c r="HBF80" s="872"/>
      <c r="HBG80" s="872"/>
      <c r="HBH80" s="872"/>
      <c r="HBI80" s="872"/>
      <c r="HBJ80" s="872"/>
      <c r="HBK80" s="872"/>
      <c r="HBL80" s="872"/>
      <c r="HBM80" s="872"/>
      <c r="HBN80" s="872"/>
      <c r="HBO80" s="872"/>
      <c r="HBP80" s="872"/>
      <c r="HBQ80" s="872"/>
      <c r="HBR80" s="872"/>
      <c r="HBS80" s="872"/>
      <c r="HBT80" s="872"/>
      <c r="HBU80" s="872"/>
      <c r="HBV80" s="872"/>
      <c r="HBW80" s="872"/>
      <c r="HBX80" s="872"/>
      <c r="HBY80" s="872"/>
      <c r="HBZ80" s="872"/>
      <c r="HCA80" s="872"/>
      <c r="HCB80" s="872"/>
      <c r="HCC80" s="872"/>
      <c r="HCD80" s="872"/>
      <c r="HCE80" s="872"/>
      <c r="HCF80" s="872"/>
      <c r="HCG80" s="872"/>
      <c r="HCH80" s="872"/>
      <c r="HCI80" s="872"/>
      <c r="HCJ80" s="872"/>
      <c r="HCK80" s="872"/>
      <c r="HCL80" s="872"/>
      <c r="HCM80" s="872"/>
      <c r="HCN80" s="872"/>
      <c r="HCO80" s="872"/>
      <c r="HCP80" s="872"/>
      <c r="HCQ80" s="872"/>
      <c r="HCR80" s="872"/>
      <c r="HCS80" s="872"/>
      <c r="HCT80" s="872"/>
      <c r="HCU80" s="872"/>
      <c r="HCV80" s="872"/>
      <c r="HCW80" s="872"/>
      <c r="HCX80" s="872"/>
      <c r="HCY80" s="872"/>
      <c r="HCZ80" s="872"/>
      <c r="HDA80" s="872"/>
      <c r="HDB80" s="872"/>
      <c r="HDC80" s="872"/>
      <c r="HDD80" s="872"/>
      <c r="HDE80" s="872"/>
      <c r="HDF80" s="872"/>
      <c r="HDG80" s="872"/>
      <c r="HDH80" s="872"/>
      <c r="HDI80" s="872"/>
      <c r="HDJ80" s="872"/>
      <c r="HDK80" s="872"/>
      <c r="HDL80" s="872"/>
      <c r="HDM80" s="872"/>
      <c r="HDN80" s="872"/>
      <c r="HDO80" s="872"/>
      <c r="HDP80" s="872"/>
      <c r="HDQ80" s="872"/>
      <c r="HDR80" s="872"/>
      <c r="HDS80" s="872"/>
      <c r="HDT80" s="872"/>
      <c r="HDU80" s="872"/>
      <c r="HDV80" s="872"/>
      <c r="HDW80" s="872"/>
      <c r="HDX80" s="872"/>
      <c r="HDY80" s="872"/>
      <c r="HDZ80" s="872"/>
      <c r="HEA80" s="872"/>
      <c r="HEB80" s="872"/>
      <c r="HEC80" s="872"/>
      <c r="HED80" s="872"/>
      <c r="HEE80" s="872"/>
      <c r="HEF80" s="872"/>
      <c r="HEG80" s="872"/>
      <c r="HEH80" s="872"/>
      <c r="HEI80" s="872"/>
      <c r="HEJ80" s="872"/>
      <c r="HEK80" s="872"/>
      <c r="HEL80" s="872"/>
      <c r="HEM80" s="872"/>
      <c r="HEN80" s="872"/>
      <c r="HEO80" s="872"/>
      <c r="HEP80" s="872"/>
      <c r="HEQ80" s="872"/>
      <c r="HER80" s="872"/>
      <c r="HES80" s="872"/>
      <c r="HET80" s="872"/>
      <c r="HEU80" s="872"/>
      <c r="HEV80" s="872"/>
      <c r="HEW80" s="872"/>
      <c r="HEX80" s="872"/>
      <c r="HEY80" s="872"/>
      <c r="HEZ80" s="872"/>
      <c r="HFA80" s="872"/>
      <c r="HFB80" s="872"/>
      <c r="HFC80" s="872"/>
      <c r="HFD80" s="872"/>
      <c r="HFE80" s="872"/>
      <c r="HFF80" s="872"/>
      <c r="HFG80" s="872"/>
      <c r="HFH80" s="872"/>
      <c r="HFI80" s="872"/>
      <c r="HFJ80" s="872"/>
      <c r="HFK80" s="872"/>
      <c r="HFL80" s="872"/>
      <c r="HFM80" s="872"/>
      <c r="HFN80" s="872"/>
      <c r="HFO80" s="872"/>
      <c r="HFP80" s="872"/>
      <c r="HFQ80" s="872"/>
      <c r="HFR80" s="872"/>
      <c r="HFS80" s="872"/>
      <c r="HFT80" s="872"/>
      <c r="HFU80" s="872"/>
      <c r="HFV80" s="872"/>
      <c r="HFW80" s="872"/>
      <c r="HFX80" s="872"/>
      <c r="HFY80" s="872"/>
      <c r="HFZ80" s="872"/>
      <c r="HGA80" s="872"/>
      <c r="HGB80" s="872"/>
      <c r="HGC80" s="872"/>
      <c r="HGD80" s="872"/>
      <c r="HGE80" s="872"/>
      <c r="HGF80" s="872"/>
      <c r="HGG80" s="872"/>
      <c r="HGH80" s="872"/>
      <c r="HGI80" s="872"/>
      <c r="HGJ80" s="872"/>
      <c r="HGK80" s="872"/>
      <c r="HGL80" s="872"/>
      <c r="HGM80" s="872"/>
      <c r="HGN80" s="872"/>
      <c r="HGO80" s="872"/>
      <c r="HGP80" s="872"/>
      <c r="HGQ80" s="872"/>
      <c r="HGR80" s="872"/>
      <c r="HGS80" s="872"/>
      <c r="HGT80" s="872"/>
      <c r="HGU80" s="872"/>
      <c r="HGV80" s="872"/>
      <c r="HGW80" s="872"/>
      <c r="HGX80" s="872"/>
      <c r="HGY80" s="872"/>
      <c r="HGZ80" s="872"/>
      <c r="HHA80" s="872"/>
      <c r="HHB80" s="872"/>
      <c r="HHC80" s="872"/>
      <c r="HHD80" s="872"/>
      <c r="HHE80" s="872"/>
      <c r="HHF80" s="872"/>
      <c r="HHG80" s="872"/>
      <c r="HHH80" s="872"/>
      <c r="HHI80" s="872"/>
      <c r="HHJ80" s="872"/>
      <c r="HHK80" s="872"/>
      <c r="HHL80" s="872"/>
      <c r="HHM80" s="872"/>
      <c r="HHN80" s="872"/>
      <c r="HHO80" s="872"/>
      <c r="HHP80" s="872"/>
      <c r="HHQ80" s="872"/>
      <c r="HHR80" s="872"/>
      <c r="HHS80" s="872"/>
      <c r="HHT80" s="872"/>
      <c r="HHU80" s="872"/>
      <c r="HHV80" s="872"/>
      <c r="HHW80" s="872"/>
      <c r="HHX80" s="872"/>
      <c r="HHY80" s="872"/>
      <c r="HHZ80" s="872"/>
      <c r="HIA80" s="872"/>
      <c r="HIB80" s="872"/>
      <c r="HIC80" s="872"/>
      <c r="HID80" s="872"/>
      <c r="HIE80" s="872"/>
      <c r="HIF80" s="872"/>
      <c r="HIG80" s="872"/>
      <c r="HIH80" s="872"/>
      <c r="HII80" s="872"/>
      <c r="HIJ80" s="872"/>
      <c r="HIK80" s="872"/>
      <c r="HIL80" s="872"/>
      <c r="HIM80" s="872"/>
      <c r="HIN80" s="872"/>
      <c r="HIO80" s="872"/>
      <c r="HIP80" s="872"/>
      <c r="HIQ80" s="872"/>
      <c r="HIR80" s="872"/>
      <c r="HIS80" s="872"/>
      <c r="HIT80" s="872"/>
      <c r="HIU80" s="872"/>
      <c r="HIV80" s="872"/>
      <c r="HIW80" s="872"/>
      <c r="HIX80" s="872"/>
      <c r="HIY80" s="872"/>
      <c r="HIZ80" s="872"/>
      <c r="HJA80" s="872"/>
      <c r="HJB80" s="872"/>
      <c r="HJC80" s="872"/>
      <c r="HJD80" s="872"/>
      <c r="HJE80" s="872"/>
      <c r="HJF80" s="872"/>
      <c r="HJG80" s="872"/>
      <c r="HJH80" s="872"/>
      <c r="HJI80" s="872"/>
      <c r="HJJ80" s="872"/>
      <c r="HJK80" s="872"/>
      <c r="HJL80" s="872"/>
      <c r="HJM80" s="872"/>
      <c r="HJN80" s="872"/>
      <c r="HJO80" s="872"/>
      <c r="HJP80" s="872"/>
      <c r="HJQ80" s="872"/>
      <c r="HJR80" s="872"/>
      <c r="HJS80" s="872"/>
      <c r="HJT80" s="872"/>
      <c r="HJU80" s="872"/>
      <c r="HJV80" s="872"/>
      <c r="HJW80" s="872"/>
      <c r="HJX80" s="872"/>
      <c r="HJY80" s="872"/>
      <c r="HJZ80" s="872"/>
      <c r="HKA80" s="872"/>
      <c r="HKB80" s="872"/>
      <c r="HKC80" s="872"/>
      <c r="HKD80" s="872"/>
      <c r="HKE80" s="872"/>
      <c r="HKF80" s="872"/>
      <c r="HKG80" s="872"/>
      <c r="HKH80" s="872"/>
      <c r="HKI80" s="872"/>
      <c r="HKJ80" s="872"/>
      <c r="HKK80" s="872"/>
      <c r="HKL80" s="872"/>
      <c r="HKM80" s="872"/>
      <c r="HKN80" s="872"/>
      <c r="HKO80" s="872"/>
      <c r="HKP80" s="872"/>
      <c r="HKQ80" s="872"/>
      <c r="HKR80" s="872"/>
      <c r="HKS80" s="872"/>
      <c r="HKT80" s="872"/>
      <c r="HKU80" s="872"/>
      <c r="HKV80" s="872"/>
      <c r="HKW80" s="872"/>
      <c r="HKX80" s="872"/>
      <c r="HKY80" s="872"/>
      <c r="HKZ80" s="872"/>
      <c r="HLA80" s="872"/>
      <c r="HLB80" s="872"/>
      <c r="HLC80" s="872"/>
      <c r="HLD80" s="872"/>
      <c r="HLE80" s="872"/>
      <c r="HLF80" s="872"/>
      <c r="HLG80" s="872"/>
      <c r="HLH80" s="872"/>
      <c r="HLI80" s="872"/>
      <c r="HLJ80" s="872"/>
      <c r="HLK80" s="872"/>
      <c r="HLL80" s="872"/>
      <c r="HLM80" s="872"/>
      <c r="HLN80" s="872"/>
      <c r="HLO80" s="872"/>
      <c r="HLP80" s="872"/>
      <c r="HLQ80" s="872"/>
      <c r="HLR80" s="872"/>
      <c r="HLS80" s="872"/>
      <c r="HLT80" s="872"/>
      <c r="HLU80" s="872"/>
      <c r="HLV80" s="872"/>
      <c r="HLW80" s="872"/>
      <c r="HLX80" s="872"/>
      <c r="HLY80" s="872"/>
      <c r="HLZ80" s="872"/>
      <c r="HMA80" s="872"/>
      <c r="HMB80" s="872"/>
      <c r="HMC80" s="872"/>
      <c r="HMD80" s="872"/>
      <c r="HME80" s="872"/>
      <c r="HMF80" s="872"/>
      <c r="HMG80" s="872"/>
      <c r="HMH80" s="872"/>
      <c r="HMI80" s="872"/>
      <c r="HMJ80" s="872"/>
      <c r="HMK80" s="872"/>
      <c r="HML80" s="872"/>
      <c r="HMM80" s="872"/>
      <c r="HMN80" s="872"/>
      <c r="HMO80" s="872"/>
      <c r="HMP80" s="872"/>
      <c r="HMQ80" s="872"/>
      <c r="HMR80" s="872"/>
      <c r="HMS80" s="872"/>
      <c r="HMT80" s="872"/>
      <c r="HMU80" s="872"/>
      <c r="HMV80" s="872"/>
      <c r="HMW80" s="872"/>
      <c r="HMX80" s="872"/>
      <c r="HMY80" s="872"/>
      <c r="HMZ80" s="872"/>
      <c r="HNA80" s="872"/>
      <c r="HNB80" s="872"/>
      <c r="HNC80" s="872"/>
      <c r="HND80" s="872"/>
      <c r="HNE80" s="872"/>
      <c r="HNF80" s="872"/>
      <c r="HNG80" s="872"/>
      <c r="HNH80" s="872"/>
      <c r="HNI80" s="872"/>
      <c r="HNJ80" s="872"/>
      <c r="HNK80" s="872"/>
      <c r="HNL80" s="872"/>
      <c r="HNM80" s="872"/>
      <c r="HNN80" s="872"/>
      <c r="HNO80" s="872"/>
      <c r="HNP80" s="872"/>
      <c r="HNQ80" s="872"/>
      <c r="HNR80" s="872"/>
      <c r="HNS80" s="872"/>
      <c r="HNT80" s="872"/>
      <c r="HNU80" s="872"/>
      <c r="HNV80" s="872"/>
      <c r="HNW80" s="872"/>
      <c r="HNX80" s="872"/>
      <c r="HNY80" s="872"/>
      <c r="HNZ80" s="872"/>
      <c r="HOA80" s="872"/>
      <c r="HOB80" s="872"/>
      <c r="HOC80" s="872"/>
      <c r="HOD80" s="872"/>
      <c r="HOE80" s="872"/>
      <c r="HOF80" s="872"/>
      <c r="HOG80" s="872"/>
      <c r="HOH80" s="872"/>
      <c r="HOI80" s="872"/>
      <c r="HOJ80" s="872"/>
      <c r="HOK80" s="872"/>
      <c r="HOL80" s="872"/>
      <c r="HOM80" s="872"/>
      <c r="HON80" s="872"/>
      <c r="HOO80" s="872"/>
      <c r="HOP80" s="872"/>
      <c r="HOQ80" s="872"/>
      <c r="HOR80" s="872"/>
      <c r="HOS80" s="872"/>
      <c r="HOT80" s="872"/>
      <c r="HOU80" s="872"/>
      <c r="HOV80" s="872"/>
      <c r="HOW80" s="872"/>
      <c r="HOX80" s="872"/>
      <c r="HOY80" s="872"/>
      <c r="HOZ80" s="872"/>
      <c r="HPA80" s="872"/>
      <c r="HPB80" s="872"/>
      <c r="HPC80" s="872"/>
      <c r="HPD80" s="872"/>
      <c r="HPE80" s="872"/>
      <c r="HPF80" s="872"/>
      <c r="HPG80" s="872"/>
      <c r="HPH80" s="872"/>
      <c r="HPI80" s="872"/>
      <c r="HPJ80" s="872"/>
      <c r="HPK80" s="872"/>
      <c r="HPL80" s="872"/>
      <c r="HPM80" s="872"/>
      <c r="HPN80" s="872"/>
      <c r="HPO80" s="872"/>
      <c r="HPP80" s="872"/>
      <c r="HPQ80" s="872"/>
      <c r="HPR80" s="872"/>
      <c r="HPS80" s="872"/>
      <c r="HPT80" s="872"/>
      <c r="HPU80" s="872"/>
      <c r="HPV80" s="872"/>
      <c r="HPW80" s="872"/>
      <c r="HPX80" s="872"/>
      <c r="HPY80" s="872"/>
      <c r="HPZ80" s="872"/>
      <c r="HQA80" s="872"/>
      <c r="HQB80" s="872"/>
      <c r="HQC80" s="872"/>
      <c r="HQD80" s="872"/>
      <c r="HQE80" s="872"/>
      <c r="HQF80" s="872"/>
      <c r="HQG80" s="872"/>
      <c r="HQH80" s="872"/>
      <c r="HQI80" s="872"/>
      <c r="HQJ80" s="872"/>
      <c r="HQK80" s="872"/>
      <c r="HQL80" s="872"/>
      <c r="HQM80" s="872"/>
      <c r="HQN80" s="872"/>
      <c r="HQO80" s="872"/>
      <c r="HQP80" s="872"/>
      <c r="HQQ80" s="872"/>
      <c r="HQR80" s="872"/>
      <c r="HQS80" s="872"/>
      <c r="HQT80" s="872"/>
      <c r="HQU80" s="872"/>
      <c r="HQV80" s="872"/>
      <c r="HQW80" s="872"/>
      <c r="HQX80" s="872"/>
      <c r="HQY80" s="872"/>
      <c r="HQZ80" s="872"/>
      <c r="HRA80" s="872"/>
      <c r="HRB80" s="872"/>
      <c r="HRC80" s="872"/>
      <c r="HRD80" s="872"/>
      <c r="HRE80" s="872"/>
      <c r="HRF80" s="872"/>
      <c r="HRG80" s="872"/>
      <c r="HRH80" s="872"/>
      <c r="HRI80" s="872"/>
      <c r="HRJ80" s="872"/>
      <c r="HRK80" s="872"/>
      <c r="HRL80" s="872"/>
      <c r="HRM80" s="872"/>
      <c r="HRN80" s="872"/>
      <c r="HRO80" s="872"/>
      <c r="HRP80" s="872"/>
      <c r="HRQ80" s="872"/>
      <c r="HRR80" s="872"/>
      <c r="HRS80" s="872"/>
      <c r="HRT80" s="872"/>
      <c r="HRU80" s="872"/>
      <c r="HRV80" s="872"/>
      <c r="HRW80" s="872"/>
      <c r="HRX80" s="872"/>
      <c r="HRY80" s="872"/>
      <c r="HRZ80" s="872"/>
      <c r="HSA80" s="872"/>
      <c r="HSB80" s="872"/>
      <c r="HSC80" s="872"/>
      <c r="HSD80" s="872"/>
      <c r="HSE80" s="872"/>
      <c r="HSF80" s="872"/>
      <c r="HSG80" s="872"/>
      <c r="HSH80" s="872"/>
      <c r="HSI80" s="872"/>
      <c r="HSJ80" s="872"/>
      <c r="HSK80" s="872"/>
      <c r="HSL80" s="872"/>
      <c r="HSM80" s="872"/>
      <c r="HSN80" s="872"/>
      <c r="HSO80" s="872"/>
      <c r="HSP80" s="872"/>
      <c r="HSQ80" s="872"/>
      <c r="HSR80" s="872"/>
      <c r="HSS80" s="872"/>
      <c r="HST80" s="872"/>
      <c r="HSU80" s="872"/>
      <c r="HSV80" s="872"/>
      <c r="HSW80" s="872"/>
      <c r="HSX80" s="872"/>
      <c r="HSY80" s="872"/>
      <c r="HSZ80" s="872"/>
      <c r="HTA80" s="872"/>
      <c r="HTB80" s="872"/>
      <c r="HTC80" s="872"/>
      <c r="HTD80" s="872"/>
      <c r="HTE80" s="872"/>
      <c r="HTF80" s="872"/>
      <c r="HTG80" s="872"/>
      <c r="HTH80" s="872"/>
      <c r="HTI80" s="872"/>
      <c r="HTJ80" s="872"/>
      <c r="HTK80" s="872"/>
      <c r="HTL80" s="872"/>
      <c r="HTM80" s="872"/>
      <c r="HTN80" s="872"/>
      <c r="HTO80" s="872"/>
      <c r="HTP80" s="872"/>
      <c r="HTQ80" s="872"/>
      <c r="HTR80" s="872"/>
      <c r="HTS80" s="872"/>
      <c r="HTT80" s="872"/>
      <c r="HTU80" s="872"/>
      <c r="HTV80" s="872"/>
      <c r="HTW80" s="872"/>
      <c r="HTX80" s="872"/>
      <c r="HTY80" s="872"/>
      <c r="HTZ80" s="872"/>
      <c r="HUA80" s="872"/>
      <c r="HUB80" s="872"/>
      <c r="HUC80" s="872"/>
      <c r="HUD80" s="872"/>
      <c r="HUE80" s="872"/>
      <c r="HUF80" s="872"/>
      <c r="HUG80" s="872"/>
      <c r="HUH80" s="872"/>
      <c r="HUI80" s="872"/>
      <c r="HUJ80" s="872"/>
      <c r="HUK80" s="872"/>
      <c r="HUL80" s="872"/>
      <c r="HUM80" s="872"/>
      <c r="HUN80" s="872"/>
      <c r="HUO80" s="872"/>
      <c r="HUP80" s="872"/>
      <c r="HUQ80" s="872"/>
      <c r="HUR80" s="872"/>
      <c r="HUS80" s="872"/>
      <c r="HUT80" s="872"/>
      <c r="HUU80" s="872"/>
      <c r="HUV80" s="872"/>
      <c r="HUW80" s="872"/>
      <c r="HUX80" s="872"/>
      <c r="HUY80" s="872"/>
      <c r="HUZ80" s="872"/>
      <c r="HVA80" s="872"/>
      <c r="HVB80" s="872"/>
      <c r="HVC80" s="872"/>
      <c r="HVD80" s="872"/>
      <c r="HVE80" s="872"/>
      <c r="HVF80" s="872"/>
      <c r="HVG80" s="872"/>
      <c r="HVH80" s="872"/>
      <c r="HVI80" s="872"/>
      <c r="HVJ80" s="872"/>
      <c r="HVK80" s="872"/>
      <c r="HVL80" s="872"/>
      <c r="HVM80" s="872"/>
      <c r="HVN80" s="872"/>
      <c r="HVO80" s="872"/>
      <c r="HVP80" s="872"/>
      <c r="HVQ80" s="872"/>
      <c r="HVR80" s="872"/>
      <c r="HVS80" s="872"/>
      <c r="HVT80" s="872"/>
      <c r="HVU80" s="872"/>
      <c r="HVV80" s="872"/>
      <c r="HVW80" s="872"/>
      <c r="HVX80" s="872"/>
      <c r="HVY80" s="872"/>
      <c r="HVZ80" s="872"/>
      <c r="HWA80" s="872"/>
      <c r="HWB80" s="872"/>
      <c r="HWC80" s="872"/>
      <c r="HWD80" s="872"/>
      <c r="HWE80" s="872"/>
      <c r="HWF80" s="872"/>
      <c r="HWG80" s="872"/>
      <c r="HWH80" s="872"/>
      <c r="HWI80" s="872"/>
      <c r="HWJ80" s="872"/>
      <c r="HWK80" s="872"/>
      <c r="HWL80" s="872"/>
      <c r="HWM80" s="872"/>
      <c r="HWN80" s="872"/>
      <c r="HWO80" s="872"/>
      <c r="HWP80" s="872"/>
      <c r="HWQ80" s="872"/>
      <c r="HWR80" s="872"/>
      <c r="HWS80" s="872"/>
      <c r="HWT80" s="872"/>
      <c r="HWU80" s="872"/>
      <c r="HWV80" s="872"/>
      <c r="HWW80" s="872"/>
      <c r="HWX80" s="872"/>
      <c r="HWY80" s="872"/>
      <c r="HWZ80" s="872"/>
      <c r="HXA80" s="872"/>
      <c r="HXB80" s="872"/>
      <c r="HXC80" s="872"/>
      <c r="HXD80" s="872"/>
      <c r="HXE80" s="872"/>
      <c r="HXF80" s="872"/>
      <c r="HXG80" s="872"/>
      <c r="HXH80" s="872"/>
      <c r="HXI80" s="872"/>
      <c r="HXJ80" s="872"/>
      <c r="HXK80" s="872"/>
      <c r="HXL80" s="872"/>
      <c r="HXM80" s="872"/>
      <c r="HXN80" s="872"/>
      <c r="HXO80" s="872"/>
      <c r="HXP80" s="872"/>
      <c r="HXQ80" s="872"/>
      <c r="HXR80" s="872"/>
      <c r="HXS80" s="872"/>
      <c r="HXT80" s="872"/>
      <c r="HXU80" s="872"/>
      <c r="HXV80" s="872"/>
      <c r="HXW80" s="872"/>
      <c r="HXX80" s="872"/>
      <c r="HXY80" s="872"/>
      <c r="HXZ80" s="872"/>
      <c r="HYA80" s="872"/>
      <c r="HYB80" s="872"/>
      <c r="HYC80" s="872"/>
      <c r="HYD80" s="872"/>
      <c r="HYE80" s="872"/>
      <c r="HYF80" s="872"/>
      <c r="HYG80" s="872"/>
      <c r="HYH80" s="872"/>
      <c r="HYI80" s="872"/>
      <c r="HYJ80" s="872"/>
      <c r="HYK80" s="872"/>
      <c r="HYL80" s="872"/>
      <c r="HYM80" s="872"/>
      <c r="HYN80" s="872"/>
      <c r="HYO80" s="872"/>
      <c r="HYP80" s="872"/>
      <c r="HYQ80" s="872"/>
      <c r="HYR80" s="872"/>
      <c r="HYS80" s="872"/>
      <c r="HYT80" s="872"/>
      <c r="HYU80" s="872"/>
      <c r="HYV80" s="872"/>
      <c r="HYW80" s="872"/>
      <c r="HYX80" s="872"/>
      <c r="HYY80" s="872"/>
      <c r="HYZ80" s="872"/>
      <c r="HZA80" s="872"/>
      <c r="HZB80" s="872"/>
      <c r="HZC80" s="872"/>
      <c r="HZD80" s="872"/>
      <c r="HZE80" s="872"/>
      <c r="HZF80" s="872"/>
      <c r="HZG80" s="872"/>
      <c r="HZH80" s="872"/>
      <c r="HZI80" s="872"/>
      <c r="HZJ80" s="872"/>
      <c r="HZK80" s="872"/>
      <c r="HZL80" s="872"/>
      <c r="HZM80" s="872"/>
      <c r="HZN80" s="872"/>
      <c r="HZO80" s="872"/>
      <c r="HZP80" s="872"/>
      <c r="HZQ80" s="872"/>
      <c r="HZR80" s="872"/>
      <c r="HZS80" s="872"/>
      <c r="HZT80" s="872"/>
      <c r="HZU80" s="872"/>
      <c r="HZV80" s="872"/>
      <c r="HZW80" s="872"/>
      <c r="HZX80" s="872"/>
      <c r="HZY80" s="872"/>
      <c r="HZZ80" s="872"/>
      <c r="IAA80" s="872"/>
      <c r="IAB80" s="872"/>
      <c r="IAC80" s="872"/>
      <c r="IAD80" s="872"/>
      <c r="IAE80" s="872"/>
      <c r="IAF80" s="872"/>
      <c r="IAG80" s="872"/>
      <c r="IAH80" s="872"/>
      <c r="IAI80" s="872"/>
      <c r="IAJ80" s="872"/>
      <c r="IAK80" s="872"/>
      <c r="IAL80" s="872"/>
      <c r="IAM80" s="872"/>
      <c r="IAN80" s="872"/>
      <c r="IAO80" s="872"/>
      <c r="IAP80" s="872"/>
      <c r="IAQ80" s="872"/>
      <c r="IAR80" s="872"/>
      <c r="IAS80" s="872"/>
      <c r="IAT80" s="872"/>
      <c r="IAU80" s="872"/>
      <c r="IAV80" s="872"/>
      <c r="IAW80" s="872"/>
      <c r="IAX80" s="872"/>
      <c r="IAY80" s="872"/>
      <c r="IAZ80" s="872"/>
      <c r="IBA80" s="872"/>
      <c r="IBB80" s="872"/>
      <c r="IBC80" s="872"/>
      <c r="IBD80" s="872"/>
      <c r="IBE80" s="872"/>
      <c r="IBF80" s="872"/>
      <c r="IBG80" s="872"/>
      <c r="IBH80" s="872"/>
      <c r="IBI80" s="872"/>
      <c r="IBJ80" s="872"/>
      <c r="IBK80" s="872"/>
      <c r="IBL80" s="872"/>
      <c r="IBM80" s="872"/>
      <c r="IBN80" s="872"/>
      <c r="IBO80" s="872"/>
      <c r="IBP80" s="872"/>
      <c r="IBQ80" s="872"/>
      <c r="IBR80" s="872"/>
      <c r="IBS80" s="872"/>
      <c r="IBT80" s="872"/>
      <c r="IBU80" s="872"/>
      <c r="IBV80" s="872"/>
      <c r="IBW80" s="872"/>
      <c r="IBX80" s="872"/>
      <c r="IBY80" s="872"/>
      <c r="IBZ80" s="872"/>
      <c r="ICA80" s="872"/>
      <c r="ICB80" s="872"/>
      <c r="ICC80" s="872"/>
      <c r="ICD80" s="872"/>
      <c r="ICE80" s="872"/>
      <c r="ICF80" s="872"/>
      <c r="ICG80" s="872"/>
      <c r="ICH80" s="872"/>
      <c r="ICI80" s="872"/>
      <c r="ICJ80" s="872"/>
      <c r="ICK80" s="872"/>
      <c r="ICL80" s="872"/>
      <c r="ICM80" s="872"/>
      <c r="ICN80" s="872"/>
      <c r="ICO80" s="872"/>
      <c r="ICP80" s="872"/>
      <c r="ICQ80" s="872"/>
      <c r="ICR80" s="872"/>
      <c r="ICS80" s="872"/>
      <c r="ICT80" s="872"/>
      <c r="ICU80" s="872"/>
      <c r="ICV80" s="872"/>
      <c r="ICW80" s="872"/>
      <c r="ICX80" s="872"/>
      <c r="ICY80" s="872"/>
      <c r="ICZ80" s="872"/>
      <c r="IDA80" s="872"/>
      <c r="IDB80" s="872"/>
      <c r="IDC80" s="872"/>
      <c r="IDD80" s="872"/>
      <c r="IDE80" s="872"/>
      <c r="IDF80" s="872"/>
      <c r="IDG80" s="872"/>
      <c r="IDH80" s="872"/>
      <c r="IDI80" s="872"/>
      <c r="IDJ80" s="872"/>
      <c r="IDK80" s="872"/>
      <c r="IDL80" s="872"/>
      <c r="IDM80" s="872"/>
      <c r="IDN80" s="872"/>
      <c r="IDO80" s="872"/>
      <c r="IDP80" s="872"/>
      <c r="IDQ80" s="872"/>
      <c r="IDR80" s="872"/>
      <c r="IDS80" s="872"/>
      <c r="IDT80" s="872"/>
      <c r="IDU80" s="872"/>
      <c r="IDV80" s="872"/>
      <c r="IDW80" s="872"/>
      <c r="IDX80" s="872"/>
      <c r="IDY80" s="872"/>
      <c r="IDZ80" s="872"/>
      <c r="IEA80" s="872"/>
      <c r="IEB80" s="872"/>
      <c r="IEC80" s="872"/>
      <c r="IED80" s="872"/>
      <c r="IEE80" s="872"/>
      <c r="IEF80" s="872"/>
      <c r="IEG80" s="872"/>
      <c r="IEH80" s="872"/>
      <c r="IEI80" s="872"/>
      <c r="IEJ80" s="872"/>
      <c r="IEK80" s="872"/>
      <c r="IEL80" s="872"/>
      <c r="IEM80" s="872"/>
      <c r="IEN80" s="872"/>
      <c r="IEO80" s="872"/>
      <c r="IEP80" s="872"/>
      <c r="IEQ80" s="872"/>
      <c r="IER80" s="872"/>
      <c r="IES80" s="872"/>
      <c r="IET80" s="872"/>
      <c r="IEU80" s="872"/>
      <c r="IEV80" s="872"/>
      <c r="IEW80" s="872"/>
      <c r="IEX80" s="872"/>
      <c r="IEY80" s="872"/>
      <c r="IEZ80" s="872"/>
      <c r="IFA80" s="872"/>
      <c r="IFB80" s="872"/>
      <c r="IFC80" s="872"/>
      <c r="IFD80" s="872"/>
      <c r="IFE80" s="872"/>
      <c r="IFF80" s="872"/>
      <c r="IFG80" s="872"/>
      <c r="IFH80" s="872"/>
      <c r="IFI80" s="872"/>
      <c r="IFJ80" s="872"/>
      <c r="IFK80" s="872"/>
      <c r="IFL80" s="872"/>
      <c r="IFM80" s="872"/>
      <c r="IFN80" s="872"/>
      <c r="IFO80" s="872"/>
      <c r="IFP80" s="872"/>
      <c r="IFQ80" s="872"/>
      <c r="IFR80" s="872"/>
      <c r="IFS80" s="872"/>
      <c r="IFT80" s="872"/>
      <c r="IFU80" s="872"/>
      <c r="IFV80" s="872"/>
      <c r="IFW80" s="872"/>
      <c r="IFX80" s="872"/>
      <c r="IFY80" s="872"/>
      <c r="IFZ80" s="872"/>
      <c r="IGA80" s="872"/>
      <c r="IGB80" s="872"/>
      <c r="IGC80" s="872"/>
      <c r="IGD80" s="872"/>
      <c r="IGE80" s="872"/>
      <c r="IGF80" s="872"/>
      <c r="IGG80" s="872"/>
      <c r="IGH80" s="872"/>
      <c r="IGI80" s="872"/>
      <c r="IGJ80" s="872"/>
      <c r="IGK80" s="872"/>
      <c r="IGL80" s="872"/>
      <c r="IGM80" s="872"/>
      <c r="IGN80" s="872"/>
      <c r="IGO80" s="872"/>
      <c r="IGP80" s="872"/>
      <c r="IGQ80" s="872"/>
      <c r="IGR80" s="872"/>
      <c r="IGS80" s="872"/>
      <c r="IGT80" s="872"/>
      <c r="IGU80" s="872"/>
      <c r="IGV80" s="872"/>
      <c r="IGW80" s="872"/>
      <c r="IGX80" s="872"/>
      <c r="IGY80" s="872"/>
      <c r="IGZ80" s="872"/>
      <c r="IHA80" s="872"/>
      <c r="IHB80" s="872"/>
      <c r="IHC80" s="872"/>
      <c r="IHD80" s="872"/>
      <c r="IHE80" s="872"/>
      <c r="IHF80" s="872"/>
      <c r="IHG80" s="872"/>
      <c r="IHH80" s="872"/>
      <c r="IHI80" s="872"/>
      <c r="IHJ80" s="872"/>
      <c r="IHK80" s="872"/>
      <c r="IHL80" s="872"/>
      <c r="IHM80" s="872"/>
      <c r="IHN80" s="872"/>
      <c r="IHO80" s="872"/>
      <c r="IHP80" s="872"/>
      <c r="IHQ80" s="872"/>
      <c r="IHR80" s="872"/>
      <c r="IHS80" s="872"/>
      <c r="IHT80" s="872"/>
      <c r="IHU80" s="872"/>
      <c r="IHV80" s="872"/>
      <c r="IHW80" s="872"/>
      <c r="IHX80" s="872"/>
      <c r="IHY80" s="872"/>
      <c r="IHZ80" s="872"/>
      <c r="IIA80" s="872"/>
      <c r="IIB80" s="872"/>
      <c r="IIC80" s="872"/>
      <c r="IID80" s="872"/>
      <c r="IIE80" s="872"/>
      <c r="IIF80" s="872"/>
      <c r="IIG80" s="872"/>
      <c r="IIH80" s="872"/>
      <c r="III80" s="872"/>
      <c r="IIJ80" s="872"/>
      <c r="IIK80" s="872"/>
      <c r="IIL80" s="872"/>
      <c r="IIM80" s="872"/>
      <c r="IIN80" s="872"/>
      <c r="IIO80" s="872"/>
      <c r="IIP80" s="872"/>
      <c r="IIQ80" s="872"/>
      <c r="IIR80" s="872"/>
      <c r="IIS80" s="872"/>
      <c r="IIT80" s="872"/>
      <c r="IIU80" s="872"/>
      <c r="IIV80" s="872"/>
      <c r="IIW80" s="872"/>
      <c r="IIX80" s="872"/>
      <c r="IIY80" s="872"/>
      <c r="IIZ80" s="872"/>
      <c r="IJA80" s="872"/>
      <c r="IJB80" s="872"/>
      <c r="IJC80" s="872"/>
      <c r="IJD80" s="872"/>
      <c r="IJE80" s="872"/>
      <c r="IJF80" s="872"/>
      <c r="IJG80" s="872"/>
      <c r="IJH80" s="872"/>
      <c r="IJI80" s="872"/>
      <c r="IJJ80" s="872"/>
      <c r="IJK80" s="872"/>
      <c r="IJL80" s="872"/>
      <c r="IJM80" s="872"/>
      <c r="IJN80" s="872"/>
      <c r="IJO80" s="872"/>
      <c r="IJP80" s="872"/>
      <c r="IJQ80" s="872"/>
      <c r="IJR80" s="872"/>
      <c r="IJS80" s="872"/>
      <c r="IJT80" s="872"/>
      <c r="IJU80" s="872"/>
      <c r="IJV80" s="872"/>
      <c r="IJW80" s="872"/>
      <c r="IJX80" s="872"/>
      <c r="IJY80" s="872"/>
      <c r="IJZ80" s="872"/>
      <c r="IKA80" s="872"/>
      <c r="IKB80" s="872"/>
      <c r="IKC80" s="872"/>
      <c r="IKD80" s="872"/>
      <c r="IKE80" s="872"/>
      <c r="IKF80" s="872"/>
      <c r="IKG80" s="872"/>
      <c r="IKH80" s="872"/>
      <c r="IKI80" s="872"/>
      <c r="IKJ80" s="872"/>
      <c r="IKK80" s="872"/>
      <c r="IKL80" s="872"/>
      <c r="IKM80" s="872"/>
      <c r="IKN80" s="872"/>
      <c r="IKO80" s="872"/>
      <c r="IKP80" s="872"/>
      <c r="IKQ80" s="872"/>
      <c r="IKR80" s="872"/>
      <c r="IKS80" s="872"/>
      <c r="IKT80" s="872"/>
      <c r="IKU80" s="872"/>
      <c r="IKV80" s="872"/>
      <c r="IKW80" s="872"/>
      <c r="IKX80" s="872"/>
      <c r="IKY80" s="872"/>
      <c r="IKZ80" s="872"/>
      <c r="ILA80" s="872"/>
      <c r="ILB80" s="872"/>
      <c r="ILC80" s="872"/>
      <c r="ILD80" s="872"/>
      <c r="ILE80" s="872"/>
      <c r="ILF80" s="872"/>
      <c r="ILG80" s="872"/>
      <c r="ILH80" s="872"/>
      <c r="ILI80" s="872"/>
      <c r="ILJ80" s="872"/>
      <c r="ILK80" s="872"/>
      <c r="ILL80" s="872"/>
      <c r="ILM80" s="872"/>
      <c r="ILN80" s="872"/>
      <c r="ILO80" s="872"/>
      <c r="ILP80" s="872"/>
      <c r="ILQ80" s="872"/>
      <c r="ILR80" s="872"/>
      <c r="ILS80" s="872"/>
      <c r="ILT80" s="872"/>
      <c r="ILU80" s="872"/>
      <c r="ILV80" s="872"/>
      <c r="ILW80" s="872"/>
      <c r="ILX80" s="872"/>
      <c r="ILY80" s="872"/>
      <c r="ILZ80" s="872"/>
      <c r="IMA80" s="872"/>
      <c r="IMB80" s="872"/>
      <c r="IMC80" s="872"/>
      <c r="IMD80" s="872"/>
      <c r="IME80" s="872"/>
      <c r="IMF80" s="872"/>
      <c r="IMG80" s="872"/>
      <c r="IMH80" s="872"/>
      <c r="IMI80" s="872"/>
      <c r="IMJ80" s="872"/>
      <c r="IMK80" s="872"/>
      <c r="IML80" s="872"/>
      <c r="IMM80" s="872"/>
      <c r="IMN80" s="872"/>
      <c r="IMO80" s="872"/>
      <c r="IMP80" s="872"/>
      <c r="IMQ80" s="872"/>
      <c r="IMR80" s="872"/>
      <c r="IMS80" s="872"/>
      <c r="IMT80" s="872"/>
      <c r="IMU80" s="872"/>
      <c r="IMV80" s="872"/>
      <c r="IMW80" s="872"/>
      <c r="IMX80" s="872"/>
      <c r="IMY80" s="872"/>
      <c r="IMZ80" s="872"/>
      <c r="INA80" s="872"/>
      <c r="INB80" s="872"/>
      <c r="INC80" s="872"/>
      <c r="IND80" s="872"/>
      <c r="INE80" s="872"/>
      <c r="INF80" s="872"/>
      <c r="ING80" s="872"/>
      <c r="INH80" s="872"/>
      <c r="INI80" s="872"/>
      <c r="INJ80" s="872"/>
      <c r="INK80" s="872"/>
      <c r="INL80" s="872"/>
      <c r="INM80" s="872"/>
      <c r="INN80" s="872"/>
      <c r="INO80" s="872"/>
      <c r="INP80" s="872"/>
      <c r="INQ80" s="872"/>
      <c r="INR80" s="872"/>
      <c r="INS80" s="872"/>
      <c r="INT80" s="872"/>
      <c r="INU80" s="872"/>
      <c r="INV80" s="872"/>
      <c r="INW80" s="872"/>
      <c r="INX80" s="872"/>
      <c r="INY80" s="872"/>
      <c r="INZ80" s="872"/>
      <c r="IOA80" s="872"/>
      <c r="IOB80" s="872"/>
      <c r="IOC80" s="872"/>
      <c r="IOD80" s="872"/>
      <c r="IOE80" s="872"/>
      <c r="IOF80" s="872"/>
      <c r="IOG80" s="872"/>
      <c r="IOH80" s="872"/>
      <c r="IOI80" s="872"/>
      <c r="IOJ80" s="872"/>
      <c r="IOK80" s="872"/>
      <c r="IOL80" s="872"/>
      <c r="IOM80" s="872"/>
      <c r="ION80" s="872"/>
      <c r="IOO80" s="872"/>
      <c r="IOP80" s="872"/>
      <c r="IOQ80" s="872"/>
      <c r="IOR80" s="872"/>
      <c r="IOS80" s="872"/>
      <c r="IOT80" s="872"/>
      <c r="IOU80" s="872"/>
      <c r="IOV80" s="872"/>
      <c r="IOW80" s="872"/>
      <c r="IOX80" s="872"/>
      <c r="IOY80" s="872"/>
      <c r="IOZ80" s="872"/>
      <c r="IPA80" s="872"/>
      <c r="IPB80" s="872"/>
      <c r="IPC80" s="872"/>
      <c r="IPD80" s="872"/>
      <c r="IPE80" s="872"/>
      <c r="IPF80" s="872"/>
      <c r="IPG80" s="872"/>
      <c r="IPH80" s="872"/>
      <c r="IPI80" s="872"/>
      <c r="IPJ80" s="872"/>
      <c r="IPK80" s="872"/>
      <c r="IPL80" s="872"/>
      <c r="IPM80" s="872"/>
      <c r="IPN80" s="872"/>
      <c r="IPO80" s="872"/>
      <c r="IPP80" s="872"/>
      <c r="IPQ80" s="872"/>
      <c r="IPR80" s="872"/>
      <c r="IPS80" s="872"/>
      <c r="IPT80" s="872"/>
      <c r="IPU80" s="872"/>
      <c r="IPV80" s="872"/>
      <c r="IPW80" s="872"/>
      <c r="IPX80" s="872"/>
      <c r="IPY80" s="872"/>
      <c r="IPZ80" s="872"/>
      <c r="IQA80" s="872"/>
      <c r="IQB80" s="872"/>
      <c r="IQC80" s="872"/>
      <c r="IQD80" s="872"/>
      <c r="IQE80" s="872"/>
      <c r="IQF80" s="872"/>
      <c r="IQG80" s="872"/>
      <c r="IQH80" s="872"/>
      <c r="IQI80" s="872"/>
      <c r="IQJ80" s="872"/>
      <c r="IQK80" s="872"/>
      <c r="IQL80" s="872"/>
      <c r="IQM80" s="872"/>
      <c r="IQN80" s="872"/>
      <c r="IQO80" s="872"/>
      <c r="IQP80" s="872"/>
      <c r="IQQ80" s="872"/>
      <c r="IQR80" s="872"/>
      <c r="IQS80" s="872"/>
      <c r="IQT80" s="872"/>
      <c r="IQU80" s="872"/>
      <c r="IQV80" s="872"/>
      <c r="IQW80" s="872"/>
      <c r="IQX80" s="872"/>
      <c r="IQY80" s="872"/>
      <c r="IQZ80" s="872"/>
      <c r="IRA80" s="872"/>
      <c r="IRB80" s="872"/>
      <c r="IRC80" s="872"/>
      <c r="IRD80" s="872"/>
      <c r="IRE80" s="872"/>
      <c r="IRF80" s="872"/>
      <c r="IRG80" s="872"/>
      <c r="IRH80" s="872"/>
      <c r="IRI80" s="872"/>
      <c r="IRJ80" s="872"/>
      <c r="IRK80" s="872"/>
      <c r="IRL80" s="872"/>
      <c r="IRM80" s="872"/>
      <c r="IRN80" s="872"/>
      <c r="IRO80" s="872"/>
      <c r="IRP80" s="872"/>
      <c r="IRQ80" s="872"/>
      <c r="IRR80" s="872"/>
      <c r="IRS80" s="872"/>
      <c r="IRT80" s="872"/>
      <c r="IRU80" s="872"/>
      <c r="IRV80" s="872"/>
      <c r="IRW80" s="872"/>
      <c r="IRX80" s="872"/>
      <c r="IRY80" s="872"/>
      <c r="IRZ80" s="872"/>
      <c r="ISA80" s="872"/>
      <c r="ISB80" s="872"/>
      <c r="ISC80" s="872"/>
      <c r="ISD80" s="872"/>
      <c r="ISE80" s="872"/>
      <c r="ISF80" s="872"/>
      <c r="ISG80" s="872"/>
      <c r="ISH80" s="872"/>
      <c r="ISI80" s="872"/>
      <c r="ISJ80" s="872"/>
      <c r="ISK80" s="872"/>
      <c r="ISL80" s="872"/>
      <c r="ISM80" s="872"/>
      <c r="ISN80" s="872"/>
      <c r="ISO80" s="872"/>
      <c r="ISP80" s="872"/>
      <c r="ISQ80" s="872"/>
      <c r="ISR80" s="872"/>
      <c r="ISS80" s="872"/>
      <c r="IST80" s="872"/>
      <c r="ISU80" s="872"/>
      <c r="ISV80" s="872"/>
      <c r="ISW80" s="872"/>
      <c r="ISX80" s="872"/>
      <c r="ISY80" s="872"/>
      <c r="ISZ80" s="872"/>
      <c r="ITA80" s="872"/>
      <c r="ITB80" s="872"/>
      <c r="ITC80" s="872"/>
      <c r="ITD80" s="872"/>
      <c r="ITE80" s="872"/>
      <c r="ITF80" s="872"/>
      <c r="ITG80" s="872"/>
      <c r="ITH80" s="872"/>
      <c r="ITI80" s="872"/>
      <c r="ITJ80" s="872"/>
      <c r="ITK80" s="872"/>
      <c r="ITL80" s="872"/>
      <c r="ITM80" s="872"/>
      <c r="ITN80" s="872"/>
      <c r="ITO80" s="872"/>
      <c r="ITP80" s="872"/>
      <c r="ITQ80" s="872"/>
      <c r="ITR80" s="872"/>
      <c r="ITS80" s="872"/>
      <c r="ITT80" s="872"/>
      <c r="ITU80" s="872"/>
      <c r="ITV80" s="872"/>
      <c r="ITW80" s="872"/>
      <c r="ITX80" s="872"/>
      <c r="ITY80" s="872"/>
      <c r="ITZ80" s="872"/>
      <c r="IUA80" s="872"/>
      <c r="IUB80" s="872"/>
      <c r="IUC80" s="872"/>
      <c r="IUD80" s="872"/>
      <c r="IUE80" s="872"/>
      <c r="IUF80" s="872"/>
      <c r="IUG80" s="872"/>
      <c r="IUH80" s="872"/>
      <c r="IUI80" s="872"/>
      <c r="IUJ80" s="872"/>
      <c r="IUK80" s="872"/>
      <c r="IUL80" s="872"/>
      <c r="IUM80" s="872"/>
      <c r="IUN80" s="872"/>
      <c r="IUO80" s="872"/>
      <c r="IUP80" s="872"/>
      <c r="IUQ80" s="872"/>
      <c r="IUR80" s="872"/>
      <c r="IUS80" s="872"/>
      <c r="IUT80" s="872"/>
      <c r="IUU80" s="872"/>
      <c r="IUV80" s="872"/>
      <c r="IUW80" s="872"/>
      <c r="IUX80" s="872"/>
      <c r="IUY80" s="872"/>
      <c r="IUZ80" s="872"/>
      <c r="IVA80" s="872"/>
      <c r="IVB80" s="872"/>
      <c r="IVC80" s="872"/>
      <c r="IVD80" s="872"/>
      <c r="IVE80" s="872"/>
      <c r="IVF80" s="872"/>
      <c r="IVG80" s="872"/>
      <c r="IVH80" s="872"/>
      <c r="IVI80" s="872"/>
      <c r="IVJ80" s="872"/>
      <c r="IVK80" s="872"/>
      <c r="IVL80" s="872"/>
      <c r="IVM80" s="872"/>
      <c r="IVN80" s="872"/>
      <c r="IVO80" s="872"/>
      <c r="IVP80" s="872"/>
      <c r="IVQ80" s="872"/>
      <c r="IVR80" s="872"/>
      <c r="IVS80" s="872"/>
      <c r="IVT80" s="872"/>
      <c r="IVU80" s="872"/>
      <c r="IVV80" s="872"/>
      <c r="IVW80" s="872"/>
      <c r="IVX80" s="872"/>
      <c r="IVY80" s="872"/>
      <c r="IVZ80" s="872"/>
      <c r="IWA80" s="872"/>
      <c r="IWB80" s="872"/>
      <c r="IWC80" s="872"/>
      <c r="IWD80" s="872"/>
      <c r="IWE80" s="872"/>
      <c r="IWF80" s="872"/>
      <c r="IWG80" s="872"/>
      <c r="IWH80" s="872"/>
      <c r="IWI80" s="872"/>
      <c r="IWJ80" s="872"/>
      <c r="IWK80" s="872"/>
      <c r="IWL80" s="872"/>
      <c r="IWM80" s="872"/>
      <c r="IWN80" s="872"/>
      <c r="IWO80" s="872"/>
      <c r="IWP80" s="872"/>
      <c r="IWQ80" s="872"/>
      <c r="IWR80" s="872"/>
      <c r="IWS80" s="872"/>
      <c r="IWT80" s="872"/>
      <c r="IWU80" s="872"/>
      <c r="IWV80" s="872"/>
      <c r="IWW80" s="872"/>
      <c r="IWX80" s="872"/>
      <c r="IWY80" s="872"/>
      <c r="IWZ80" s="872"/>
      <c r="IXA80" s="872"/>
      <c r="IXB80" s="872"/>
      <c r="IXC80" s="872"/>
      <c r="IXD80" s="872"/>
      <c r="IXE80" s="872"/>
      <c r="IXF80" s="872"/>
      <c r="IXG80" s="872"/>
      <c r="IXH80" s="872"/>
      <c r="IXI80" s="872"/>
      <c r="IXJ80" s="872"/>
      <c r="IXK80" s="872"/>
      <c r="IXL80" s="872"/>
      <c r="IXM80" s="872"/>
      <c r="IXN80" s="872"/>
      <c r="IXO80" s="872"/>
      <c r="IXP80" s="872"/>
      <c r="IXQ80" s="872"/>
      <c r="IXR80" s="872"/>
      <c r="IXS80" s="872"/>
      <c r="IXT80" s="872"/>
      <c r="IXU80" s="872"/>
      <c r="IXV80" s="872"/>
      <c r="IXW80" s="872"/>
      <c r="IXX80" s="872"/>
      <c r="IXY80" s="872"/>
      <c r="IXZ80" s="872"/>
      <c r="IYA80" s="872"/>
      <c r="IYB80" s="872"/>
      <c r="IYC80" s="872"/>
      <c r="IYD80" s="872"/>
      <c r="IYE80" s="872"/>
      <c r="IYF80" s="872"/>
      <c r="IYG80" s="872"/>
      <c r="IYH80" s="872"/>
      <c r="IYI80" s="872"/>
      <c r="IYJ80" s="872"/>
      <c r="IYK80" s="872"/>
      <c r="IYL80" s="872"/>
      <c r="IYM80" s="872"/>
      <c r="IYN80" s="872"/>
      <c r="IYO80" s="872"/>
      <c r="IYP80" s="872"/>
      <c r="IYQ80" s="872"/>
      <c r="IYR80" s="872"/>
      <c r="IYS80" s="872"/>
      <c r="IYT80" s="872"/>
      <c r="IYU80" s="872"/>
      <c r="IYV80" s="872"/>
      <c r="IYW80" s="872"/>
      <c r="IYX80" s="872"/>
      <c r="IYY80" s="872"/>
      <c r="IYZ80" s="872"/>
      <c r="IZA80" s="872"/>
      <c r="IZB80" s="872"/>
      <c r="IZC80" s="872"/>
      <c r="IZD80" s="872"/>
      <c r="IZE80" s="872"/>
      <c r="IZF80" s="872"/>
      <c r="IZG80" s="872"/>
      <c r="IZH80" s="872"/>
      <c r="IZI80" s="872"/>
      <c r="IZJ80" s="872"/>
      <c r="IZK80" s="872"/>
      <c r="IZL80" s="872"/>
      <c r="IZM80" s="872"/>
      <c r="IZN80" s="872"/>
      <c r="IZO80" s="872"/>
      <c r="IZP80" s="872"/>
      <c r="IZQ80" s="872"/>
      <c r="IZR80" s="872"/>
      <c r="IZS80" s="872"/>
      <c r="IZT80" s="872"/>
      <c r="IZU80" s="872"/>
      <c r="IZV80" s="872"/>
      <c r="IZW80" s="872"/>
      <c r="IZX80" s="872"/>
      <c r="IZY80" s="872"/>
      <c r="IZZ80" s="872"/>
      <c r="JAA80" s="872"/>
      <c r="JAB80" s="872"/>
      <c r="JAC80" s="872"/>
      <c r="JAD80" s="872"/>
      <c r="JAE80" s="872"/>
      <c r="JAF80" s="872"/>
      <c r="JAG80" s="872"/>
      <c r="JAH80" s="872"/>
      <c r="JAI80" s="872"/>
      <c r="JAJ80" s="872"/>
      <c r="JAK80" s="872"/>
      <c r="JAL80" s="872"/>
      <c r="JAM80" s="872"/>
      <c r="JAN80" s="872"/>
      <c r="JAO80" s="872"/>
      <c r="JAP80" s="872"/>
      <c r="JAQ80" s="872"/>
      <c r="JAR80" s="872"/>
      <c r="JAS80" s="872"/>
      <c r="JAT80" s="872"/>
      <c r="JAU80" s="872"/>
      <c r="JAV80" s="872"/>
      <c r="JAW80" s="872"/>
      <c r="JAX80" s="872"/>
      <c r="JAY80" s="872"/>
      <c r="JAZ80" s="872"/>
      <c r="JBA80" s="872"/>
      <c r="JBB80" s="872"/>
      <c r="JBC80" s="872"/>
      <c r="JBD80" s="872"/>
      <c r="JBE80" s="872"/>
      <c r="JBF80" s="872"/>
      <c r="JBG80" s="872"/>
      <c r="JBH80" s="872"/>
      <c r="JBI80" s="872"/>
      <c r="JBJ80" s="872"/>
      <c r="JBK80" s="872"/>
      <c r="JBL80" s="872"/>
      <c r="JBM80" s="872"/>
      <c r="JBN80" s="872"/>
      <c r="JBO80" s="872"/>
      <c r="JBP80" s="872"/>
      <c r="JBQ80" s="872"/>
      <c r="JBR80" s="872"/>
      <c r="JBS80" s="872"/>
      <c r="JBT80" s="872"/>
      <c r="JBU80" s="872"/>
      <c r="JBV80" s="872"/>
      <c r="JBW80" s="872"/>
      <c r="JBX80" s="872"/>
      <c r="JBY80" s="872"/>
      <c r="JBZ80" s="872"/>
      <c r="JCA80" s="872"/>
      <c r="JCB80" s="872"/>
      <c r="JCC80" s="872"/>
      <c r="JCD80" s="872"/>
      <c r="JCE80" s="872"/>
      <c r="JCF80" s="872"/>
      <c r="JCG80" s="872"/>
      <c r="JCH80" s="872"/>
      <c r="JCI80" s="872"/>
      <c r="JCJ80" s="872"/>
      <c r="JCK80" s="872"/>
      <c r="JCL80" s="872"/>
      <c r="JCM80" s="872"/>
      <c r="JCN80" s="872"/>
      <c r="JCO80" s="872"/>
      <c r="JCP80" s="872"/>
      <c r="JCQ80" s="872"/>
      <c r="JCR80" s="872"/>
      <c r="JCS80" s="872"/>
      <c r="JCT80" s="872"/>
      <c r="JCU80" s="872"/>
      <c r="JCV80" s="872"/>
      <c r="JCW80" s="872"/>
      <c r="JCX80" s="872"/>
      <c r="JCY80" s="872"/>
      <c r="JCZ80" s="872"/>
      <c r="JDA80" s="872"/>
      <c r="JDB80" s="872"/>
      <c r="JDC80" s="872"/>
      <c r="JDD80" s="872"/>
      <c r="JDE80" s="872"/>
      <c r="JDF80" s="872"/>
      <c r="JDG80" s="872"/>
      <c r="JDH80" s="872"/>
      <c r="JDI80" s="872"/>
      <c r="JDJ80" s="872"/>
      <c r="JDK80" s="872"/>
      <c r="JDL80" s="872"/>
      <c r="JDM80" s="872"/>
      <c r="JDN80" s="872"/>
      <c r="JDO80" s="872"/>
      <c r="JDP80" s="872"/>
      <c r="JDQ80" s="872"/>
      <c r="JDR80" s="872"/>
      <c r="JDS80" s="872"/>
      <c r="JDT80" s="872"/>
      <c r="JDU80" s="872"/>
      <c r="JDV80" s="872"/>
      <c r="JDW80" s="872"/>
      <c r="JDX80" s="872"/>
      <c r="JDY80" s="872"/>
      <c r="JDZ80" s="872"/>
      <c r="JEA80" s="872"/>
      <c r="JEB80" s="872"/>
      <c r="JEC80" s="872"/>
      <c r="JED80" s="872"/>
      <c r="JEE80" s="872"/>
      <c r="JEF80" s="872"/>
      <c r="JEG80" s="872"/>
      <c r="JEH80" s="872"/>
      <c r="JEI80" s="872"/>
      <c r="JEJ80" s="872"/>
      <c r="JEK80" s="872"/>
      <c r="JEL80" s="872"/>
      <c r="JEM80" s="872"/>
      <c r="JEN80" s="872"/>
      <c r="JEO80" s="872"/>
      <c r="JEP80" s="872"/>
      <c r="JEQ80" s="872"/>
      <c r="JER80" s="872"/>
      <c r="JES80" s="872"/>
      <c r="JET80" s="872"/>
      <c r="JEU80" s="872"/>
      <c r="JEV80" s="872"/>
      <c r="JEW80" s="872"/>
      <c r="JEX80" s="872"/>
      <c r="JEY80" s="872"/>
      <c r="JEZ80" s="872"/>
      <c r="JFA80" s="872"/>
      <c r="JFB80" s="872"/>
      <c r="JFC80" s="872"/>
      <c r="JFD80" s="872"/>
      <c r="JFE80" s="872"/>
      <c r="JFF80" s="872"/>
      <c r="JFG80" s="872"/>
      <c r="JFH80" s="872"/>
      <c r="JFI80" s="872"/>
      <c r="JFJ80" s="872"/>
      <c r="JFK80" s="872"/>
      <c r="JFL80" s="872"/>
      <c r="JFM80" s="872"/>
      <c r="JFN80" s="872"/>
      <c r="JFO80" s="872"/>
      <c r="JFP80" s="872"/>
      <c r="JFQ80" s="872"/>
      <c r="JFR80" s="872"/>
      <c r="JFS80" s="872"/>
      <c r="JFT80" s="872"/>
      <c r="JFU80" s="872"/>
      <c r="JFV80" s="872"/>
      <c r="JFW80" s="872"/>
      <c r="JFX80" s="872"/>
      <c r="JFY80" s="872"/>
      <c r="JFZ80" s="872"/>
      <c r="JGA80" s="872"/>
      <c r="JGB80" s="872"/>
      <c r="JGC80" s="872"/>
      <c r="JGD80" s="872"/>
      <c r="JGE80" s="872"/>
      <c r="JGF80" s="872"/>
      <c r="JGG80" s="872"/>
      <c r="JGH80" s="872"/>
      <c r="JGI80" s="872"/>
      <c r="JGJ80" s="872"/>
      <c r="JGK80" s="872"/>
      <c r="JGL80" s="872"/>
      <c r="JGM80" s="872"/>
      <c r="JGN80" s="872"/>
      <c r="JGO80" s="872"/>
      <c r="JGP80" s="872"/>
      <c r="JGQ80" s="872"/>
      <c r="JGR80" s="872"/>
      <c r="JGS80" s="872"/>
      <c r="JGT80" s="872"/>
      <c r="JGU80" s="872"/>
      <c r="JGV80" s="872"/>
      <c r="JGW80" s="872"/>
      <c r="JGX80" s="872"/>
      <c r="JGY80" s="872"/>
      <c r="JGZ80" s="872"/>
      <c r="JHA80" s="872"/>
      <c r="JHB80" s="872"/>
      <c r="JHC80" s="872"/>
      <c r="JHD80" s="872"/>
      <c r="JHE80" s="872"/>
      <c r="JHF80" s="872"/>
      <c r="JHG80" s="872"/>
      <c r="JHH80" s="872"/>
      <c r="JHI80" s="872"/>
      <c r="JHJ80" s="872"/>
      <c r="JHK80" s="872"/>
      <c r="JHL80" s="872"/>
      <c r="JHM80" s="872"/>
      <c r="JHN80" s="872"/>
      <c r="JHO80" s="872"/>
      <c r="JHP80" s="872"/>
      <c r="JHQ80" s="872"/>
      <c r="JHR80" s="872"/>
      <c r="JHS80" s="872"/>
      <c r="JHT80" s="872"/>
      <c r="JHU80" s="872"/>
      <c r="JHV80" s="872"/>
      <c r="JHW80" s="872"/>
      <c r="JHX80" s="872"/>
      <c r="JHY80" s="872"/>
      <c r="JHZ80" s="872"/>
      <c r="JIA80" s="872"/>
      <c r="JIB80" s="872"/>
      <c r="JIC80" s="872"/>
      <c r="JID80" s="872"/>
      <c r="JIE80" s="872"/>
      <c r="JIF80" s="872"/>
      <c r="JIG80" s="872"/>
      <c r="JIH80" s="872"/>
      <c r="JII80" s="872"/>
      <c r="JIJ80" s="872"/>
      <c r="JIK80" s="872"/>
      <c r="JIL80" s="872"/>
      <c r="JIM80" s="872"/>
      <c r="JIN80" s="872"/>
      <c r="JIO80" s="872"/>
      <c r="JIP80" s="872"/>
      <c r="JIQ80" s="872"/>
      <c r="JIR80" s="872"/>
      <c r="JIS80" s="872"/>
      <c r="JIT80" s="872"/>
      <c r="JIU80" s="872"/>
      <c r="JIV80" s="872"/>
      <c r="JIW80" s="872"/>
      <c r="JIX80" s="872"/>
      <c r="JIY80" s="872"/>
      <c r="JIZ80" s="872"/>
      <c r="JJA80" s="872"/>
      <c r="JJB80" s="872"/>
      <c r="JJC80" s="872"/>
      <c r="JJD80" s="872"/>
      <c r="JJE80" s="872"/>
      <c r="JJF80" s="872"/>
      <c r="JJG80" s="872"/>
      <c r="JJH80" s="872"/>
      <c r="JJI80" s="872"/>
      <c r="JJJ80" s="872"/>
      <c r="JJK80" s="872"/>
      <c r="JJL80" s="872"/>
      <c r="JJM80" s="872"/>
      <c r="JJN80" s="872"/>
      <c r="JJO80" s="872"/>
      <c r="JJP80" s="872"/>
      <c r="JJQ80" s="872"/>
      <c r="JJR80" s="872"/>
      <c r="JJS80" s="872"/>
      <c r="JJT80" s="872"/>
      <c r="JJU80" s="872"/>
      <c r="JJV80" s="872"/>
      <c r="JJW80" s="872"/>
      <c r="JJX80" s="872"/>
      <c r="JJY80" s="872"/>
      <c r="JJZ80" s="872"/>
      <c r="JKA80" s="872"/>
      <c r="JKB80" s="872"/>
      <c r="JKC80" s="872"/>
      <c r="JKD80" s="872"/>
      <c r="JKE80" s="872"/>
      <c r="JKF80" s="872"/>
      <c r="JKG80" s="872"/>
      <c r="JKH80" s="872"/>
      <c r="JKI80" s="872"/>
      <c r="JKJ80" s="872"/>
      <c r="JKK80" s="872"/>
      <c r="JKL80" s="872"/>
      <c r="JKM80" s="872"/>
      <c r="JKN80" s="872"/>
      <c r="JKO80" s="872"/>
      <c r="JKP80" s="872"/>
      <c r="JKQ80" s="872"/>
      <c r="JKR80" s="872"/>
      <c r="JKS80" s="872"/>
      <c r="JKT80" s="872"/>
      <c r="JKU80" s="872"/>
      <c r="JKV80" s="872"/>
      <c r="JKW80" s="872"/>
      <c r="JKX80" s="872"/>
      <c r="JKY80" s="872"/>
      <c r="JKZ80" s="872"/>
      <c r="JLA80" s="872"/>
      <c r="JLB80" s="872"/>
      <c r="JLC80" s="872"/>
      <c r="JLD80" s="872"/>
      <c r="JLE80" s="872"/>
      <c r="JLF80" s="872"/>
      <c r="JLG80" s="872"/>
      <c r="JLH80" s="872"/>
      <c r="JLI80" s="872"/>
      <c r="JLJ80" s="872"/>
      <c r="JLK80" s="872"/>
      <c r="JLL80" s="872"/>
      <c r="JLM80" s="872"/>
      <c r="JLN80" s="872"/>
      <c r="JLO80" s="872"/>
      <c r="JLP80" s="872"/>
      <c r="JLQ80" s="872"/>
      <c r="JLR80" s="872"/>
      <c r="JLS80" s="872"/>
      <c r="JLT80" s="872"/>
      <c r="JLU80" s="872"/>
      <c r="JLV80" s="872"/>
      <c r="JLW80" s="872"/>
      <c r="JLX80" s="872"/>
      <c r="JLY80" s="872"/>
      <c r="JLZ80" s="872"/>
      <c r="JMA80" s="872"/>
      <c r="JMB80" s="872"/>
      <c r="JMC80" s="872"/>
      <c r="JMD80" s="872"/>
      <c r="JME80" s="872"/>
      <c r="JMF80" s="872"/>
      <c r="JMG80" s="872"/>
      <c r="JMH80" s="872"/>
      <c r="JMI80" s="872"/>
      <c r="JMJ80" s="872"/>
      <c r="JMK80" s="872"/>
      <c r="JML80" s="872"/>
      <c r="JMM80" s="872"/>
      <c r="JMN80" s="872"/>
      <c r="JMO80" s="872"/>
      <c r="JMP80" s="872"/>
      <c r="JMQ80" s="872"/>
      <c r="JMR80" s="872"/>
      <c r="JMS80" s="872"/>
      <c r="JMT80" s="872"/>
      <c r="JMU80" s="872"/>
      <c r="JMV80" s="872"/>
      <c r="JMW80" s="872"/>
      <c r="JMX80" s="872"/>
      <c r="JMY80" s="872"/>
      <c r="JMZ80" s="872"/>
      <c r="JNA80" s="872"/>
      <c r="JNB80" s="872"/>
      <c r="JNC80" s="872"/>
      <c r="JND80" s="872"/>
      <c r="JNE80" s="872"/>
      <c r="JNF80" s="872"/>
      <c r="JNG80" s="872"/>
      <c r="JNH80" s="872"/>
      <c r="JNI80" s="872"/>
      <c r="JNJ80" s="872"/>
      <c r="JNK80" s="872"/>
      <c r="JNL80" s="872"/>
      <c r="JNM80" s="872"/>
      <c r="JNN80" s="872"/>
      <c r="JNO80" s="872"/>
      <c r="JNP80" s="872"/>
      <c r="JNQ80" s="872"/>
      <c r="JNR80" s="872"/>
      <c r="JNS80" s="872"/>
      <c r="JNT80" s="872"/>
      <c r="JNU80" s="872"/>
      <c r="JNV80" s="872"/>
      <c r="JNW80" s="872"/>
      <c r="JNX80" s="872"/>
      <c r="JNY80" s="872"/>
      <c r="JNZ80" s="872"/>
      <c r="JOA80" s="872"/>
      <c r="JOB80" s="872"/>
      <c r="JOC80" s="872"/>
      <c r="JOD80" s="872"/>
      <c r="JOE80" s="872"/>
      <c r="JOF80" s="872"/>
      <c r="JOG80" s="872"/>
      <c r="JOH80" s="872"/>
      <c r="JOI80" s="872"/>
      <c r="JOJ80" s="872"/>
      <c r="JOK80" s="872"/>
      <c r="JOL80" s="872"/>
      <c r="JOM80" s="872"/>
      <c r="JON80" s="872"/>
      <c r="JOO80" s="872"/>
      <c r="JOP80" s="872"/>
      <c r="JOQ80" s="872"/>
      <c r="JOR80" s="872"/>
      <c r="JOS80" s="872"/>
      <c r="JOT80" s="872"/>
      <c r="JOU80" s="872"/>
      <c r="JOV80" s="872"/>
      <c r="JOW80" s="872"/>
      <c r="JOX80" s="872"/>
      <c r="JOY80" s="872"/>
      <c r="JOZ80" s="872"/>
      <c r="JPA80" s="872"/>
      <c r="JPB80" s="872"/>
      <c r="JPC80" s="872"/>
      <c r="JPD80" s="872"/>
      <c r="JPE80" s="872"/>
      <c r="JPF80" s="872"/>
      <c r="JPG80" s="872"/>
      <c r="JPH80" s="872"/>
      <c r="JPI80" s="872"/>
      <c r="JPJ80" s="872"/>
      <c r="JPK80" s="872"/>
      <c r="JPL80" s="872"/>
      <c r="JPM80" s="872"/>
      <c r="JPN80" s="872"/>
      <c r="JPO80" s="872"/>
      <c r="JPP80" s="872"/>
      <c r="JPQ80" s="872"/>
      <c r="JPR80" s="872"/>
      <c r="JPS80" s="872"/>
      <c r="JPT80" s="872"/>
      <c r="JPU80" s="872"/>
      <c r="JPV80" s="872"/>
      <c r="JPW80" s="872"/>
      <c r="JPX80" s="872"/>
      <c r="JPY80" s="872"/>
      <c r="JPZ80" s="872"/>
      <c r="JQA80" s="872"/>
      <c r="JQB80" s="872"/>
      <c r="JQC80" s="872"/>
      <c r="JQD80" s="872"/>
      <c r="JQE80" s="872"/>
      <c r="JQF80" s="872"/>
      <c r="JQG80" s="872"/>
      <c r="JQH80" s="872"/>
      <c r="JQI80" s="872"/>
      <c r="JQJ80" s="872"/>
      <c r="JQK80" s="872"/>
      <c r="JQL80" s="872"/>
      <c r="JQM80" s="872"/>
      <c r="JQN80" s="872"/>
      <c r="JQO80" s="872"/>
      <c r="JQP80" s="872"/>
      <c r="JQQ80" s="872"/>
      <c r="JQR80" s="872"/>
      <c r="JQS80" s="872"/>
      <c r="JQT80" s="872"/>
      <c r="JQU80" s="872"/>
      <c r="JQV80" s="872"/>
      <c r="JQW80" s="872"/>
      <c r="JQX80" s="872"/>
      <c r="JQY80" s="872"/>
      <c r="JQZ80" s="872"/>
      <c r="JRA80" s="872"/>
      <c r="JRB80" s="872"/>
      <c r="JRC80" s="872"/>
      <c r="JRD80" s="872"/>
      <c r="JRE80" s="872"/>
      <c r="JRF80" s="872"/>
      <c r="JRG80" s="872"/>
      <c r="JRH80" s="872"/>
      <c r="JRI80" s="872"/>
      <c r="JRJ80" s="872"/>
      <c r="JRK80" s="872"/>
      <c r="JRL80" s="872"/>
      <c r="JRM80" s="872"/>
      <c r="JRN80" s="872"/>
      <c r="JRO80" s="872"/>
      <c r="JRP80" s="872"/>
      <c r="JRQ80" s="872"/>
      <c r="JRR80" s="872"/>
      <c r="JRS80" s="872"/>
      <c r="JRT80" s="872"/>
      <c r="JRU80" s="872"/>
      <c r="JRV80" s="872"/>
      <c r="JRW80" s="872"/>
      <c r="JRX80" s="872"/>
      <c r="JRY80" s="872"/>
      <c r="JRZ80" s="872"/>
      <c r="JSA80" s="872"/>
      <c r="JSB80" s="872"/>
      <c r="JSC80" s="872"/>
      <c r="JSD80" s="872"/>
      <c r="JSE80" s="872"/>
      <c r="JSF80" s="872"/>
      <c r="JSG80" s="872"/>
      <c r="JSH80" s="872"/>
      <c r="JSI80" s="872"/>
      <c r="JSJ80" s="872"/>
      <c r="JSK80" s="872"/>
      <c r="JSL80" s="872"/>
      <c r="JSM80" s="872"/>
      <c r="JSN80" s="872"/>
      <c r="JSO80" s="872"/>
      <c r="JSP80" s="872"/>
      <c r="JSQ80" s="872"/>
      <c r="JSR80" s="872"/>
      <c r="JSS80" s="872"/>
      <c r="JST80" s="872"/>
      <c r="JSU80" s="872"/>
      <c r="JSV80" s="872"/>
      <c r="JSW80" s="872"/>
      <c r="JSX80" s="872"/>
      <c r="JSY80" s="872"/>
      <c r="JSZ80" s="872"/>
      <c r="JTA80" s="872"/>
      <c r="JTB80" s="872"/>
      <c r="JTC80" s="872"/>
      <c r="JTD80" s="872"/>
      <c r="JTE80" s="872"/>
      <c r="JTF80" s="872"/>
      <c r="JTG80" s="872"/>
      <c r="JTH80" s="872"/>
      <c r="JTI80" s="872"/>
      <c r="JTJ80" s="872"/>
      <c r="JTK80" s="872"/>
      <c r="JTL80" s="872"/>
      <c r="JTM80" s="872"/>
      <c r="JTN80" s="872"/>
      <c r="JTO80" s="872"/>
      <c r="JTP80" s="872"/>
      <c r="JTQ80" s="872"/>
      <c r="JTR80" s="872"/>
      <c r="JTS80" s="872"/>
      <c r="JTT80" s="872"/>
      <c r="JTU80" s="872"/>
      <c r="JTV80" s="872"/>
      <c r="JTW80" s="872"/>
      <c r="JTX80" s="872"/>
      <c r="JTY80" s="872"/>
      <c r="JTZ80" s="872"/>
      <c r="JUA80" s="872"/>
      <c r="JUB80" s="872"/>
      <c r="JUC80" s="872"/>
      <c r="JUD80" s="872"/>
      <c r="JUE80" s="872"/>
      <c r="JUF80" s="872"/>
      <c r="JUG80" s="872"/>
      <c r="JUH80" s="872"/>
      <c r="JUI80" s="872"/>
      <c r="JUJ80" s="872"/>
      <c r="JUK80" s="872"/>
      <c r="JUL80" s="872"/>
      <c r="JUM80" s="872"/>
      <c r="JUN80" s="872"/>
      <c r="JUO80" s="872"/>
      <c r="JUP80" s="872"/>
      <c r="JUQ80" s="872"/>
      <c r="JUR80" s="872"/>
      <c r="JUS80" s="872"/>
      <c r="JUT80" s="872"/>
      <c r="JUU80" s="872"/>
      <c r="JUV80" s="872"/>
      <c r="JUW80" s="872"/>
      <c r="JUX80" s="872"/>
      <c r="JUY80" s="872"/>
      <c r="JUZ80" s="872"/>
      <c r="JVA80" s="872"/>
      <c r="JVB80" s="872"/>
      <c r="JVC80" s="872"/>
      <c r="JVD80" s="872"/>
      <c r="JVE80" s="872"/>
      <c r="JVF80" s="872"/>
      <c r="JVG80" s="872"/>
      <c r="JVH80" s="872"/>
      <c r="JVI80" s="872"/>
      <c r="JVJ80" s="872"/>
      <c r="JVK80" s="872"/>
      <c r="JVL80" s="872"/>
      <c r="JVM80" s="872"/>
      <c r="JVN80" s="872"/>
      <c r="JVO80" s="872"/>
      <c r="JVP80" s="872"/>
      <c r="JVQ80" s="872"/>
      <c r="JVR80" s="872"/>
      <c r="JVS80" s="872"/>
      <c r="JVT80" s="872"/>
      <c r="JVU80" s="872"/>
      <c r="JVV80" s="872"/>
      <c r="JVW80" s="872"/>
      <c r="JVX80" s="872"/>
      <c r="JVY80" s="872"/>
      <c r="JVZ80" s="872"/>
      <c r="JWA80" s="872"/>
      <c r="JWB80" s="872"/>
      <c r="JWC80" s="872"/>
      <c r="JWD80" s="872"/>
      <c r="JWE80" s="872"/>
      <c r="JWF80" s="872"/>
      <c r="JWG80" s="872"/>
      <c r="JWH80" s="872"/>
      <c r="JWI80" s="872"/>
      <c r="JWJ80" s="872"/>
      <c r="JWK80" s="872"/>
      <c r="JWL80" s="872"/>
      <c r="JWM80" s="872"/>
      <c r="JWN80" s="872"/>
      <c r="JWO80" s="872"/>
      <c r="JWP80" s="872"/>
      <c r="JWQ80" s="872"/>
      <c r="JWR80" s="872"/>
      <c r="JWS80" s="872"/>
      <c r="JWT80" s="872"/>
      <c r="JWU80" s="872"/>
      <c r="JWV80" s="872"/>
      <c r="JWW80" s="872"/>
      <c r="JWX80" s="872"/>
      <c r="JWY80" s="872"/>
      <c r="JWZ80" s="872"/>
      <c r="JXA80" s="872"/>
      <c r="JXB80" s="872"/>
      <c r="JXC80" s="872"/>
      <c r="JXD80" s="872"/>
      <c r="JXE80" s="872"/>
      <c r="JXF80" s="872"/>
      <c r="JXG80" s="872"/>
      <c r="JXH80" s="872"/>
      <c r="JXI80" s="872"/>
      <c r="JXJ80" s="872"/>
      <c r="JXK80" s="872"/>
      <c r="JXL80" s="872"/>
      <c r="JXM80" s="872"/>
      <c r="JXN80" s="872"/>
      <c r="JXO80" s="872"/>
      <c r="JXP80" s="872"/>
      <c r="JXQ80" s="872"/>
      <c r="JXR80" s="872"/>
      <c r="JXS80" s="872"/>
      <c r="JXT80" s="872"/>
      <c r="JXU80" s="872"/>
      <c r="JXV80" s="872"/>
      <c r="JXW80" s="872"/>
      <c r="JXX80" s="872"/>
      <c r="JXY80" s="872"/>
      <c r="JXZ80" s="872"/>
      <c r="JYA80" s="872"/>
      <c r="JYB80" s="872"/>
      <c r="JYC80" s="872"/>
      <c r="JYD80" s="872"/>
      <c r="JYE80" s="872"/>
      <c r="JYF80" s="872"/>
      <c r="JYG80" s="872"/>
      <c r="JYH80" s="872"/>
      <c r="JYI80" s="872"/>
      <c r="JYJ80" s="872"/>
      <c r="JYK80" s="872"/>
      <c r="JYL80" s="872"/>
      <c r="JYM80" s="872"/>
      <c r="JYN80" s="872"/>
      <c r="JYO80" s="872"/>
      <c r="JYP80" s="872"/>
      <c r="JYQ80" s="872"/>
      <c r="JYR80" s="872"/>
      <c r="JYS80" s="872"/>
      <c r="JYT80" s="872"/>
      <c r="JYU80" s="872"/>
      <c r="JYV80" s="872"/>
      <c r="JYW80" s="872"/>
      <c r="JYX80" s="872"/>
      <c r="JYY80" s="872"/>
      <c r="JYZ80" s="872"/>
      <c r="JZA80" s="872"/>
      <c r="JZB80" s="872"/>
      <c r="JZC80" s="872"/>
      <c r="JZD80" s="872"/>
      <c r="JZE80" s="872"/>
      <c r="JZF80" s="872"/>
      <c r="JZG80" s="872"/>
      <c r="JZH80" s="872"/>
      <c r="JZI80" s="872"/>
      <c r="JZJ80" s="872"/>
      <c r="JZK80" s="872"/>
      <c r="JZL80" s="872"/>
      <c r="JZM80" s="872"/>
      <c r="JZN80" s="872"/>
      <c r="JZO80" s="872"/>
      <c r="JZP80" s="872"/>
      <c r="JZQ80" s="872"/>
      <c r="JZR80" s="872"/>
      <c r="JZS80" s="872"/>
      <c r="JZT80" s="872"/>
      <c r="JZU80" s="872"/>
      <c r="JZV80" s="872"/>
      <c r="JZW80" s="872"/>
      <c r="JZX80" s="872"/>
      <c r="JZY80" s="872"/>
      <c r="JZZ80" s="872"/>
      <c r="KAA80" s="872"/>
      <c r="KAB80" s="872"/>
      <c r="KAC80" s="872"/>
      <c r="KAD80" s="872"/>
      <c r="KAE80" s="872"/>
      <c r="KAF80" s="872"/>
      <c r="KAG80" s="872"/>
      <c r="KAH80" s="872"/>
      <c r="KAI80" s="872"/>
      <c r="KAJ80" s="872"/>
      <c r="KAK80" s="872"/>
      <c r="KAL80" s="872"/>
      <c r="KAM80" s="872"/>
      <c r="KAN80" s="872"/>
      <c r="KAO80" s="872"/>
      <c r="KAP80" s="872"/>
      <c r="KAQ80" s="872"/>
      <c r="KAR80" s="872"/>
      <c r="KAS80" s="872"/>
      <c r="KAT80" s="872"/>
      <c r="KAU80" s="872"/>
      <c r="KAV80" s="872"/>
      <c r="KAW80" s="872"/>
      <c r="KAX80" s="872"/>
      <c r="KAY80" s="872"/>
      <c r="KAZ80" s="872"/>
      <c r="KBA80" s="872"/>
      <c r="KBB80" s="872"/>
      <c r="KBC80" s="872"/>
      <c r="KBD80" s="872"/>
      <c r="KBE80" s="872"/>
      <c r="KBF80" s="872"/>
      <c r="KBG80" s="872"/>
      <c r="KBH80" s="872"/>
      <c r="KBI80" s="872"/>
      <c r="KBJ80" s="872"/>
      <c r="KBK80" s="872"/>
      <c r="KBL80" s="872"/>
      <c r="KBM80" s="872"/>
      <c r="KBN80" s="872"/>
      <c r="KBO80" s="872"/>
      <c r="KBP80" s="872"/>
      <c r="KBQ80" s="872"/>
      <c r="KBR80" s="872"/>
      <c r="KBS80" s="872"/>
      <c r="KBT80" s="872"/>
      <c r="KBU80" s="872"/>
      <c r="KBV80" s="872"/>
      <c r="KBW80" s="872"/>
      <c r="KBX80" s="872"/>
      <c r="KBY80" s="872"/>
      <c r="KBZ80" s="872"/>
      <c r="KCA80" s="872"/>
      <c r="KCB80" s="872"/>
      <c r="KCC80" s="872"/>
      <c r="KCD80" s="872"/>
      <c r="KCE80" s="872"/>
      <c r="KCF80" s="872"/>
      <c r="KCG80" s="872"/>
      <c r="KCH80" s="872"/>
      <c r="KCI80" s="872"/>
      <c r="KCJ80" s="872"/>
      <c r="KCK80" s="872"/>
      <c r="KCL80" s="872"/>
      <c r="KCM80" s="872"/>
      <c r="KCN80" s="872"/>
      <c r="KCO80" s="872"/>
      <c r="KCP80" s="872"/>
      <c r="KCQ80" s="872"/>
      <c r="KCR80" s="872"/>
      <c r="KCS80" s="872"/>
      <c r="KCT80" s="872"/>
      <c r="KCU80" s="872"/>
      <c r="KCV80" s="872"/>
      <c r="KCW80" s="872"/>
      <c r="KCX80" s="872"/>
      <c r="KCY80" s="872"/>
      <c r="KCZ80" s="872"/>
      <c r="KDA80" s="872"/>
      <c r="KDB80" s="872"/>
      <c r="KDC80" s="872"/>
      <c r="KDD80" s="872"/>
      <c r="KDE80" s="872"/>
      <c r="KDF80" s="872"/>
      <c r="KDG80" s="872"/>
      <c r="KDH80" s="872"/>
      <c r="KDI80" s="872"/>
      <c r="KDJ80" s="872"/>
      <c r="KDK80" s="872"/>
      <c r="KDL80" s="872"/>
      <c r="KDM80" s="872"/>
      <c r="KDN80" s="872"/>
      <c r="KDO80" s="872"/>
      <c r="KDP80" s="872"/>
      <c r="KDQ80" s="872"/>
      <c r="KDR80" s="872"/>
      <c r="KDS80" s="872"/>
      <c r="KDT80" s="872"/>
      <c r="KDU80" s="872"/>
      <c r="KDV80" s="872"/>
      <c r="KDW80" s="872"/>
      <c r="KDX80" s="872"/>
      <c r="KDY80" s="872"/>
      <c r="KDZ80" s="872"/>
      <c r="KEA80" s="872"/>
      <c r="KEB80" s="872"/>
      <c r="KEC80" s="872"/>
      <c r="KED80" s="872"/>
      <c r="KEE80" s="872"/>
      <c r="KEF80" s="872"/>
      <c r="KEG80" s="872"/>
      <c r="KEH80" s="872"/>
      <c r="KEI80" s="872"/>
      <c r="KEJ80" s="872"/>
      <c r="KEK80" s="872"/>
      <c r="KEL80" s="872"/>
      <c r="KEM80" s="872"/>
      <c r="KEN80" s="872"/>
      <c r="KEO80" s="872"/>
      <c r="KEP80" s="872"/>
      <c r="KEQ80" s="872"/>
      <c r="KER80" s="872"/>
      <c r="KES80" s="872"/>
      <c r="KET80" s="872"/>
      <c r="KEU80" s="872"/>
      <c r="KEV80" s="872"/>
      <c r="KEW80" s="872"/>
      <c r="KEX80" s="872"/>
      <c r="KEY80" s="872"/>
      <c r="KEZ80" s="872"/>
      <c r="KFA80" s="872"/>
      <c r="KFB80" s="872"/>
      <c r="KFC80" s="872"/>
      <c r="KFD80" s="872"/>
      <c r="KFE80" s="872"/>
      <c r="KFF80" s="872"/>
      <c r="KFG80" s="872"/>
      <c r="KFH80" s="872"/>
      <c r="KFI80" s="872"/>
      <c r="KFJ80" s="872"/>
      <c r="KFK80" s="872"/>
      <c r="KFL80" s="872"/>
      <c r="KFM80" s="872"/>
      <c r="KFN80" s="872"/>
      <c r="KFO80" s="872"/>
      <c r="KFP80" s="872"/>
      <c r="KFQ80" s="872"/>
      <c r="KFR80" s="872"/>
      <c r="KFS80" s="872"/>
      <c r="KFT80" s="872"/>
      <c r="KFU80" s="872"/>
      <c r="KFV80" s="872"/>
      <c r="KFW80" s="872"/>
      <c r="KFX80" s="872"/>
      <c r="KFY80" s="872"/>
      <c r="KFZ80" s="872"/>
      <c r="KGA80" s="872"/>
      <c r="KGB80" s="872"/>
      <c r="KGC80" s="872"/>
      <c r="KGD80" s="872"/>
      <c r="KGE80" s="872"/>
      <c r="KGF80" s="872"/>
      <c r="KGG80" s="872"/>
      <c r="KGH80" s="872"/>
      <c r="KGI80" s="872"/>
      <c r="KGJ80" s="872"/>
      <c r="KGK80" s="872"/>
      <c r="KGL80" s="872"/>
      <c r="KGM80" s="872"/>
      <c r="KGN80" s="872"/>
      <c r="KGO80" s="872"/>
      <c r="KGP80" s="872"/>
      <c r="KGQ80" s="872"/>
      <c r="KGR80" s="872"/>
      <c r="KGS80" s="872"/>
      <c r="KGT80" s="872"/>
      <c r="KGU80" s="872"/>
      <c r="KGV80" s="872"/>
      <c r="KGW80" s="872"/>
      <c r="KGX80" s="872"/>
      <c r="KGY80" s="872"/>
      <c r="KGZ80" s="872"/>
      <c r="KHA80" s="872"/>
      <c r="KHB80" s="872"/>
      <c r="KHC80" s="872"/>
      <c r="KHD80" s="872"/>
      <c r="KHE80" s="872"/>
      <c r="KHF80" s="872"/>
      <c r="KHG80" s="872"/>
      <c r="KHH80" s="872"/>
      <c r="KHI80" s="872"/>
      <c r="KHJ80" s="872"/>
      <c r="KHK80" s="872"/>
      <c r="KHL80" s="872"/>
      <c r="KHM80" s="872"/>
      <c r="KHN80" s="872"/>
      <c r="KHO80" s="872"/>
      <c r="KHP80" s="872"/>
      <c r="KHQ80" s="872"/>
      <c r="KHR80" s="872"/>
      <c r="KHS80" s="872"/>
      <c r="KHT80" s="872"/>
      <c r="KHU80" s="872"/>
      <c r="KHV80" s="872"/>
      <c r="KHW80" s="872"/>
      <c r="KHX80" s="872"/>
      <c r="KHY80" s="872"/>
      <c r="KHZ80" s="872"/>
      <c r="KIA80" s="872"/>
      <c r="KIB80" s="872"/>
      <c r="KIC80" s="872"/>
      <c r="KID80" s="872"/>
      <c r="KIE80" s="872"/>
      <c r="KIF80" s="872"/>
      <c r="KIG80" s="872"/>
      <c r="KIH80" s="872"/>
      <c r="KII80" s="872"/>
      <c r="KIJ80" s="872"/>
      <c r="KIK80" s="872"/>
      <c r="KIL80" s="872"/>
      <c r="KIM80" s="872"/>
      <c r="KIN80" s="872"/>
      <c r="KIO80" s="872"/>
      <c r="KIP80" s="872"/>
      <c r="KIQ80" s="872"/>
      <c r="KIR80" s="872"/>
      <c r="KIS80" s="872"/>
      <c r="KIT80" s="872"/>
      <c r="KIU80" s="872"/>
      <c r="KIV80" s="872"/>
      <c r="KIW80" s="872"/>
      <c r="KIX80" s="872"/>
      <c r="KIY80" s="872"/>
      <c r="KIZ80" s="872"/>
      <c r="KJA80" s="872"/>
      <c r="KJB80" s="872"/>
      <c r="KJC80" s="872"/>
      <c r="KJD80" s="872"/>
      <c r="KJE80" s="872"/>
      <c r="KJF80" s="872"/>
      <c r="KJG80" s="872"/>
      <c r="KJH80" s="872"/>
      <c r="KJI80" s="872"/>
      <c r="KJJ80" s="872"/>
      <c r="KJK80" s="872"/>
      <c r="KJL80" s="872"/>
      <c r="KJM80" s="872"/>
      <c r="KJN80" s="872"/>
      <c r="KJO80" s="872"/>
      <c r="KJP80" s="872"/>
      <c r="KJQ80" s="872"/>
      <c r="KJR80" s="872"/>
      <c r="KJS80" s="872"/>
      <c r="KJT80" s="872"/>
      <c r="KJU80" s="872"/>
      <c r="KJV80" s="872"/>
      <c r="KJW80" s="872"/>
      <c r="KJX80" s="872"/>
      <c r="KJY80" s="872"/>
      <c r="KJZ80" s="872"/>
      <c r="KKA80" s="872"/>
      <c r="KKB80" s="872"/>
      <c r="KKC80" s="872"/>
      <c r="KKD80" s="872"/>
      <c r="KKE80" s="872"/>
      <c r="KKF80" s="872"/>
      <c r="KKG80" s="872"/>
      <c r="KKH80" s="872"/>
      <c r="KKI80" s="872"/>
      <c r="KKJ80" s="872"/>
      <c r="KKK80" s="872"/>
      <c r="KKL80" s="872"/>
      <c r="KKM80" s="872"/>
      <c r="KKN80" s="872"/>
      <c r="KKO80" s="872"/>
      <c r="KKP80" s="872"/>
      <c r="KKQ80" s="872"/>
      <c r="KKR80" s="872"/>
      <c r="KKS80" s="872"/>
      <c r="KKT80" s="872"/>
      <c r="KKU80" s="872"/>
      <c r="KKV80" s="872"/>
      <c r="KKW80" s="872"/>
      <c r="KKX80" s="872"/>
      <c r="KKY80" s="872"/>
      <c r="KKZ80" s="872"/>
      <c r="KLA80" s="872"/>
      <c r="KLB80" s="872"/>
      <c r="KLC80" s="872"/>
      <c r="KLD80" s="872"/>
      <c r="KLE80" s="872"/>
      <c r="KLF80" s="872"/>
      <c r="KLG80" s="872"/>
      <c r="KLH80" s="872"/>
      <c r="KLI80" s="872"/>
      <c r="KLJ80" s="872"/>
      <c r="KLK80" s="872"/>
      <c r="KLL80" s="872"/>
      <c r="KLM80" s="872"/>
      <c r="KLN80" s="872"/>
      <c r="KLO80" s="872"/>
      <c r="KLP80" s="872"/>
      <c r="KLQ80" s="872"/>
      <c r="KLR80" s="872"/>
      <c r="KLS80" s="872"/>
      <c r="KLT80" s="872"/>
      <c r="KLU80" s="872"/>
      <c r="KLV80" s="872"/>
      <c r="KLW80" s="872"/>
      <c r="KLX80" s="872"/>
      <c r="KLY80" s="872"/>
      <c r="KLZ80" s="872"/>
      <c r="KMA80" s="872"/>
      <c r="KMB80" s="872"/>
      <c r="KMC80" s="872"/>
      <c r="KMD80" s="872"/>
      <c r="KME80" s="872"/>
      <c r="KMF80" s="872"/>
      <c r="KMG80" s="872"/>
      <c r="KMH80" s="872"/>
      <c r="KMI80" s="872"/>
      <c r="KMJ80" s="872"/>
      <c r="KMK80" s="872"/>
      <c r="KML80" s="872"/>
      <c r="KMM80" s="872"/>
      <c r="KMN80" s="872"/>
      <c r="KMO80" s="872"/>
      <c r="KMP80" s="872"/>
      <c r="KMQ80" s="872"/>
      <c r="KMR80" s="872"/>
      <c r="KMS80" s="872"/>
      <c r="KMT80" s="872"/>
      <c r="KMU80" s="872"/>
      <c r="KMV80" s="872"/>
      <c r="KMW80" s="872"/>
      <c r="KMX80" s="872"/>
      <c r="KMY80" s="872"/>
      <c r="KMZ80" s="872"/>
      <c r="KNA80" s="872"/>
      <c r="KNB80" s="872"/>
      <c r="KNC80" s="872"/>
      <c r="KND80" s="872"/>
      <c r="KNE80" s="872"/>
      <c r="KNF80" s="872"/>
      <c r="KNG80" s="872"/>
      <c r="KNH80" s="872"/>
      <c r="KNI80" s="872"/>
      <c r="KNJ80" s="872"/>
      <c r="KNK80" s="872"/>
      <c r="KNL80" s="872"/>
      <c r="KNM80" s="872"/>
      <c r="KNN80" s="872"/>
      <c r="KNO80" s="872"/>
      <c r="KNP80" s="872"/>
      <c r="KNQ80" s="872"/>
      <c r="KNR80" s="872"/>
      <c r="KNS80" s="872"/>
      <c r="KNT80" s="872"/>
      <c r="KNU80" s="872"/>
      <c r="KNV80" s="872"/>
      <c r="KNW80" s="872"/>
      <c r="KNX80" s="872"/>
      <c r="KNY80" s="872"/>
      <c r="KNZ80" s="872"/>
      <c r="KOA80" s="872"/>
      <c r="KOB80" s="872"/>
      <c r="KOC80" s="872"/>
      <c r="KOD80" s="872"/>
      <c r="KOE80" s="872"/>
      <c r="KOF80" s="872"/>
      <c r="KOG80" s="872"/>
      <c r="KOH80" s="872"/>
      <c r="KOI80" s="872"/>
      <c r="KOJ80" s="872"/>
      <c r="KOK80" s="872"/>
      <c r="KOL80" s="872"/>
      <c r="KOM80" s="872"/>
      <c r="KON80" s="872"/>
      <c r="KOO80" s="872"/>
      <c r="KOP80" s="872"/>
      <c r="KOQ80" s="872"/>
      <c r="KOR80" s="872"/>
      <c r="KOS80" s="872"/>
      <c r="KOT80" s="872"/>
      <c r="KOU80" s="872"/>
      <c r="KOV80" s="872"/>
      <c r="KOW80" s="872"/>
      <c r="KOX80" s="872"/>
      <c r="KOY80" s="872"/>
      <c r="KOZ80" s="872"/>
      <c r="KPA80" s="872"/>
      <c r="KPB80" s="872"/>
      <c r="KPC80" s="872"/>
      <c r="KPD80" s="872"/>
      <c r="KPE80" s="872"/>
      <c r="KPF80" s="872"/>
      <c r="KPG80" s="872"/>
      <c r="KPH80" s="872"/>
      <c r="KPI80" s="872"/>
      <c r="KPJ80" s="872"/>
      <c r="KPK80" s="872"/>
      <c r="KPL80" s="872"/>
      <c r="KPM80" s="872"/>
      <c r="KPN80" s="872"/>
      <c r="KPO80" s="872"/>
      <c r="KPP80" s="872"/>
      <c r="KPQ80" s="872"/>
      <c r="KPR80" s="872"/>
      <c r="KPS80" s="872"/>
      <c r="KPT80" s="872"/>
      <c r="KPU80" s="872"/>
      <c r="KPV80" s="872"/>
      <c r="KPW80" s="872"/>
      <c r="KPX80" s="872"/>
      <c r="KPY80" s="872"/>
      <c r="KPZ80" s="872"/>
      <c r="KQA80" s="872"/>
      <c r="KQB80" s="872"/>
      <c r="KQC80" s="872"/>
      <c r="KQD80" s="872"/>
      <c r="KQE80" s="872"/>
      <c r="KQF80" s="872"/>
      <c r="KQG80" s="872"/>
      <c r="KQH80" s="872"/>
      <c r="KQI80" s="872"/>
      <c r="KQJ80" s="872"/>
      <c r="KQK80" s="872"/>
      <c r="KQL80" s="872"/>
      <c r="KQM80" s="872"/>
      <c r="KQN80" s="872"/>
      <c r="KQO80" s="872"/>
      <c r="KQP80" s="872"/>
      <c r="KQQ80" s="872"/>
      <c r="KQR80" s="872"/>
      <c r="KQS80" s="872"/>
      <c r="KQT80" s="872"/>
      <c r="KQU80" s="872"/>
      <c r="KQV80" s="872"/>
      <c r="KQW80" s="872"/>
      <c r="KQX80" s="872"/>
      <c r="KQY80" s="872"/>
      <c r="KQZ80" s="872"/>
      <c r="KRA80" s="872"/>
      <c r="KRB80" s="872"/>
      <c r="KRC80" s="872"/>
      <c r="KRD80" s="872"/>
      <c r="KRE80" s="872"/>
      <c r="KRF80" s="872"/>
      <c r="KRG80" s="872"/>
      <c r="KRH80" s="872"/>
      <c r="KRI80" s="872"/>
      <c r="KRJ80" s="872"/>
      <c r="KRK80" s="872"/>
      <c r="KRL80" s="872"/>
      <c r="KRM80" s="872"/>
      <c r="KRN80" s="872"/>
      <c r="KRO80" s="872"/>
      <c r="KRP80" s="872"/>
      <c r="KRQ80" s="872"/>
      <c r="KRR80" s="872"/>
      <c r="KRS80" s="872"/>
      <c r="KRT80" s="872"/>
      <c r="KRU80" s="872"/>
      <c r="KRV80" s="872"/>
      <c r="KRW80" s="872"/>
      <c r="KRX80" s="872"/>
      <c r="KRY80" s="872"/>
      <c r="KRZ80" s="872"/>
      <c r="KSA80" s="872"/>
      <c r="KSB80" s="872"/>
      <c r="KSC80" s="872"/>
      <c r="KSD80" s="872"/>
      <c r="KSE80" s="872"/>
      <c r="KSF80" s="872"/>
      <c r="KSG80" s="872"/>
      <c r="KSH80" s="872"/>
      <c r="KSI80" s="872"/>
      <c r="KSJ80" s="872"/>
      <c r="KSK80" s="872"/>
      <c r="KSL80" s="872"/>
      <c r="KSM80" s="872"/>
      <c r="KSN80" s="872"/>
      <c r="KSO80" s="872"/>
      <c r="KSP80" s="872"/>
      <c r="KSQ80" s="872"/>
      <c r="KSR80" s="872"/>
      <c r="KSS80" s="872"/>
      <c r="KST80" s="872"/>
      <c r="KSU80" s="872"/>
      <c r="KSV80" s="872"/>
      <c r="KSW80" s="872"/>
      <c r="KSX80" s="872"/>
      <c r="KSY80" s="872"/>
      <c r="KSZ80" s="872"/>
      <c r="KTA80" s="872"/>
      <c r="KTB80" s="872"/>
      <c r="KTC80" s="872"/>
      <c r="KTD80" s="872"/>
      <c r="KTE80" s="872"/>
      <c r="KTF80" s="872"/>
      <c r="KTG80" s="872"/>
      <c r="KTH80" s="872"/>
      <c r="KTI80" s="872"/>
      <c r="KTJ80" s="872"/>
      <c r="KTK80" s="872"/>
      <c r="KTL80" s="872"/>
      <c r="KTM80" s="872"/>
      <c r="KTN80" s="872"/>
      <c r="KTO80" s="872"/>
      <c r="KTP80" s="872"/>
      <c r="KTQ80" s="872"/>
      <c r="KTR80" s="872"/>
      <c r="KTS80" s="872"/>
      <c r="KTT80" s="872"/>
      <c r="KTU80" s="872"/>
      <c r="KTV80" s="872"/>
      <c r="KTW80" s="872"/>
      <c r="KTX80" s="872"/>
      <c r="KTY80" s="872"/>
      <c r="KTZ80" s="872"/>
      <c r="KUA80" s="872"/>
      <c r="KUB80" s="872"/>
      <c r="KUC80" s="872"/>
      <c r="KUD80" s="872"/>
      <c r="KUE80" s="872"/>
      <c r="KUF80" s="872"/>
      <c r="KUG80" s="872"/>
      <c r="KUH80" s="872"/>
      <c r="KUI80" s="872"/>
      <c r="KUJ80" s="872"/>
      <c r="KUK80" s="872"/>
      <c r="KUL80" s="872"/>
      <c r="KUM80" s="872"/>
      <c r="KUN80" s="872"/>
      <c r="KUO80" s="872"/>
      <c r="KUP80" s="872"/>
      <c r="KUQ80" s="872"/>
      <c r="KUR80" s="872"/>
      <c r="KUS80" s="872"/>
      <c r="KUT80" s="872"/>
      <c r="KUU80" s="872"/>
      <c r="KUV80" s="872"/>
      <c r="KUW80" s="872"/>
      <c r="KUX80" s="872"/>
      <c r="KUY80" s="872"/>
      <c r="KUZ80" s="872"/>
      <c r="KVA80" s="872"/>
      <c r="KVB80" s="872"/>
      <c r="KVC80" s="872"/>
      <c r="KVD80" s="872"/>
      <c r="KVE80" s="872"/>
      <c r="KVF80" s="872"/>
      <c r="KVG80" s="872"/>
      <c r="KVH80" s="872"/>
      <c r="KVI80" s="872"/>
      <c r="KVJ80" s="872"/>
      <c r="KVK80" s="872"/>
      <c r="KVL80" s="872"/>
      <c r="KVM80" s="872"/>
      <c r="KVN80" s="872"/>
      <c r="KVO80" s="872"/>
      <c r="KVP80" s="872"/>
      <c r="KVQ80" s="872"/>
      <c r="KVR80" s="872"/>
      <c r="KVS80" s="872"/>
      <c r="KVT80" s="872"/>
      <c r="KVU80" s="872"/>
      <c r="KVV80" s="872"/>
      <c r="KVW80" s="872"/>
      <c r="KVX80" s="872"/>
      <c r="KVY80" s="872"/>
      <c r="KVZ80" s="872"/>
      <c r="KWA80" s="872"/>
      <c r="KWB80" s="872"/>
      <c r="KWC80" s="872"/>
      <c r="KWD80" s="872"/>
      <c r="KWE80" s="872"/>
      <c r="KWF80" s="872"/>
      <c r="KWG80" s="872"/>
      <c r="KWH80" s="872"/>
      <c r="KWI80" s="872"/>
      <c r="KWJ80" s="872"/>
      <c r="KWK80" s="872"/>
      <c r="KWL80" s="872"/>
      <c r="KWM80" s="872"/>
      <c r="KWN80" s="872"/>
      <c r="KWO80" s="872"/>
      <c r="KWP80" s="872"/>
      <c r="KWQ80" s="872"/>
      <c r="KWR80" s="872"/>
      <c r="KWS80" s="872"/>
      <c r="KWT80" s="872"/>
      <c r="KWU80" s="872"/>
      <c r="KWV80" s="872"/>
      <c r="KWW80" s="872"/>
      <c r="KWX80" s="872"/>
      <c r="KWY80" s="872"/>
      <c r="KWZ80" s="872"/>
      <c r="KXA80" s="872"/>
      <c r="KXB80" s="872"/>
      <c r="KXC80" s="872"/>
      <c r="KXD80" s="872"/>
      <c r="KXE80" s="872"/>
      <c r="KXF80" s="872"/>
      <c r="KXG80" s="872"/>
      <c r="KXH80" s="872"/>
      <c r="KXI80" s="872"/>
      <c r="KXJ80" s="872"/>
      <c r="KXK80" s="872"/>
      <c r="KXL80" s="872"/>
      <c r="KXM80" s="872"/>
      <c r="KXN80" s="872"/>
      <c r="KXO80" s="872"/>
      <c r="KXP80" s="872"/>
      <c r="KXQ80" s="872"/>
      <c r="KXR80" s="872"/>
      <c r="KXS80" s="872"/>
      <c r="KXT80" s="872"/>
      <c r="KXU80" s="872"/>
      <c r="KXV80" s="872"/>
      <c r="KXW80" s="872"/>
      <c r="KXX80" s="872"/>
      <c r="KXY80" s="872"/>
      <c r="KXZ80" s="872"/>
      <c r="KYA80" s="872"/>
      <c r="KYB80" s="872"/>
      <c r="KYC80" s="872"/>
      <c r="KYD80" s="872"/>
      <c r="KYE80" s="872"/>
      <c r="KYF80" s="872"/>
      <c r="KYG80" s="872"/>
      <c r="KYH80" s="872"/>
      <c r="KYI80" s="872"/>
      <c r="KYJ80" s="872"/>
      <c r="KYK80" s="872"/>
      <c r="KYL80" s="872"/>
      <c r="KYM80" s="872"/>
      <c r="KYN80" s="872"/>
      <c r="KYO80" s="872"/>
      <c r="KYP80" s="872"/>
      <c r="KYQ80" s="872"/>
      <c r="KYR80" s="872"/>
      <c r="KYS80" s="872"/>
      <c r="KYT80" s="872"/>
      <c r="KYU80" s="872"/>
      <c r="KYV80" s="872"/>
      <c r="KYW80" s="872"/>
      <c r="KYX80" s="872"/>
      <c r="KYY80" s="872"/>
      <c r="KYZ80" s="872"/>
      <c r="KZA80" s="872"/>
      <c r="KZB80" s="872"/>
      <c r="KZC80" s="872"/>
      <c r="KZD80" s="872"/>
      <c r="KZE80" s="872"/>
      <c r="KZF80" s="872"/>
      <c r="KZG80" s="872"/>
      <c r="KZH80" s="872"/>
      <c r="KZI80" s="872"/>
      <c r="KZJ80" s="872"/>
      <c r="KZK80" s="872"/>
      <c r="KZL80" s="872"/>
      <c r="KZM80" s="872"/>
      <c r="KZN80" s="872"/>
      <c r="KZO80" s="872"/>
      <c r="KZP80" s="872"/>
      <c r="KZQ80" s="872"/>
      <c r="KZR80" s="872"/>
      <c r="KZS80" s="872"/>
      <c r="KZT80" s="872"/>
      <c r="KZU80" s="872"/>
      <c r="KZV80" s="872"/>
      <c r="KZW80" s="872"/>
      <c r="KZX80" s="872"/>
      <c r="KZY80" s="872"/>
      <c r="KZZ80" s="872"/>
      <c r="LAA80" s="872"/>
      <c r="LAB80" s="872"/>
      <c r="LAC80" s="872"/>
      <c r="LAD80" s="872"/>
      <c r="LAE80" s="872"/>
      <c r="LAF80" s="872"/>
      <c r="LAG80" s="872"/>
      <c r="LAH80" s="872"/>
      <c r="LAI80" s="872"/>
      <c r="LAJ80" s="872"/>
      <c r="LAK80" s="872"/>
      <c r="LAL80" s="872"/>
      <c r="LAM80" s="872"/>
      <c r="LAN80" s="872"/>
      <c r="LAO80" s="872"/>
      <c r="LAP80" s="872"/>
      <c r="LAQ80" s="872"/>
      <c r="LAR80" s="872"/>
      <c r="LAS80" s="872"/>
      <c r="LAT80" s="872"/>
      <c r="LAU80" s="872"/>
      <c r="LAV80" s="872"/>
      <c r="LAW80" s="872"/>
      <c r="LAX80" s="872"/>
      <c r="LAY80" s="872"/>
      <c r="LAZ80" s="872"/>
      <c r="LBA80" s="872"/>
      <c r="LBB80" s="872"/>
      <c r="LBC80" s="872"/>
      <c r="LBD80" s="872"/>
      <c r="LBE80" s="872"/>
      <c r="LBF80" s="872"/>
      <c r="LBG80" s="872"/>
      <c r="LBH80" s="872"/>
      <c r="LBI80" s="872"/>
      <c r="LBJ80" s="872"/>
      <c r="LBK80" s="872"/>
      <c r="LBL80" s="872"/>
      <c r="LBM80" s="872"/>
      <c r="LBN80" s="872"/>
      <c r="LBO80" s="872"/>
      <c r="LBP80" s="872"/>
      <c r="LBQ80" s="872"/>
      <c r="LBR80" s="872"/>
      <c r="LBS80" s="872"/>
      <c r="LBT80" s="872"/>
      <c r="LBU80" s="872"/>
      <c r="LBV80" s="872"/>
      <c r="LBW80" s="872"/>
      <c r="LBX80" s="872"/>
      <c r="LBY80" s="872"/>
      <c r="LBZ80" s="872"/>
      <c r="LCA80" s="872"/>
      <c r="LCB80" s="872"/>
      <c r="LCC80" s="872"/>
      <c r="LCD80" s="872"/>
      <c r="LCE80" s="872"/>
      <c r="LCF80" s="872"/>
      <c r="LCG80" s="872"/>
      <c r="LCH80" s="872"/>
      <c r="LCI80" s="872"/>
      <c r="LCJ80" s="872"/>
      <c r="LCK80" s="872"/>
      <c r="LCL80" s="872"/>
      <c r="LCM80" s="872"/>
      <c r="LCN80" s="872"/>
      <c r="LCO80" s="872"/>
      <c r="LCP80" s="872"/>
      <c r="LCQ80" s="872"/>
      <c r="LCR80" s="872"/>
      <c r="LCS80" s="872"/>
      <c r="LCT80" s="872"/>
      <c r="LCU80" s="872"/>
      <c r="LCV80" s="872"/>
      <c r="LCW80" s="872"/>
      <c r="LCX80" s="872"/>
      <c r="LCY80" s="872"/>
      <c r="LCZ80" s="872"/>
      <c r="LDA80" s="872"/>
      <c r="LDB80" s="872"/>
      <c r="LDC80" s="872"/>
      <c r="LDD80" s="872"/>
      <c r="LDE80" s="872"/>
      <c r="LDF80" s="872"/>
      <c r="LDG80" s="872"/>
      <c r="LDH80" s="872"/>
      <c r="LDI80" s="872"/>
      <c r="LDJ80" s="872"/>
      <c r="LDK80" s="872"/>
      <c r="LDL80" s="872"/>
      <c r="LDM80" s="872"/>
      <c r="LDN80" s="872"/>
      <c r="LDO80" s="872"/>
      <c r="LDP80" s="872"/>
      <c r="LDQ80" s="872"/>
      <c r="LDR80" s="872"/>
      <c r="LDS80" s="872"/>
      <c r="LDT80" s="872"/>
      <c r="LDU80" s="872"/>
      <c r="LDV80" s="872"/>
      <c r="LDW80" s="872"/>
      <c r="LDX80" s="872"/>
      <c r="LDY80" s="872"/>
      <c r="LDZ80" s="872"/>
      <c r="LEA80" s="872"/>
      <c r="LEB80" s="872"/>
      <c r="LEC80" s="872"/>
      <c r="LED80" s="872"/>
      <c r="LEE80" s="872"/>
      <c r="LEF80" s="872"/>
      <c r="LEG80" s="872"/>
      <c r="LEH80" s="872"/>
      <c r="LEI80" s="872"/>
      <c r="LEJ80" s="872"/>
      <c r="LEK80" s="872"/>
      <c r="LEL80" s="872"/>
      <c r="LEM80" s="872"/>
      <c r="LEN80" s="872"/>
      <c r="LEO80" s="872"/>
      <c r="LEP80" s="872"/>
      <c r="LEQ80" s="872"/>
      <c r="LER80" s="872"/>
      <c r="LES80" s="872"/>
      <c r="LET80" s="872"/>
      <c r="LEU80" s="872"/>
      <c r="LEV80" s="872"/>
      <c r="LEW80" s="872"/>
      <c r="LEX80" s="872"/>
      <c r="LEY80" s="872"/>
      <c r="LEZ80" s="872"/>
      <c r="LFA80" s="872"/>
      <c r="LFB80" s="872"/>
      <c r="LFC80" s="872"/>
      <c r="LFD80" s="872"/>
      <c r="LFE80" s="872"/>
      <c r="LFF80" s="872"/>
      <c r="LFG80" s="872"/>
      <c r="LFH80" s="872"/>
      <c r="LFI80" s="872"/>
      <c r="LFJ80" s="872"/>
      <c r="LFK80" s="872"/>
      <c r="LFL80" s="872"/>
      <c r="LFM80" s="872"/>
      <c r="LFN80" s="872"/>
      <c r="LFO80" s="872"/>
      <c r="LFP80" s="872"/>
      <c r="LFQ80" s="872"/>
      <c r="LFR80" s="872"/>
      <c r="LFS80" s="872"/>
      <c r="LFT80" s="872"/>
      <c r="LFU80" s="872"/>
      <c r="LFV80" s="872"/>
      <c r="LFW80" s="872"/>
      <c r="LFX80" s="872"/>
      <c r="LFY80" s="872"/>
      <c r="LFZ80" s="872"/>
      <c r="LGA80" s="872"/>
      <c r="LGB80" s="872"/>
      <c r="LGC80" s="872"/>
      <c r="LGD80" s="872"/>
      <c r="LGE80" s="872"/>
      <c r="LGF80" s="872"/>
      <c r="LGG80" s="872"/>
      <c r="LGH80" s="872"/>
      <c r="LGI80" s="872"/>
      <c r="LGJ80" s="872"/>
      <c r="LGK80" s="872"/>
      <c r="LGL80" s="872"/>
      <c r="LGM80" s="872"/>
      <c r="LGN80" s="872"/>
      <c r="LGO80" s="872"/>
      <c r="LGP80" s="872"/>
      <c r="LGQ80" s="872"/>
      <c r="LGR80" s="872"/>
      <c r="LGS80" s="872"/>
      <c r="LGT80" s="872"/>
      <c r="LGU80" s="872"/>
      <c r="LGV80" s="872"/>
      <c r="LGW80" s="872"/>
      <c r="LGX80" s="872"/>
      <c r="LGY80" s="872"/>
      <c r="LGZ80" s="872"/>
      <c r="LHA80" s="872"/>
      <c r="LHB80" s="872"/>
      <c r="LHC80" s="872"/>
      <c r="LHD80" s="872"/>
      <c r="LHE80" s="872"/>
      <c r="LHF80" s="872"/>
      <c r="LHG80" s="872"/>
      <c r="LHH80" s="872"/>
      <c r="LHI80" s="872"/>
      <c r="LHJ80" s="872"/>
      <c r="LHK80" s="872"/>
      <c r="LHL80" s="872"/>
      <c r="LHM80" s="872"/>
      <c r="LHN80" s="872"/>
      <c r="LHO80" s="872"/>
      <c r="LHP80" s="872"/>
      <c r="LHQ80" s="872"/>
      <c r="LHR80" s="872"/>
      <c r="LHS80" s="872"/>
      <c r="LHT80" s="872"/>
      <c r="LHU80" s="872"/>
      <c r="LHV80" s="872"/>
      <c r="LHW80" s="872"/>
      <c r="LHX80" s="872"/>
      <c r="LHY80" s="872"/>
      <c r="LHZ80" s="872"/>
      <c r="LIA80" s="872"/>
      <c r="LIB80" s="872"/>
      <c r="LIC80" s="872"/>
      <c r="LID80" s="872"/>
      <c r="LIE80" s="872"/>
      <c r="LIF80" s="872"/>
      <c r="LIG80" s="872"/>
      <c r="LIH80" s="872"/>
      <c r="LII80" s="872"/>
      <c r="LIJ80" s="872"/>
      <c r="LIK80" s="872"/>
      <c r="LIL80" s="872"/>
      <c r="LIM80" s="872"/>
      <c r="LIN80" s="872"/>
      <c r="LIO80" s="872"/>
      <c r="LIP80" s="872"/>
      <c r="LIQ80" s="872"/>
      <c r="LIR80" s="872"/>
      <c r="LIS80" s="872"/>
      <c r="LIT80" s="872"/>
      <c r="LIU80" s="872"/>
      <c r="LIV80" s="872"/>
      <c r="LIW80" s="872"/>
      <c r="LIX80" s="872"/>
      <c r="LIY80" s="872"/>
      <c r="LIZ80" s="872"/>
      <c r="LJA80" s="872"/>
      <c r="LJB80" s="872"/>
      <c r="LJC80" s="872"/>
      <c r="LJD80" s="872"/>
      <c r="LJE80" s="872"/>
      <c r="LJF80" s="872"/>
      <c r="LJG80" s="872"/>
      <c r="LJH80" s="872"/>
      <c r="LJI80" s="872"/>
      <c r="LJJ80" s="872"/>
      <c r="LJK80" s="872"/>
      <c r="LJL80" s="872"/>
      <c r="LJM80" s="872"/>
      <c r="LJN80" s="872"/>
      <c r="LJO80" s="872"/>
      <c r="LJP80" s="872"/>
      <c r="LJQ80" s="872"/>
      <c r="LJR80" s="872"/>
      <c r="LJS80" s="872"/>
      <c r="LJT80" s="872"/>
      <c r="LJU80" s="872"/>
      <c r="LJV80" s="872"/>
      <c r="LJW80" s="872"/>
      <c r="LJX80" s="872"/>
      <c r="LJY80" s="872"/>
      <c r="LJZ80" s="872"/>
      <c r="LKA80" s="872"/>
      <c r="LKB80" s="872"/>
      <c r="LKC80" s="872"/>
      <c r="LKD80" s="872"/>
      <c r="LKE80" s="872"/>
      <c r="LKF80" s="872"/>
      <c r="LKG80" s="872"/>
      <c r="LKH80" s="872"/>
      <c r="LKI80" s="872"/>
      <c r="LKJ80" s="872"/>
      <c r="LKK80" s="872"/>
      <c r="LKL80" s="872"/>
      <c r="LKM80" s="872"/>
      <c r="LKN80" s="872"/>
      <c r="LKO80" s="872"/>
      <c r="LKP80" s="872"/>
      <c r="LKQ80" s="872"/>
      <c r="LKR80" s="872"/>
      <c r="LKS80" s="872"/>
      <c r="LKT80" s="872"/>
      <c r="LKU80" s="872"/>
      <c r="LKV80" s="872"/>
      <c r="LKW80" s="872"/>
      <c r="LKX80" s="872"/>
      <c r="LKY80" s="872"/>
      <c r="LKZ80" s="872"/>
      <c r="LLA80" s="872"/>
      <c r="LLB80" s="872"/>
      <c r="LLC80" s="872"/>
      <c r="LLD80" s="872"/>
      <c r="LLE80" s="872"/>
      <c r="LLF80" s="872"/>
      <c r="LLG80" s="872"/>
      <c r="LLH80" s="872"/>
      <c r="LLI80" s="872"/>
      <c r="LLJ80" s="872"/>
      <c r="LLK80" s="872"/>
      <c r="LLL80" s="872"/>
      <c r="LLM80" s="872"/>
      <c r="LLN80" s="872"/>
      <c r="LLO80" s="872"/>
      <c r="LLP80" s="872"/>
      <c r="LLQ80" s="872"/>
      <c r="LLR80" s="872"/>
      <c r="LLS80" s="872"/>
      <c r="LLT80" s="872"/>
      <c r="LLU80" s="872"/>
      <c r="LLV80" s="872"/>
      <c r="LLW80" s="872"/>
      <c r="LLX80" s="872"/>
      <c r="LLY80" s="872"/>
      <c r="LLZ80" s="872"/>
      <c r="LMA80" s="872"/>
      <c r="LMB80" s="872"/>
      <c r="LMC80" s="872"/>
      <c r="LMD80" s="872"/>
      <c r="LME80" s="872"/>
      <c r="LMF80" s="872"/>
      <c r="LMG80" s="872"/>
      <c r="LMH80" s="872"/>
      <c r="LMI80" s="872"/>
      <c r="LMJ80" s="872"/>
      <c r="LMK80" s="872"/>
      <c r="LML80" s="872"/>
      <c r="LMM80" s="872"/>
      <c r="LMN80" s="872"/>
      <c r="LMO80" s="872"/>
      <c r="LMP80" s="872"/>
      <c r="LMQ80" s="872"/>
      <c r="LMR80" s="872"/>
      <c r="LMS80" s="872"/>
      <c r="LMT80" s="872"/>
      <c r="LMU80" s="872"/>
      <c r="LMV80" s="872"/>
      <c r="LMW80" s="872"/>
      <c r="LMX80" s="872"/>
      <c r="LMY80" s="872"/>
      <c r="LMZ80" s="872"/>
      <c r="LNA80" s="872"/>
      <c r="LNB80" s="872"/>
      <c r="LNC80" s="872"/>
      <c r="LND80" s="872"/>
      <c r="LNE80" s="872"/>
      <c r="LNF80" s="872"/>
      <c r="LNG80" s="872"/>
      <c r="LNH80" s="872"/>
      <c r="LNI80" s="872"/>
      <c r="LNJ80" s="872"/>
      <c r="LNK80" s="872"/>
      <c r="LNL80" s="872"/>
      <c r="LNM80" s="872"/>
      <c r="LNN80" s="872"/>
      <c r="LNO80" s="872"/>
      <c r="LNP80" s="872"/>
      <c r="LNQ80" s="872"/>
      <c r="LNR80" s="872"/>
      <c r="LNS80" s="872"/>
      <c r="LNT80" s="872"/>
      <c r="LNU80" s="872"/>
      <c r="LNV80" s="872"/>
      <c r="LNW80" s="872"/>
      <c r="LNX80" s="872"/>
      <c r="LNY80" s="872"/>
      <c r="LNZ80" s="872"/>
      <c r="LOA80" s="872"/>
      <c r="LOB80" s="872"/>
      <c r="LOC80" s="872"/>
      <c r="LOD80" s="872"/>
      <c r="LOE80" s="872"/>
      <c r="LOF80" s="872"/>
      <c r="LOG80" s="872"/>
      <c r="LOH80" s="872"/>
      <c r="LOI80" s="872"/>
      <c r="LOJ80" s="872"/>
      <c r="LOK80" s="872"/>
      <c r="LOL80" s="872"/>
      <c r="LOM80" s="872"/>
      <c r="LON80" s="872"/>
      <c r="LOO80" s="872"/>
      <c r="LOP80" s="872"/>
      <c r="LOQ80" s="872"/>
      <c r="LOR80" s="872"/>
      <c r="LOS80" s="872"/>
      <c r="LOT80" s="872"/>
      <c r="LOU80" s="872"/>
      <c r="LOV80" s="872"/>
      <c r="LOW80" s="872"/>
      <c r="LOX80" s="872"/>
      <c r="LOY80" s="872"/>
      <c r="LOZ80" s="872"/>
      <c r="LPA80" s="872"/>
      <c r="LPB80" s="872"/>
      <c r="LPC80" s="872"/>
      <c r="LPD80" s="872"/>
      <c r="LPE80" s="872"/>
      <c r="LPF80" s="872"/>
      <c r="LPG80" s="872"/>
      <c r="LPH80" s="872"/>
      <c r="LPI80" s="872"/>
      <c r="LPJ80" s="872"/>
      <c r="LPK80" s="872"/>
      <c r="LPL80" s="872"/>
      <c r="LPM80" s="872"/>
      <c r="LPN80" s="872"/>
      <c r="LPO80" s="872"/>
      <c r="LPP80" s="872"/>
      <c r="LPQ80" s="872"/>
      <c r="LPR80" s="872"/>
      <c r="LPS80" s="872"/>
      <c r="LPT80" s="872"/>
      <c r="LPU80" s="872"/>
      <c r="LPV80" s="872"/>
      <c r="LPW80" s="872"/>
      <c r="LPX80" s="872"/>
      <c r="LPY80" s="872"/>
      <c r="LPZ80" s="872"/>
      <c r="LQA80" s="872"/>
      <c r="LQB80" s="872"/>
      <c r="LQC80" s="872"/>
      <c r="LQD80" s="872"/>
      <c r="LQE80" s="872"/>
      <c r="LQF80" s="872"/>
      <c r="LQG80" s="872"/>
      <c r="LQH80" s="872"/>
      <c r="LQI80" s="872"/>
      <c r="LQJ80" s="872"/>
      <c r="LQK80" s="872"/>
      <c r="LQL80" s="872"/>
      <c r="LQM80" s="872"/>
      <c r="LQN80" s="872"/>
      <c r="LQO80" s="872"/>
      <c r="LQP80" s="872"/>
      <c r="LQQ80" s="872"/>
      <c r="LQR80" s="872"/>
      <c r="LQS80" s="872"/>
      <c r="LQT80" s="872"/>
      <c r="LQU80" s="872"/>
      <c r="LQV80" s="872"/>
      <c r="LQW80" s="872"/>
      <c r="LQX80" s="872"/>
      <c r="LQY80" s="872"/>
      <c r="LQZ80" s="872"/>
      <c r="LRA80" s="872"/>
      <c r="LRB80" s="872"/>
      <c r="LRC80" s="872"/>
      <c r="LRD80" s="872"/>
      <c r="LRE80" s="872"/>
      <c r="LRF80" s="872"/>
      <c r="LRG80" s="872"/>
      <c r="LRH80" s="872"/>
      <c r="LRI80" s="872"/>
      <c r="LRJ80" s="872"/>
      <c r="LRK80" s="872"/>
      <c r="LRL80" s="872"/>
      <c r="LRM80" s="872"/>
      <c r="LRN80" s="872"/>
      <c r="LRO80" s="872"/>
      <c r="LRP80" s="872"/>
      <c r="LRQ80" s="872"/>
      <c r="LRR80" s="872"/>
      <c r="LRS80" s="872"/>
      <c r="LRT80" s="872"/>
      <c r="LRU80" s="872"/>
      <c r="LRV80" s="872"/>
      <c r="LRW80" s="872"/>
      <c r="LRX80" s="872"/>
      <c r="LRY80" s="872"/>
      <c r="LRZ80" s="872"/>
      <c r="LSA80" s="872"/>
      <c r="LSB80" s="872"/>
      <c r="LSC80" s="872"/>
      <c r="LSD80" s="872"/>
      <c r="LSE80" s="872"/>
      <c r="LSF80" s="872"/>
      <c r="LSG80" s="872"/>
      <c r="LSH80" s="872"/>
      <c r="LSI80" s="872"/>
      <c r="LSJ80" s="872"/>
      <c r="LSK80" s="872"/>
      <c r="LSL80" s="872"/>
      <c r="LSM80" s="872"/>
      <c r="LSN80" s="872"/>
      <c r="LSO80" s="872"/>
      <c r="LSP80" s="872"/>
      <c r="LSQ80" s="872"/>
      <c r="LSR80" s="872"/>
      <c r="LSS80" s="872"/>
      <c r="LST80" s="872"/>
      <c r="LSU80" s="872"/>
      <c r="LSV80" s="872"/>
      <c r="LSW80" s="872"/>
      <c r="LSX80" s="872"/>
      <c r="LSY80" s="872"/>
      <c r="LSZ80" s="872"/>
      <c r="LTA80" s="872"/>
      <c r="LTB80" s="872"/>
      <c r="LTC80" s="872"/>
      <c r="LTD80" s="872"/>
      <c r="LTE80" s="872"/>
      <c r="LTF80" s="872"/>
      <c r="LTG80" s="872"/>
      <c r="LTH80" s="872"/>
      <c r="LTI80" s="872"/>
      <c r="LTJ80" s="872"/>
      <c r="LTK80" s="872"/>
      <c r="LTL80" s="872"/>
      <c r="LTM80" s="872"/>
      <c r="LTN80" s="872"/>
      <c r="LTO80" s="872"/>
      <c r="LTP80" s="872"/>
      <c r="LTQ80" s="872"/>
      <c r="LTR80" s="872"/>
      <c r="LTS80" s="872"/>
      <c r="LTT80" s="872"/>
      <c r="LTU80" s="872"/>
      <c r="LTV80" s="872"/>
      <c r="LTW80" s="872"/>
      <c r="LTX80" s="872"/>
      <c r="LTY80" s="872"/>
      <c r="LTZ80" s="872"/>
      <c r="LUA80" s="872"/>
      <c r="LUB80" s="872"/>
      <c r="LUC80" s="872"/>
      <c r="LUD80" s="872"/>
      <c r="LUE80" s="872"/>
      <c r="LUF80" s="872"/>
      <c r="LUG80" s="872"/>
      <c r="LUH80" s="872"/>
      <c r="LUI80" s="872"/>
      <c r="LUJ80" s="872"/>
      <c r="LUK80" s="872"/>
      <c r="LUL80" s="872"/>
      <c r="LUM80" s="872"/>
      <c r="LUN80" s="872"/>
      <c r="LUO80" s="872"/>
      <c r="LUP80" s="872"/>
      <c r="LUQ80" s="872"/>
      <c r="LUR80" s="872"/>
      <c r="LUS80" s="872"/>
      <c r="LUT80" s="872"/>
      <c r="LUU80" s="872"/>
      <c r="LUV80" s="872"/>
      <c r="LUW80" s="872"/>
      <c r="LUX80" s="872"/>
      <c r="LUY80" s="872"/>
      <c r="LUZ80" s="872"/>
      <c r="LVA80" s="872"/>
      <c r="LVB80" s="872"/>
      <c r="LVC80" s="872"/>
      <c r="LVD80" s="872"/>
      <c r="LVE80" s="872"/>
      <c r="LVF80" s="872"/>
      <c r="LVG80" s="872"/>
      <c r="LVH80" s="872"/>
      <c r="LVI80" s="872"/>
      <c r="LVJ80" s="872"/>
      <c r="LVK80" s="872"/>
      <c r="LVL80" s="872"/>
      <c r="LVM80" s="872"/>
      <c r="LVN80" s="872"/>
      <c r="LVO80" s="872"/>
      <c r="LVP80" s="872"/>
      <c r="LVQ80" s="872"/>
      <c r="LVR80" s="872"/>
      <c r="LVS80" s="872"/>
      <c r="LVT80" s="872"/>
      <c r="LVU80" s="872"/>
      <c r="LVV80" s="872"/>
      <c r="LVW80" s="872"/>
      <c r="LVX80" s="872"/>
      <c r="LVY80" s="872"/>
      <c r="LVZ80" s="872"/>
      <c r="LWA80" s="872"/>
      <c r="LWB80" s="872"/>
      <c r="LWC80" s="872"/>
      <c r="LWD80" s="872"/>
      <c r="LWE80" s="872"/>
      <c r="LWF80" s="872"/>
      <c r="LWG80" s="872"/>
      <c r="LWH80" s="872"/>
      <c r="LWI80" s="872"/>
      <c r="LWJ80" s="872"/>
      <c r="LWK80" s="872"/>
      <c r="LWL80" s="872"/>
      <c r="LWM80" s="872"/>
      <c r="LWN80" s="872"/>
      <c r="LWO80" s="872"/>
      <c r="LWP80" s="872"/>
      <c r="LWQ80" s="872"/>
      <c r="LWR80" s="872"/>
      <c r="LWS80" s="872"/>
      <c r="LWT80" s="872"/>
      <c r="LWU80" s="872"/>
      <c r="LWV80" s="872"/>
      <c r="LWW80" s="872"/>
      <c r="LWX80" s="872"/>
      <c r="LWY80" s="872"/>
      <c r="LWZ80" s="872"/>
      <c r="LXA80" s="872"/>
      <c r="LXB80" s="872"/>
      <c r="LXC80" s="872"/>
      <c r="LXD80" s="872"/>
      <c r="LXE80" s="872"/>
      <c r="LXF80" s="872"/>
      <c r="LXG80" s="872"/>
      <c r="LXH80" s="872"/>
      <c r="LXI80" s="872"/>
      <c r="LXJ80" s="872"/>
      <c r="LXK80" s="872"/>
      <c r="LXL80" s="872"/>
      <c r="LXM80" s="872"/>
      <c r="LXN80" s="872"/>
      <c r="LXO80" s="872"/>
      <c r="LXP80" s="872"/>
      <c r="LXQ80" s="872"/>
      <c r="LXR80" s="872"/>
      <c r="LXS80" s="872"/>
      <c r="LXT80" s="872"/>
      <c r="LXU80" s="872"/>
      <c r="LXV80" s="872"/>
      <c r="LXW80" s="872"/>
      <c r="LXX80" s="872"/>
      <c r="LXY80" s="872"/>
      <c r="LXZ80" s="872"/>
      <c r="LYA80" s="872"/>
      <c r="LYB80" s="872"/>
      <c r="LYC80" s="872"/>
      <c r="LYD80" s="872"/>
      <c r="LYE80" s="872"/>
      <c r="LYF80" s="872"/>
      <c r="LYG80" s="872"/>
      <c r="LYH80" s="872"/>
      <c r="LYI80" s="872"/>
      <c r="LYJ80" s="872"/>
      <c r="LYK80" s="872"/>
      <c r="LYL80" s="872"/>
      <c r="LYM80" s="872"/>
      <c r="LYN80" s="872"/>
      <c r="LYO80" s="872"/>
      <c r="LYP80" s="872"/>
      <c r="LYQ80" s="872"/>
      <c r="LYR80" s="872"/>
      <c r="LYS80" s="872"/>
      <c r="LYT80" s="872"/>
      <c r="LYU80" s="872"/>
      <c r="LYV80" s="872"/>
      <c r="LYW80" s="872"/>
      <c r="LYX80" s="872"/>
      <c r="LYY80" s="872"/>
      <c r="LYZ80" s="872"/>
      <c r="LZA80" s="872"/>
      <c r="LZB80" s="872"/>
      <c r="LZC80" s="872"/>
      <c r="LZD80" s="872"/>
      <c r="LZE80" s="872"/>
      <c r="LZF80" s="872"/>
      <c r="LZG80" s="872"/>
      <c r="LZH80" s="872"/>
      <c r="LZI80" s="872"/>
      <c r="LZJ80" s="872"/>
      <c r="LZK80" s="872"/>
      <c r="LZL80" s="872"/>
      <c r="LZM80" s="872"/>
      <c r="LZN80" s="872"/>
      <c r="LZO80" s="872"/>
      <c r="LZP80" s="872"/>
      <c r="LZQ80" s="872"/>
      <c r="LZR80" s="872"/>
      <c r="LZS80" s="872"/>
      <c r="LZT80" s="872"/>
      <c r="LZU80" s="872"/>
      <c r="LZV80" s="872"/>
      <c r="LZW80" s="872"/>
      <c r="LZX80" s="872"/>
      <c r="LZY80" s="872"/>
      <c r="LZZ80" s="872"/>
      <c r="MAA80" s="872"/>
      <c r="MAB80" s="872"/>
      <c r="MAC80" s="872"/>
      <c r="MAD80" s="872"/>
      <c r="MAE80" s="872"/>
      <c r="MAF80" s="872"/>
      <c r="MAG80" s="872"/>
      <c r="MAH80" s="872"/>
      <c r="MAI80" s="872"/>
      <c r="MAJ80" s="872"/>
      <c r="MAK80" s="872"/>
      <c r="MAL80" s="872"/>
      <c r="MAM80" s="872"/>
      <c r="MAN80" s="872"/>
      <c r="MAO80" s="872"/>
      <c r="MAP80" s="872"/>
      <c r="MAQ80" s="872"/>
      <c r="MAR80" s="872"/>
      <c r="MAS80" s="872"/>
      <c r="MAT80" s="872"/>
      <c r="MAU80" s="872"/>
      <c r="MAV80" s="872"/>
      <c r="MAW80" s="872"/>
      <c r="MAX80" s="872"/>
      <c r="MAY80" s="872"/>
      <c r="MAZ80" s="872"/>
      <c r="MBA80" s="872"/>
      <c r="MBB80" s="872"/>
      <c r="MBC80" s="872"/>
      <c r="MBD80" s="872"/>
      <c r="MBE80" s="872"/>
      <c r="MBF80" s="872"/>
      <c r="MBG80" s="872"/>
      <c r="MBH80" s="872"/>
      <c r="MBI80" s="872"/>
      <c r="MBJ80" s="872"/>
      <c r="MBK80" s="872"/>
      <c r="MBL80" s="872"/>
      <c r="MBM80" s="872"/>
      <c r="MBN80" s="872"/>
      <c r="MBO80" s="872"/>
      <c r="MBP80" s="872"/>
      <c r="MBQ80" s="872"/>
      <c r="MBR80" s="872"/>
      <c r="MBS80" s="872"/>
      <c r="MBT80" s="872"/>
      <c r="MBU80" s="872"/>
      <c r="MBV80" s="872"/>
      <c r="MBW80" s="872"/>
      <c r="MBX80" s="872"/>
      <c r="MBY80" s="872"/>
      <c r="MBZ80" s="872"/>
      <c r="MCA80" s="872"/>
      <c r="MCB80" s="872"/>
      <c r="MCC80" s="872"/>
      <c r="MCD80" s="872"/>
      <c r="MCE80" s="872"/>
      <c r="MCF80" s="872"/>
      <c r="MCG80" s="872"/>
      <c r="MCH80" s="872"/>
      <c r="MCI80" s="872"/>
      <c r="MCJ80" s="872"/>
      <c r="MCK80" s="872"/>
      <c r="MCL80" s="872"/>
      <c r="MCM80" s="872"/>
      <c r="MCN80" s="872"/>
      <c r="MCO80" s="872"/>
      <c r="MCP80" s="872"/>
      <c r="MCQ80" s="872"/>
      <c r="MCR80" s="872"/>
      <c r="MCS80" s="872"/>
      <c r="MCT80" s="872"/>
      <c r="MCU80" s="872"/>
      <c r="MCV80" s="872"/>
      <c r="MCW80" s="872"/>
      <c r="MCX80" s="872"/>
      <c r="MCY80" s="872"/>
      <c r="MCZ80" s="872"/>
      <c r="MDA80" s="872"/>
      <c r="MDB80" s="872"/>
      <c r="MDC80" s="872"/>
      <c r="MDD80" s="872"/>
      <c r="MDE80" s="872"/>
      <c r="MDF80" s="872"/>
      <c r="MDG80" s="872"/>
      <c r="MDH80" s="872"/>
      <c r="MDI80" s="872"/>
      <c r="MDJ80" s="872"/>
      <c r="MDK80" s="872"/>
      <c r="MDL80" s="872"/>
      <c r="MDM80" s="872"/>
      <c r="MDN80" s="872"/>
      <c r="MDO80" s="872"/>
      <c r="MDP80" s="872"/>
      <c r="MDQ80" s="872"/>
      <c r="MDR80" s="872"/>
      <c r="MDS80" s="872"/>
      <c r="MDT80" s="872"/>
      <c r="MDU80" s="872"/>
      <c r="MDV80" s="872"/>
      <c r="MDW80" s="872"/>
      <c r="MDX80" s="872"/>
      <c r="MDY80" s="872"/>
      <c r="MDZ80" s="872"/>
      <c r="MEA80" s="872"/>
      <c r="MEB80" s="872"/>
      <c r="MEC80" s="872"/>
      <c r="MED80" s="872"/>
      <c r="MEE80" s="872"/>
      <c r="MEF80" s="872"/>
      <c r="MEG80" s="872"/>
      <c r="MEH80" s="872"/>
      <c r="MEI80" s="872"/>
      <c r="MEJ80" s="872"/>
      <c r="MEK80" s="872"/>
      <c r="MEL80" s="872"/>
      <c r="MEM80" s="872"/>
      <c r="MEN80" s="872"/>
      <c r="MEO80" s="872"/>
      <c r="MEP80" s="872"/>
      <c r="MEQ80" s="872"/>
      <c r="MER80" s="872"/>
      <c r="MES80" s="872"/>
      <c r="MET80" s="872"/>
      <c r="MEU80" s="872"/>
      <c r="MEV80" s="872"/>
      <c r="MEW80" s="872"/>
      <c r="MEX80" s="872"/>
      <c r="MEY80" s="872"/>
      <c r="MEZ80" s="872"/>
      <c r="MFA80" s="872"/>
      <c r="MFB80" s="872"/>
      <c r="MFC80" s="872"/>
      <c r="MFD80" s="872"/>
      <c r="MFE80" s="872"/>
      <c r="MFF80" s="872"/>
      <c r="MFG80" s="872"/>
      <c r="MFH80" s="872"/>
      <c r="MFI80" s="872"/>
      <c r="MFJ80" s="872"/>
      <c r="MFK80" s="872"/>
      <c r="MFL80" s="872"/>
      <c r="MFM80" s="872"/>
      <c r="MFN80" s="872"/>
      <c r="MFO80" s="872"/>
      <c r="MFP80" s="872"/>
      <c r="MFQ80" s="872"/>
      <c r="MFR80" s="872"/>
      <c r="MFS80" s="872"/>
      <c r="MFT80" s="872"/>
      <c r="MFU80" s="872"/>
      <c r="MFV80" s="872"/>
      <c r="MFW80" s="872"/>
      <c r="MFX80" s="872"/>
      <c r="MFY80" s="872"/>
      <c r="MFZ80" s="872"/>
      <c r="MGA80" s="872"/>
      <c r="MGB80" s="872"/>
      <c r="MGC80" s="872"/>
      <c r="MGD80" s="872"/>
      <c r="MGE80" s="872"/>
      <c r="MGF80" s="872"/>
      <c r="MGG80" s="872"/>
      <c r="MGH80" s="872"/>
      <c r="MGI80" s="872"/>
      <c r="MGJ80" s="872"/>
      <c r="MGK80" s="872"/>
      <c r="MGL80" s="872"/>
      <c r="MGM80" s="872"/>
      <c r="MGN80" s="872"/>
      <c r="MGO80" s="872"/>
      <c r="MGP80" s="872"/>
      <c r="MGQ80" s="872"/>
      <c r="MGR80" s="872"/>
      <c r="MGS80" s="872"/>
      <c r="MGT80" s="872"/>
      <c r="MGU80" s="872"/>
      <c r="MGV80" s="872"/>
      <c r="MGW80" s="872"/>
      <c r="MGX80" s="872"/>
      <c r="MGY80" s="872"/>
      <c r="MGZ80" s="872"/>
      <c r="MHA80" s="872"/>
      <c r="MHB80" s="872"/>
      <c r="MHC80" s="872"/>
      <c r="MHD80" s="872"/>
      <c r="MHE80" s="872"/>
      <c r="MHF80" s="872"/>
      <c r="MHG80" s="872"/>
      <c r="MHH80" s="872"/>
      <c r="MHI80" s="872"/>
      <c r="MHJ80" s="872"/>
      <c r="MHK80" s="872"/>
      <c r="MHL80" s="872"/>
      <c r="MHM80" s="872"/>
      <c r="MHN80" s="872"/>
      <c r="MHO80" s="872"/>
      <c r="MHP80" s="872"/>
      <c r="MHQ80" s="872"/>
      <c r="MHR80" s="872"/>
      <c r="MHS80" s="872"/>
      <c r="MHT80" s="872"/>
      <c r="MHU80" s="872"/>
      <c r="MHV80" s="872"/>
      <c r="MHW80" s="872"/>
      <c r="MHX80" s="872"/>
      <c r="MHY80" s="872"/>
      <c r="MHZ80" s="872"/>
      <c r="MIA80" s="872"/>
      <c r="MIB80" s="872"/>
      <c r="MIC80" s="872"/>
      <c r="MID80" s="872"/>
      <c r="MIE80" s="872"/>
      <c r="MIF80" s="872"/>
      <c r="MIG80" s="872"/>
      <c r="MIH80" s="872"/>
      <c r="MII80" s="872"/>
      <c r="MIJ80" s="872"/>
      <c r="MIK80" s="872"/>
      <c r="MIL80" s="872"/>
      <c r="MIM80" s="872"/>
      <c r="MIN80" s="872"/>
      <c r="MIO80" s="872"/>
      <c r="MIP80" s="872"/>
      <c r="MIQ80" s="872"/>
      <c r="MIR80" s="872"/>
      <c r="MIS80" s="872"/>
      <c r="MIT80" s="872"/>
      <c r="MIU80" s="872"/>
      <c r="MIV80" s="872"/>
      <c r="MIW80" s="872"/>
      <c r="MIX80" s="872"/>
      <c r="MIY80" s="872"/>
      <c r="MIZ80" s="872"/>
      <c r="MJA80" s="872"/>
      <c r="MJB80" s="872"/>
      <c r="MJC80" s="872"/>
      <c r="MJD80" s="872"/>
      <c r="MJE80" s="872"/>
      <c r="MJF80" s="872"/>
      <c r="MJG80" s="872"/>
      <c r="MJH80" s="872"/>
      <c r="MJI80" s="872"/>
      <c r="MJJ80" s="872"/>
      <c r="MJK80" s="872"/>
      <c r="MJL80" s="872"/>
      <c r="MJM80" s="872"/>
      <c r="MJN80" s="872"/>
      <c r="MJO80" s="872"/>
      <c r="MJP80" s="872"/>
      <c r="MJQ80" s="872"/>
      <c r="MJR80" s="872"/>
      <c r="MJS80" s="872"/>
      <c r="MJT80" s="872"/>
      <c r="MJU80" s="872"/>
      <c r="MJV80" s="872"/>
      <c r="MJW80" s="872"/>
      <c r="MJX80" s="872"/>
      <c r="MJY80" s="872"/>
      <c r="MJZ80" s="872"/>
      <c r="MKA80" s="872"/>
      <c r="MKB80" s="872"/>
      <c r="MKC80" s="872"/>
      <c r="MKD80" s="872"/>
      <c r="MKE80" s="872"/>
      <c r="MKF80" s="872"/>
      <c r="MKG80" s="872"/>
      <c r="MKH80" s="872"/>
      <c r="MKI80" s="872"/>
      <c r="MKJ80" s="872"/>
      <c r="MKK80" s="872"/>
      <c r="MKL80" s="872"/>
      <c r="MKM80" s="872"/>
      <c r="MKN80" s="872"/>
      <c r="MKO80" s="872"/>
      <c r="MKP80" s="872"/>
      <c r="MKQ80" s="872"/>
      <c r="MKR80" s="872"/>
      <c r="MKS80" s="872"/>
      <c r="MKT80" s="872"/>
      <c r="MKU80" s="872"/>
      <c r="MKV80" s="872"/>
      <c r="MKW80" s="872"/>
      <c r="MKX80" s="872"/>
      <c r="MKY80" s="872"/>
      <c r="MKZ80" s="872"/>
      <c r="MLA80" s="872"/>
      <c r="MLB80" s="872"/>
      <c r="MLC80" s="872"/>
      <c r="MLD80" s="872"/>
      <c r="MLE80" s="872"/>
      <c r="MLF80" s="872"/>
      <c r="MLG80" s="872"/>
      <c r="MLH80" s="872"/>
      <c r="MLI80" s="872"/>
      <c r="MLJ80" s="872"/>
      <c r="MLK80" s="872"/>
      <c r="MLL80" s="872"/>
      <c r="MLM80" s="872"/>
      <c r="MLN80" s="872"/>
      <c r="MLO80" s="872"/>
      <c r="MLP80" s="872"/>
      <c r="MLQ80" s="872"/>
      <c r="MLR80" s="872"/>
      <c r="MLS80" s="872"/>
      <c r="MLT80" s="872"/>
      <c r="MLU80" s="872"/>
      <c r="MLV80" s="872"/>
      <c r="MLW80" s="872"/>
      <c r="MLX80" s="872"/>
      <c r="MLY80" s="872"/>
      <c r="MLZ80" s="872"/>
      <c r="MMA80" s="872"/>
      <c r="MMB80" s="872"/>
      <c r="MMC80" s="872"/>
      <c r="MMD80" s="872"/>
      <c r="MME80" s="872"/>
      <c r="MMF80" s="872"/>
      <c r="MMG80" s="872"/>
      <c r="MMH80" s="872"/>
      <c r="MMI80" s="872"/>
      <c r="MMJ80" s="872"/>
      <c r="MMK80" s="872"/>
      <c r="MML80" s="872"/>
      <c r="MMM80" s="872"/>
      <c r="MMN80" s="872"/>
      <c r="MMO80" s="872"/>
      <c r="MMP80" s="872"/>
      <c r="MMQ80" s="872"/>
      <c r="MMR80" s="872"/>
      <c r="MMS80" s="872"/>
      <c r="MMT80" s="872"/>
      <c r="MMU80" s="872"/>
      <c r="MMV80" s="872"/>
      <c r="MMW80" s="872"/>
      <c r="MMX80" s="872"/>
      <c r="MMY80" s="872"/>
      <c r="MMZ80" s="872"/>
      <c r="MNA80" s="872"/>
      <c r="MNB80" s="872"/>
      <c r="MNC80" s="872"/>
      <c r="MND80" s="872"/>
      <c r="MNE80" s="872"/>
      <c r="MNF80" s="872"/>
      <c r="MNG80" s="872"/>
      <c r="MNH80" s="872"/>
      <c r="MNI80" s="872"/>
      <c r="MNJ80" s="872"/>
      <c r="MNK80" s="872"/>
      <c r="MNL80" s="872"/>
      <c r="MNM80" s="872"/>
      <c r="MNN80" s="872"/>
      <c r="MNO80" s="872"/>
      <c r="MNP80" s="872"/>
      <c r="MNQ80" s="872"/>
      <c r="MNR80" s="872"/>
      <c r="MNS80" s="872"/>
      <c r="MNT80" s="872"/>
      <c r="MNU80" s="872"/>
      <c r="MNV80" s="872"/>
      <c r="MNW80" s="872"/>
      <c r="MNX80" s="872"/>
      <c r="MNY80" s="872"/>
      <c r="MNZ80" s="872"/>
      <c r="MOA80" s="872"/>
      <c r="MOB80" s="872"/>
      <c r="MOC80" s="872"/>
      <c r="MOD80" s="872"/>
      <c r="MOE80" s="872"/>
      <c r="MOF80" s="872"/>
      <c r="MOG80" s="872"/>
      <c r="MOH80" s="872"/>
      <c r="MOI80" s="872"/>
      <c r="MOJ80" s="872"/>
      <c r="MOK80" s="872"/>
      <c r="MOL80" s="872"/>
      <c r="MOM80" s="872"/>
      <c r="MON80" s="872"/>
      <c r="MOO80" s="872"/>
      <c r="MOP80" s="872"/>
      <c r="MOQ80" s="872"/>
      <c r="MOR80" s="872"/>
      <c r="MOS80" s="872"/>
      <c r="MOT80" s="872"/>
      <c r="MOU80" s="872"/>
      <c r="MOV80" s="872"/>
      <c r="MOW80" s="872"/>
      <c r="MOX80" s="872"/>
      <c r="MOY80" s="872"/>
      <c r="MOZ80" s="872"/>
      <c r="MPA80" s="872"/>
      <c r="MPB80" s="872"/>
      <c r="MPC80" s="872"/>
      <c r="MPD80" s="872"/>
      <c r="MPE80" s="872"/>
      <c r="MPF80" s="872"/>
      <c r="MPG80" s="872"/>
      <c r="MPH80" s="872"/>
      <c r="MPI80" s="872"/>
      <c r="MPJ80" s="872"/>
      <c r="MPK80" s="872"/>
      <c r="MPL80" s="872"/>
      <c r="MPM80" s="872"/>
      <c r="MPN80" s="872"/>
      <c r="MPO80" s="872"/>
      <c r="MPP80" s="872"/>
      <c r="MPQ80" s="872"/>
      <c r="MPR80" s="872"/>
      <c r="MPS80" s="872"/>
      <c r="MPT80" s="872"/>
      <c r="MPU80" s="872"/>
      <c r="MPV80" s="872"/>
      <c r="MPW80" s="872"/>
      <c r="MPX80" s="872"/>
      <c r="MPY80" s="872"/>
      <c r="MPZ80" s="872"/>
      <c r="MQA80" s="872"/>
      <c r="MQB80" s="872"/>
      <c r="MQC80" s="872"/>
      <c r="MQD80" s="872"/>
      <c r="MQE80" s="872"/>
      <c r="MQF80" s="872"/>
      <c r="MQG80" s="872"/>
      <c r="MQH80" s="872"/>
      <c r="MQI80" s="872"/>
      <c r="MQJ80" s="872"/>
      <c r="MQK80" s="872"/>
      <c r="MQL80" s="872"/>
      <c r="MQM80" s="872"/>
      <c r="MQN80" s="872"/>
      <c r="MQO80" s="872"/>
      <c r="MQP80" s="872"/>
      <c r="MQQ80" s="872"/>
      <c r="MQR80" s="872"/>
      <c r="MQS80" s="872"/>
      <c r="MQT80" s="872"/>
      <c r="MQU80" s="872"/>
      <c r="MQV80" s="872"/>
      <c r="MQW80" s="872"/>
      <c r="MQX80" s="872"/>
      <c r="MQY80" s="872"/>
      <c r="MQZ80" s="872"/>
      <c r="MRA80" s="872"/>
      <c r="MRB80" s="872"/>
      <c r="MRC80" s="872"/>
      <c r="MRD80" s="872"/>
      <c r="MRE80" s="872"/>
      <c r="MRF80" s="872"/>
      <c r="MRG80" s="872"/>
      <c r="MRH80" s="872"/>
      <c r="MRI80" s="872"/>
      <c r="MRJ80" s="872"/>
      <c r="MRK80" s="872"/>
      <c r="MRL80" s="872"/>
      <c r="MRM80" s="872"/>
      <c r="MRN80" s="872"/>
      <c r="MRO80" s="872"/>
      <c r="MRP80" s="872"/>
      <c r="MRQ80" s="872"/>
      <c r="MRR80" s="872"/>
      <c r="MRS80" s="872"/>
      <c r="MRT80" s="872"/>
      <c r="MRU80" s="872"/>
      <c r="MRV80" s="872"/>
      <c r="MRW80" s="872"/>
      <c r="MRX80" s="872"/>
      <c r="MRY80" s="872"/>
      <c r="MRZ80" s="872"/>
      <c r="MSA80" s="872"/>
      <c r="MSB80" s="872"/>
      <c r="MSC80" s="872"/>
      <c r="MSD80" s="872"/>
      <c r="MSE80" s="872"/>
      <c r="MSF80" s="872"/>
      <c r="MSG80" s="872"/>
      <c r="MSH80" s="872"/>
      <c r="MSI80" s="872"/>
      <c r="MSJ80" s="872"/>
      <c r="MSK80" s="872"/>
      <c r="MSL80" s="872"/>
      <c r="MSM80" s="872"/>
      <c r="MSN80" s="872"/>
      <c r="MSO80" s="872"/>
      <c r="MSP80" s="872"/>
      <c r="MSQ80" s="872"/>
      <c r="MSR80" s="872"/>
      <c r="MSS80" s="872"/>
      <c r="MST80" s="872"/>
      <c r="MSU80" s="872"/>
      <c r="MSV80" s="872"/>
      <c r="MSW80" s="872"/>
      <c r="MSX80" s="872"/>
      <c r="MSY80" s="872"/>
      <c r="MSZ80" s="872"/>
      <c r="MTA80" s="872"/>
      <c r="MTB80" s="872"/>
      <c r="MTC80" s="872"/>
      <c r="MTD80" s="872"/>
      <c r="MTE80" s="872"/>
      <c r="MTF80" s="872"/>
      <c r="MTG80" s="872"/>
      <c r="MTH80" s="872"/>
      <c r="MTI80" s="872"/>
      <c r="MTJ80" s="872"/>
      <c r="MTK80" s="872"/>
      <c r="MTL80" s="872"/>
      <c r="MTM80" s="872"/>
      <c r="MTN80" s="872"/>
      <c r="MTO80" s="872"/>
      <c r="MTP80" s="872"/>
      <c r="MTQ80" s="872"/>
      <c r="MTR80" s="872"/>
      <c r="MTS80" s="872"/>
      <c r="MTT80" s="872"/>
      <c r="MTU80" s="872"/>
      <c r="MTV80" s="872"/>
      <c r="MTW80" s="872"/>
      <c r="MTX80" s="872"/>
      <c r="MTY80" s="872"/>
      <c r="MTZ80" s="872"/>
      <c r="MUA80" s="872"/>
      <c r="MUB80" s="872"/>
      <c r="MUC80" s="872"/>
      <c r="MUD80" s="872"/>
      <c r="MUE80" s="872"/>
      <c r="MUF80" s="872"/>
      <c r="MUG80" s="872"/>
      <c r="MUH80" s="872"/>
      <c r="MUI80" s="872"/>
      <c r="MUJ80" s="872"/>
      <c r="MUK80" s="872"/>
      <c r="MUL80" s="872"/>
      <c r="MUM80" s="872"/>
      <c r="MUN80" s="872"/>
      <c r="MUO80" s="872"/>
      <c r="MUP80" s="872"/>
      <c r="MUQ80" s="872"/>
      <c r="MUR80" s="872"/>
      <c r="MUS80" s="872"/>
      <c r="MUT80" s="872"/>
      <c r="MUU80" s="872"/>
      <c r="MUV80" s="872"/>
      <c r="MUW80" s="872"/>
      <c r="MUX80" s="872"/>
      <c r="MUY80" s="872"/>
      <c r="MUZ80" s="872"/>
      <c r="MVA80" s="872"/>
      <c r="MVB80" s="872"/>
      <c r="MVC80" s="872"/>
      <c r="MVD80" s="872"/>
      <c r="MVE80" s="872"/>
      <c r="MVF80" s="872"/>
      <c r="MVG80" s="872"/>
      <c r="MVH80" s="872"/>
      <c r="MVI80" s="872"/>
      <c r="MVJ80" s="872"/>
      <c r="MVK80" s="872"/>
      <c r="MVL80" s="872"/>
      <c r="MVM80" s="872"/>
      <c r="MVN80" s="872"/>
      <c r="MVO80" s="872"/>
      <c r="MVP80" s="872"/>
      <c r="MVQ80" s="872"/>
      <c r="MVR80" s="872"/>
      <c r="MVS80" s="872"/>
      <c r="MVT80" s="872"/>
      <c r="MVU80" s="872"/>
      <c r="MVV80" s="872"/>
      <c r="MVW80" s="872"/>
      <c r="MVX80" s="872"/>
      <c r="MVY80" s="872"/>
      <c r="MVZ80" s="872"/>
      <c r="MWA80" s="872"/>
      <c r="MWB80" s="872"/>
      <c r="MWC80" s="872"/>
      <c r="MWD80" s="872"/>
      <c r="MWE80" s="872"/>
      <c r="MWF80" s="872"/>
      <c r="MWG80" s="872"/>
      <c r="MWH80" s="872"/>
      <c r="MWI80" s="872"/>
      <c r="MWJ80" s="872"/>
      <c r="MWK80" s="872"/>
      <c r="MWL80" s="872"/>
      <c r="MWM80" s="872"/>
      <c r="MWN80" s="872"/>
      <c r="MWO80" s="872"/>
      <c r="MWP80" s="872"/>
      <c r="MWQ80" s="872"/>
      <c r="MWR80" s="872"/>
      <c r="MWS80" s="872"/>
      <c r="MWT80" s="872"/>
      <c r="MWU80" s="872"/>
      <c r="MWV80" s="872"/>
      <c r="MWW80" s="872"/>
      <c r="MWX80" s="872"/>
      <c r="MWY80" s="872"/>
      <c r="MWZ80" s="872"/>
      <c r="MXA80" s="872"/>
      <c r="MXB80" s="872"/>
      <c r="MXC80" s="872"/>
      <c r="MXD80" s="872"/>
      <c r="MXE80" s="872"/>
      <c r="MXF80" s="872"/>
      <c r="MXG80" s="872"/>
      <c r="MXH80" s="872"/>
      <c r="MXI80" s="872"/>
      <c r="MXJ80" s="872"/>
      <c r="MXK80" s="872"/>
      <c r="MXL80" s="872"/>
      <c r="MXM80" s="872"/>
      <c r="MXN80" s="872"/>
      <c r="MXO80" s="872"/>
      <c r="MXP80" s="872"/>
      <c r="MXQ80" s="872"/>
      <c r="MXR80" s="872"/>
      <c r="MXS80" s="872"/>
      <c r="MXT80" s="872"/>
      <c r="MXU80" s="872"/>
      <c r="MXV80" s="872"/>
      <c r="MXW80" s="872"/>
      <c r="MXX80" s="872"/>
      <c r="MXY80" s="872"/>
      <c r="MXZ80" s="872"/>
      <c r="MYA80" s="872"/>
      <c r="MYB80" s="872"/>
      <c r="MYC80" s="872"/>
      <c r="MYD80" s="872"/>
      <c r="MYE80" s="872"/>
      <c r="MYF80" s="872"/>
      <c r="MYG80" s="872"/>
      <c r="MYH80" s="872"/>
      <c r="MYI80" s="872"/>
      <c r="MYJ80" s="872"/>
      <c r="MYK80" s="872"/>
      <c r="MYL80" s="872"/>
      <c r="MYM80" s="872"/>
      <c r="MYN80" s="872"/>
      <c r="MYO80" s="872"/>
      <c r="MYP80" s="872"/>
      <c r="MYQ80" s="872"/>
      <c r="MYR80" s="872"/>
      <c r="MYS80" s="872"/>
      <c r="MYT80" s="872"/>
      <c r="MYU80" s="872"/>
      <c r="MYV80" s="872"/>
      <c r="MYW80" s="872"/>
      <c r="MYX80" s="872"/>
      <c r="MYY80" s="872"/>
      <c r="MYZ80" s="872"/>
      <c r="MZA80" s="872"/>
      <c r="MZB80" s="872"/>
      <c r="MZC80" s="872"/>
      <c r="MZD80" s="872"/>
      <c r="MZE80" s="872"/>
      <c r="MZF80" s="872"/>
      <c r="MZG80" s="872"/>
      <c r="MZH80" s="872"/>
      <c r="MZI80" s="872"/>
      <c r="MZJ80" s="872"/>
      <c r="MZK80" s="872"/>
      <c r="MZL80" s="872"/>
      <c r="MZM80" s="872"/>
      <c r="MZN80" s="872"/>
      <c r="MZO80" s="872"/>
      <c r="MZP80" s="872"/>
      <c r="MZQ80" s="872"/>
      <c r="MZR80" s="872"/>
      <c r="MZS80" s="872"/>
      <c r="MZT80" s="872"/>
      <c r="MZU80" s="872"/>
      <c r="MZV80" s="872"/>
      <c r="MZW80" s="872"/>
      <c r="MZX80" s="872"/>
      <c r="MZY80" s="872"/>
      <c r="MZZ80" s="872"/>
      <c r="NAA80" s="872"/>
      <c r="NAB80" s="872"/>
      <c r="NAC80" s="872"/>
      <c r="NAD80" s="872"/>
      <c r="NAE80" s="872"/>
      <c r="NAF80" s="872"/>
      <c r="NAG80" s="872"/>
      <c r="NAH80" s="872"/>
      <c r="NAI80" s="872"/>
      <c r="NAJ80" s="872"/>
      <c r="NAK80" s="872"/>
      <c r="NAL80" s="872"/>
      <c r="NAM80" s="872"/>
      <c r="NAN80" s="872"/>
      <c r="NAO80" s="872"/>
      <c r="NAP80" s="872"/>
      <c r="NAQ80" s="872"/>
      <c r="NAR80" s="872"/>
      <c r="NAS80" s="872"/>
      <c r="NAT80" s="872"/>
      <c r="NAU80" s="872"/>
      <c r="NAV80" s="872"/>
      <c r="NAW80" s="872"/>
      <c r="NAX80" s="872"/>
      <c r="NAY80" s="872"/>
      <c r="NAZ80" s="872"/>
      <c r="NBA80" s="872"/>
      <c r="NBB80" s="872"/>
      <c r="NBC80" s="872"/>
      <c r="NBD80" s="872"/>
      <c r="NBE80" s="872"/>
      <c r="NBF80" s="872"/>
      <c r="NBG80" s="872"/>
      <c r="NBH80" s="872"/>
      <c r="NBI80" s="872"/>
      <c r="NBJ80" s="872"/>
      <c r="NBK80" s="872"/>
      <c r="NBL80" s="872"/>
      <c r="NBM80" s="872"/>
      <c r="NBN80" s="872"/>
      <c r="NBO80" s="872"/>
      <c r="NBP80" s="872"/>
      <c r="NBQ80" s="872"/>
      <c r="NBR80" s="872"/>
      <c r="NBS80" s="872"/>
      <c r="NBT80" s="872"/>
      <c r="NBU80" s="872"/>
      <c r="NBV80" s="872"/>
      <c r="NBW80" s="872"/>
      <c r="NBX80" s="872"/>
      <c r="NBY80" s="872"/>
      <c r="NBZ80" s="872"/>
      <c r="NCA80" s="872"/>
      <c r="NCB80" s="872"/>
      <c r="NCC80" s="872"/>
      <c r="NCD80" s="872"/>
      <c r="NCE80" s="872"/>
      <c r="NCF80" s="872"/>
      <c r="NCG80" s="872"/>
      <c r="NCH80" s="872"/>
      <c r="NCI80" s="872"/>
      <c r="NCJ80" s="872"/>
      <c r="NCK80" s="872"/>
      <c r="NCL80" s="872"/>
      <c r="NCM80" s="872"/>
      <c r="NCN80" s="872"/>
      <c r="NCO80" s="872"/>
      <c r="NCP80" s="872"/>
      <c r="NCQ80" s="872"/>
      <c r="NCR80" s="872"/>
      <c r="NCS80" s="872"/>
      <c r="NCT80" s="872"/>
      <c r="NCU80" s="872"/>
      <c r="NCV80" s="872"/>
      <c r="NCW80" s="872"/>
      <c r="NCX80" s="872"/>
      <c r="NCY80" s="872"/>
      <c r="NCZ80" s="872"/>
      <c r="NDA80" s="872"/>
      <c r="NDB80" s="872"/>
      <c r="NDC80" s="872"/>
      <c r="NDD80" s="872"/>
      <c r="NDE80" s="872"/>
      <c r="NDF80" s="872"/>
      <c r="NDG80" s="872"/>
      <c r="NDH80" s="872"/>
      <c r="NDI80" s="872"/>
      <c r="NDJ80" s="872"/>
      <c r="NDK80" s="872"/>
      <c r="NDL80" s="872"/>
      <c r="NDM80" s="872"/>
      <c r="NDN80" s="872"/>
      <c r="NDO80" s="872"/>
      <c r="NDP80" s="872"/>
      <c r="NDQ80" s="872"/>
      <c r="NDR80" s="872"/>
      <c r="NDS80" s="872"/>
      <c r="NDT80" s="872"/>
      <c r="NDU80" s="872"/>
      <c r="NDV80" s="872"/>
      <c r="NDW80" s="872"/>
      <c r="NDX80" s="872"/>
      <c r="NDY80" s="872"/>
      <c r="NDZ80" s="872"/>
      <c r="NEA80" s="872"/>
      <c r="NEB80" s="872"/>
      <c r="NEC80" s="872"/>
      <c r="NED80" s="872"/>
      <c r="NEE80" s="872"/>
      <c r="NEF80" s="872"/>
      <c r="NEG80" s="872"/>
      <c r="NEH80" s="872"/>
      <c r="NEI80" s="872"/>
      <c r="NEJ80" s="872"/>
      <c r="NEK80" s="872"/>
      <c r="NEL80" s="872"/>
      <c r="NEM80" s="872"/>
      <c r="NEN80" s="872"/>
      <c r="NEO80" s="872"/>
      <c r="NEP80" s="872"/>
      <c r="NEQ80" s="872"/>
      <c r="NER80" s="872"/>
      <c r="NES80" s="872"/>
      <c r="NET80" s="872"/>
      <c r="NEU80" s="872"/>
      <c r="NEV80" s="872"/>
      <c r="NEW80" s="872"/>
      <c r="NEX80" s="872"/>
      <c r="NEY80" s="872"/>
      <c r="NEZ80" s="872"/>
      <c r="NFA80" s="872"/>
      <c r="NFB80" s="872"/>
      <c r="NFC80" s="872"/>
      <c r="NFD80" s="872"/>
      <c r="NFE80" s="872"/>
      <c r="NFF80" s="872"/>
      <c r="NFG80" s="872"/>
      <c r="NFH80" s="872"/>
      <c r="NFI80" s="872"/>
      <c r="NFJ80" s="872"/>
      <c r="NFK80" s="872"/>
      <c r="NFL80" s="872"/>
      <c r="NFM80" s="872"/>
      <c r="NFN80" s="872"/>
      <c r="NFO80" s="872"/>
      <c r="NFP80" s="872"/>
      <c r="NFQ80" s="872"/>
      <c r="NFR80" s="872"/>
      <c r="NFS80" s="872"/>
      <c r="NFT80" s="872"/>
      <c r="NFU80" s="872"/>
      <c r="NFV80" s="872"/>
      <c r="NFW80" s="872"/>
      <c r="NFX80" s="872"/>
      <c r="NFY80" s="872"/>
      <c r="NFZ80" s="872"/>
      <c r="NGA80" s="872"/>
      <c r="NGB80" s="872"/>
      <c r="NGC80" s="872"/>
      <c r="NGD80" s="872"/>
      <c r="NGE80" s="872"/>
      <c r="NGF80" s="872"/>
      <c r="NGG80" s="872"/>
      <c r="NGH80" s="872"/>
      <c r="NGI80" s="872"/>
      <c r="NGJ80" s="872"/>
      <c r="NGK80" s="872"/>
      <c r="NGL80" s="872"/>
      <c r="NGM80" s="872"/>
      <c r="NGN80" s="872"/>
      <c r="NGO80" s="872"/>
      <c r="NGP80" s="872"/>
      <c r="NGQ80" s="872"/>
      <c r="NGR80" s="872"/>
      <c r="NGS80" s="872"/>
      <c r="NGT80" s="872"/>
      <c r="NGU80" s="872"/>
      <c r="NGV80" s="872"/>
      <c r="NGW80" s="872"/>
      <c r="NGX80" s="872"/>
      <c r="NGY80" s="872"/>
      <c r="NGZ80" s="872"/>
      <c r="NHA80" s="872"/>
      <c r="NHB80" s="872"/>
      <c r="NHC80" s="872"/>
      <c r="NHD80" s="872"/>
      <c r="NHE80" s="872"/>
      <c r="NHF80" s="872"/>
      <c r="NHG80" s="872"/>
      <c r="NHH80" s="872"/>
      <c r="NHI80" s="872"/>
      <c r="NHJ80" s="872"/>
      <c r="NHK80" s="872"/>
      <c r="NHL80" s="872"/>
      <c r="NHM80" s="872"/>
      <c r="NHN80" s="872"/>
      <c r="NHO80" s="872"/>
      <c r="NHP80" s="872"/>
      <c r="NHQ80" s="872"/>
      <c r="NHR80" s="872"/>
      <c r="NHS80" s="872"/>
      <c r="NHT80" s="872"/>
      <c r="NHU80" s="872"/>
      <c r="NHV80" s="872"/>
      <c r="NHW80" s="872"/>
      <c r="NHX80" s="872"/>
      <c r="NHY80" s="872"/>
      <c r="NHZ80" s="872"/>
      <c r="NIA80" s="872"/>
      <c r="NIB80" s="872"/>
      <c r="NIC80" s="872"/>
      <c r="NID80" s="872"/>
      <c r="NIE80" s="872"/>
      <c r="NIF80" s="872"/>
      <c r="NIG80" s="872"/>
      <c r="NIH80" s="872"/>
      <c r="NII80" s="872"/>
      <c r="NIJ80" s="872"/>
      <c r="NIK80" s="872"/>
      <c r="NIL80" s="872"/>
      <c r="NIM80" s="872"/>
      <c r="NIN80" s="872"/>
      <c r="NIO80" s="872"/>
      <c r="NIP80" s="872"/>
      <c r="NIQ80" s="872"/>
      <c r="NIR80" s="872"/>
      <c r="NIS80" s="872"/>
      <c r="NIT80" s="872"/>
      <c r="NIU80" s="872"/>
      <c r="NIV80" s="872"/>
      <c r="NIW80" s="872"/>
      <c r="NIX80" s="872"/>
      <c r="NIY80" s="872"/>
      <c r="NIZ80" s="872"/>
      <c r="NJA80" s="872"/>
      <c r="NJB80" s="872"/>
      <c r="NJC80" s="872"/>
      <c r="NJD80" s="872"/>
      <c r="NJE80" s="872"/>
      <c r="NJF80" s="872"/>
      <c r="NJG80" s="872"/>
      <c r="NJH80" s="872"/>
      <c r="NJI80" s="872"/>
      <c r="NJJ80" s="872"/>
      <c r="NJK80" s="872"/>
      <c r="NJL80" s="872"/>
      <c r="NJM80" s="872"/>
      <c r="NJN80" s="872"/>
      <c r="NJO80" s="872"/>
      <c r="NJP80" s="872"/>
      <c r="NJQ80" s="872"/>
      <c r="NJR80" s="872"/>
      <c r="NJS80" s="872"/>
      <c r="NJT80" s="872"/>
      <c r="NJU80" s="872"/>
      <c r="NJV80" s="872"/>
      <c r="NJW80" s="872"/>
      <c r="NJX80" s="872"/>
      <c r="NJY80" s="872"/>
      <c r="NJZ80" s="872"/>
      <c r="NKA80" s="872"/>
      <c r="NKB80" s="872"/>
      <c r="NKC80" s="872"/>
      <c r="NKD80" s="872"/>
      <c r="NKE80" s="872"/>
      <c r="NKF80" s="872"/>
      <c r="NKG80" s="872"/>
      <c r="NKH80" s="872"/>
      <c r="NKI80" s="872"/>
      <c r="NKJ80" s="872"/>
      <c r="NKK80" s="872"/>
      <c r="NKL80" s="872"/>
      <c r="NKM80" s="872"/>
      <c r="NKN80" s="872"/>
      <c r="NKO80" s="872"/>
      <c r="NKP80" s="872"/>
      <c r="NKQ80" s="872"/>
      <c r="NKR80" s="872"/>
      <c r="NKS80" s="872"/>
      <c r="NKT80" s="872"/>
      <c r="NKU80" s="872"/>
      <c r="NKV80" s="872"/>
      <c r="NKW80" s="872"/>
      <c r="NKX80" s="872"/>
      <c r="NKY80" s="872"/>
      <c r="NKZ80" s="872"/>
      <c r="NLA80" s="872"/>
      <c r="NLB80" s="872"/>
      <c r="NLC80" s="872"/>
      <c r="NLD80" s="872"/>
      <c r="NLE80" s="872"/>
      <c r="NLF80" s="872"/>
      <c r="NLG80" s="872"/>
      <c r="NLH80" s="872"/>
      <c r="NLI80" s="872"/>
      <c r="NLJ80" s="872"/>
      <c r="NLK80" s="872"/>
      <c r="NLL80" s="872"/>
      <c r="NLM80" s="872"/>
      <c r="NLN80" s="872"/>
      <c r="NLO80" s="872"/>
      <c r="NLP80" s="872"/>
      <c r="NLQ80" s="872"/>
      <c r="NLR80" s="872"/>
      <c r="NLS80" s="872"/>
      <c r="NLT80" s="872"/>
      <c r="NLU80" s="872"/>
      <c r="NLV80" s="872"/>
      <c r="NLW80" s="872"/>
      <c r="NLX80" s="872"/>
      <c r="NLY80" s="872"/>
      <c r="NLZ80" s="872"/>
      <c r="NMA80" s="872"/>
      <c r="NMB80" s="872"/>
      <c r="NMC80" s="872"/>
      <c r="NMD80" s="872"/>
      <c r="NME80" s="872"/>
      <c r="NMF80" s="872"/>
      <c r="NMG80" s="872"/>
      <c r="NMH80" s="872"/>
      <c r="NMI80" s="872"/>
      <c r="NMJ80" s="872"/>
      <c r="NMK80" s="872"/>
      <c r="NML80" s="872"/>
      <c r="NMM80" s="872"/>
      <c r="NMN80" s="872"/>
      <c r="NMO80" s="872"/>
      <c r="NMP80" s="872"/>
      <c r="NMQ80" s="872"/>
      <c r="NMR80" s="872"/>
      <c r="NMS80" s="872"/>
      <c r="NMT80" s="872"/>
      <c r="NMU80" s="872"/>
      <c r="NMV80" s="872"/>
      <c r="NMW80" s="872"/>
      <c r="NMX80" s="872"/>
      <c r="NMY80" s="872"/>
      <c r="NMZ80" s="872"/>
      <c r="NNA80" s="872"/>
      <c r="NNB80" s="872"/>
      <c r="NNC80" s="872"/>
      <c r="NND80" s="872"/>
      <c r="NNE80" s="872"/>
      <c r="NNF80" s="872"/>
      <c r="NNG80" s="872"/>
      <c r="NNH80" s="872"/>
      <c r="NNI80" s="872"/>
      <c r="NNJ80" s="872"/>
      <c r="NNK80" s="872"/>
      <c r="NNL80" s="872"/>
      <c r="NNM80" s="872"/>
      <c r="NNN80" s="872"/>
      <c r="NNO80" s="872"/>
      <c r="NNP80" s="872"/>
      <c r="NNQ80" s="872"/>
      <c r="NNR80" s="872"/>
      <c r="NNS80" s="872"/>
      <c r="NNT80" s="872"/>
      <c r="NNU80" s="872"/>
      <c r="NNV80" s="872"/>
      <c r="NNW80" s="872"/>
      <c r="NNX80" s="872"/>
      <c r="NNY80" s="872"/>
      <c r="NNZ80" s="872"/>
      <c r="NOA80" s="872"/>
      <c r="NOB80" s="872"/>
      <c r="NOC80" s="872"/>
      <c r="NOD80" s="872"/>
      <c r="NOE80" s="872"/>
      <c r="NOF80" s="872"/>
      <c r="NOG80" s="872"/>
      <c r="NOH80" s="872"/>
      <c r="NOI80" s="872"/>
      <c r="NOJ80" s="872"/>
      <c r="NOK80" s="872"/>
      <c r="NOL80" s="872"/>
      <c r="NOM80" s="872"/>
      <c r="NON80" s="872"/>
      <c r="NOO80" s="872"/>
      <c r="NOP80" s="872"/>
      <c r="NOQ80" s="872"/>
      <c r="NOR80" s="872"/>
      <c r="NOS80" s="872"/>
      <c r="NOT80" s="872"/>
      <c r="NOU80" s="872"/>
      <c r="NOV80" s="872"/>
      <c r="NOW80" s="872"/>
      <c r="NOX80" s="872"/>
      <c r="NOY80" s="872"/>
      <c r="NOZ80" s="872"/>
      <c r="NPA80" s="872"/>
      <c r="NPB80" s="872"/>
      <c r="NPC80" s="872"/>
      <c r="NPD80" s="872"/>
      <c r="NPE80" s="872"/>
      <c r="NPF80" s="872"/>
      <c r="NPG80" s="872"/>
      <c r="NPH80" s="872"/>
      <c r="NPI80" s="872"/>
      <c r="NPJ80" s="872"/>
      <c r="NPK80" s="872"/>
      <c r="NPL80" s="872"/>
      <c r="NPM80" s="872"/>
      <c r="NPN80" s="872"/>
      <c r="NPO80" s="872"/>
      <c r="NPP80" s="872"/>
      <c r="NPQ80" s="872"/>
      <c r="NPR80" s="872"/>
      <c r="NPS80" s="872"/>
      <c r="NPT80" s="872"/>
      <c r="NPU80" s="872"/>
      <c r="NPV80" s="872"/>
      <c r="NPW80" s="872"/>
      <c r="NPX80" s="872"/>
      <c r="NPY80" s="872"/>
      <c r="NPZ80" s="872"/>
      <c r="NQA80" s="872"/>
      <c r="NQB80" s="872"/>
      <c r="NQC80" s="872"/>
      <c r="NQD80" s="872"/>
      <c r="NQE80" s="872"/>
      <c r="NQF80" s="872"/>
      <c r="NQG80" s="872"/>
      <c r="NQH80" s="872"/>
      <c r="NQI80" s="872"/>
      <c r="NQJ80" s="872"/>
      <c r="NQK80" s="872"/>
      <c r="NQL80" s="872"/>
      <c r="NQM80" s="872"/>
      <c r="NQN80" s="872"/>
      <c r="NQO80" s="872"/>
      <c r="NQP80" s="872"/>
      <c r="NQQ80" s="872"/>
      <c r="NQR80" s="872"/>
      <c r="NQS80" s="872"/>
      <c r="NQT80" s="872"/>
      <c r="NQU80" s="872"/>
      <c r="NQV80" s="872"/>
      <c r="NQW80" s="872"/>
      <c r="NQX80" s="872"/>
      <c r="NQY80" s="872"/>
      <c r="NQZ80" s="872"/>
      <c r="NRA80" s="872"/>
      <c r="NRB80" s="872"/>
      <c r="NRC80" s="872"/>
      <c r="NRD80" s="872"/>
      <c r="NRE80" s="872"/>
      <c r="NRF80" s="872"/>
      <c r="NRG80" s="872"/>
      <c r="NRH80" s="872"/>
      <c r="NRI80" s="872"/>
      <c r="NRJ80" s="872"/>
      <c r="NRK80" s="872"/>
      <c r="NRL80" s="872"/>
      <c r="NRM80" s="872"/>
      <c r="NRN80" s="872"/>
      <c r="NRO80" s="872"/>
      <c r="NRP80" s="872"/>
      <c r="NRQ80" s="872"/>
      <c r="NRR80" s="872"/>
      <c r="NRS80" s="872"/>
      <c r="NRT80" s="872"/>
      <c r="NRU80" s="872"/>
      <c r="NRV80" s="872"/>
      <c r="NRW80" s="872"/>
      <c r="NRX80" s="872"/>
      <c r="NRY80" s="872"/>
      <c r="NRZ80" s="872"/>
      <c r="NSA80" s="872"/>
      <c r="NSB80" s="872"/>
      <c r="NSC80" s="872"/>
      <c r="NSD80" s="872"/>
      <c r="NSE80" s="872"/>
      <c r="NSF80" s="872"/>
      <c r="NSG80" s="872"/>
      <c r="NSH80" s="872"/>
      <c r="NSI80" s="872"/>
      <c r="NSJ80" s="872"/>
      <c r="NSK80" s="872"/>
      <c r="NSL80" s="872"/>
      <c r="NSM80" s="872"/>
      <c r="NSN80" s="872"/>
      <c r="NSO80" s="872"/>
      <c r="NSP80" s="872"/>
      <c r="NSQ80" s="872"/>
      <c r="NSR80" s="872"/>
      <c r="NSS80" s="872"/>
      <c r="NST80" s="872"/>
      <c r="NSU80" s="872"/>
      <c r="NSV80" s="872"/>
      <c r="NSW80" s="872"/>
      <c r="NSX80" s="872"/>
      <c r="NSY80" s="872"/>
      <c r="NSZ80" s="872"/>
      <c r="NTA80" s="872"/>
      <c r="NTB80" s="872"/>
      <c r="NTC80" s="872"/>
      <c r="NTD80" s="872"/>
      <c r="NTE80" s="872"/>
      <c r="NTF80" s="872"/>
      <c r="NTG80" s="872"/>
      <c r="NTH80" s="872"/>
      <c r="NTI80" s="872"/>
      <c r="NTJ80" s="872"/>
      <c r="NTK80" s="872"/>
      <c r="NTL80" s="872"/>
      <c r="NTM80" s="872"/>
      <c r="NTN80" s="872"/>
      <c r="NTO80" s="872"/>
      <c r="NTP80" s="872"/>
      <c r="NTQ80" s="872"/>
      <c r="NTR80" s="872"/>
      <c r="NTS80" s="872"/>
      <c r="NTT80" s="872"/>
      <c r="NTU80" s="872"/>
      <c r="NTV80" s="872"/>
      <c r="NTW80" s="872"/>
      <c r="NTX80" s="872"/>
      <c r="NTY80" s="872"/>
      <c r="NTZ80" s="872"/>
      <c r="NUA80" s="872"/>
      <c r="NUB80" s="872"/>
      <c r="NUC80" s="872"/>
      <c r="NUD80" s="872"/>
      <c r="NUE80" s="872"/>
      <c r="NUF80" s="872"/>
      <c r="NUG80" s="872"/>
      <c r="NUH80" s="872"/>
      <c r="NUI80" s="872"/>
      <c r="NUJ80" s="872"/>
      <c r="NUK80" s="872"/>
      <c r="NUL80" s="872"/>
      <c r="NUM80" s="872"/>
      <c r="NUN80" s="872"/>
      <c r="NUO80" s="872"/>
      <c r="NUP80" s="872"/>
      <c r="NUQ80" s="872"/>
      <c r="NUR80" s="872"/>
      <c r="NUS80" s="872"/>
      <c r="NUT80" s="872"/>
      <c r="NUU80" s="872"/>
      <c r="NUV80" s="872"/>
      <c r="NUW80" s="872"/>
      <c r="NUX80" s="872"/>
      <c r="NUY80" s="872"/>
      <c r="NUZ80" s="872"/>
      <c r="NVA80" s="872"/>
      <c r="NVB80" s="872"/>
      <c r="NVC80" s="872"/>
      <c r="NVD80" s="872"/>
      <c r="NVE80" s="872"/>
      <c r="NVF80" s="872"/>
      <c r="NVG80" s="872"/>
      <c r="NVH80" s="872"/>
      <c r="NVI80" s="872"/>
      <c r="NVJ80" s="872"/>
      <c r="NVK80" s="872"/>
      <c r="NVL80" s="872"/>
      <c r="NVM80" s="872"/>
      <c r="NVN80" s="872"/>
      <c r="NVO80" s="872"/>
      <c r="NVP80" s="872"/>
      <c r="NVQ80" s="872"/>
      <c r="NVR80" s="872"/>
      <c r="NVS80" s="872"/>
      <c r="NVT80" s="872"/>
      <c r="NVU80" s="872"/>
      <c r="NVV80" s="872"/>
      <c r="NVW80" s="872"/>
      <c r="NVX80" s="872"/>
      <c r="NVY80" s="872"/>
      <c r="NVZ80" s="872"/>
      <c r="NWA80" s="872"/>
      <c r="NWB80" s="872"/>
      <c r="NWC80" s="872"/>
      <c r="NWD80" s="872"/>
      <c r="NWE80" s="872"/>
      <c r="NWF80" s="872"/>
      <c r="NWG80" s="872"/>
      <c r="NWH80" s="872"/>
      <c r="NWI80" s="872"/>
      <c r="NWJ80" s="872"/>
      <c r="NWK80" s="872"/>
      <c r="NWL80" s="872"/>
      <c r="NWM80" s="872"/>
      <c r="NWN80" s="872"/>
      <c r="NWO80" s="872"/>
      <c r="NWP80" s="872"/>
      <c r="NWQ80" s="872"/>
      <c r="NWR80" s="872"/>
      <c r="NWS80" s="872"/>
      <c r="NWT80" s="872"/>
      <c r="NWU80" s="872"/>
      <c r="NWV80" s="872"/>
      <c r="NWW80" s="872"/>
      <c r="NWX80" s="872"/>
      <c r="NWY80" s="872"/>
      <c r="NWZ80" s="872"/>
      <c r="NXA80" s="872"/>
      <c r="NXB80" s="872"/>
      <c r="NXC80" s="872"/>
      <c r="NXD80" s="872"/>
      <c r="NXE80" s="872"/>
      <c r="NXF80" s="872"/>
      <c r="NXG80" s="872"/>
      <c r="NXH80" s="872"/>
      <c r="NXI80" s="872"/>
      <c r="NXJ80" s="872"/>
      <c r="NXK80" s="872"/>
      <c r="NXL80" s="872"/>
      <c r="NXM80" s="872"/>
      <c r="NXN80" s="872"/>
      <c r="NXO80" s="872"/>
      <c r="NXP80" s="872"/>
      <c r="NXQ80" s="872"/>
      <c r="NXR80" s="872"/>
      <c r="NXS80" s="872"/>
      <c r="NXT80" s="872"/>
      <c r="NXU80" s="872"/>
      <c r="NXV80" s="872"/>
      <c r="NXW80" s="872"/>
      <c r="NXX80" s="872"/>
      <c r="NXY80" s="872"/>
      <c r="NXZ80" s="872"/>
      <c r="NYA80" s="872"/>
      <c r="NYB80" s="872"/>
      <c r="NYC80" s="872"/>
      <c r="NYD80" s="872"/>
      <c r="NYE80" s="872"/>
      <c r="NYF80" s="872"/>
      <c r="NYG80" s="872"/>
      <c r="NYH80" s="872"/>
      <c r="NYI80" s="872"/>
      <c r="NYJ80" s="872"/>
      <c r="NYK80" s="872"/>
      <c r="NYL80" s="872"/>
      <c r="NYM80" s="872"/>
      <c r="NYN80" s="872"/>
      <c r="NYO80" s="872"/>
      <c r="NYP80" s="872"/>
      <c r="NYQ80" s="872"/>
      <c r="NYR80" s="872"/>
      <c r="NYS80" s="872"/>
      <c r="NYT80" s="872"/>
      <c r="NYU80" s="872"/>
      <c r="NYV80" s="872"/>
      <c r="NYW80" s="872"/>
      <c r="NYX80" s="872"/>
      <c r="NYY80" s="872"/>
      <c r="NYZ80" s="872"/>
      <c r="NZA80" s="872"/>
      <c r="NZB80" s="872"/>
      <c r="NZC80" s="872"/>
      <c r="NZD80" s="872"/>
      <c r="NZE80" s="872"/>
      <c r="NZF80" s="872"/>
      <c r="NZG80" s="872"/>
      <c r="NZH80" s="872"/>
      <c r="NZI80" s="872"/>
      <c r="NZJ80" s="872"/>
      <c r="NZK80" s="872"/>
      <c r="NZL80" s="872"/>
      <c r="NZM80" s="872"/>
      <c r="NZN80" s="872"/>
      <c r="NZO80" s="872"/>
      <c r="NZP80" s="872"/>
      <c r="NZQ80" s="872"/>
      <c r="NZR80" s="872"/>
      <c r="NZS80" s="872"/>
      <c r="NZT80" s="872"/>
      <c r="NZU80" s="872"/>
      <c r="NZV80" s="872"/>
      <c r="NZW80" s="872"/>
      <c r="NZX80" s="872"/>
      <c r="NZY80" s="872"/>
      <c r="NZZ80" s="872"/>
      <c r="OAA80" s="872"/>
      <c r="OAB80" s="872"/>
      <c r="OAC80" s="872"/>
      <c r="OAD80" s="872"/>
      <c r="OAE80" s="872"/>
      <c r="OAF80" s="872"/>
      <c r="OAG80" s="872"/>
      <c r="OAH80" s="872"/>
      <c r="OAI80" s="872"/>
      <c r="OAJ80" s="872"/>
      <c r="OAK80" s="872"/>
      <c r="OAL80" s="872"/>
      <c r="OAM80" s="872"/>
      <c r="OAN80" s="872"/>
      <c r="OAO80" s="872"/>
      <c r="OAP80" s="872"/>
      <c r="OAQ80" s="872"/>
      <c r="OAR80" s="872"/>
      <c r="OAS80" s="872"/>
      <c r="OAT80" s="872"/>
      <c r="OAU80" s="872"/>
      <c r="OAV80" s="872"/>
      <c r="OAW80" s="872"/>
      <c r="OAX80" s="872"/>
      <c r="OAY80" s="872"/>
      <c r="OAZ80" s="872"/>
      <c r="OBA80" s="872"/>
      <c r="OBB80" s="872"/>
      <c r="OBC80" s="872"/>
      <c r="OBD80" s="872"/>
      <c r="OBE80" s="872"/>
      <c r="OBF80" s="872"/>
      <c r="OBG80" s="872"/>
      <c r="OBH80" s="872"/>
      <c r="OBI80" s="872"/>
      <c r="OBJ80" s="872"/>
      <c r="OBK80" s="872"/>
      <c r="OBL80" s="872"/>
      <c r="OBM80" s="872"/>
      <c r="OBN80" s="872"/>
      <c r="OBO80" s="872"/>
      <c r="OBP80" s="872"/>
      <c r="OBQ80" s="872"/>
      <c r="OBR80" s="872"/>
      <c r="OBS80" s="872"/>
      <c r="OBT80" s="872"/>
      <c r="OBU80" s="872"/>
      <c r="OBV80" s="872"/>
      <c r="OBW80" s="872"/>
      <c r="OBX80" s="872"/>
      <c r="OBY80" s="872"/>
      <c r="OBZ80" s="872"/>
      <c r="OCA80" s="872"/>
      <c r="OCB80" s="872"/>
      <c r="OCC80" s="872"/>
      <c r="OCD80" s="872"/>
      <c r="OCE80" s="872"/>
      <c r="OCF80" s="872"/>
      <c r="OCG80" s="872"/>
      <c r="OCH80" s="872"/>
      <c r="OCI80" s="872"/>
      <c r="OCJ80" s="872"/>
      <c r="OCK80" s="872"/>
      <c r="OCL80" s="872"/>
      <c r="OCM80" s="872"/>
      <c r="OCN80" s="872"/>
      <c r="OCO80" s="872"/>
      <c r="OCP80" s="872"/>
      <c r="OCQ80" s="872"/>
      <c r="OCR80" s="872"/>
      <c r="OCS80" s="872"/>
      <c r="OCT80" s="872"/>
      <c r="OCU80" s="872"/>
      <c r="OCV80" s="872"/>
      <c r="OCW80" s="872"/>
      <c r="OCX80" s="872"/>
      <c r="OCY80" s="872"/>
      <c r="OCZ80" s="872"/>
      <c r="ODA80" s="872"/>
      <c r="ODB80" s="872"/>
      <c r="ODC80" s="872"/>
      <c r="ODD80" s="872"/>
      <c r="ODE80" s="872"/>
      <c r="ODF80" s="872"/>
      <c r="ODG80" s="872"/>
      <c r="ODH80" s="872"/>
      <c r="ODI80" s="872"/>
      <c r="ODJ80" s="872"/>
      <c r="ODK80" s="872"/>
      <c r="ODL80" s="872"/>
      <c r="ODM80" s="872"/>
      <c r="ODN80" s="872"/>
      <c r="ODO80" s="872"/>
      <c r="ODP80" s="872"/>
      <c r="ODQ80" s="872"/>
      <c r="ODR80" s="872"/>
      <c r="ODS80" s="872"/>
      <c r="ODT80" s="872"/>
      <c r="ODU80" s="872"/>
      <c r="ODV80" s="872"/>
      <c r="ODW80" s="872"/>
      <c r="ODX80" s="872"/>
      <c r="ODY80" s="872"/>
      <c r="ODZ80" s="872"/>
      <c r="OEA80" s="872"/>
      <c r="OEB80" s="872"/>
      <c r="OEC80" s="872"/>
      <c r="OED80" s="872"/>
      <c r="OEE80" s="872"/>
      <c r="OEF80" s="872"/>
      <c r="OEG80" s="872"/>
      <c r="OEH80" s="872"/>
      <c r="OEI80" s="872"/>
      <c r="OEJ80" s="872"/>
      <c r="OEK80" s="872"/>
      <c r="OEL80" s="872"/>
      <c r="OEM80" s="872"/>
      <c r="OEN80" s="872"/>
      <c r="OEO80" s="872"/>
      <c r="OEP80" s="872"/>
      <c r="OEQ80" s="872"/>
      <c r="OER80" s="872"/>
      <c r="OES80" s="872"/>
      <c r="OET80" s="872"/>
      <c r="OEU80" s="872"/>
      <c r="OEV80" s="872"/>
      <c r="OEW80" s="872"/>
      <c r="OEX80" s="872"/>
      <c r="OEY80" s="872"/>
      <c r="OEZ80" s="872"/>
      <c r="OFA80" s="872"/>
      <c r="OFB80" s="872"/>
      <c r="OFC80" s="872"/>
      <c r="OFD80" s="872"/>
      <c r="OFE80" s="872"/>
      <c r="OFF80" s="872"/>
      <c r="OFG80" s="872"/>
      <c r="OFH80" s="872"/>
      <c r="OFI80" s="872"/>
      <c r="OFJ80" s="872"/>
      <c r="OFK80" s="872"/>
      <c r="OFL80" s="872"/>
      <c r="OFM80" s="872"/>
      <c r="OFN80" s="872"/>
      <c r="OFO80" s="872"/>
      <c r="OFP80" s="872"/>
      <c r="OFQ80" s="872"/>
      <c r="OFR80" s="872"/>
      <c r="OFS80" s="872"/>
      <c r="OFT80" s="872"/>
      <c r="OFU80" s="872"/>
      <c r="OFV80" s="872"/>
      <c r="OFW80" s="872"/>
      <c r="OFX80" s="872"/>
      <c r="OFY80" s="872"/>
      <c r="OFZ80" s="872"/>
      <c r="OGA80" s="872"/>
      <c r="OGB80" s="872"/>
      <c r="OGC80" s="872"/>
      <c r="OGD80" s="872"/>
      <c r="OGE80" s="872"/>
      <c r="OGF80" s="872"/>
      <c r="OGG80" s="872"/>
      <c r="OGH80" s="872"/>
      <c r="OGI80" s="872"/>
      <c r="OGJ80" s="872"/>
      <c r="OGK80" s="872"/>
      <c r="OGL80" s="872"/>
      <c r="OGM80" s="872"/>
      <c r="OGN80" s="872"/>
      <c r="OGO80" s="872"/>
      <c r="OGP80" s="872"/>
      <c r="OGQ80" s="872"/>
      <c r="OGR80" s="872"/>
      <c r="OGS80" s="872"/>
      <c r="OGT80" s="872"/>
      <c r="OGU80" s="872"/>
      <c r="OGV80" s="872"/>
      <c r="OGW80" s="872"/>
      <c r="OGX80" s="872"/>
      <c r="OGY80" s="872"/>
      <c r="OGZ80" s="872"/>
      <c r="OHA80" s="872"/>
      <c r="OHB80" s="872"/>
      <c r="OHC80" s="872"/>
      <c r="OHD80" s="872"/>
      <c r="OHE80" s="872"/>
      <c r="OHF80" s="872"/>
      <c r="OHG80" s="872"/>
      <c r="OHH80" s="872"/>
      <c r="OHI80" s="872"/>
      <c r="OHJ80" s="872"/>
      <c r="OHK80" s="872"/>
      <c r="OHL80" s="872"/>
      <c r="OHM80" s="872"/>
      <c r="OHN80" s="872"/>
      <c r="OHO80" s="872"/>
      <c r="OHP80" s="872"/>
      <c r="OHQ80" s="872"/>
      <c r="OHR80" s="872"/>
      <c r="OHS80" s="872"/>
      <c r="OHT80" s="872"/>
      <c r="OHU80" s="872"/>
      <c r="OHV80" s="872"/>
      <c r="OHW80" s="872"/>
      <c r="OHX80" s="872"/>
      <c r="OHY80" s="872"/>
      <c r="OHZ80" s="872"/>
      <c r="OIA80" s="872"/>
      <c r="OIB80" s="872"/>
      <c r="OIC80" s="872"/>
      <c r="OID80" s="872"/>
      <c r="OIE80" s="872"/>
      <c r="OIF80" s="872"/>
      <c r="OIG80" s="872"/>
      <c r="OIH80" s="872"/>
      <c r="OII80" s="872"/>
      <c r="OIJ80" s="872"/>
      <c r="OIK80" s="872"/>
      <c r="OIL80" s="872"/>
      <c r="OIM80" s="872"/>
      <c r="OIN80" s="872"/>
      <c r="OIO80" s="872"/>
      <c r="OIP80" s="872"/>
      <c r="OIQ80" s="872"/>
      <c r="OIR80" s="872"/>
      <c r="OIS80" s="872"/>
      <c r="OIT80" s="872"/>
      <c r="OIU80" s="872"/>
      <c r="OIV80" s="872"/>
      <c r="OIW80" s="872"/>
      <c r="OIX80" s="872"/>
      <c r="OIY80" s="872"/>
      <c r="OIZ80" s="872"/>
      <c r="OJA80" s="872"/>
      <c r="OJB80" s="872"/>
      <c r="OJC80" s="872"/>
      <c r="OJD80" s="872"/>
      <c r="OJE80" s="872"/>
      <c r="OJF80" s="872"/>
      <c r="OJG80" s="872"/>
      <c r="OJH80" s="872"/>
      <c r="OJI80" s="872"/>
      <c r="OJJ80" s="872"/>
      <c r="OJK80" s="872"/>
      <c r="OJL80" s="872"/>
      <c r="OJM80" s="872"/>
      <c r="OJN80" s="872"/>
      <c r="OJO80" s="872"/>
      <c r="OJP80" s="872"/>
      <c r="OJQ80" s="872"/>
      <c r="OJR80" s="872"/>
      <c r="OJS80" s="872"/>
      <c r="OJT80" s="872"/>
      <c r="OJU80" s="872"/>
      <c r="OJV80" s="872"/>
      <c r="OJW80" s="872"/>
      <c r="OJX80" s="872"/>
      <c r="OJY80" s="872"/>
      <c r="OJZ80" s="872"/>
      <c r="OKA80" s="872"/>
      <c r="OKB80" s="872"/>
      <c r="OKC80" s="872"/>
      <c r="OKD80" s="872"/>
      <c r="OKE80" s="872"/>
      <c r="OKF80" s="872"/>
      <c r="OKG80" s="872"/>
      <c r="OKH80" s="872"/>
      <c r="OKI80" s="872"/>
      <c r="OKJ80" s="872"/>
      <c r="OKK80" s="872"/>
      <c r="OKL80" s="872"/>
      <c r="OKM80" s="872"/>
      <c r="OKN80" s="872"/>
      <c r="OKO80" s="872"/>
      <c r="OKP80" s="872"/>
      <c r="OKQ80" s="872"/>
      <c r="OKR80" s="872"/>
      <c r="OKS80" s="872"/>
      <c r="OKT80" s="872"/>
      <c r="OKU80" s="872"/>
      <c r="OKV80" s="872"/>
      <c r="OKW80" s="872"/>
      <c r="OKX80" s="872"/>
      <c r="OKY80" s="872"/>
      <c r="OKZ80" s="872"/>
      <c r="OLA80" s="872"/>
      <c r="OLB80" s="872"/>
      <c r="OLC80" s="872"/>
      <c r="OLD80" s="872"/>
      <c r="OLE80" s="872"/>
      <c r="OLF80" s="872"/>
      <c r="OLG80" s="872"/>
      <c r="OLH80" s="872"/>
      <c r="OLI80" s="872"/>
      <c r="OLJ80" s="872"/>
      <c r="OLK80" s="872"/>
      <c r="OLL80" s="872"/>
      <c r="OLM80" s="872"/>
      <c r="OLN80" s="872"/>
      <c r="OLO80" s="872"/>
      <c r="OLP80" s="872"/>
      <c r="OLQ80" s="872"/>
      <c r="OLR80" s="872"/>
      <c r="OLS80" s="872"/>
      <c r="OLT80" s="872"/>
      <c r="OLU80" s="872"/>
      <c r="OLV80" s="872"/>
      <c r="OLW80" s="872"/>
      <c r="OLX80" s="872"/>
      <c r="OLY80" s="872"/>
      <c r="OLZ80" s="872"/>
      <c r="OMA80" s="872"/>
      <c r="OMB80" s="872"/>
      <c r="OMC80" s="872"/>
      <c r="OMD80" s="872"/>
      <c r="OME80" s="872"/>
      <c r="OMF80" s="872"/>
      <c r="OMG80" s="872"/>
      <c r="OMH80" s="872"/>
      <c r="OMI80" s="872"/>
      <c r="OMJ80" s="872"/>
      <c r="OMK80" s="872"/>
      <c r="OML80" s="872"/>
      <c r="OMM80" s="872"/>
      <c r="OMN80" s="872"/>
      <c r="OMO80" s="872"/>
      <c r="OMP80" s="872"/>
      <c r="OMQ80" s="872"/>
      <c r="OMR80" s="872"/>
      <c r="OMS80" s="872"/>
      <c r="OMT80" s="872"/>
      <c r="OMU80" s="872"/>
      <c r="OMV80" s="872"/>
      <c r="OMW80" s="872"/>
      <c r="OMX80" s="872"/>
      <c r="OMY80" s="872"/>
      <c r="OMZ80" s="872"/>
      <c r="ONA80" s="872"/>
      <c r="ONB80" s="872"/>
      <c r="ONC80" s="872"/>
      <c r="OND80" s="872"/>
      <c r="ONE80" s="872"/>
      <c r="ONF80" s="872"/>
      <c r="ONG80" s="872"/>
      <c r="ONH80" s="872"/>
      <c r="ONI80" s="872"/>
      <c r="ONJ80" s="872"/>
      <c r="ONK80" s="872"/>
      <c r="ONL80" s="872"/>
      <c r="ONM80" s="872"/>
      <c r="ONN80" s="872"/>
      <c r="ONO80" s="872"/>
      <c r="ONP80" s="872"/>
      <c r="ONQ80" s="872"/>
      <c r="ONR80" s="872"/>
      <c r="ONS80" s="872"/>
      <c r="ONT80" s="872"/>
      <c r="ONU80" s="872"/>
      <c r="ONV80" s="872"/>
      <c r="ONW80" s="872"/>
      <c r="ONX80" s="872"/>
      <c r="ONY80" s="872"/>
      <c r="ONZ80" s="872"/>
      <c r="OOA80" s="872"/>
      <c r="OOB80" s="872"/>
      <c r="OOC80" s="872"/>
      <c r="OOD80" s="872"/>
      <c r="OOE80" s="872"/>
      <c r="OOF80" s="872"/>
      <c r="OOG80" s="872"/>
      <c r="OOH80" s="872"/>
      <c r="OOI80" s="872"/>
      <c r="OOJ80" s="872"/>
      <c r="OOK80" s="872"/>
      <c r="OOL80" s="872"/>
      <c r="OOM80" s="872"/>
      <c r="OON80" s="872"/>
      <c r="OOO80" s="872"/>
      <c r="OOP80" s="872"/>
      <c r="OOQ80" s="872"/>
      <c r="OOR80" s="872"/>
      <c r="OOS80" s="872"/>
      <c r="OOT80" s="872"/>
      <c r="OOU80" s="872"/>
      <c r="OOV80" s="872"/>
      <c r="OOW80" s="872"/>
      <c r="OOX80" s="872"/>
      <c r="OOY80" s="872"/>
      <c r="OOZ80" s="872"/>
      <c r="OPA80" s="872"/>
      <c r="OPB80" s="872"/>
      <c r="OPC80" s="872"/>
      <c r="OPD80" s="872"/>
      <c r="OPE80" s="872"/>
      <c r="OPF80" s="872"/>
      <c r="OPG80" s="872"/>
      <c r="OPH80" s="872"/>
      <c r="OPI80" s="872"/>
      <c r="OPJ80" s="872"/>
      <c r="OPK80" s="872"/>
      <c r="OPL80" s="872"/>
      <c r="OPM80" s="872"/>
      <c r="OPN80" s="872"/>
      <c r="OPO80" s="872"/>
      <c r="OPP80" s="872"/>
      <c r="OPQ80" s="872"/>
      <c r="OPR80" s="872"/>
      <c r="OPS80" s="872"/>
      <c r="OPT80" s="872"/>
      <c r="OPU80" s="872"/>
      <c r="OPV80" s="872"/>
      <c r="OPW80" s="872"/>
      <c r="OPX80" s="872"/>
      <c r="OPY80" s="872"/>
      <c r="OPZ80" s="872"/>
      <c r="OQA80" s="872"/>
      <c r="OQB80" s="872"/>
      <c r="OQC80" s="872"/>
      <c r="OQD80" s="872"/>
      <c r="OQE80" s="872"/>
      <c r="OQF80" s="872"/>
      <c r="OQG80" s="872"/>
      <c r="OQH80" s="872"/>
      <c r="OQI80" s="872"/>
      <c r="OQJ80" s="872"/>
      <c r="OQK80" s="872"/>
      <c r="OQL80" s="872"/>
      <c r="OQM80" s="872"/>
      <c r="OQN80" s="872"/>
      <c r="OQO80" s="872"/>
      <c r="OQP80" s="872"/>
      <c r="OQQ80" s="872"/>
      <c r="OQR80" s="872"/>
      <c r="OQS80" s="872"/>
      <c r="OQT80" s="872"/>
      <c r="OQU80" s="872"/>
      <c r="OQV80" s="872"/>
      <c r="OQW80" s="872"/>
      <c r="OQX80" s="872"/>
      <c r="OQY80" s="872"/>
      <c r="OQZ80" s="872"/>
      <c r="ORA80" s="872"/>
      <c r="ORB80" s="872"/>
      <c r="ORC80" s="872"/>
      <c r="ORD80" s="872"/>
      <c r="ORE80" s="872"/>
      <c r="ORF80" s="872"/>
      <c r="ORG80" s="872"/>
      <c r="ORH80" s="872"/>
      <c r="ORI80" s="872"/>
      <c r="ORJ80" s="872"/>
      <c r="ORK80" s="872"/>
      <c r="ORL80" s="872"/>
      <c r="ORM80" s="872"/>
      <c r="ORN80" s="872"/>
      <c r="ORO80" s="872"/>
      <c r="ORP80" s="872"/>
      <c r="ORQ80" s="872"/>
      <c r="ORR80" s="872"/>
      <c r="ORS80" s="872"/>
      <c r="ORT80" s="872"/>
      <c r="ORU80" s="872"/>
      <c r="ORV80" s="872"/>
      <c r="ORW80" s="872"/>
      <c r="ORX80" s="872"/>
      <c r="ORY80" s="872"/>
      <c r="ORZ80" s="872"/>
      <c r="OSA80" s="872"/>
      <c r="OSB80" s="872"/>
      <c r="OSC80" s="872"/>
      <c r="OSD80" s="872"/>
      <c r="OSE80" s="872"/>
      <c r="OSF80" s="872"/>
      <c r="OSG80" s="872"/>
      <c r="OSH80" s="872"/>
      <c r="OSI80" s="872"/>
      <c r="OSJ80" s="872"/>
      <c r="OSK80" s="872"/>
      <c r="OSL80" s="872"/>
      <c r="OSM80" s="872"/>
      <c r="OSN80" s="872"/>
      <c r="OSO80" s="872"/>
      <c r="OSP80" s="872"/>
      <c r="OSQ80" s="872"/>
      <c r="OSR80" s="872"/>
      <c r="OSS80" s="872"/>
      <c r="OST80" s="872"/>
      <c r="OSU80" s="872"/>
      <c r="OSV80" s="872"/>
      <c r="OSW80" s="872"/>
      <c r="OSX80" s="872"/>
      <c r="OSY80" s="872"/>
      <c r="OSZ80" s="872"/>
      <c r="OTA80" s="872"/>
      <c r="OTB80" s="872"/>
      <c r="OTC80" s="872"/>
      <c r="OTD80" s="872"/>
      <c r="OTE80" s="872"/>
      <c r="OTF80" s="872"/>
      <c r="OTG80" s="872"/>
      <c r="OTH80" s="872"/>
      <c r="OTI80" s="872"/>
      <c r="OTJ80" s="872"/>
      <c r="OTK80" s="872"/>
      <c r="OTL80" s="872"/>
      <c r="OTM80" s="872"/>
      <c r="OTN80" s="872"/>
      <c r="OTO80" s="872"/>
      <c r="OTP80" s="872"/>
      <c r="OTQ80" s="872"/>
      <c r="OTR80" s="872"/>
      <c r="OTS80" s="872"/>
      <c r="OTT80" s="872"/>
      <c r="OTU80" s="872"/>
      <c r="OTV80" s="872"/>
      <c r="OTW80" s="872"/>
      <c r="OTX80" s="872"/>
      <c r="OTY80" s="872"/>
      <c r="OTZ80" s="872"/>
      <c r="OUA80" s="872"/>
      <c r="OUB80" s="872"/>
      <c r="OUC80" s="872"/>
      <c r="OUD80" s="872"/>
      <c r="OUE80" s="872"/>
      <c r="OUF80" s="872"/>
      <c r="OUG80" s="872"/>
      <c r="OUH80" s="872"/>
      <c r="OUI80" s="872"/>
      <c r="OUJ80" s="872"/>
      <c r="OUK80" s="872"/>
      <c r="OUL80" s="872"/>
      <c r="OUM80" s="872"/>
      <c r="OUN80" s="872"/>
      <c r="OUO80" s="872"/>
      <c r="OUP80" s="872"/>
      <c r="OUQ80" s="872"/>
      <c r="OUR80" s="872"/>
      <c r="OUS80" s="872"/>
      <c r="OUT80" s="872"/>
      <c r="OUU80" s="872"/>
      <c r="OUV80" s="872"/>
      <c r="OUW80" s="872"/>
      <c r="OUX80" s="872"/>
      <c r="OUY80" s="872"/>
      <c r="OUZ80" s="872"/>
      <c r="OVA80" s="872"/>
      <c r="OVB80" s="872"/>
      <c r="OVC80" s="872"/>
      <c r="OVD80" s="872"/>
      <c r="OVE80" s="872"/>
      <c r="OVF80" s="872"/>
      <c r="OVG80" s="872"/>
      <c r="OVH80" s="872"/>
      <c r="OVI80" s="872"/>
      <c r="OVJ80" s="872"/>
      <c r="OVK80" s="872"/>
      <c r="OVL80" s="872"/>
      <c r="OVM80" s="872"/>
      <c r="OVN80" s="872"/>
      <c r="OVO80" s="872"/>
      <c r="OVP80" s="872"/>
      <c r="OVQ80" s="872"/>
      <c r="OVR80" s="872"/>
      <c r="OVS80" s="872"/>
      <c r="OVT80" s="872"/>
      <c r="OVU80" s="872"/>
      <c r="OVV80" s="872"/>
      <c r="OVW80" s="872"/>
      <c r="OVX80" s="872"/>
      <c r="OVY80" s="872"/>
      <c r="OVZ80" s="872"/>
      <c r="OWA80" s="872"/>
      <c r="OWB80" s="872"/>
      <c r="OWC80" s="872"/>
      <c r="OWD80" s="872"/>
      <c r="OWE80" s="872"/>
      <c r="OWF80" s="872"/>
      <c r="OWG80" s="872"/>
      <c r="OWH80" s="872"/>
      <c r="OWI80" s="872"/>
      <c r="OWJ80" s="872"/>
      <c r="OWK80" s="872"/>
      <c r="OWL80" s="872"/>
      <c r="OWM80" s="872"/>
      <c r="OWN80" s="872"/>
      <c r="OWO80" s="872"/>
      <c r="OWP80" s="872"/>
      <c r="OWQ80" s="872"/>
      <c r="OWR80" s="872"/>
      <c r="OWS80" s="872"/>
      <c r="OWT80" s="872"/>
      <c r="OWU80" s="872"/>
      <c r="OWV80" s="872"/>
      <c r="OWW80" s="872"/>
      <c r="OWX80" s="872"/>
      <c r="OWY80" s="872"/>
      <c r="OWZ80" s="872"/>
      <c r="OXA80" s="872"/>
      <c r="OXB80" s="872"/>
      <c r="OXC80" s="872"/>
      <c r="OXD80" s="872"/>
      <c r="OXE80" s="872"/>
      <c r="OXF80" s="872"/>
      <c r="OXG80" s="872"/>
      <c r="OXH80" s="872"/>
      <c r="OXI80" s="872"/>
      <c r="OXJ80" s="872"/>
      <c r="OXK80" s="872"/>
      <c r="OXL80" s="872"/>
      <c r="OXM80" s="872"/>
      <c r="OXN80" s="872"/>
      <c r="OXO80" s="872"/>
      <c r="OXP80" s="872"/>
      <c r="OXQ80" s="872"/>
      <c r="OXR80" s="872"/>
      <c r="OXS80" s="872"/>
      <c r="OXT80" s="872"/>
      <c r="OXU80" s="872"/>
      <c r="OXV80" s="872"/>
      <c r="OXW80" s="872"/>
      <c r="OXX80" s="872"/>
      <c r="OXY80" s="872"/>
      <c r="OXZ80" s="872"/>
      <c r="OYA80" s="872"/>
      <c r="OYB80" s="872"/>
      <c r="OYC80" s="872"/>
      <c r="OYD80" s="872"/>
      <c r="OYE80" s="872"/>
      <c r="OYF80" s="872"/>
      <c r="OYG80" s="872"/>
      <c r="OYH80" s="872"/>
      <c r="OYI80" s="872"/>
      <c r="OYJ80" s="872"/>
      <c r="OYK80" s="872"/>
      <c r="OYL80" s="872"/>
      <c r="OYM80" s="872"/>
      <c r="OYN80" s="872"/>
      <c r="OYO80" s="872"/>
      <c r="OYP80" s="872"/>
      <c r="OYQ80" s="872"/>
      <c r="OYR80" s="872"/>
      <c r="OYS80" s="872"/>
      <c r="OYT80" s="872"/>
      <c r="OYU80" s="872"/>
      <c r="OYV80" s="872"/>
      <c r="OYW80" s="872"/>
      <c r="OYX80" s="872"/>
      <c r="OYY80" s="872"/>
      <c r="OYZ80" s="872"/>
      <c r="OZA80" s="872"/>
      <c r="OZB80" s="872"/>
      <c r="OZC80" s="872"/>
      <c r="OZD80" s="872"/>
      <c r="OZE80" s="872"/>
      <c r="OZF80" s="872"/>
      <c r="OZG80" s="872"/>
      <c r="OZH80" s="872"/>
      <c r="OZI80" s="872"/>
      <c r="OZJ80" s="872"/>
      <c r="OZK80" s="872"/>
      <c r="OZL80" s="872"/>
      <c r="OZM80" s="872"/>
      <c r="OZN80" s="872"/>
      <c r="OZO80" s="872"/>
      <c r="OZP80" s="872"/>
      <c r="OZQ80" s="872"/>
      <c r="OZR80" s="872"/>
      <c r="OZS80" s="872"/>
      <c r="OZT80" s="872"/>
      <c r="OZU80" s="872"/>
      <c r="OZV80" s="872"/>
      <c r="OZW80" s="872"/>
      <c r="OZX80" s="872"/>
      <c r="OZY80" s="872"/>
      <c r="OZZ80" s="872"/>
      <c r="PAA80" s="872"/>
      <c r="PAB80" s="872"/>
      <c r="PAC80" s="872"/>
      <c r="PAD80" s="872"/>
      <c r="PAE80" s="872"/>
      <c r="PAF80" s="872"/>
      <c r="PAG80" s="872"/>
      <c r="PAH80" s="872"/>
      <c r="PAI80" s="872"/>
      <c r="PAJ80" s="872"/>
      <c r="PAK80" s="872"/>
      <c r="PAL80" s="872"/>
      <c r="PAM80" s="872"/>
      <c r="PAN80" s="872"/>
      <c r="PAO80" s="872"/>
      <c r="PAP80" s="872"/>
      <c r="PAQ80" s="872"/>
      <c r="PAR80" s="872"/>
      <c r="PAS80" s="872"/>
      <c r="PAT80" s="872"/>
      <c r="PAU80" s="872"/>
      <c r="PAV80" s="872"/>
      <c r="PAW80" s="872"/>
      <c r="PAX80" s="872"/>
      <c r="PAY80" s="872"/>
      <c r="PAZ80" s="872"/>
      <c r="PBA80" s="872"/>
      <c r="PBB80" s="872"/>
      <c r="PBC80" s="872"/>
      <c r="PBD80" s="872"/>
      <c r="PBE80" s="872"/>
      <c r="PBF80" s="872"/>
      <c r="PBG80" s="872"/>
      <c r="PBH80" s="872"/>
      <c r="PBI80" s="872"/>
      <c r="PBJ80" s="872"/>
      <c r="PBK80" s="872"/>
      <c r="PBL80" s="872"/>
      <c r="PBM80" s="872"/>
      <c r="PBN80" s="872"/>
      <c r="PBO80" s="872"/>
      <c r="PBP80" s="872"/>
      <c r="PBQ80" s="872"/>
      <c r="PBR80" s="872"/>
      <c r="PBS80" s="872"/>
      <c r="PBT80" s="872"/>
      <c r="PBU80" s="872"/>
      <c r="PBV80" s="872"/>
      <c r="PBW80" s="872"/>
      <c r="PBX80" s="872"/>
      <c r="PBY80" s="872"/>
      <c r="PBZ80" s="872"/>
      <c r="PCA80" s="872"/>
      <c r="PCB80" s="872"/>
      <c r="PCC80" s="872"/>
      <c r="PCD80" s="872"/>
      <c r="PCE80" s="872"/>
      <c r="PCF80" s="872"/>
      <c r="PCG80" s="872"/>
      <c r="PCH80" s="872"/>
      <c r="PCI80" s="872"/>
      <c r="PCJ80" s="872"/>
      <c r="PCK80" s="872"/>
      <c r="PCL80" s="872"/>
      <c r="PCM80" s="872"/>
      <c r="PCN80" s="872"/>
      <c r="PCO80" s="872"/>
      <c r="PCP80" s="872"/>
      <c r="PCQ80" s="872"/>
      <c r="PCR80" s="872"/>
      <c r="PCS80" s="872"/>
      <c r="PCT80" s="872"/>
      <c r="PCU80" s="872"/>
      <c r="PCV80" s="872"/>
      <c r="PCW80" s="872"/>
      <c r="PCX80" s="872"/>
      <c r="PCY80" s="872"/>
      <c r="PCZ80" s="872"/>
      <c r="PDA80" s="872"/>
      <c r="PDB80" s="872"/>
      <c r="PDC80" s="872"/>
      <c r="PDD80" s="872"/>
      <c r="PDE80" s="872"/>
      <c r="PDF80" s="872"/>
      <c r="PDG80" s="872"/>
      <c r="PDH80" s="872"/>
      <c r="PDI80" s="872"/>
      <c r="PDJ80" s="872"/>
      <c r="PDK80" s="872"/>
      <c r="PDL80" s="872"/>
      <c r="PDM80" s="872"/>
      <c r="PDN80" s="872"/>
      <c r="PDO80" s="872"/>
      <c r="PDP80" s="872"/>
      <c r="PDQ80" s="872"/>
      <c r="PDR80" s="872"/>
      <c r="PDS80" s="872"/>
      <c r="PDT80" s="872"/>
      <c r="PDU80" s="872"/>
      <c r="PDV80" s="872"/>
      <c r="PDW80" s="872"/>
      <c r="PDX80" s="872"/>
      <c r="PDY80" s="872"/>
      <c r="PDZ80" s="872"/>
      <c r="PEA80" s="872"/>
      <c r="PEB80" s="872"/>
      <c r="PEC80" s="872"/>
      <c r="PED80" s="872"/>
      <c r="PEE80" s="872"/>
      <c r="PEF80" s="872"/>
      <c r="PEG80" s="872"/>
      <c r="PEH80" s="872"/>
      <c r="PEI80" s="872"/>
      <c r="PEJ80" s="872"/>
      <c r="PEK80" s="872"/>
      <c r="PEL80" s="872"/>
      <c r="PEM80" s="872"/>
      <c r="PEN80" s="872"/>
      <c r="PEO80" s="872"/>
      <c r="PEP80" s="872"/>
      <c r="PEQ80" s="872"/>
      <c r="PER80" s="872"/>
      <c r="PES80" s="872"/>
      <c r="PET80" s="872"/>
      <c r="PEU80" s="872"/>
      <c r="PEV80" s="872"/>
      <c r="PEW80" s="872"/>
      <c r="PEX80" s="872"/>
      <c r="PEY80" s="872"/>
      <c r="PEZ80" s="872"/>
      <c r="PFA80" s="872"/>
      <c r="PFB80" s="872"/>
      <c r="PFC80" s="872"/>
      <c r="PFD80" s="872"/>
      <c r="PFE80" s="872"/>
      <c r="PFF80" s="872"/>
      <c r="PFG80" s="872"/>
      <c r="PFH80" s="872"/>
      <c r="PFI80" s="872"/>
      <c r="PFJ80" s="872"/>
      <c r="PFK80" s="872"/>
      <c r="PFL80" s="872"/>
      <c r="PFM80" s="872"/>
      <c r="PFN80" s="872"/>
      <c r="PFO80" s="872"/>
      <c r="PFP80" s="872"/>
      <c r="PFQ80" s="872"/>
      <c r="PFR80" s="872"/>
      <c r="PFS80" s="872"/>
      <c r="PFT80" s="872"/>
      <c r="PFU80" s="872"/>
      <c r="PFV80" s="872"/>
      <c r="PFW80" s="872"/>
      <c r="PFX80" s="872"/>
      <c r="PFY80" s="872"/>
      <c r="PFZ80" s="872"/>
      <c r="PGA80" s="872"/>
      <c r="PGB80" s="872"/>
      <c r="PGC80" s="872"/>
      <c r="PGD80" s="872"/>
      <c r="PGE80" s="872"/>
      <c r="PGF80" s="872"/>
      <c r="PGG80" s="872"/>
      <c r="PGH80" s="872"/>
      <c r="PGI80" s="872"/>
      <c r="PGJ80" s="872"/>
      <c r="PGK80" s="872"/>
      <c r="PGL80" s="872"/>
      <c r="PGM80" s="872"/>
      <c r="PGN80" s="872"/>
      <c r="PGO80" s="872"/>
      <c r="PGP80" s="872"/>
      <c r="PGQ80" s="872"/>
      <c r="PGR80" s="872"/>
      <c r="PGS80" s="872"/>
      <c r="PGT80" s="872"/>
      <c r="PGU80" s="872"/>
      <c r="PGV80" s="872"/>
      <c r="PGW80" s="872"/>
      <c r="PGX80" s="872"/>
      <c r="PGY80" s="872"/>
      <c r="PGZ80" s="872"/>
      <c r="PHA80" s="872"/>
      <c r="PHB80" s="872"/>
      <c r="PHC80" s="872"/>
      <c r="PHD80" s="872"/>
      <c r="PHE80" s="872"/>
      <c r="PHF80" s="872"/>
      <c r="PHG80" s="872"/>
      <c r="PHH80" s="872"/>
      <c r="PHI80" s="872"/>
      <c r="PHJ80" s="872"/>
      <c r="PHK80" s="872"/>
      <c r="PHL80" s="872"/>
      <c r="PHM80" s="872"/>
      <c r="PHN80" s="872"/>
      <c r="PHO80" s="872"/>
      <c r="PHP80" s="872"/>
      <c r="PHQ80" s="872"/>
      <c r="PHR80" s="872"/>
      <c r="PHS80" s="872"/>
      <c r="PHT80" s="872"/>
      <c r="PHU80" s="872"/>
      <c r="PHV80" s="872"/>
      <c r="PHW80" s="872"/>
      <c r="PHX80" s="872"/>
      <c r="PHY80" s="872"/>
      <c r="PHZ80" s="872"/>
      <c r="PIA80" s="872"/>
      <c r="PIB80" s="872"/>
      <c r="PIC80" s="872"/>
      <c r="PID80" s="872"/>
      <c r="PIE80" s="872"/>
      <c r="PIF80" s="872"/>
      <c r="PIG80" s="872"/>
      <c r="PIH80" s="872"/>
      <c r="PII80" s="872"/>
      <c r="PIJ80" s="872"/>
      <c r="PIK80" s="872"/>
      <c r="PIL80" s="872"/>
      <c r="PIM80" s="872"/>
      <c r="PIN80" s="872"/>
      <c r="PIO80" s="872"/>
      <c r="PIP80" s="872"/>
      <c r="PIQ80" s="872"/>
      <c r="PIR80" s="872"/>
      <c r="PIS80" s="872"/>
      <c r="PIT80" s="872"/>
      <c r="PIU80" s="872"/>
      <c r="PIV80" s="872"/>
      <c r="PIW80" s="872"/>
      <c r="PIX80" s="872"/>
      <c r="PIY80" s="872"/>
      <c r="PIZ80" s="872"/>
      <c r="PJA80" s="872"/>
      <c r="PJB80" s="872"/>
      <c r="PJC80" s="872"/>
      <c r="PJD80" s="872"/>
      <c r="PJE80" s="872"/>
      <c r="PJF80" s="872"/>
      <c r="PJG80" s="872"/>
      <c r="PJH80" s="872"/>
      <c r="PJI80" s="872"/>
      <c r="PJJ80" s="872"/>
      <c r="PJK80" s="872"/>
      <c r="PJL80" s="872"/>
      <c r="PJM80" s="872"/>
      <c r="PJN80" s="872"/>
      <c r="PJO80" s="872"/>
      <c r="PJP80" s="872"/>
      <c r="PJQ80" s="872"/>
      <c r="PJR80" s="872"/>
      <c r="PJS80" s="872"/>
      <c r="PJT80" s="872"/>
      <c r="PJU80" s="872"/>
      <c r="PJV80" s="872"/>
      <c r="PJW80" s="872"/>
      <c r="PJX80" s="872"/>
      <c r="PJY80" s="872"/>
      <c r="PJZ80" s="872"/>
      <c r="PKA80" s="872"/>
      <c r="PKB80" s="872"/>
      <c r="PKC80" s="872"/>
      <c r="PKD80" s="872"/>
      <c r="PKE80" s="872"/>
      <c r="PKF80" s="872"/>
      <c r="PKG80" s="872"/>
      <c r="PKH80" s="872"/>
      <c r="PKI80" s="872"/>
      <c r="PKJ80" s="872"/>
      <c r="PKK80" s="872"/>
      <c r="PKL80" s="872"/>
      <c r="PKM80" s="872"/>
      <c r="PKN80" s="872"/>
      <c r="PKO80" s="872"/>
      <c r="PKP80" s="872"/>
      <c r="PKQ80" s="872"/>
      <c r="PKR80" s="872"/>
      <c r="PKS80" s="872"/>
      <c r="PKT80" s="872"/>
      <c r="PKU80" s="872"/>
      <c r="PKV80" s="872"/>
      <c r="PKW80" s="872"/>
      <c r="PKX80" s="872"/>
      <c r="PKY80" s="872"/>
      <c r="PKZ80" s="872"/>
      <c r="PLA80" s="872"/>
      <c r="PLB80" s="872"/>
      <c r="PLC80" s="872"/>
      <c r="PLD80" s="872"/>
      <c r="PLE80" s="872"/>
      <c r="PLF80" s="872"/>
      <c r="PLG80" s="872"/>
      <c r="PLH80" s="872"/>
      <c r="PLI80" s="872"/>
      <c r="PLJ80" s="872"/>
      <c r="PLK80" s="872"/>
      <c r="PLL80" s="872"/>
      <c r="PLM80" s="872"/>
      <c r="PLN80" s="872"/>
      <c r="PLO80" s="872"/>
      <c r="PLP80" s="872"/>
      <c r="PLQ80" s="872"/>
      <c r="PLR80" s="872"/>
      <c r="PLS80" s="872"/>
      <c r="PLT80" s="872"/>
      <c r="PLU80" s="872"/>
      <c r="PLV80" s="872"/>
      <c r="PLW80" s="872"/>
      <c r="PLX80" s="872"/>
      <c r="PLY80" s="872"/>
      <c r="PLZ80" s="872"/>
      <c r="PMA80" s="872"/>
      <c r="PMB80" s="872"/>
      <c r="PMC80" s="872"/>
      <c r="PMD80" s="872"/>
      <c r="PME80" s="872"/>
      <c r="PMF80" s="872"/>
      <c r="PMG80" s="872"/>
      <c r="PMH80" s="872"/>
      <c r="PMI80" s="872"/>
      <c r="PMJ80" s="872"/>
      <c r="PMK80" s="872"/>
      <c r="PML80" s="872"/>
      <c r="PMM80" s="872"/>
      <c r="PMN80" s="872"/>
      <c r="PMO80" s="872"/>
      <c r="PMP80" s="872"/>
      <c r="PMQ80" s="872"/>
      <c r="PMR80" s="872"/>
      <c r="PMS80" s="872"/>
      <c r="PMT80" s="872"/>
      <c r="PMU80" s="872"/>
      <c r="PMV80" s="872"/>
      <c r="PMW80" s="872"/>
      <c r="PMX80" s="872"/>
      <c r="PMY80" s="872"/>
      <c r="PMZ80" s="872"/>
      <c r="PNA80" s="872"/>
      <c r="PNB80" s="872"/>
      <c r="PNC80" s="872"/>
      <c r="PND80" s="872"/>
      <c r="PNE80" s="872"/>
      <c r="PNF80" s="872"/>
      <c r="PNG80" s="872"/>
      <c r="PNH80" s="872"/>
      <c r="PNI80" s="872"/>
      <c r="PNJ80" s="872"/>
      <c r="PNK80" s="872"/>
      <c r="PNL80" s="872"/>
      <c r="PNM80" s="872"/>
      <c r="PNN80" s="872"/>
      <c r="PNO80" s="872"/>
      <c r="PNP80" s="872"/>
      <c r="PNQ80" s="872"/>
      <c r="PNR80" s="872"/>
      <c r="PNS80" s="872"/>
      <c r="PNT80" s="872"/>
      <c r="PNU80" s="872"/>
      <c r="PNV80" s="872"/>
      <c r="PNW80" s="872"/>
      <c r="PNX80" s="872"/>
      <c r="PNY80" s="872"/>
      <c r="PNZ80" s="872"/>
      <c r="POA80" s="872"/>
      <c r="POB80" s="872"/>
      <c r="POC80" s="872"/>
      <c r="POD80" s="872"/>
      <c r="POE80" s="872"/>
      <c r="POF80" s="872"/>
      <c r="POG80" s="872"/>
      <c r="POH80" s="872"/>
      <c r="POI80" s="872"/>
      <c r="POJ80" s="872"/>
      <c r="POK80" s="872"/>
      <c r="POL80" s="872"/>
      <c r="POM80" s="872"/>
      <c r="PON80" s="872"/>
      <c r="POO80" s="872"/>
      <c r="POP80" s="872"/>
      <c r="POQ80" s="872"/>
      <c r="POR80" s="872"/>
      <c r="POS80" s="872"/>
      <c r="POT80" s="872"/>
      <c r="POU80" s="872"/>
      <c r="POV80" s="872"/>
      <c r="POW80" s="872"/>
      <c r="POX80" s="872"/>
      <c r="POY80" s="872"/>
      <c r="POZ80" s="872"/>
      <c r="PPA80" s="872"/>
      <c r="PPB80" s="872"/>
      <c r="PPC80" s="872"/>
      <c r="PPD80" s="872"/>
      <c r="PPE80" s="872"/>
      <c r="PPF80" s="872"/>
      <c r="PPG80" s="872"/>
      <c r="PPH80" s="872"/>
      <c r="PPI80" s="872"/>
      <c r="PPJ80" s="872"/>
      <c r="PPK80" s="872"/>
      <c r="PPL80" s="872"/>
      <c r="PPM80" s="872"/>
      <c r="PPN80" s="872"/>
      <c r="PPO80" s="872"/>
      <c r="PPP80" s="872"/>
      <c r="PPQ80" s="872"/>
      <c r="PPR80" s="872"/>
      <c r="PPS80" s="872"/>
      <c r="PPT80" s="872"/>
      <c r="PPU80" s="872"/>
      <c r="PPV80" s="872"/>
      <c r="PPW80" s="872"/>
      <c r="PPX80" s="872"/>
      <c r="PPY80" s="872"/>
      <c r="PPZ80" s="872"/>
      <c r="PQA80" s="872"/>
      <c r="PQB80" s="872"/>
      <c r="PQC80" s="872"/>
      <c r="PQD80" s="872"/>
      <c r="PQE80" s="872"/>
      <c r="PQF80" s="872"/>
      <c r="PQG80" s="872"/>
      <c r="PQH80" s="872"/>
      <c r="PQI80" s="872"/>
      <c r="PQJ80" s="872"/>
      <c r="PQK80" s="872"/>
      <c r="PQL80" s="872"/>
      <c r="PQM80" s="872"/>
      <c r="PQN80" s="872"/>
      <c r="PQO80" s="872"/>
      <c r="PQP80" s="872"/>
      <c r="PQQ80" s="872"/>
      <c r="PQR80" s="872"/>
      <c r="PQS80" s="872"/>
      <c r="PQT80" s="872"/>
      <c r="PQU80" s="872"/>
      <c r="PQV80" s="872"/>
      <c r="PQW80" s="872"/>
      <c r="PQX80" s="872"/>
      <c r="PQY80" s="872"/>
      <c r="PQZ80" s="872"/>
      <c r="PRA80" s="872"/>
      <c r="PRB80" s="872"/>
      <c r="PRC80" s="872"/>
      <c r="PRD80" s="872"/>
      <c r="PRE80" s="872"/>
      <c r="PRF80" s="872"/>
      <c r="PRG80" s="872"/>
      <c r="PRH80" s="872"/>
      <c r="PRI80" s="872"/>
      <c r="PRJ80" s="872"/>
      <c r="PRK80" s="872"/>
      <c r="PRL80" s="872"/>
      <c r="PRM80" s="872"/>
      <c r="PRN80" s="872"/>
      <c r="PRO80" s="872"/>
      <c r="PRP80" s="872"/>
      <c r="PRQ80" s="872"/>
      <c r="PRR80" s="872"/>
      <c r="PRS80" s="872"/>
      <c r="PRT80" s="872"/>
      <c r="PRU80" s="872"/>
      <c r="PRV80" s="872"/>
      <c r="PRW80" s="872"/>
      <c r="PRX80" s="872"/>
      <c r="PRY80" s="872"/>
      <c r="PRZ80" s="872"/>
      <c r="PSA80" s="872"/>
      <c r="PSB80" s="872"/>
      <c r="PSC80" s="872"/>
      <c r="PSD80" s="872"/>
      <c r="PSE80" s="872"/>
      <c r="PSF80" s="872"/>
      <c r="PSG80" s="872"/>
      <c r="PSH80" s="872"/>
      <c r="PSI80" s="872"/>
      <c r="PSJ80" s="872"/>
      <c r="PSK80" s="872"/>
      <c r="PSL80" s="872"/>
      <c r="PSM80" s="872"/>
      <c r="PSN80" s="872"/>
      <c r="PSO80" s="872"/>
      <c r="PSP80" s="872"/>
      <c r="PSQ80" s="872"/>
      <c r="PSR80" s="872"/>
      <c r="PSS80" s="872"/>
      <c r="PST80" s="872"/>
      <c r="PSU80" s="872"/>
      <c r="PSV80" s="872"/>
      <c r="PSW80" s="872"/>
      <c r="PSX80" s="872"/>
      <c r="PSY80" s="872"/>
      <c r="PSZ80" s="872"/>
      <c r="PTA80" s="872"/>
      <c r="PTB80" s="872"/>
      <c r="PTC80" s="872"/>
      <c r="PTD80" s="872"/>
      <c r="PTE80" s="872"/>
      <c r="PTF80" s="872"/>
      <c r="PTG80" s="872"/>
      <c r="PTH80" s="872"/>
      <c r="PTI80" s="872"/>
      <c r="PTJ80" s="872"/>
      <c r="PTK80" s="872"/>
      <c r="PTL80" s="872"/>
      <c r="PTM80" s="872"/>
      <c r="PTN80" s="872"/>
      <c r="PTO80" s="872"/>
      <c r="PTP80" s="872"/>
      <c r="PTQ80" s="872"/>
      <c r="PTR80" s="872"/>
      <c r="PTS80" s="872"/>
      <c r="PTT80" s="872"/>
      <c r="PTU80" s="872"/>
      <c r="PTV80" s="872"/>
      <c r="PTW80" s="872"/>
      <c r="PTX80" s="872"/>
      <c r="PTY80" s="872"/>
      <c r="PTZ80" s="872"/>
      <c r="PUA80" s="872"/>
      <c r="PUB80" s="872"/>
      <c r="PUC80" s="872"/>
      <c r="PUD80" s="872"/>
      <c r="PUE80" s="872"/>
      <c r="PUF80" s="872"/>
      <c r="PUG80" s="872"/>
      <c r="PUH80" s="872"/>
      <c r="PUI80" s="872"/>
      <c r="PUJ80" s="872"/>
      <c r="PUK80" s="872"/>
      <c r="PUL80" s="872"/>
      <c r="PUM80" s="872"/>
      <c r="PUN80" s="872"/>
      <c r="PUO80" s="872"/>
      <c r="PUP80" s="872"/>
      <c r="PUQ80" s="872"/>
      <c r="PUR80" s="872"/>
      <c r="PUS80" s="872"/>
      <c r="PUT80" s="872"/>
      <c r="PUU80" s="872"/>
      <c r="PUV80" s="872"/>
      <c r="PUW80" s="872"/>
      <c r="PUX80" s="872"/>
      <c r="PUY80" s="872"/>
      <c r="PUZ80" s="872"/>
      <c r="PVA80" s="872"/>
      <c r="PVB80" s="872"/>
      <c r="PVC80" s="872"/>
      <c r="PVD80" s="872"/>
      <c r="PVE80" s="872"/>
      <c r="PVF80" s="872"/>
      <c r="PVG80" s="872"/>
      <c r="PVH80" s="872"/>
      <c r="PVI80" s="872"/>
      <c r="PVJ80" s="872"/>
      <c r="PVK80" s="872"/>
      <c r="PVL80" s="872"/>
      <c r="PVM80" s="872"/>
      <c r="PVN80" s="872"/>
      <c r="PVO80" s="872"/>
      <c r="PVP80" s="872"/>
      <c r="PVQ80" s="872"/>
      <c r="PVR80" s="872"/>
      <c r="PVS80" s="872"/>
      <c r="PVT80" s="872"/>
      <c r="PVU80" s="872"/>
      <c r="PVV80" s="872"/>
      <c r="PVW80" s="872"/>
      <c r="PVX80" s="872"/>
      <c r="PVY80" s="872"/>
      <c r="PVZ80" s="872"/>
      <c r="PWA80" s="872"/>
      <c r="PWB80" s="872"/>
      <c r="PWC80" s="872"/>
      <c r="PWD80" s="872"/>
      <c r="PWE80" s="872"/>
      <c r="PWF80" s="872"/>
      <c r="PWG80" s="872"/>
      <c r="PWH80" s="872"/>
      <c r="PWI80" s="872"/>
      <c r="PWJ80" s="872"/>
      <c r="PWK80" s="872"/>
      <c r="PWL80" s="872"/>
      <c r="PWM80" s="872"/>
      <c r="PWN80" s="872"/>
      <c r="PWO80" s="872"/>
      <c r="PWP80" s="872"/>
      <c r="PWQ80" s="872"/>
      <c r="PWR80" s="872"/>
      <c r="PWS80" s="872"/>
      <c r="PWT80" s="872"/>
      <c r="PWU80" s="872"/>
      <c r="PWV80" s="872"/>
      <c r="PWW80" s="872"/>
      <c r="PWX80" s="872"/>
      <c r="PWY80" s="872"/>
      <c r="PWZ80" s="872"/>
      <c r="PXA80" s="872"/>
      <c r="PXB80" s="872"/>
      <c r="PXC80" s="872"/>
      <c r="PXD80" s="872"/>
      <c r="PXE80" s="872"/>
      <c r="PXF80" s="872"/>
      <c r="PXG80" s="872"/>
      <c r="PXH80" s="872"/>
      <c r="PXI80" s="872"/>
      <c r="PXJ80" s="872"/>
      <c r="PXK80" s="872"/>
      <c r="PXL80" s="872"/>
      <c r="PXM80" s="872"/>
      <c r="PXN80" s="872"/>
      <c r="PXO80" s="872"/>
      <c r="PXP80" s="872"/>
      <c r="PXQ80" s="872"/>
      <c r="PXR80" s="872"/>
      <c r="PXS80" s="872"/>
      <c r="PXT80" s="872"/>
      <c r="PXU80" s="872"/>
      <c r="PXV80" s="872"/>
      <c r="PXW80" s="872"/>
      <c r="PXX80" s="872"/>
      <c r="PXY80" s="872"/>
      <c r="PXZ80" s="872"/>
      <c r="PYA80" s="872"/>
      <c r="PYB80" s="872"/>
      <c r="PYC80" s="872"/>
      <c r="PYD80" s="872"/>
      <c r="PYE80" s="872"/>
      <c r="PYF80" s="872"/>
      <c r="PYG80" s="872"/>
      <c r="PYH80" s="872"/>
      <c r="PYI80" s="872"/>
      <c r="PYJ80" s="872"/>
      <c r="PYK80" s="872"/>
      <c r="PYL80" s="872"/>
      <c r="PYM80" s="872"/>
      <c r="PYN80" s="872"/>
      <c r="PYO80" s="872"/>
      <c r="PYP80" s="872"/>
      <c r="PYQ80" s="872"/>
      <c r="PYR80" s="872"/>
      <c r="PYS80" s="872"/>
      <c r="PYT80" s="872"/>
      <c r="PYU80" s="872"/>
      <c r="PYV80" s="872"/>
      <c r="PYW80" s="872"/>
      <c r="PYX80" s="872"/>
      <c r="PYY80" s="872"/>
      <c r="PYZ80" s="872"/>
      <c r="PZA80" s="872"/>
      <c r="PZB80" s="872"/>
      <c r="PZC80" s="872"/>
      <c r="PZD80" s="872"/>
      <c r="PZE80" s="872"/>
      <c r="PZF80" s="872"/>
      <c r="PZG80" s="872"/>
      <c r="PZH80" s="872"/>
      <c r="PZI80" s="872"/>
      <c r="PZJ80" s="872"/>
      <c r="PZK80" s="872"/>
      <c r="PZL80" s="872"/>
      <c r="PZM80" s="872"/>
      <c r="PZN80" s="872"/>
      <c r="PZO80" s="872"/>
      <c r="PZP80" s="872"/>
      <c r="PZQ80" s="872"/>
      <c r="PZR80" s="872"/>
      <c r="PZS80" s="872"/>
      <c r="PZT80" s="872"/>
      <c r="PZU80" s="872"/>
      <c r="PZV80" s="872"/>
      <c r="PZW80" s="872"/>
      <c r="PZX80" s="872"/>
      <c r="PZY80" s="872"/>
      <c r="PZZ80" s="872"/>
      <c r="QAA80" s="872"/>
      <c r="QAB80" s="872"/>
      <c r="QAC80" s="872"/>
      <c r="QAD80" s="872"/>
      <c r="QAE80" s="872"/>
      <c r="QAF80" s="872"/>
      <c r="QAG80" s="872"/>
      <c r="QAH80" s="872"/>
      <c r="QAI80" s="872"/>
      <c r="QAJ80" s="872"/>
      <c r="QAK80" s="872"/>
      <c r="QAL80" s="872"/>
      <c r="QAM80" s="872"/>
      <c r="QAN80" s="872"/>
      <c r="QAO80" s="872"/>
      <c r="QAP80" s="872"/>
      <c r="QAQ80" s="872"/>
      <c r="QAR80" s="872"/>
      <c r="QAS80" s="872"/>
      <c r="QAT80" s="872"/>
      <c r="QAU80" s="872"/>
      <c r="QAV80" s="872"/>
      <c r="QAW80" s="872"/>
      <c r="QAX80" s="872"/>
      <c r="QAY80" s="872"/>
      <c r="QAZ80" s="872"/>
      <c r="QBA80" s="872"/>
      <c r="QBB80" s="872"/>
      <c r="QBC80" s="872"/>
      <c r="QBD80" s="872"/>
      <c r="QBE80" s="872"/>
      <c r="QBF80" s="872"/>
      <c r="QBG80" s="872"/>
      <c r="QBH80" s="872"/>
      <c r="QBI80" s="872"/>
      <c r="QBJ80" s="872"/>
      <c r="QBK80" s="872"/>
      <c r="QBL80" s="872"/>
      <c r="QBM80" s="872"/>
      <c r="QBN80" s="872"/>
      <c r="QBO80" s="872"/>
      <c r="QBP80" s="872"/>
      <c r="QBQ80" s="872"/>
      <c r="QBR80" s="872"/>
      <c r="QBS80" s="872"/>
      <c r="QBT80" s="872"/>
      <c r="QBU80" s="872"/>
      <c r="QBV80" s="872"/>
      <c r="QBW80" s="872"/>
      <c r="QBX80" s="872"/>
      <c r="QBY80" s="872"/>
      <c r="QBZ80" s="872"/>
      <c r="QCA80" s="872"/>
      <c r="QCB80" s="872"/>
      <c r="QCC80" s="872"/>
      <c r="QCD80" s="872"/>
      <c r="QCE80" s="872"/>
      <c r="QCF80" s="872"/>
      <c r="QCG80" s="872"/>
      <c r="QCH80" s="872"/>
      <c r="QCI80" s="872"/>
      <c r="QCJ80" s="872"/>
      <c r="QCK80" s="872"/>
      <c r="QCL80" s="872"/>
      <c r="QCM80" s="872"/>
      <c r="QCN80" s="872"/>
      <c r="QCO80" s="872"/>
      <c r="QCP80" s="872"/>
      <c r="QCQ80" s="872"/>
      <c r="QCR80" s="872"/>
      <c r="QCS80" s="872"/>
      <c r="QCT80" s="872"/>
      <c r="QCU80" s="872"/>
      <c r="QCV80" s="872"/>
      <c r="QCW80" s="872"/>
      <c r="QCX80" s="872"/>
      <c r="QCY80" s="872"/>
      <c r="QCZ80" s="872"/>
      <c r="QDA80" s="872"/>
      <c r="QDB80" s="872"/>
      <c r="QDC80" s="872"/>
      <c r="QDD80" s="872"/>
      <c r="QDE80" s="872"/>
      <c r="QDF80" s="872"/>
      <c r="QDG80" s="872"/>
      <c r="QDH80" s="872"/>
      <c r="QDI80" s="872"/>
      <c r="QDJ80" s="872"/>
      <c r="QDK80" s="872"/>
      <c r="QDL80" s="872"/>
      <c r="QDM80" s="872"/>
      <c r="QDN80" s="872"/>
      <c r="QDO80" s="872"/>
      <c r="QDP80" s="872"/>
      <c r="QDQ80" s="872"/>
      <c r="QDR80" s="872"/>
      <c r="QDS80" s="872"/>
      <c r="QDT80" s="872"/>
      <c r="QDU80" s="872"/>
      <c r="QDV80" s="872"/>
      <c r="QDW80" s="872"/>
      <c r="QDX80" s="872"/>
      <c r="QDY80" s="872"/>
      <c r="QDZ80" s="872"/>
      <c r="QEA80" s="872"/>
      <c r="QEB80" s="872"/>
      <c r="QEC80" s="872"/>
      <c r="QED80" s="872"/>
      <c r="QEE80" s="872"/>
      <c r="QEF80" s="872"/>
      <c r="QEG80" s="872"/>
      <c r="QEH80" s="872"/>
      <c r="QEI80" s="872"/>
      <c r="QEJ80" s="872"/>
      <c r="QEK80" s="872"/>
      <c r="QEL80" s="872"/>
      <c r="QEM80" s="872"/>
      <c r="QEN80" s="872"/>
      <c r="QEO80" s="872"/>
      <c r="QEP80" s="872"/>
      <c r="QEQ80" s="872"/>
      <c r="QER80" s="872"/>
      <c r="QES80" s="872"/>
      <c r="QET80" s="872"/>
      <c r="QEU80" s="872"/>
      <c r="QEV80" s="872"/>
      <c r="QEW80" s="872"/>
      <c r="QEX80" s="872"/>
      <c r="QEY80" s="872"/>
      <c r="QEZ80" s="872"/>
      <c r="QFA80" s="872"/>
      <c r="QFB80" s="872"/>
      <c r="QFC80" s="872"/>
      <c r="QFD80" s="872"/>
      <c r="QFE80" s="872"/>
      <c r="QFF80" s="872"/>
      <c r="QFG80" s="872"/>
      <c r="QFH80" s="872"/>
      <c r="QFI80" s="872"/>
      <c r="QFJ80" s="872"/>
      <c r="QFK80" s="872"/>
      <c r="QFL80" s="872"/>
      <c r="QFM80" s="872"/>
      <c r="QFN80" s="872"/>
      <c r="QFO80" s="872"/>
      <c r="QFP80" s="872"/>
      <c r="QFQ80" s="872"/>
      <c r="QFR80" s="872"/>
      <c r="QFS80" s="872"/>
      <c r="QFT80" s="872"/>
      <c r="QFU80" s="872"/>
      <c r="QFV80" s="872"/>
      <c r="QFW80" s="872"/>
      <c r="QFX80" s="872"/>
      <c r="QFY80" s="872"/>
      <c r="QFZ80" s="872"/>
      <c r="QGA80" s="872"/>
      <c r="QGB80" s="872"/>
      <c r="QGC80" s="872"/>
      <c r="QGD80" s="872"/>
      <c r="QGE80" s="872"/>
      <c r="QGF80" s="872"/>
      <c r="QGG80" s="872"/>
      <c r="QGH80" s="872"/>
      <c r="QGI80" s="872"/>
      <c r="QGJ80" s="872"/>
      <c r="QGK80" s="872"/>
      <c r="QGL80" s="872"/>
      <c r="QGM80" s="872"/>
      <c r="QGN80" s="872"/>
      <c r="QGO80" s="872"/>
      <c r="QGP80" s="872"/>
      <c r="QGQ80" s="872"/>
      <c r="QGR80" s="872"/>
      <c r="QGS80" s="872"/>
      <c r="QGT80" s="872"/>
      <c r="QGU80" s="872"/>
      <c r="QGV80" s="872"/>
      <c r="QGW80" s="872"/>
      <c r="QGX80" s="872"/>
      <c r="QGY80" s="872"/>
      <c r="QGZ80" s="872"/>
      <c r="QHA80" s="872"/>
      <c r="QHB80" s="872"/>
      <c r="QHC80" s="872"/>
      <c r="QHD80" s="872"/>
      <c r="QHE80" s="872"/>
      <c r="QHF80" s="872"/>
      <c r="QHG80" s="872"/>
      <c r="QHH80" s="872"/>
      <c r="QHI80" s="872"/>
      <c r="QHJ80" s="872"/>
      <c r="QHK80" s="872"/>
      <c r="QHL80" s="872"/>
      <c r="QHM80" s="872"/>
      <c r="QHN80" s="872"/>
      <c r="QHO80" s="872"/>
      <c r="QHP80" s="872"/>
      <c r="QHQ80" s="872"/>
      <c r="QHR80" s="872"/>
      <c r="QHS80" s="872"/>
      <c r="QHT80" s="872"/>
      <c r="QHU80" s="872"/>
      <c r="QHV80" s="872"/>
      <c r="QHW80" s="872"/>
      <c r="QHX80" s="872"/>
      <c r="QHY80" s="872"/>
      <c r="QHZ80" s="872"/>
      <c r="QIA80" s="872"/>
      <c r="QIB80" s="872"/>
      <c r="QIC80" s="872"/>
      <c r="QID80" s="872"/>
      <c r="QIE80" s="872"/>
      <c r="QIF80" s="872"/>
      <c r="QIG80" s="872"/>
      <c r="QIH80" s="872"/>
      <c r="QII80" s="872"/>
      <c r="QIJ80" s="872"/>
      <c r="QIK80" s="872"/>
      <c r="QIL80" s="872"/>
      <c r="QIM80" s="872"/>
      <c r="QIN80" s="872"/>
      <c r="QIO80" s="872"/>
      <c r="QIP80" s="872"/>
      <c r="QIQ80" s="872"/>
      <c r="QIR80" s="872"/>
      <c r="QIS80" s="872"/>
      <c r="QIT80" s="872"/>
      <c r="QIU80" s="872"/>
      <c r="QIV80" s="872"/>
      <c r="QIW80" s="872"/>
      <c r="QIX80" s="872"/>
      <c r="QIY80" s="872"/>
      <c r="QIZ80" s="872"/>
      <c r="QJA80" s="872"/>
      <c r="QJB80" s="872"/>
      <c r="QJC80" s="872"/>
      <c r="QJD80" s="872"/>
      <c r="QJE80" s="872"/>
      <c r="QJF80" s="872"/>
      <c r="QJG80" s="872"/>
      <c r="QJH80" s="872"/>
      <c r="QJI80" s="872"/>
      <c r="QJJ80" s="872"/>
      <c r="QJK80" s="872"/>
      <c r="QJL80" s="872"/>
      <c r="QJM80" s="872"/>
      <c r="QJN80" s="872"/>
      <c r="QJO80" s="872"/>
      <c r="QJP80" s="872"/>
      <c r="QJQ80" s="872"/>
      <c r="QJR80" s="872"/>
      <c r="QJS80" s="872"/>
      <c r="QJT80" s="872"/>
      <c r="QJU80" s="872"/>
      <c r="QJV80" s="872"/>
      <c r="QJW80" s="872"/>
      <c r="QJX80" s="872"/>
      <c r="QJY80" s="872"/>
      <c r="QJZ80" s="872"/>
      <c r="QKA80" s="872"/>
      <c r="QKB80" s="872"/>
      <c r="QKC80" s="872"/>
      <c r="QKD80" s="872"/>
      <c r="QKE80" s="872"/>
      <c r="QKF80" s="872"/>
      <c r="QKG80" s="872"/>
      <c r="QKH80" s="872"/>
      <c r="QKI80" s="872"/>
      <c r="QKJ80" s="872"/>
      <c r="QKK80" s="872"/>
      <c r="QKL80" s="872"/>
      <c r="QKM80" s="872"/>
      <c r="QKN80" s="872"/>
      <c r="QKO80" s="872"/>
      <c r="QKP80" s="872"/>
      <c r="QKQ80" s="872"/>
      <c r="QKR80" s="872"/>
      <c r="QKS80" s="872"/>
      <c r="QKT80" s="872"/>
      <c r="QKU80" s="872"/>
      <c r="QKV80" s="872"/>
      <c r="QKW80" s="872"/>
      <c r="QKX80" s="872"/>
      <c r="QKY80" s="872"/>
      <c r="QKZ80" s="872"/>
      <c r="QLA80" s="872"/>
      <c r="QLB80" s="872"/>
      <c r="QLC80" s="872"/>
      <c r="QLD80" s="872"/>
      <c r="QLE80" s="872"/>
      <c r="QLF80" s="872"/>
      <c r="QLG80" s="872"/>
      <c r="QLH80" s="872"/>
      <c r="QLI80" s="872"/>
      <c r="QLJ80" s="872"/>
      <c r="QLK80" s="872"/>
      <c r="QLL80" s="872"/>
      <c r="QLM80" s="872"/>
      <c r="QLN80" s="872"/>
      <c r="QLO80" s="872"/>
      <c r="QLP80" s="872"/>
      <c r="QLQ80" s="872"/>
      <c r="QLR80" s="872"/>
      <c r="QLS80" s="872"/>
      <c r="QLT80" s="872"/>
      <c r="QLU80" s="872"/>
      <c r="QLV80" s="872"/>
      <c r="QLW80" s="872"/>
      <c r="QLX80" s="872"/>
      <c r="QLY80" s="872"/>
      <c r="QLZ80" s="872"/>
      <c r="QMA80" s="872"/>
      <c r="QMB80" s="872"/>
      <c r="QMC80" s="872"/>
      <c r="QMD80" s="872"/>
      <c r="QME80" s="872"/>
      <c r="QMF80" s="872"/>
      <c r="QMG80" s="872"/>
      <c r="QMH80" s="872"/>
      <c r="QMI80" s="872"/>
      <c r="QMJ80" s="872"/>
      <c r="QMK80" s="872"/>
      <c r="QML80" s="872"/>
      <c r="QMM80" s="872"/>
      <c r="QMN80" s="872"/>
      <c r="QMO80" s="872"/>
      <c r="QMP80" s="872"/>
      <c r="QMQ80" s="872"/>
      <c r="QMR80" s="872"/>
      <c r="QMS80" s="872"/>
      <c r="QMT80" s="872"/>
      <c r="QMU80" s="872"/>
      <c r="QMV80" s="872"/>
      <c r="QMW80" s="872"/>
      <c r="QMX80" s="872"/>
      <c r="QMY80" s="872"/>
      <c r="QMZ80" s="872"/>
      <c r="QNA80" s="872"/>
      <c r="QNB80" s="872"/>
      <c r="QNC80" s="872"/>
      <c r="QND80" s="872"/>
      <c r="QNE80" s="872"/>
      <c r="QNF80" s="872"/>
      <c r="QNG80" s="872"/>
      <c r="QNH80" s="872"/>
      <c r="QNI80" s="872"/>
      <c r="QNJ80" s="872"/>
      <c r="QNK80" s="872"/>
      <c r="QNL80" s="872"/>
      <c r="QNM80" s="872"/>
      <c r="QNN80" s="872"/>
      <c r="QNO80" s="872"/>
      <c r="QNP80" s="872"/>
      <c r="QNQ80" s="872"/>
      <c r="QNR80" s="872"/>
      <c r="QNS80" s="872"/>
      <c r="QNT80" s="872"/>
      <c r="QNU80" s="872"/>
      <c r="QNV80" s="872"/>
      <c r="QNW80" s="872"/>
      <c r="QNX80" s="872"/>
      <c r="QNY80" s="872"/>
      <c r="QNZ80" s="872"/>
      <c r="QOA80" s="872"/>
      <c r="QOB80" s="872"/>
      <c r="QOC80" s="872"/>
      <c r="QOD80" s="872"/>
      <c r="QOE80" s="872"/>
      <c r="QOF80" s="872"/>
      <c r="QOG80" s="872"/>
      <c r="QOH80" s="872"/>
      <c r="QOI80" s="872"/>
      <c r="QOJ80" s="872"/>
      <c r="QOK80" s="872"/>
      <c r="QOL80" s="872"/>
      <c r="QOM80" s="872"/>
      <c r="QON80" s="872"/>
      <c r="QOO80" s="872"/>
      <c r="QOP80" s="872"/>
      <c r="QOQ80" s="872"/>
      <c r="QOR80" s="872"/>
      <c r="QOS80" s="872"/>
      <c r="QOT80" s="872"/>
      <c r="QOU80" s="872"/>
      <c r="QOV80" s="872"/>
      <c r="QOW80" s="872"/>
      <c r="QOX80" s="872"/>
      <c r="QOY80" s="872"/>
      <c r="QOZ80" s="872"/>
      <c r="QPA80" s="872"/>
      <c r="QPB80" s="872"/>
      <c r="QPC80" s="872"/>
      <c r="QPD80" s="872"/>
      <c r="QPE80" s="872"/>
      <c r="QPF80" s="872"/>
      <c r="QPG80" s="872"/>
      <c r="QPH80" s="872"/>
      <c r="QPI80" s="872"/>
      <c r="QPJ80" s="872"/>
      <c r="QPK80" s="872"/>
      <c r="QPL80" s="872"/>
      <c r="QPM80" s="872"/>
      <c r="QPN80" s="872"/>
      <c r="QPO80" s="872"/>
      <c r="QPP80" s="872"/>
      <c r="QPQ80" s="872"/>
      <c r="QPR80" s="872"/>
      <c r="QPS80" s="872"/>
      <c r="QPT80" s="872"/>
      <c r="QPU80" s="872"/>
      <c r="QPV80" s="872"/>
      <c r="QPW80" s="872"/>
      <c r="QPX80" s="872"/>
      <c r="QPY80" s="872"/>
      <c r="QPZ80" s="872"/>
      <c r="QQA80" s="872"/>
      <c r="QQB80" s="872"/>
      <c r="QQC80" s="872"/>
      <c r="QQD80" s="872"/>
      <c r="QQE80" s="872"/>
      <c r="QQF80" s="872"/>
      <c r="QQG80" s="872"/>
      <c r="QQH80" s="872"/>
      <c r="QQI80" s="872"/>
      <c r="QQJ80" s="872"/>
      <c r="QQK80" s="872"/>
      <c r="QQL80" s="872"/>
      <c r="QQM80" s="872"/>
      <c r="QQN80" s="872"/>
      <c r="QQO80" s="872"/>
      <c r="QQP80" s="872"/>
      <c r="QQQ80" s="872"/>
      <c r="QQR80" s="872"/>
      <c r="QQS80" s="872"/>
      <c r="QQT80" s="872"/>
      <c r="QQU80" s="872"/>
      <c r="QQV80" s="872"/>
      <c r="QQW80" s="872"/>
      <c r="QQX80" s="872"/>
      <c r="QQY80" s="872"/>
      <c r="QQZ80" s="872"/>
      <c r="QRA80" s="872"/>
      <c r="QRB80" s="872"/>
      <c r="QRC80" s="872"/>
      <c r="QRD80" s="872"/>
      <c r="QRE80" s="872"/>
      <c r="QRF80" s="872"/>
      <c r="QRG80" s="872"/>
      <c r="QRH80" s="872"/>
      <c r="QRI80" s="872"/>
      <c r="QRJ80" s="872"/>
      <c r="QRK80" s="872"/>
      <c r="QRL80" s="872"/>
      <c r="QRM80" s="872"/>
      <c r="QRN80" s="872"/>
      <c r="QRO80" s="872"/>
      <c r="QRP80" s="872"/>
      <c r="QRQ80" s="872"/>
      <c r="QRR80" s="872"/>
      <c r="QRS80" s="872"/>
      <c r="QRT80" s="872"/>
      <c r="QRU80" s="872"/>
      <c r="QRV80" s="872"/>
      <c r="QRW80" s="872"/>
      <c r="QRX80" s="872"/>
      <c r="QRY80" s="872"/>
      <c r="QRZ80" s="872"/>
      <c r="QSA80" s="872"/>
      <c r="QSB80" s="872"/>
      <c r="QSC80" s="872"/>
      <c r="QSD80" s="872"/>
      <c r="QSE80" s="872"/>
      <c r="QSF80" s="872"/>
      <c r="QSG80" s="872"/>
      <c r="QSH80" s="872"/>
      <c r="QSI80" s="872"/>
      <c r="QSJ80" s="872"/>
      <c r="QSK80" s="872"/>
      <c r="QSL80" s="872"/>
      <c r="QSM80" s="872"/>
      <c r="QSN80" s="872"/>
      <c r="QSO80" s="872"/>
      <c r="QSP80" s="872"/>
      <c r="QSQ80" s="872"/>
      <c r="QSR80" s="872"/>
      <c r="QSS80" s="872"/>
      <c r="QST80" s="872"/>
      <c r="QSU80" s="872"/>
      <c r="QSV80" s="872"/>
      <c r="QSW80" s="872"/>
      <c r="QSX80" s="872"/>
      <c r="QSY80" s="872"/>
      <c r="QSZ80" s="872"/>
      <c r="QTA80" s="872"/>
      <c r="QTB80" s="872"/>
      <c r="QTC80" s="872"/>
      <c r="QTD80" s="872"/>
      <c r="QTE80" s="872"/>
      <c r="QTF80" s="872"/>
      <c r="QTG80" s="872"/>
      <c r="QTH80" s="872"/>
      <c r="QTI80" s="872"/>
      <c r="QTJ80" s="872"/>
      <c r="QTK80" s="872"/>
      <c r="QTL80" s="872"/>
      <c r="QTM80" s="872"/>
      <c r="QTN80" s="872"/>
      <c r="QTO80" s="872"/>
      <c r="QTP80" s="872"/>
      <c r="QTQ80" s="872"/>
      <c r="QTR80" s="872"/>
      <c r="QTS80" s="872"/>
      <c r="QTT80" s="872"/>
      <c r="QTU80" s="872"/>
      <c r="QTV80" s="872"/>
      <c r="QTW80" s="872"/>
      <c r="QTX80" s="872"/>
      <c r="QTY80" s="872"/>
      <c r="QTZ80" s="872"/>
      <c r="QUA80" s="872"/>
      <c r="QUB80" s="872"/>
      <c r="QUC80" s="872"/>
      <c r="QUD80" s="872"/>
      <c r="QUE80" s="872"/>
      <c r="QUF80" s="872"/>
      <c r="QUG80" s="872"/>
      <c r="QUH80" s="872"/>
      <c r="QUI80" s="872"/>
      <c r="QUJ80" s="872"/>
      <c r="QUK80" s="872"/>
      <c r="QUL80" s="872"/>
      <c r="QUM80" s="872"/>
      <c r="QUN80" s="872"/>
      <c r="QUO80" s="872"/>
      <c r="QUP80" s="872"/>
      <c r="QUQ80" s="872"/>
      <c r="QUR80" s="872"/>
      <c r="QUS80" s="872"/>
      <c r="QUT80" s="872"/>
      <c r="QUU80" s="872"/>
      <c r="QUV80" s="872"/>
      <c r="QUW80" s="872"/>
      <c r="QUX80" s="872"/>
      <c r="QUY80" s="872"/>
      <c r="QUZ80" s="872"/>
      <c r="QVA80" s="872"/>
      <c r="QVB80" s="872"/>
      <c r="QVC80" s="872"/>
      <c r="QVD80" s="872"/>
      <c r="QVE80" s="872"/>
      <c r="QVF80" s="872"/>
      <c r="QVG80" s="872"/>
      <c r="QVH80" s="872"/>
      <c r="QVI80" s="872"/>
      <c r="QVJ80" s="872"/>
      <c r="QVK80" s="872"/>
      <c r="QVL80" s="872"/>
      <c r="QVM80" s="872"/>
      <c r="QVN80" s="872"/>
      <c r="QVO80" s="872"/>
      <c r="QVP80" s="872"/>
      <c r="QVQ80" s="872"/>
      <c r="QVR80" s="872"/>
      <c r="QVS80" s="872"/>
      <c r="QVT80" s="872"/>
      <c r="QVU80" s="872"/>
      <c r="QVV80" s="872"/>
      <c r="QVW80" s="872"/>
      <c r="QVX80" s="872"/>
      <c r="QVY80" s="872"/>
      <c r="QVZ80" s="872"/>
      <c r="QWA80" s="872"/>
      <c r="QWB80" s="872"/>
      <c r="QWC80" s="872"/>
      <c r="QWD80" s="872"/>
      <c r="QWE80" s="872"/>
      <c r="QWF80" s="872"/>
      <c r="QWG80" s="872"/>
      <c r="QWH80" s="872"/>
      <c r="QWI80" s="872"/>
      <c r="QWJ80" s="872"/>
      <c r="QWK80" s="872"/>
      <c r="QWL80" s="872"/>
      <c r="QWM80" s="872"/>
      <c r="QWN80" s="872"/>
      <c r="QWO80" s="872"/>
      <c r="QWP80" s="872"/>
      <c r="QWQ80" s="872"/>
      <c r="QWR80" s="872"/>
      <c r="QWS80" s="872"/>
      <c r="QWT80" s="872"/>
      <c r="QWU80" s="872"/>
      <c r="QWV80" s="872"/>
      <c r="QWW80" s="872"/>
      <c r="QWX80" s="872"/>
      <c r="QWY80" s="872"/>
      <c r="QWZ80" s="872"/>
      <c r="QXA80" s="872"/>
      <c r="QXB80" s="872"/>
      <c r="QXC80" s="872"/>
      <c r="QXD80" s="872"/>
      <c r="QXE80" s="872"/>
      <c r="QXF80" s="872"/>
      <c r="QXG80" s="872"/>
      <c r="QXH80" s="872"/>
      <c r="QXI80" s="872"/>
      <c r="QXJ80" s="872"/>
      <c r="QXK80" s="872"/>
      <c r="QXL80" s="872"/>
      <c r="QXM80" s="872"/>
      <c r="QXN80" s="872"/>
      <c r="QXO80" s="872"/>
      <c r="QXP80" s="872"/>
      <c r="QXQ80" s="872"/>
      <c r="QXR80" s="872"/>
      <c r="QXS80" s="872"/>
      <c r="QXT80" s="872"/>
      <c r="QXU80" s="872"/>
      <c r="QXV80" s="872"/>
      <c r="QXW80" s="872"/>
      <c r="QXX80" s="872"/>
      <c r="QXY80" s="872"/>
      <c r="QXZ80" s="872"/>
      <c r="QYA80" s="872"/>
      <c r="QYB80" s="872"/>
      <c r="QYC80" s="872"/>
      <c r="QYD80" s="872"/>
      <c r="QYE80" s="872"/>
      <c r="QYF80" s="872"/>
      <c r="QYG80" s="872"/>
      <c r="QYH80" s="872"/>
      <c r="QYI80" s="872"/>
      <c r="QYJ80" s="872"/>
      <c r="QYK80" s="872"/>
      <c r="QYL80" s="872"/>
      <c r="QYM80" s="872"/>
      <c r="QYN80" s="872"/>
      <c r="QYO80" s="872"/>
      <c r="QYP80" s="872"/>
      <c r="QYQ80" s="872"/>
      <c r="QYR80" s="872"/>
      <c r="QYS80" s="872"/>
      <c r="QYT80" s="872"/>
      <c r="QYU80" s="872"/>
      <c r="QYV80" s="872"/>
      <c r="QYW80" s="872"/>
      <c r="QYX80" s="872"/>
      <c r="QYY80" s="872"/>
      <c r="QYZ80" s="872"/>
      <c r="QZA80" s="872"/>
      <c r="QZB80" s="872"/>
      <c r="QZC80" s="872"/>
      <c r="QZD80" s="872"/>
      <c r="QZE80" s="872"/>
      <c r="QZF80" s="872"/>
      <c r="QZG80" s="872"/>
      <c r="QZH80" s="872"/>
      <c r="QZI80" s="872"/>
      <c r="QZJ80" s="872"/>
      <c r="QZK80" s="872"/>
      <c r="QZL80" s="872"/>
      <c r="QZM80" s="872"/>
      <c r="QZN80" s="872"/>
      <c r="QZO80" s="872"/>
      <c r="QZP80" s="872"/>
      <c r="QZQ80" s="872"/>
      <c r="QZR80" s="872"/>
      <c r="QZS80" s="872"/>
      <c r="QZT80" s="872"/>
      <c r="QZU80" s="872"/>
      <c r="QZV80" s="872"/>
      <c r="QZW80" s="872"/>
      <c r="QZX80" s="872"/>
      <c r="QZY80" s="872"/>
      <c r="QZZ80" s="872"/>
      <c r="RAA80" s="872"/>
      <c r="RAB80" s="872"/>
      <c r="RAC80" s="872"/>
      <c r="RAD80" s="872"/>
      <c r="RAE80" s="872"/>
      <c r="RAF80" s="872"/>
      <c r="RAG80" s="872"/>
      <c r="RAH80" s="872"/>
      <c r="RAI80" s="872"/>
      <c r="RAJ80" s="872"/>
      <c r="RAK80" s="872"/>
      <c r="RAL80" s="872"/>
      <c r="RAM80" s="872"/>
      <c r="RAN80" s="872"/>
      <c r="RAO80" s="872"/>
      <c r="RAP80" s="872"/>
      <c r="RAQ80" s="872"/>
      <c r="RAR80" s="872"/>
      <c r="RAS80" s="872"/>
      <c r="RAT80" s="872"/>
      <c r="RAU80" s="872"/>
      <c r="RAV80" s="872"/>
      <c r="RAW80" s="872"/>
      <c r="RAX80" s="872"/>
      <c r="RAY80" s="872"/>
      <c r="RAZ80" s="872"/>
      <c r="RBA80" s="872"/>
      <c r="RBB80" s="872"/>
      <c r="RBC80" s="872"/>
      <c r="RBD80" s="872"/>
      <c r="RBE80" s="872"/>
      <c r="RBF80" s="872"/>
      <c r="RBG80" s="872"/>
      <c r="RBH80" s="872"/>
      <c r="RBI80" s="872"/>
      <c r="RBJ80" s="872"/>
      <c r="RBK80" s="872"/>
      <c r="RBL80" s="872"/>
      <c r="RBM80" s="872"/>
      <c r="RBN80" s="872"/>
      <c r="RBO80" s="872"/>
      <c r="RBP80" s="872"/>
      <c r="RBQ80" s="872"/>
      <c r="RBR80" s="872"/>
      <c r="RBS80" s="872"/>
      <c r="RBT80" s="872"/>
      <c r="RBU80" s="872"/>
      <c r="RBV80" s="872"/>
      <c r="RBW80" s="872"/>
      <c r="RBX80" s="872"/>
      <c r="RBY80" s="872"/>
      <c r="RBZ80" s="872"/>
      <c r="RCA80" s="872"/>
      <c r="RCB80" s="872"/>
      <c r="RCC80" s="872"/>
      <c r="RCD80" s="872"/>
      <c r="RCE80" s="872"/>
      <c r="RCF80" s="872"/>
      <c r="RCG80" s="872"/>
      <c r="RCH80" s="872"/>
      <c r="RCI80" s="872"/>
      <c r="RCJ80" s="872"/>
      <c r="RCK80" s="872"/>
      <c r="RCL80" s="872"/>
      <c r="RCM80" s="872"/>
      <c r="RCN80" s="872"/>
      <c r="RCO80" s="872"/>
      <c r="RCP80" s="872"/>
      <c r="RCQ80" s="872"/>
      <c r="RCR80" s="872"/>
      <c r="RCS80" s="872"/>
      <c r="RCT80" s="872"/>
      <c r="RCU80" s="872"/>
      <c r="RCV80" s="872"/>
      <c r="RCW80" s="872"/>
      <c r="RCX80" s="872"/>
      <c r="RCY80" s="872"/>
      <c r="RCZ80" s="872"/>
      <c r="RDA80" s="872"/>
      <c r="RDB80" s="872"/>
      <c r="RDC80" s="872"/>
      <c r="RDD80" s="872"/>
      <c r="RDE80" s="872"/>
      <c r="RDF80" s="872"/>
      <c r="RDG80" s="872"/>
      <c r="RDH80" s="872"/>
      <c r="RDI80" s="872"/>
      <c r="RDJ80" s="872"/>
      <c r="RDK80" s="872"/>
      <c r="RDL80" s="872"/>
      <c r="RDM80" s="872"/>
      <c r="RDN80" s="872"/>
      <c r="RDO80" s="872"/>
      <c r="RDP80" s="872"/>
      <c r="RDQ80" s="872"/>
      <c r="RDR80" s="872"/>
      <c r="RDS80" s="872"/>
      <c r="RDT80" s="872"/>
      <c r="RDU80" s="872"/>
      <c r="RDV80" s="872"/>
      <c r="RDW80" s="872"/>
      <c r="RDX80" s="872"/>
      <c r="RDY80" s="872"/>
      <c r="RDZ80" s="872"/>
      <c r="REA80" s="872"/>
      <c r="REB80" s="872"/>
      <c r="REC80" s="872"/>
      <c r="RED80" s="872"/>
      <c r="REE80" s="872"/>
      <c r="REF80" s="872"/>
      <c r="REG80" s="872"/>
      <c r="REH80" s="872"/>
      <c r="REI80" s="872"/>
      <c r="REJ80" s="872"/>
      <c r="REK80" s="872"/>
      <c r="REL80" s="872"/>
      <c r="REM80" s="872"/>
      <c r="REN80" s="872"/>
      <c r="REO80" s="872"/>
      <c r="REP80" s="872"/>
      <c r="REQ80" s="872"/>
      <c r="RER80" s="872"/>
      <c r="RES80" s="872"/>
      <c r="RET80" s="872"/>
      <c r="REU80" s="872"/>
      <c r="REV80" s="872"/>
      <c r="REW80" s="872"/>
      <c r="REX80" s="872"/>
      <c r="REY80" s="872"/>
      <c r="REZ80" s="872"/>
      <c r="RFA80" s="872"/>
      <c r="RFB80" s="872"/>
      <c r="RFC80" s="872"/>
      <c r="RFD80" s="872"/>
      <c r="RFE80" s="872"/>
      <c r="RFF80" s="872"/>
      <c r="RFG80" s="872"/>
      <c r="RFH80" s="872"/>
      <c r="RFI80" s="872"/>
      <c r="RFJ80" s="872"/>
      <c r="RFK80" s="872"/>
      <c r="RFL80" s="872"/>
      <c r="RFM80" s="872"/>
      <c r="RFN80" s="872"/>
      <c r="RFO80" s="872"/>
      <c r="RFP80" s="872"/>
      <c r="RFQ80" s="872"/>
      <c r="RFR80" s="872"/>
      <c r="RFS80" s="872"/>
      <c r="RFT80" s="872"/>
      <c r="RFU80" s="872"/>
      <c r="RFV80" s="872"/>
      <c r="RFW80" s="872"/>
      <c r="RFX80" s="872"/>
      <c r="RFY80" s="872"/>
      <c r="RFZ80" s="872"/>
      <c r="RGA80" s="872"/>
      <c r="RGB80" s="872"/>
      <c r="RGC80" s="872"/>
      <c r="RGD80" s="872"/>
      <c r="RGE80" s="872"/>
      <c r="RGF80" s="872"/>
      <c r="RGG80" s="872"/>
      <c r="RGH80" s="872"/>
      <c r="RGI80" s="872"/>
      <c r="RGJ80" s="872"/>
      <c r="RGK80" s="872"/>
      <c r="RGL80" s="872"/>
      <c r="RGM80" s="872"/>
      <c r="RGN80" s="872"/>
      <c r="RGO80" s="872"/>
      <c r="RGP80" s="872"/>
      <c r="RGQ80" s="872"/>
      <c r="RGR80" s="872"/>
      <c r="RGS80" s="872"/>
      <c r="RGT80" s="872"/>
      <c r="RGU80" s="872"/>
      <c r="RGV80" s="872"/>
      <c r="RGW80" s="872"/>
      <c r="RGX80" s="872"/>
      <c r="RGY80" s="872"/>
      <c r="RGZ80" s="872"/>
      <c r="RHA80" s="872"/>
      <c r="RHB80" s="872"/>
      <c r="RHC80" s="872"/>
      <c r="RHD80" s="872"/>
      <c r="RHE80" s="872"/>
      <c r="RHF80" s="872"/>
      <c r="RHG80" s="872"/>
      <c r="RHH80" s="872"/>
      <c r="RHI80" s="872"/>
      <c r="RHJ80" s="872"/>
      <c r="RHK80" s="872"/>
      <c r="RHL80" s="872"/>
      <c r="RHM80" s="872"/>
      <c r="RHN80" s="872"/>
      <c r="RHO80" s="872"/>
      <c r="RHP80" s="872"/>
      <c r="RHQ80" s="872"/>
      <c r="RHR80" s="872"/>
      <c r="RHS80" s="872"/>
      <c r="RHT80" s="872"/>
      <c r="RHU80" s="872"/>
      <c r="RHV80" s="872"/>
      <c r="RHW80" s="872"/>
      <c r="RHX80" s="872"/>
      <c r="RHY80" s="872"/>
      <c r="RHZ80" s="872"/>
      <c r="RIA80" s="872"/>
      <c r="RIB80" s="872"/>
      <c r="RIC80" s="872"/>
      <c r="RID80" s="872"/>
      <c r="RIE80" s="872"/>
      <c r="RIF80" s="872"/>
      <c r="RIG80" s="872"/>
      <c r="RIH80" s="872"/>
      <c r="RII80" s="872"/>
      <c r="RIJ80" s="872"/>
      <c r="RIK80" s="872"/>
      <c r="RIL80" s="872"/>
      <c r="RIM80" s="872"/>
      <c r="RIN80" s="872"/>
      <c r="RIO80" s="872"/>
      <c r="RIP80" s="872"/>
      <c r="RIQ80" s="872"/>
      <c r="RIR80" s="872"/>
      <c r="RIS80" s="872"/>
      <c r="RIT80" s="872"/>
      <c r="RIU80" s="872"/>
      <c r="RIV80" s="872"/>
      <c r="RIW80" s="872"/>
      <c r="RIX80" s="872"/>
      <c r="RIY80" s="872"/>
      <c r="RIZ80" s="872"/>
      <c r="RJA80" s="872"/>
      <c r="RJB80" s="872"/>
      <c r="RJC80" s="872"/>
      <c r="RJD80" s="872"/>
      <c r="RJE80" s="872"/>
      <c r="RJF80" s="872"/>
      <c r="RJG80" s="872"/>
      <c r="RJH80" s="872"/>
      <c r="RJI80" s="872"/>
      <c r="RJJ80" s="872"/>
      <c r="RJK80" s="872"/>
      <c r="RJL80" s="872"/>
      <c r="RJM80" s="872"/>
      <c r="RJN80" s="872"/>
      <c r="RJO80" s="872"/>
      <c r="RJP80" s="872"/>
      <c r="RJQ80" s="872"/>
      <c r="RJR80" s="872"/>
      <c r="RJS80" s="872"/>
      <c r="RJT80" s="872"/>
      <c r="RJU80" s="872"/>
      <c r="RJV80" s="872"/>
      <c r="RJW80" s="872"/>
      <c r="RJX80" s="872"/>
      <c r="RJY80" s="872"/>
      <c r="RJZ80" s="872"/>
      <c r="RKA80" s="872"/>
      <c r="RKB80" s="872"/>
      <c r="RKC80" s="872"/>
      <c r="RKD80" s="872"/>
      <c r="RKE80" s="872"/>
      <c r="RKF80" s="872"/>
      <c r="RKG80" s="872"/>
      <c r="RKH80" s="872"/>
      <c r="RKI80" s="872"/>
      <c r="RKJ80" s="872"/>
      <c r="RKK80" s="872"/>
      <c r="RKL80" s="872"/>
      <c r="RKM80" s="872"/>
      <c r="RKN80" s="872"/>
      <c r="RKO80" s="872"/>
      <c r="RKP80" s="872"/>
      <c r="RKQ80" s="872"/>
      <c r="RKR80" s="872"/>
      <c r="RKS80" s="872"/>
      <c r="RKT80" s="872"/>
      <c r="RKU80" s="872"/>
      <c r="RKV80" s="872"/>
      <c r="RKW80" s="872"/>
      <c r="RKX80" s="872"/>
      <c r="RKY80" s="872"/>
      <c r="RKZ80" s="872"/>
      <c r="RLA80" s="872"/>
      <c r="RLB80" s="872"/>
      <c r="RLC80" s="872"/>
      <c r="RLD80" s="872"/>
      <c r="RLE80" s="872"/>
      <c r="RLF80" s="872"/>
      <c r="RLG80" s="872"/>
      <c r="RLH80" s="872"/>
      <c r="RLI80" s="872"/>
      <c r="RLJ80" s="872"/>
      <c r="RLK80" s="872"/>
      <c r="RLL80" s="872"/>
      <c r="RLM80" s="872"/>
      <c r="RLN80" s="872"/>
      <c r="RLO80" s="872"/>
      <c r="RLP80" s="872"/>
      <c r="RLQ80" s="872"/>
      <c r="RLR80" s="872"/>
      <c r="RLS80" s="872"/>
      <c r="RLT80" s="872"/>
      <c r="RLU80" s="872"/>
      <c r="RLV80" s="872"/>
      <c r="RLW80" s="872"/>
      <c r="RLX80" s="872"/>
      <c r="RLY80" s="872"/>
      <c r="RLZ80" s="872"/>
      <c r="RMA80" s="872"/>
      <c r="RMB80" s="872"/>
      <c r="RMC80" s="872"/>
      <c r="RMD80" s="872"/>
      <c r="RME80" s="872"/>
      <c r="RMF80" s="872"/>
      <c r="RMG80" s="872"/>
      <c r="RMH80" s="872"/>
      <c r="RMI80" s="872"/>
      <c r="RMJ80" s="872"/>
      <c r="RMK80" s="872"/>
      <c r="RML80" s="872"/>
      <c r="RMM80" s="872"/>
      <c r="RMN80" s="872"/>
      <c r="RMO80" s="872"/>
      <c r="RMP80" s="872"/>
      <c r="RMQ80" s="872"/>
      <c r="RMR80" s="872"/>
      <c r="RMS80" s="872"/>
      <c r="RMT80" s="872"/>
      <c r="RMU80" s="872"/>
      <c r="RMV80" s="872"/>
      <c r="RMW80" s="872"/>
      <c r="RMX80" s="872"/>
      <c r="RMY80" s="872"/>
      <c r="RMZ80" s="872"/>
      <c r="RNA80" s="872"/>
      <c r="RNB80" s="872"/>
      <c r="RNC80" s="872"/>
      <c r="RND80" s="872"/>
      <c r="RNE80" s="872"/>
      <c r="RNF80" s="872"/>
      <c r="RNG80" s="872"/>
      <c r="RNH80" s="872"/>
      <c r="RNI80" s="872"/>
      <c r="RNJ80" s="872"/>
      <c r="RNK80" s="872"/>
      <c r="RNL80" s="872"/>
      <c r="RNM80" s="872"/>
      <c r="RNN80" s="872"/>
      <c r="RNO80" s="872"/>
      <c r="RNP80" s="872"/>
      <c r="RNQ80" s="872"/>
      <c r="RNR80" s="872"/>
      <c r="RNS80" s="872"/>
      <c r="RNT80" s="872"/>
      <c r="RNU80" s="872"/>
      <c r="RNV80" s="872"/>
      <c r="RNW80" s="872"/>
      <c r="RNX80" s="872"/>
      <c r="RNY80" s="872"/>
      <c r="RNZ80" s="872"/>
      <c r="ROA80" s="872"/>
      <c r="ROB80" s="872"/>
      <c r="ROC80" s="872"/>
      <c r="ROD80" s="872"/>
      <c r="ROE80" s="872"/>
      <c r="ROF80" s="872"/>
      <c r="ROG80" s="872"/>
      <c r="ROH80" s="872"/>
      <c r="ROI80" s="872"/>
      <c r="ROJ80" s="872"/>
      <c r="ROK80" s="872"/>
      <c r="ROL80" s="872"/>
      <c r="ROM80" s="872"/>
      <c r="RON80" s="872"/>
      <c r="ROO80" s="872"/>
      <c r="ROP80" s="872"/>
      <c r="ROQ80" s="872"/>
      <c r="ROR80" s="872"/>
      <c r="ROS80" s="872"/>
      <c r="ROT80" s="872"/>
      <c r="ROU80" s="872"/>
      <c r="ROV80" s="872"/>
      <c r="ROW80" s="872"/>
      <c r="ROX80" s="872"/>
      <c r="ROY80" s="872"/>
      <c r="ROZ80" s="872"/>
      <c r="RPA80" s="872"/>
      <c r="RPB80" s="872"/>
      <c r="RPC80" s="872"/>
      <c r="RPD80" s="872"/>
      <c r="RPE80" s="872"/>
      <c r="RPF80" s="872"/>
      <c r="RPG80" s="872"/>
      <c r="RPH80" s="872"/>
      <c r="RPI80" s="872"/>
      <c r="RPJ80" s="872"/>
      <c r="RPK80" s="872"/>
      <c r="RPL80" s="872"/>
      <c r="RPM80" s="872"/>
      <c r="RPN80" s="872"/>
      <c r="RPO80" s="872"/>
      <c r="RPP80" s="872"/>
      <c r="RPQ80" s="872"/>
      <c r="RPR80" s="872"/>
      <c r="RPS80" s="872"/>
      <c r="RPT80" s="872"/>
      <c r="RPU80" s="872"/>
      <c r="RPV80" s="872"/>
      <c r="RPW80" s="872"/>
      <c r="RPX80" s="872"/>
      <c r="RPY80" s="872"/>
      <c r="RPZ80" s="872"/>
      <c r="RQA80" s="872"/>
      <c r="RQB80" s="872"/>
      <c r="RQC80" s="872"/>
      <c r="RQD80" s="872"/>
      <c r="RQE80" s="872"/>
      <c r="RQF80" s="872"/>
      <c r="RQG80" s="872"/>
      <c r="RQH80" s="872"/>
      <c r="RQI80" s="872"/>
      <c r="RQJ80" s="872"/>
      <c r="RQK80" s="872"/>
      <c r="RQL80" s="872"/>
      <c r="RQM80" s="872"/>
      <c r="RQN80" s="872"/>
      <c r="RQO80" s="872"/>
      <c r="RQP80" s="872"/>
      <c r="RQQ80" s="872"/>
      <c r="RQR80" s="872"/>
      <c r="RQS80" s="872"/>
      <c r="RQT80" s="872"/>
      <c r="RQU80" s="872"/>
      <c r="RQV80" s="872"/>
      <c r="RQW80" s="872"/>
      <c r="RQX80" s="872"/>
      <c r="RQY80" s="872"/>
      <c r="RQZ80" s="872"/>
      <c r="RRA80" s="872"/>
      <c r="RRB80" s="872"/>
      <c r="RRC80" s="872"/>
      <c r="RRD80" s="872"/>
      <c r="RRE80" s="872"/>
      <c r="RRF80" s="872"/>
      <c r="RRG80" s="872"/>
      <c r="RRH80" s="872"/>
      <c r="RRI80" s="872"/>
      <c r="RRJ80" s="872"/>
      <c r="RRK80" s="872"/>
      <c r="RRL80" s="872"/>
      <c r="RRM80" s="872"/>
      <c r="RRN80" s="872"/>
      <c r="RRO80" s="872"/>
      <c r="RRP80" s="872"/>
      <c r="RRQ80" s="872"/>
      <c r="RRR80" s="872"/>
      <c r="RRS80" s="872"/>
      <c r="RRT80" s="872"/>
      <c r="RRU80" s="872"/>
      <c r="RRV80" s="872"/>
      <c r="RRW80" s="872"/>
      <c r="RRX80" s="872"/>
      <c r="RRY80" s="872"/>
      <c r="RRZ80" s="872"/>
      <c r="RSA80" s="872"/>
      <c r="RSB80" s="872"/>
      <c r="RSC80" s="872"/>
      <c r="RSD80" s="872"/>
      <c r="RSE80" s="872"/>
      <c r="RSF80" s="872"/>
      <c r="RSG80" s="872"/>
      <c r="RSH80" s="872"/>
      <c r="RSI80" s="872"/>
      <c r="RSJ80" s="872"/>
      <c r="RSK80" s="872"/>
      <c r="RSL80" s="872"/>
      <c r="RSM80" s="872"/>
      <c r="RSN80" s="872"/>
      <c r="RSO80" s="872"/>
      <c r="RSP80" s="872"/>
      <c r="RSQ80" s="872"/>
      <c r="RSR80" s="872"/>
      <c r="RSS80" s="872"/>
      <c r="RST80" s="872"/>
      <c r="RSU80" s="872"/>
      <c r="RSV80" s="872"/>
      <c r="RSW80" s="872"/>
      <c r="RSX80" s="872"/>
      <c r="RSY80" s="872"/>
      <c r="RSZ80" s="872"/>
      <c r="RTA80" s="872"/>
      <c r="RTB80" s="872"/>
      <c r="RTC80" s="872"/>
      <c r="RTD80" s="872"/>
      <c r="RTE80" s="872"/>
      <c r="RTF80" s="872"/>
      <c r="RTG80" s="872"/>
      <c r="RTH80" s="872"/>
      <c r="RTI80" s="872"/>
      <c r="RTJ80" s="872"/>
      <c r="RTK80" s="872"/>
      <c r="RTL80" s="872"/>
      <c r="RTM80" s="872"/>
      <c r="RTN80" s="872"/>
      <c r="RTO80" s="872"/>
      <c r="RTP80" s="872"/>
      <c r="RTQ80" s="872"/>
      <c r="RTR80" s="872"/>
      <c r="RTS80" s="872"/>
      <c r="RTT80" s="872"/>
      <c r="RTU80" s="872"/>
      <c r="RTV80" s="872"/>
      <c r="RTW80" s="872"/>
      <c r="RTX80" s="872"/>
      <c r="RTY80" s="872"/>
      <c r="RTZ80" s="872"/>
      <c r="RUA80" s="872"/>
      <c r="RUB80" s="872"/>
      <c r="RUC80" s="872"/>
      <c r="RUD80" s="872"/>
      <c r="RUE80" s="872"/>
      <c r="RUF80" s="872"/>
      <c r="RUG80" s="872"/>
      <c r="RUH80" s="872"/>
      <c r="RUI80" s="872"/>
      <c r="RUJ80" s="872"/>
      <c r="RUK80" s="872"/>
      <c r="RUL80" s="872"/>
      <c r="RUM80" s="872"/>
      <c r="RUN80" s="872"/>
      <c r="RUO80" s="872"/>
      <c r="RUP80" s="872"/>
      <c r="RUQ80" s="872"/>
      <c r="RUR80" s="872"/>
      <c r="RUS80" s="872"/>
      <c r="RUT80" s="872"/>
      <c r="RUU80" s="872"/>
      <c r="RUV80" s="872"/>
      <c r="RUW80" s="872"/>
      <c r="RUX80" s="872"/>
      <c r="RUY80" s="872"/>
      <c r="RUZ80" s="872"/>
      <c r="RVA80" s="872"/>
      <c r="RVB80" s="872"/>
      <c r="RVC80" s="872"/>
      <c r="RVD80" s="872"/>
      <c r="RVE80" s="872"/>
      <c r="RVF80" s="872"/>
      <c r="RVG80" s="872"/>
      <c r="RVH80" s="872"/>
      <c r="RVI80" s="872"/>
      <c r="RVJ80" s="872"/>
      <c r="RVK80" s="872"/>
      <c r="RVL80" s="872"/>
      <c r="RVM80" s="872"/>
      <c r="RVN80" s="872"/>
      <c r="RVO80" s="872"/>
      <c r="RVP80" s="872"/>
      <c r="RVQ80" s="872"/>
      <c r="RVR80" s="872"/>
      <c r="RVS80" s="872"/>
      <c r="RVT80" s="872"/>
      <c r="RVU80" s="872"/>
      <c r="RVV80" s="872"/>
      <c r="RVW80" s="872"/>
      <c r="RVX80" s="872"/>
      <c r="RVY80" s="872"/>
      <c r="RVZ80" s="872"/>
      <c r="RWA80" s="872"/>
      <c r="RWB80" s="872"/>
      <c r="RWC80" s="872"/>
      <c r="RWD80" s="872"/>
      <c r="RWE80" s="872"/>
      <c r="RWF80" s="872"/>
      <c r="RWG80" s="872"/>
      <c r="RWH80" s="872"/>
      <c r="RWI80" s="872"/>
      <c r="RWJ80" s="872"/>
      <c r="RWK80" s="872"/>
      <c r="RWL80" s="872"/>
      <c r="RWM80" s="872"/>
      <c r="RWN80" s="872"/>
      <c r="RWO80" s="872"/>
      <c r="RWP80" s="872"/>
      <c r="RWQ80" s="872"/>
      <c r="RWR80" s="872"/>
      <c r="RWS80" s="872"/>
      <c r="RWT80" s="872"/>
      <c r="RWU80" s="872"/>
      <c r="RWV80" s="872"/>
      <c r="RWW80" s="872"/>
      <c r="RWX80" s="872"/>
      <c r="RWY80" s="872"/>
      <c r="RWZ80" s="872"/>
      <c r="RXA80" s="872"/>
      <c r="RXB80" s="872"/>
      <c r="RXC80" s="872"/>
      <c r="RXD80" s="872"/>
      <c r="RXE80" s="872"/>
      <c r="RXF80" s="872"/>
      <c r="RXG80" s="872"/>
      <c r="RXH80" s="872"/>
      <c r="RXI80" s="872"/>
      <c r="RXJ80" s="872"/>
      <c r="RXK80" s="872"/>
      <c r="RXL80" s="872"/>
      <c r="RXM80" s="872"/>
      <c r="RXN80" s="872"/>
      <c r="RXO80" s="872"/>
      <c r="RXP80" s="872"/>
      <c r="RXQ80" s="872"/>
      <c r="RXR80" s="872"/>
      <c r="RXS80" s="872"/>
      <c r="RXT80" s="872"/>
      <c r="RXU80" s="872"/>
      <c r="RXV80" s="872"/>
      <c r="RXW80" s="872"/>
      <c r="RXX80" s="872"/>
      <c r="RXY80" s="872"/>
      <c r="RXZ80" s="872"/>
      <c r="RYA80" s="872"/>
      <c r="RYB80" s="872"/>
      <c r="RYC80" s="872"/>
      <c r="RYD80" s="872"/>
      <c r="RYE80" s="872"/>
      <c r="RYF80" s="872"/>
      <c r="RYG80" s="872"/>
      <c r="RYH80" s="872"/>
      <c r="RYI80" s="872"/>
      <c r="RYJ80" s="872"/>
      <c r="RYK80" s="872"/>
      <c r="RYL80" s="872"/>
      <c r="RYM80" s="872"/>
      <c r="RYN80" s="872"/>
      <c r="RYO80" s="872"/>
      <c r="RYP80" s="872"/>
      <c r="RYQ80" s="872"/>
      <c r="RYR80" s="872"/>
      <c r="RYS80" s="872"/>
      <c r="RYT80" s="872"/>
      <c r="RYU80" s="872"/>
      <c r="RYV80" s="872"/>
      <c r="RYW80" s="872"/>
      <c r="RYX80" s="872"/>
      <c r="RYY80" s="872"/>
      <c r="RYZ80" s="872"/>
      <c r="RZA80" s="872"/>
      <c r="RZB80" s="872"/>
      <c r="RZC80" s="872"/>
      <c r="RZD80" s="872"/>
      <c r="RZE80" s="872"/>
      <c r="RZF80" s="872"/>
      <c r="RZG80" s="872"/>
      <c r="RZH80" s="872"/>
      <c r="RZI80" s="872"/>
      <c r="RZJ80" s="872"/>
      <c r="RZK80" s="872"/>
      <c r="RZL80" s="872"/>
      <c r="RZM80" s="872"/>
      <c r="RZN80" s="872"/>
      <c r="RZO80" s="872"/>
      <c r="RZP80" s="872"/>
      <c r="RZQ80" s="872"/>
      <c r="RZR80" s="872"/>
      <c r="RZS80" s="872"/>
      <c r="RZT80" s="872"/>
      <c r="RZU80" s="872"/>
      <c r="RZV80" s="872"/>
      <c r="RZW80" s="872"/>
      <c r="RZX80" s="872"/>
      <c r="RZY80" s="872"/>
      <c r="RZZ80" s="872"/>
      <c r="SAA80" s="872"/>
      <c r="SAB80" s="872"/>
      <c r="SAC80" s="872"/>
      <c r="SAD80" s="872"/>
      <c r="SAE80" s="872"/>
      <c r="SAF80" s="872"/>
      <c r="SAG80" s="872"/>
      <c r="SAH80" s="872"/>
      <c r="SAI80" s="872"/>
      <c r="SAJ80" s="872"/>
      <c r="SAK80" s="872"/>
      <c r="SAL80" s="872"/>
      <c r="SAM80" s="872"/>
      <c r="SAN80" s="872"/>
      <c r="SAO80" s="872"/>
      <c r="SAP80" s="872"/>
      <c r="SAQ80" s="872"/>
      <c r="SAR80" s="872"/>
      <c r="SAS80" s="872"/>
      <c r="SAT80" s="872"/>
      <c r="SAU80" s="872"/>
      <c r="SAV80" s="872"/>
      <c r="SAW80" s="872"/>
      <c r="SAX80" s="872"/>
      <c r="SAY80" s="872"/>
      <c r="SAZ80" s="872"/>
      <c r="SBA80" s="872"/>
      <c r="SBB80" s="872"/>
      <c r="SBC80" s="872"/>
      <c r="SBD80" s="872"/>
      <c r="SBE80" s="872"/>
      <c r="SBF80" s="872"/>
      <c r="SBG80" s="872"/>
      <c r="SBH80" s="872"/>
      <c r="SBI80" s="872"/>
      <c r="SBJ80" s="872"/>
      <c r="SBK80" s="872"/>
      <c r="SBL80" s="872"/>
      <c r="SBM80" s="872"/>
      <c r="SBN80" s="872"/>
      <c r="SBO80" s="872"/>
      <c r="SBP80" s="872"/>
      <c r="SBQ80" s="872"/>
      <c r="SBR80" s="872"/>
      <c r="SBS80" s="872"/>
      <c r="SBT80" s="872"/>
      <c r="SBU80" s="872"/>
      <c r="SBV80" s="872"/>
      <c r="SBW80" s="872"/>
      <c r="SBX80" s="872"/>
      <c r="SBY80" s="872"/>
      <c r="SBZ80" s="872"/>
      <c r="SCA80" s="872"/>
      <c r="SCB80" s="872"/>
      <c r="SCC80" s="872"/>
      <c r="SCD80" s="872"/>
      <c r="SCE80" s="872"/>
      <c r="SCF80" s="872"/>
      <c r="SCG80" s="872"/>
      <c r="SCH80" s="872"/>
      <c r="SCI80" s="872"/>
      <c r="SCJ80" s="872"/>
      <c r="SCK80" s="872"/>
      <c r="SCL80" s="872"/>
      <c r="SCM80" s="872"/>
      <c r="SCN80" s="872"/>
      <c r="SCO80" s="872"/>
      <c r="SCP80" s="872"/>
      <c r="SCQ80" s="872"/>
      <c r="SCR80" s="872"/>
      <c r="SCS80" s="872"/>
      <c r="SCT80" s="872"/>
      <c r="SCU80" s="872"/>
      <c r="SCV80" s="872"/>
      <c r="SCW80" s="872"/>
      <c r="SCX80" s="872"/>
      <c r="SCY80" s="872"/>
      <c r="SCZ80" s="872"/>
      <c r="SDA80" s="872"/>
      <c r="SDB80" s="872"/>
      <c r="SDC80" s="872"/>
      <c r="SDD80" s="872"/>
      <c r="SDE80" s="872"/>
      <c r="SDF80" s="872"/>
      <c r="SDG80" s="872"/>
      <c r="SDH80" s="872"/>
      <c r="SDI80" s="872"/>
      <c r="SDJ80" s="872"/>
      <c r="SDK80" s="872"/>
      <c r="SDL80" s="872"/>
      <c r="SDM80" s="872"/>
      <c r="SDN80" s="872"/>
      <c r="SDO80" s="872"/>
      <c r="SDP80" s="872"/>
      <c r="SDQ80" s="872"/>
      <c r="SDR80" s="872"/>
      <c r="SDS80" s="872"/>
      <c r="SDT80" s="872"/>
      <c r="SDU80" s="872"/>
      <c r="SDV80" s="872"/>
      <c r="SDW80" s="872"/>
      <c r="SDX80" s="872"/>
      <c r="SDY80" s="872"/>
      <c r="SDZ80" s="872"/>
      <c r="SEA80" s="872"/>
      <c r="SEB80" s="872"/>
      <c r="SEC80" s="872"/>
      <c r="SED80" s="872"/>
      <c r="SEE80" s="872"/>
      <c r="SEF80" s="872"/>
      <c r="SEG80" s="872"/>
      <c r="SEH80" s="872"/>
      <c r="SEI80" s="872"/>
      <c r="SEJ80" s="872"/>
      <c r="SEK80" s="872"/>
      <c r="SEL80" s="872"/>
      <c r="SEM80" s="872"/>
      <c r="SEN80" s="872"/>
      <c r="SEO80" s="872"/>
      <c r="SEP80" s="872"/>
      <c r="SEQ80" s="872"/>
      <c r="SER80" s="872"/>
      <c r="SES80" s="872"/>
      <c r="SET80" s="872"/>
      <c r="SEU80" s="872"/>
      <c r="SEV80" s="872"/>
      <c r="SEW80" s="872"/>
      <c r="SEX80" s="872"/>
      <c r="SEY80" s="872"/>
      <c r="SEZ80" s="872"/>
      <c r="SFA80" s="872"/>
      <c r="SFB80" s="872"/>
      <c r="SFC80" s="872"/>
      <c r="SFD80" s="872"/>
      <c r="SFE80" s="872"/>
      <c r="SFF80" s="872"/>
      <c r="SFG80" s="872"/>
      <c r="SFH80" s="872"/>
      <c r="SFI80" s="872"/>
      <c r="SFJ80" s="872"/>
      <c r="SFK80" s="872"/>
      <c r="SFL80" s="872"/>
      <c r="SFM80" s="872"/>
      <c r="SFN80" s="872"/>
      <c r="SFO80" s="872"/>
      <c r="SFP80" s="872"/>
      <c r="SFQ80" s="872"/>
      <c r="SFR80" s="872"/>
      <c r="SFS80" s="872"/>
      <c r="SFT80" s="872"/>
      <c r="SFU80" s="872"/>
      <c r="SFV80" s="872"/>
      <c r="SFW80" s="872"/>
      <c r="SFX80" s="872"/>
      <c r="SFY80" s="872"/>
      <c r="SFZ80" s="872"/>
      <c r="SGA80" s="872"/>
      <c r="SGB80" s="872"/>
      <c r="SGC80" s="872"/>
      <c r="SGD80" s="872"/>
      <c r="SGE80" s="872"/>
      <c r="SGF80" s="872"/>
      <c r="SGG80" s="872"/>
      <c r="SGH80" s="872"/>
      <c r="SGI80" s="872"/>
      <c r="SGJ80" s="872"/>
      <c r="SGK80" s="872"/>
      <c r="SGL80" s="872"/>
      <c r="SGM80" s="872"/>
      <c r="SGN80" s="872"/>
      <c r="SGO80" s="872"/>
      <c r="SGP80" s="872"/>
      <c r="SGQ80" s="872"/>
      <c r="SGR80" s="872"/>
      <c r="SGS80" s="872"/>
      <c r="SGT80" s="872"/>
      <c r="SGU80" s="872"/>
      <c r="SGV80" s="872"/>
      <c r="SGW80" s="872"/>
      <c r="SGX80" s="872"/>
      <c r="SGY80" s="872"/>
      <c r="SGZ80" s="872"/>
      <c r="SHA80" s="872"/>
      <c r="SHB80" s="872"/>
      <c r="SHC80" s="872"/>
      <c r="SHD80" s="872"/>
      <c r="SHE80" s="872"/>
      <c r="SHF80" s="872"/>
      <c r="SHG80" s="872"/>
      <c r="SHH80" s="872"/>
      <c r="SHI80" s="872"/>
      <c r="SHJ80" s="872"/>
      <c r="SHK80" s="872"/>
      <c r="SHL80" s="872"/>
      <c r="SHM80" s="872"/>
      <c r="SHN80" s="872"/>
      <c r="SHO80" s="872"/>
      <c r="SHP80" s="872"/>
      <c r="SHQ80" s="872"/>
      <c r="SHR80" s="872"/>
      <c r="SHS80" s="872"/>
      <c r="SHT80" s="872"/>
      <c r="SHU80" s="872"/>
      <c r="SHV80" s="872"/>
      <c r="SHW80" s="872"/>
      <c r="SHX80" s="872"/>
      <c r="SHY80" s="872"/>
      <c r="SHZ80" s="872"/>
      <c r="SIA80" s="872"/>
      <c r="SIB80" s="872"/>
      <c r="SIC80" s="872"/>
      <c r="SID80" s="872"/>
      <c r="SIE80" s="872"/>
      <c r="SIF80" s="872"/>
      <c r="SIG80" s="872"/>
      <c r="SIH80" s="872"/>
      <c r="SII80" s="872"/>
      <c r="SIJ80" s="872"/>
      <c r="SIK80" s="872"/>
      <c r="SIL80" s="872"/>
      <c r="SIM80" s="872"/>
      <c r="SIN80" s="872"/>
      <c r="SIO80" s="872"/>
      <c r="SIP80" s="872"/>
      <c r="SIQ80" s="872"/>
      <c r="SIR80" s="872"/>
      <c r="SIS80" s="872"/>
      <c r="SIT80" s="872"/>
      <c r="SIU80" s="872"/>
      <c r="SIV80" s="872"/>
      <c r="SIW80" s="872"/>
      <c r="SIX80" s="872"/>
      <c r="SIY80" s="872"/>
      <c r="SIZ80" s="872"/>
      <c r="SJA80" s="872"/>
      <c r="SJB80" s="872"/>
      <c r="SJC80" s="872"/>
      <c r="SJD80" s="872"/>
      <c r="SJE80" s="872"/>
      <c r="SJF80" s="872"/>
      <c r="SJG80" s="872"/>
      <c r="SJH80" s="872"/>
      <c r="SJI80" s="872"/>
      <c r="SJJ80" s="872"/>
      <c r="SJK80" s="872"/>
      <c r="SJL80" s="872"/>
      <c r="SJM80" s="872"/>
      <c r="SJN80" s="872"/>
      <c r="SJO80" s="872"/>
      <c r="SJP80" s="872"/>
      <c r="SJQ80" s="872"/>
      <c r="SJR80" s="872"/>
      <c r="SJS80" s="872"/>
      <c r="SJT80" s="872"/>
      <c r="SJU80" s="872"/>
      <c r="SJV80" s="872"/>
      <c r="SJW80" s="872"/>
      <c r="SJX80" s="872"/>
      <c r="SJY80" s="872"/>
      <c r="SJZ80" s="872"/>
      <c r="SKA80" s="872"/>
      <c r="SKB80" s="872"/>
      <c r="SKC80" s="872"/>
      <c r="SKD80" s="872"/>
      <c r="SKE80" s="872"/>
      <c r="SKF80" s="872"/>
      <c r="SKG80" s="872"/>
      <c r="SKH80" s="872"/>
      <c r="SKI80" s="872"/>
      <c r="SKJ80" s="872"/>
      <c r="SKK80" s="872"/>
      <c r="SKL80" s="872"/>
      <c r="SKM80" s="872"/>
      <c r="SKN80" s="872"/>
      <c r="SKO80" s="872"/>
      <c r="SKP80" s="872"/>
      <c r="SKQ80" s="872"/>
      <c r="SKR80" s="872"/>
      <c r="SKS80" s="872"/>
      <c r="SKT80" s="872"/>
      <c r="SKU80" s="872"/>
      <c r="SKV80" s="872"/>
      <c r="SKW80" s="872"/>
      <c r="SKX80" s="872"/>
      <c r="SKY80" s="872"/>
      <c r="SKZ80" s="872"/>
      <c r="SLA80" s="872"/>
      <c r="SLB80" s="872"/>
      <c r="SLC80" s="872"/>
      <c r="SLD80" s="872"/>
      <c r="SLE80" s="872"/>
      <c r="SLF80" s="872"/>
      <c r="SLG80" s="872"/>
      <c r="SLH80" s="872"/>
      <c r="SLI80" s="872"/>
      <c r="SLJ80" s="872"/>
      <c r="SLK80" s="872"/>
      <c r="SLL80" s="872"/>
      <c r="SLM80" s="872"/>
      <c r="SLN80" s="872"/>
      <c r="SLO80" s="872"/>
      <c r="SLP80" s="872"/>
      <c r="SLQ80" s="872"/>
      <c r="SLR80" s="872"/>
      <c r="SLS80" s="872"/>
      <c r="SLT80" s="872"/>
      <c r="SLU80" s="872"/>
      <c r="SLV80" s="872"/>
      <c r="SLW80" s="872"/>
      <c r="SLX80" s="872"/>
      <c r="SLY80" s="872"/>
      <c r="SLZ80" s="872"/>
      <c r="SMA80" s="872"/>
      <c r="SMB80" s="872"/>
      <c r="SMC80" s="872"/>
      <c r="SMD80" s="872"/>
      <c r="SME80" s="872"/>
      <c r="SMF80" s="872"/>
      <c r="SMG80" s="872"/>
      <c r="SMH80" s="872"/>
      <c r="SMI80" s="872"/>
      <c r="SMJ80" s="872"/>
      <c r="SMK80" s="872"/>
      <c r="SML80" s="872"/>
      <c r="SMM80" s="872"/>
      <c r="SMN80" s="872"/>
      <c r="SMO80" s="872"/>
      <c r="SMP80" s="872"/>
      <c r="SMQ80" s="872"/>
      <c r="SMR80" s="872"/>
      <c r="SMS80" s="872"/>
      <c r="SMT80" s="872"/>
      <c r="SMU80" s="872"/>
      <c r="SMV80" s="872"/>
      <c r="SMW80" s="872"/>
      <c r="SMX80" s="872"/>
      <c r="SMY80" s="872"/>
      <c r="SMZ80" s="872"/>
      <c r="SNA80" s="872"/>
      <c r="SNB80" s="872"/>
      <c r="SNC80" s="872"/>
      <c r="SND80" s="872"/>
      <c r="SNE80" s="872"/>
      <c r="SNF80" s="872"/>
      <c r="SNG80" s="872"/>
      <c r="SNH80" s="872"/>
      <c r="SNI80" s="872"/>
      <c r="SNJ80" s="872"/>
      <c r="SNK80" s="872"/>
      <c r="SNL80" s="872"/>
      <c r="SNM80" s="872"/>
      <c r="SNN80" s="872"/>
      <c r="SNO80" s="872"/>
      <c r="SNP80" s="872"/>
      <c r="SNQ80" s="872"/>
      <c r="SNR80" s="872"/>
      <c r="SNS80" s="872"/>
      <c r="SNT80" s="872"/>
      <c r="SNU80" s="872"/>
      <c r="SNV80" s="872"/>
      <c r="SNW80" s="872"/>
      <c r="SNX80" s="872"/>
      <c r="SNY80" s="872"/>
      <c r="SNZ80" s="872"/>
      <c r="SOA80" s="872"/>
      <c r="SOB80" s="872"/>
      <c r="SOC80" s="872"/>
      <c r="SOD80" s="872"/>
      <c r="SOE80" s="872"/>
      <c r="SOF80" s="872"/>
      <c r="SOG80" s="872"/>
      <c r="SOH80" s="872"/>
      <c r="SOI80" s="872"/>
      <c r="SOJ80" s="872"/>
      <c r="SOK80" s="872"/>
      <c r="SOL80" s="872"/>
      <c r="SOM80" s="872"/>
      <c r="SON80" s="872"/>
      <c r="SOO80" s="872"/>
      <c r="SOP80" s="872"/>
      <c r="SOQ80" s="872"/>
      <c r="SOR80" s="872"/>
      <c r="SOS80" s="872"/>
      <c r="SOT80" s="872"/>
      <c r="SOU80" s="872"/>
      <c r="SOV80" s="872"/>
      <c r="SOW80" s="872"/>
      <c r="SOX80" s="872"/>
      <c r="SOY80" s="872"/>
      <c r="SOZ80" s="872"/>
      <c r="SPA80" s="872"/>
      <c r="SPB80" s="872"/>
      <c r="SPC80" s="872"/>
      <c r="SPD80" s="872"/>
      <c r="SPE80" s="872"/>
      <c r="SPF80" s="872"/>
      <c r="SPG80" s="872"/>
      <c r="SPH80" s="872"/>
      <c r="SPI80" s="872"/>
      <c r="SPJ80" s="872"/>
      <c r="SPK80" s="872"/>
      <c r="SPL80" s="872"/>
      <c r="SPM80" s="872"/>
      <c r="SPN80" s="872"/>
      <c r="SPO80" s="872"/>
      <c r="SPP80" s="872"/>
      <c r="SPQ80" s="872"/>
      <c r="SPR80" s="872"/>
      <c r="SPS80" s="872"/>
      <c r="SPT80" s="872"/>
      <c r="SPU80" s="872"/>
      <c r="SPV80" s="872"/>
      <c r="SPW80" s="872"/>
      <c r="SPX80" s="872"/>
      <c r="SPY80" s="872"/>
      <c r="SPZ80" s="872"/>
      <c r="SQA80" s="872"/>
      <c r="SQB80" s="872"/>
      <c r="SQC80" s="872"/>
      <c r="SQD80" s="872"/>
      <c r="SQE80" s="872"/>
      <c r="SQF80" s="872"/>
      <c r="SQG80" s="872"/>
      <c r="SQH80" s="872"/>
      <c r="SQI80" s="872"/>
      <c r="SQJ80" s="872"/>
      <c r="SQK80" s="872"/>
      <c r="SQL80" s="872"/>
      <c r="SQM80" s="872"/>
      <c r="SQN80" s="872"/>
      <c r="SQO80" s="872"/>
      <c r="SQP80" s="872"/>
      <c r="SQQ80" s="872"/>
      <c r="SQR80" s="872"/>
      <c r="SQS80" s="872"/>
      <c r="SQT80" s="872"/>
      <c r="SQU80" s="872"/>
      <c r="SQV80" s="872"/>
      <c r="SQW80" s="872"/>
      <c r="SQX80" s="872"/>
      <c r="SQY80" s="872"/>
      <c r="SQZ80" s="872"/>
      <c r="SRA80" s="872"/>
      <c r="SRB80" s="872"/>
      <c r="SRC80" s="872"/>
      <c r="SRD80" s="872"/>
      <c r="SRE80" s="872"/>
      <c r="SRF80" s="872"/>
      <c r="SRG80" s="872"/>
      <c r="SRH80" s="872"/>
      <c r="SRI80" s="872"/>
      <c r="SRJ80" s="872"/>
      <c r="SRK80" s="872"/>
      <c r="SRL80" s="872"/>
      <c r="SRM80" s="872"/>
      <c r="SRN80" s="872"/>
      <c r="SRO80" s="872"/>
      <c r="SRP80" s="872"/>
      <c r="SRQ80" s="872"/>
      <c r="SRR80" s="872"/>
      <c r="SRS80" s="872"/>
      <c r="SRT80" s="872"/>
      <c r="SRU80" s="872"/>
      <c r="SRV80" s="872"/>
      <c r="SRW80" s="872"/>
      <c r="SRX80" s="872"/>
      <c r="SRY80" s="872"/>
      <c r="SRZ80" s="872"/>
      <c r="SSA80" s="872"/>
      <c r="SSB80" s="872"/>
      <c r="SSC80" s="872"/>
      <c r="SSD80" s="872"/>
      <c r="SSE80" s="872"/>
      <c r="SSF80" s="872"/>
      <c r="SSG80" s="872"/>
      <c r="SSH80" s="872"/>
      <c r="SSI80" s="872"/>
      <c r="SSJ80" s="872"/>
      <c r="SSK80" s="872"/>
      <c r="SSL80" s="872"/>
      <c r="SSM80" s="872"/>
      <c r="SSN80" s="872"/>
      <c r="SSO80" s="872"/>
      <c r="SSP80" s="872"/>
      <c r="SSQ80" s="872"/>
      <c r="SSR80" s="872"/>
      <c r="SSS80" s="872"/>
      <c r="SST80" s="872"/>
      <c r="SSU80" s="872"/>
      <c r="SSV80" s="872"/>
      <c r="SSW80" s="872"/>
      <c r="SSX80" s="872"/>
      <c r="SSY80" s="872"/>
      <c r="SSZ80" s="872"/>
      <c r="STA80" s="872"/>
      <c r="STB80" s="872"/>
      <c r="STC80" s="872"/>
      <c r="STD80" s="872"/>
      <c r="STE80" s="872"/>
      <c r="STF80" s="872"/>
      <c r="STG80" s="872"/>
      <c r="STH80" s="872"/>
      <c r="STI80" s="872"/>
      <c r="STJ80" s="872"/>
      <c r="STK80" s="872"/>
      <c r="STL80" s="872"/>
      <c r="STM80" s="872"/>
      <c r="STN80" s="872"/>
      <c r="STO80" s="872"/>
      <c r="STP80" s="872"/>
      <c r="STQ80" s="872"/>
      <c r="STR80" s="872"/>
      <c r="STS80" s="872"/>
      <c r="STT80" s="872"/>
      <c r="STU80" s="872"/>
      <c r="STV80" s="872"/>
      <c r="STW80" s="872"/>
      <c r="STX80" s="872"/>
      <c r="STY80" s="872"/>
      <c r="STZ80" s="872"/>
      <c r="SUA80" s="872"/>
      <c r="SUB80" s="872"/>
      <c r="SUC80" s="872"/>
      <c r="SUD80" s="872"/>
      <c r="SUE80" s="872"/>
      <c r="SUF80" s="872"/>
      <c r="SUG80" s="872"/>
      <c r="SUH80" s="872"/>
      <c r="SUI80" s="872"/>
      <c r="SUJ80" s="872"/>
      <c r="SUK80" s="872"/>
      <c r="SUL80" s="872"/>
      <c r="SUM80" s="872"/>
      <c r="SUN80" s="872"/>
      <c r="SUO80" s="872"/>
      <c r="SUP80" s="872"/>
      <c r="SUQ80" s="872"/>
      <c r="SUR80" s="872"/>
      <c r="SUS80" s="872"/>
      <c r="SUT80" s="872"/>
      <c r="SUU80" s="872"/>
      <c r="SUV80" s="872"/>
      <c r="SUW80" s="872"/>
      <c r="SUX80" s="872"/>
      <c r="SUY80" s="872"/>
      <c r="SUZ80" s="872"/>
      <c r="SVA80" s="872"/>
      <c r="SVB80" s="872"/>
      <c r="SVC80" s="872"/>
      <c r="SVD80" s="872"/>
      <c r="SVE80" s="872"/>
      <c r="SVF80" s="872"/>
      <c r="SVG80" s="872"/>
      <c r="SVH80" s="872"/>
      <c r="SVI80" s="872"/>
      <c r="SVJ80" s="872"/>
      <c r="SVK80" s="872"/>
      <c r="SVL80" s="872"/>
      <c r="SVM80" s="872"/>
      <c r="SVN80" s="872"/>
      <c r="SVO80" s="872"/>
      <c r="SVP80" s="872"/>
      <c r="SVQ80" s="872"/>
      <c r="SVR80" s="872"/>
      <c r="SVS80" s="872"/>
      <c r="SVT80" s="872"/>
      <c r="SVU80" s="872"/>
      <c r="SVV80" s="872"/>
      <c r="SVW80" s="872"/>
      <c r="SVX80" s="872"/>
      <c r="SVY80" s="872"/>
      <c r="SVZ80" s="872"/>
      <c r="SWA80" s="872"/>
      <c r="SWB80" s="872"/>
      <c r="SWC80" s="872"/>
      <c r="SWD80" s="872"/>
      <c r="SWE80" s="872"/>
      <c r="SWF80" s="872"/>
      <c r="SWG80" s="872"/>
      <c r="SWH80" s="872"/>
      <c r="SWI80" s="872"/>
      <c r="SWJ80" s="872"/>
      <c r="SWK80" s="872"/>
      <c r="SWL80" s="872"/>
      <c r="SWM80" s="872"/>
      <c r="SWN80" s="872"/>
      <c r="SWO80" s="872"/>
      <c r="SWP80" s="872"/>
      <c r="SWQ80" s="872"/>
      <c r="SWR80" s="872"/>
      <c r="SWS80" s="872"/>
      <c r="SWT80" s="872"/>
      <c r="SWU80" s="872"/>
      <c r="SWV80" s="872"/>
      <c r="SWW80" s="872"/>
      <c r="SWX80" s="872"/>
      <c r="SWY80" s="872"/>
      <c r="SWZ80" s="872"/>
      <c r="SXA80" s="872"/>
      <c r="SXB80" s="872"/>
      <c r="SXC80" s="872"/>
      <c r="SXD80" s="872"/>
      <c r="SXE80" s="872"/>
      <c r="SXF80" s="872"/>
      <c r="SXG80" s="872"/>
      <c r="SXH80" s="872"/>
      <c r="SXI80" s="872"/>
      <c r="SXJ80" s="872"/>
      <c r="SXK80" s="872"/>
      <c r="SXL80" s="872"/>
      <c r="SXM80" s="872"/>
      <c r="SXN80" s="872"/>
      <c r="SXO80" s="872"/>
      <c r="SXP80" s="872"/>
      <c r="SXQ80" s="872"/>
      <c r="SXR80" s="872"/>
      <c r="SXS80" s="872"/>
      <c r="SXT80" s="872"/>
      <c r="SXU80" s="872"/>
      <c r="SXV80" s="872"/>
      <c r="SXW80" s="872"/>
      <c r="SXX80" s="872"/>
      <c r="SXY80" s="872"/>
      <c r="SXZ80" s="872"/>
      <c r="SYA80" s="872"/>
      <c r="SYB80" s="872"/>
      <c r="SYC80" s="872"/>
      <c r="SYD80" s="872"/>
      <c r="SYE80" s="872"/>
      <c r="SYF80" s="872"/>
      <c r="SYG80" s="872"/>
      <c r="SYH80" s="872"/>
      <c r="SYI80" s="872"/>
      <c r="SYJ80" s="872"/>
      <c r="SYK80" s="872"/>
      <c r="SYL80" s="872"/>
      <c r="SYM80" s="872"/>
      <c r="SYN80" s="872"/>
      <c r="SYO80" s="872"/>
      <c r="SYP80" s="872"/>
      <c r="SYQ80" s="872"/>
      <c r="SYR80" s="872"/>
      <c r="SYS80" s="872"/>
      <c r="SYT80" s="872"/>
      <c r="SYU80" s="872"/>
      <c r="SYV80" s="872"/>
      <c r="SYW80" s="872"/>
      <c r="SYX80" s="872"/>
      <c r="SYY80" s="872"/>
      <c r="SYZ80" s="872"/>
      <c r="SZA80" s="872"/>
      <c r="SZB80" s="872"/>
      <c r="SZC80" s="872"/>
      <c r="SZD80" s="872"/>
      <c r="SZE80" s="872"/>
      <c r="SZF80" s="872"/>
      <c r="SZG80" s="872"/>
      <c r="SZH80" s="872"/>
      <c r="SZI80" s="872"/>
      <c r="SZJ80" s="872"/>
      <c r="SZK80" s="872"/>
      <c r="SZL80" s="872"/>
      <c r="SZM80" s="872"/>
      <c r="SZN80" s="872"/>
      <c r="SZO80" s="872"/>
      <c r="SZP80" s="872"/>
      <c r="SZQ80" s="872"/>
      <c r="SZR80" s="872"/>
      <c r="SZS80" s="872"/>
      <c r="SZT80" s="872"/>
      <c r="SZU80" s="872"/>
      <c r="SZV80" s="872"/>
      <c r="SZW80" s="872"/>
      <c r="SZX80" s="872"/>
      <c r="SZY80" s="872"/>
      <c r="SZZ80" s="872"/>
      <c r="TAA80" s="872"/>
      <c r="TAB80" s="872"/>
      <c r="TAC80" s="872"/>
      <c r="TAD80" s="872"/>
      <c r="TAE80" s="872"/>
      <c r="TAF80" s="872"/>
      <c r="TAG80" s="872"/>
      <c r="TAH80" s="872"/>
      <c r="TAI80" s="872"/>
      <c r="TAJ80" s="872"/>
      <c r="TAK80" s="872"/>
      <c r="TAL80" s="872"/>
      <c r="TAM80" s="872"/>
      <c r="TAN80" s="872"/>
      <c r="TAO80" s="872"/>
      <c r="TAP80" s="872"/>
      <c r="TAQ80" s="872"/>
      <c r="TAR80" s="872"/>
      <c r="TAS80" s="872"/>
      <c r="TAT80" s="872"/>
      <c r="TAU80" s="872"/>
      <c r="TAV80" s="872"/>
      <c r="TAW80" s="872"/>
      <c r="TAX80" s="872"/>
      <c r="TAY80" s="872"/>
      <c r="TAZ80" s="872"/>
      <c r="TBA80" s="872"/>
      <c r="TBB80" s="872"/>
      <c r="TBC80" s="872"/>
      <c r="TBD80" s="872"/>
      <c r="TBE80" s="872"/>
      <c r="TBF80" s="872"/>
      <c r="TBG80" s="872"/>
      <c r="TBH80" s="872"/>
      <c r="TBI80" s="872"/>
      <c r="TBJ80" s="872"/>
      <c r="TBK80" s="872"/>
      <c r="TBL80" s="872"/>
      <c r="TBM80" s="872"/>
      <c r="TBN80" s="872"/>
      <c r="TBO80" s="872"/>
      <c r="TBP80" s="872"/>
      <c r="TBQ80" s="872"/>
      <c r="TBR80" s="872"/>
      <c r="TBS80" s="872"/>
      <c r="TBT80" s="872"/>
      <c r="TBU80" s="872"/>
      <c r="TBV80" s="872"/>
      <c r="TBW80" s="872"/>
      <c r="TBX80" s="872"/>
      <c r="TBY80" s="872"/>
      <c r="TBZ80" s="872"/>
      <c r="TCA80" s="872"/>
      <c r="TCB80" s="872"/>
      <c r="TCC80" s="872"/>
      <c r="TCD80" s="872"/>
      <c r="TCE80" s="872"/>
      <c r="TCF80" s="872"/>
      <c r="TCG80" s="872"/>
      <c r="TCH80" s="872"/>
      <c r="TCI80" s="872"/>
      <c r="TCJ80" s="872"/>
      <c r="TCK80" s="872"/>
      <c r="TCL80" s="872"/>
      <c r="TCM80" s="872"/>
      <c r="TCN80" s="872"/>
      <c r="TCO80" s="872"/>
      <c r="TCP80" s="872"/>
      <c r="TCQ80" s="872"/>
      <c r="TCR80" s="872"/>
      <c r="TCS80" s="872"/>
      <c r="TCT80" s="872"/>
      <c r="TCU80" s="872"/>
      <c r="TCV80" s="872"/>
      <c r="TCW80" s="872"/>
      <c r="TCX80" s="872"/>
      <c r="TCY80" s="872"/>
      <c r="TCZ80" s="872"/>
      <c r="TDA80" s="872"/>
      <c r="TDB80" s="872"/>
      <c r="TDC80" s="872"/>
      <c r="TDD80" s="872"/>
      <c r="TDE80" s="872"/>
      <c r="TDF80" s="872"/>
      <c r="TDG80" s="872"/>
      <c r="TDH80" s="872"/>
      <c r="TDI80" s="872"/>
      <c r="TDJ80" s="872"/>
      <c r="TDK80" s="872"/>
      <c r="TDL80" s="872"/>
      <c r="TDM80" s="872"/>
      <c r="TDN80" s="872"/>
      <c r="TDO80" s="872"/>
      <c r="TDP80" s="872"/>
      <c r="TDQ80" s="872"/>
      <c r="TDR80" s="872"/>
      <c r="TDS80" s="872"/>
      <c r="TDT80" s="872"/>
      <c r="TDU80" s="872"/>
      <c r="TDV80" s="872"/>
      <c r="TDW80" s="872"/>
      <c r="TDX80" s="872"/>
      <c r="TDY80" s="872"/>
      <c r="TDZ80" s="872"/>
      <c r="TEA80" s="872"/>
      <c r="TEB80" s="872"/>
      <c r="TEC80" s="872"/>
      <c r="TED80" s="872"/>
      <c r="TEE80" s="872"/>
      <c r="TEF80" s="872"/>
      <c r="TEG80" s="872"/>
      <c r="TEH80" s="872"/>
      <c r="TEI80" s="872"/>
      <c r="TEJ80" s="872"/>
      <c r="TEK80" s="872"/>
      <c r="TEL80" s="872"/>
      <c r="TEM80" s="872"/>
      <c r="TEN80" s="872"/>
      <c r="TEO80" s="872"/>
      <c r="TEP80" s="872"/>
      <c r="TEQ80" s="872"/>
      <c r="TER80" s="872"/>
      <c r="TES80" s="872"/>
      <c r="TET80" s="872"/>
      <c r="TEU80" s="872"/>
      <c r="TEV80" s="872"/>
      <c r="TEW80" s="872"/>
      <c r="TEX80" s="872"/>
      <c r="TEY80" s="872"/>
      <c r="TEZ80" s="872"/>
      <c r="TFA80" s="872"/>
      <c r="TFB80" s="872"/>
      <c r="TFC80" s="872"/>
      <c r="TFD80" s="872"/>
      <c r="TFE80" s="872"/>
      <c r="TFF80" s="872"/>
      <c r="TFG80" s="872"/>
      <c r="TFH80" s="872"/>
      <c r="TFI80" s="872"/>
      <c r="TFJ80" s="872"/>
      <c r="TFK80" s="872"/>
      <c r="TFL80" s="872"/>
      <c r="TFM80" s="872"/>
      <c r="TFN80" s="872"/>
      <c r="TFO80" s="872"/>
      <c r="TFP80" s="872"/>
      <c r="TFQ80" s="872"/>
      <c r="TFR80" s="872"/>
      <c r="TFS80" s="872"/>
      <c r="TFT80" s="872"/>
      <c r="TFU80" s="872"/>
      <c r="TFV80" s="872"/>
      <c r="TFW80" s="872"/>
      <c r="TFX80" s="872"/>
      <c r="TFY80" s="872"/>
      <c r="TFZ80" s="872"/>
      <c r="TGA80" s="872"/>
      <c r="TGB80" s="872"/>
      <c r="TGC80" s="872"/>
      <c r="TGD80" s="872"/>
      <c r="TGE80" s="872"/>
      <c r="TGF80" s="872"/>
      <c r="TGG80" s="872"/>
      <c r="TGH80" s="872"/>
      <c r="TGI80" s="872"/>
      <c r="TGJ80" s="872"/>
      <c r="TGK80" s="872"/>
      <c r="TGL80" s="872"/>
      <c r="TGM80" s="872"/>
      <c r="TGN80" s="872"/>
      <c r="TGO80" s="872"/>
      <c r="TGP80" s="872"/>
      <c r="TGQ80" s="872"/>
      <c r="TGR80" s="872"/>
      <c r="TGS80" s="872"/>
      <c r="TGT80" s="872"/>
      <c r="TGU80" s="872"/>
      <c r="TGV80" s="872"/>
      <c r="TGW80" s="872"/>
      <c r="TGX80" s="872"/>
      <c r="TGY80" s="872"/>
      <c r="TGZ80" s="872"/>
      <c r="THA80" s="872"/>
      <c r="THB80" s="872"/>
      <c r="THC80" s="872"/>
      <c r="THD80" s="872"/>
      <c r="THE80" s="872"/>
      <c r="THF80" s="872"/>
      <c r="THG80" s="872"/>
      <c r="THH80" s="872"/>
      <c r="THI80" s="872"/>
      <c r="THJ80" s="872"/>
      <c r="THK80" s="872"/>
      <c r="THL80" s="872"/>
      <c r="THM80" s="872"/>
      <c r="THN80" s="872"/>
      <c r="THO80" s="872"/>
      <c r="THP80" s="872"/>
      <c r="THQ80" s="872"/>
      <c r="THR80" s="872"/>
      <c r="THS80" s="872"/>
      <c r="THT80" s="872"/>
      <c r="THU80" s="872"/>
      <c r="THV80" s="872"/>
      <c r="THW80" s="872"/>
      <c r="THX80" s="872"/>
      <c r="THY80" s="872"/>
      <c r="THZ80" s="872"/>
      <c r="TIA80" s="872"/>
      <c r="TIB80" s="872"/>
      <c r="TIC80" s="872"/>
      <c r="TID80" s="872"/>
      <c r="TIE80" s="872"/>
      <c r="TIF80" s="872"/>
      <c r="TIG80" s="872"/>
      <c r="TIH80" s="872"/>
      <c r="TII80" s="872"/>
      <c r="TIJ80" s="872"/>
      <c r="TIK80" s="872"/>
      <c r="TIL80" s="872"/>
      <c r="TIM80" s="872"/>
      <c r="TIN80" s="872"/>
      <c r="TIO80" s="872"/>
      <c r="TIP80" s="872"/>
      <c r="TIQ80" s="872"/>
      <c r="TIR80" s="872"/>
      <c r="TIS80" s="872"/>
      <c r="TIT80" s="872"/>
      <c r="TIU80" s="872"/>
      <c r="TIV80" s="872"/>
      <c r="TIW80" s="872"/>
      <c r="TIX80" s="872"/>
      <c r="TIY80" s="872"/>
      <c r="TIZ80" s="872"/>
      <c r="TJA80" s="872"/>
      <c r="TJB80" s="872"/>
      <c r="TJC80" s="872"/>
      <c r="TJD80" s="872"/>
      <c r="TJE80" s="872"/>
      <c r="TJF80" s="872"/>
      <c r="TJG80" s="872"/>
      <c r="TJH80" s="872"/>
      <c r="TJI80" s="872"/>
      <c r="TJJ80" s="872"/>
      <c r="TJK80" s="872"/>
      <c r="TJL80" s="872"/>
      <c r="TJM80" s="872"/>
      <c r="TJN80" s="872"/>
      <c r="TJO80" s="872"/>
      <c r="TJP80" s="872"/>
      <c r="TJQ80" s="872"/>
      <c r="TJR80" s="872"/>
      <c r="TJS80" s="872"/>
      <c r="TJT80" s="872"/>
      <c r="TJU80" s="872"/>
      <c r="TJV80" s="872"/>
      <c r="TJW80" s="872"/>
      <c r="TJX80" s="872"/>
      <c r="TJY80" s="872"/>
      <c r="TJZ80" s="872"/>
      <c r="TKA80" s="872"/>
      <c r="TKB80" s="872"/>
      <c r="TKC80" s="872"/>
      <c r="TKD80" s="872"/>
      <c r="TKE80" s="872"/>
      <c r="TKF80" s="872"/>
      <c r="TKG80" s="872"/>
      <c r="TKH80" s="872"/>
      <c r="TKI80" s="872"/>
      <c r="TKJ80" s="872"/>
      <c r="TKK80" s="872"/>
      <c r="TKL80" s="872"/>
      <c r="TKM80" s="872"/>
      <c r="TKN80" s="872"/>
      <c r="TKO80" s="872"/>
      <c r="TKP80" s="872"/>
      <c r="TKQ80" s="872"/>
      <c r="TKR80" s="872"/>
      <c r="TKS80" s="872"/>
      <c r="TKT80" s="872"/>
      <c r="TKU80" s="872"/>
      <c r="TKV80" s="872"/>
      <c r="TKW80" s="872"/>
      <c r="TKX80" s="872"/>
      <c r="TKY80" s="872"/>
      <c r="TKZ80" s="872"/>
      <c r="TLA80" s="872"/>
      <c r="TLB80" s="872"/>
      <c r="TLC80" s="872"/>
      <c r="TLD80" s="872"/>
      <c r="TLE80" s="872"/>
      <c r="TLF80" s="872"/>
      <c r="TLG80" s="872"/>
      <c r="TLH80" s="872"/>
      <c r="TLI80" s="872"/>
      <c r="TLJ80" s="872"/>
      <c r="TLK80" s="872"/>
      <c r="TLL80" s="872"/>
      <c r="TLM80" s="872"/>
      <c r="TLN80" s="872"/>
      <c r="TLO80" s="872"/>
      <c r="TLP80" s="872"/>
      <c r="TLQ80" s="872"/>
      <c r="TLR80" s="872"/>
      <c r="TLS80" s="872"/>
      <c r="TLT80" s="872"/>
      <c r="TLU80" s="872"/>
      <c r="TLV80" s="872"/>
      <c r="TLW80" s="872"/>
      <c r="TLX80" s="872"/>
      <c r="TLY80" s="872"/>
      <c r="TLZ80" s="872"/>
      <c r="TMA80" s="872"/>
      <c r="TMB80" s="872"/>
      <c r="TMC80" s="872"/>
      <c r="TMD80" s="872"/>
      <c r="TME80" s="872"/>
      <c r="TMF80" s="872"/>
      <c r="TMG80" s="872"/>
      <c r="TMH80" s="872"/>
      <c r="TMI80" s="872"/>
      <c r="TMJ80" s="872"/>
      <c r="TMK80" s="872"/>
      <c r="TML80" s="872"/>
      <c r="TMM80" s="872"/>
      <c r="TMN80" s="872"/>
      <c r="TMO80" s="872"/>
      <c r="TMP80" s="872"/>
      <c r="TMQ80" s="872"/>
      <c r="TMR80" s="872"/>
      <c r="TMS80" s="872"/>
      <c r="TMT80" s="872"/>
      <c r="TMU80" s="872"/>
      <c r="TMV80" s="872"/>
      <c r="TMW80" s="872"/>
      <c r="TMX80" s="872"/>
      <c r="TMY80" s="872"/>
      <c r="TMZ80" s="872"/>
      <c r="TNA80" s="872"/>
      <c r="TNB80" s="872"/>
      <c r="TNC80" s="872"/>
      <c r="TND80" s="872"/>
      <c r="TNE80" s="872"/>
      <c r="TNF80" s="872"/>
      <c r="TNG80" s="872"/>
      <c r="TNH80" s="872"/>
      <c r="TNI80" s="872"/>
      <c r="TNJ80" s="872"/>
      <c r="TNK80" s="872"/>
      <c r="TNL80" s="872"/>
      <c r="TNM80" s="872"/>
      <c r="TNN80" s="872"/>
      <c r="TNO80" s="872"/>
      <c r="TNP80" s="872"/>
      <c r="TNQ80" s="872"/>
      <c r="TNR80" s="872"/>
      <c r="TNS80" s="872"/>
      <c r="TNT80" s="872"/>
      <c r="TNU80" s="872"/>
      <c r="TNV80" s="872"/>
      <c r="TNW80" s="872"/>
      <c r="TNX80" s="872"/>
      <c r="TNY80" s="872"/>
      <c r="TNZ80" s="872"/>
      <c r="TOA80" s="872"/>
      <c r="TOB80" s="872"/>
      <c r="TOC80" s="872"/>
      <c r="TOD80" s="872"/>
      <c r="TOE80" s="872"/>
      <c r="TOF80" s="872"/>
      <c r="TOG80" s="872"/>
      <c r="TOH80" s="872"/>
      <c r="TOI80" s="872"/>
      <c r="TOJ80" s="872"/>
      <c r="TOK80" s="872"/>
      <c r="TOL80" s="872"/>
      <c r="TOM80" s="872"/>
      <c r="TON80" s="872"/>
      <c r="TOO80" s="872"/>
      <c r="TOP80" s="872"/>
      <c r="TOQ80" s="872"/>
      <c r="TOR80" s="872"/>
      <c r="TOS80" s="872"/>
      <c r="TOT80" s="872"/>
      <c r="TOU80" s="872"/>
      <c r="TOV80" s="872"/>
      <c r="TOW80" s="872"/>
      <c r="TOX80" s="872"/>
      <c r="TOY80" s="872"/>
      <c r="TOZ80" s="872"/>
      <c r="TPA80" s="872"/>
      <c r="TPB80" s="872"/>
      <c r="TPC80" s="872"/>
      <c r="TPD80" s="872"/>
      <c r="TPE80" s="872"/>
      <c r="TPF80" s="872"/>
      <c r="TPG80" s="872"/>
      <c r="TPH80" s="872"/>
      <c r="TPI80" s="872"/>
      <c r="TPJ80" s="872"/>
      <c r="TPK80" s="872"/>
      <c r="TPL80" s="872"/>
      <c r="TPM80" s="872"/>
      <c r="TPN80" s="872"/>
      <c r="TPO80" s="872"/>
      <c r="TPP80" s="872"/>
      <c r="TPQ80" s="872"/>
      <c r="TPR80" s="872"/>
      <c r="TPS80" s="872"/>
      <c r="TPT80" s="872"/>
      <c r="TPU80" s="872"/>
      <c r="TPV80" s="872"/>
      <c r="TPW80" s="872"/>
      <c r="TPX80" s="872"/>
      <c r="TPY80" s="872"/>
      <c r="TPZ80" s="872"/>
      <c r="TQA80" s="872"/>
      <c r="TQB80" s="872"/>
      <c r="TQC80" s="872"/>
      <c r="TQD80" s="872"/>
      <c r="TQE80" s="872"/>
      <c r="TQF80" s="872"/>
      <c r="TQG80" s="872"/>
      <c r="TQH80" s="872"/>
      <c r="TQI80" s="872"/>
      <c r="TQJ80" s="872"/>
      <c r="TQK80" s="872"/>
      <c r="TQL80" s="872"/>
      <c r="TQM80" s="872"/>
      <c r="TQN80" s="872"/>
      <c r="TQO80" s="872"/>
      <c r="TQP80" s="872"/>
      <c r="TQQ80" s="872"/>
      <c r="TQR80" s="872"/>
      <c r="TQS80" s="872"/>
      <c r="TQT80" s="872"/>
      <c r="TQU80" s="872"/>
      <c r="TQV80" s="872"/>
      <c r="TQW80" s="872"/>
      <c r="TQX80" s="872"/>
      <c r="TQY80" s="872"/>
      <c r="TQZ80" s="872"/>
      <c r="TRA80" s="872"/>
      <c r="TRB80" s="872"/>
      <c r="TRC80" s="872"/>
      <c r="TRD80" s="872"/>
      <c r="TRE80" s="872"/>
      <c r="TRF80" s="872"/>
      <c r="TRG80" s="872"/>
      <c r="TRH80" s="872"/>
      <c r="TRI80" s="872"/>
      <c r="TRJ80" s="872"/>
      <c r="TRK80" s="872"/>
      <c r="TRL80" s="872"/>
      <c r="TRM80" s="872"/>
      <c r="TRN80" s="872"/>
      <c r="TRO80" s="872"/>
      <c r="TRP80" s="872"/>
      <c r="TRQ80" s="872"/>
      <c r="TRR80" s="872"/>
      <c r="TRS80" s="872"/>
      <c r="TRT80" s="872"/>
      <c r="TRU80" s="872"/>
      <c r="TRV80" s="872"/>
      <c r="TRW80" s="872"/>
      <c r="TRX80" s="872"/>
      <c r="TRY80" s="872"/>
      <c r="TRZ80" s="872"/>
      <c r="TSA80" s="872"/>
      <c r="TSB80" s="872"/>
      <c r="TSC80" s="872"/>
      <c r="TSD80" s="872"/>
      <c r="TSE80" s="872"/>
      <c r="TSF80" s="872"/>
      <c r="TSG80" s="872"/>
      <c r="TSH80" s="872"/>
      <c r="TSI80" s="872"/>
      <c r="TSJ80" s="872"/>
      <c r="TSK80" s="872"/>
      <c r="TSL80" s="872"/>
      <c r="TSM80" s="872"/>
      <c r="TSN80" s="872"/>
      <c r="TSO80" s="872"/>
      <c r="TSP80" s="872"/>
      <c r="TSQ80" s="872"/>
      <c r="TSR80" s="872"/>
      <c r="TSS80" s="872"/>
      <c r="TST80" s="872"/>
      <c r="TSU80" s="872"/>
      <c r="TSV80" s="872"/>
      <c r="TSW80" s="872"/>
      <c r="TSX80" s="872"/>
      <c r="TSY80" s="872"/>
      <c r="TSZ80" s="872"/>
      <c r="TTA80" s="872"/>
      <c r="TTB80" s="872"/>
      <c r="TTC80" s="872"/>
      <c r="TTD80" s="872"/>
      <c r="TTE80" s="872"/>
      <c r="TTF80" s="872"/>
      <c r="TTG80" s="872"/>
      <c r="TTH80" s="872"/>
      <c r="TTI80" s="872"/>
      <c r="TTJ80" s="872"/>
      <c r="TTK80" s="872"/>
      <c r="TTL80" s="872"/>
      <c r="TTM80" s="872"/>
      <c r="TTN80" s="872"/>
      <c r="TTO80" s="872"/>
      <c r="TTP80" s="872"/>
      <c r="TTQ80" s="872"/>
      <c r="TTR80" s="872"/>
      <c r="TTS80" s="872"/>
      <c r="TTT80" s="872"/>
      <c r="TTU80" s="872"/>
      <c r="TTV80" s="872"/>
      <c r="TTW80" s="872"/>
      <c r="TTX80" s="872"/>
      <c r="TTY80" s="872"/>
      <c r="TTZ80" s="872"/>
      <c r="TUA80" s="872"/>
      <c r="TUB80" s="872"/>
      <c r="TUC80" s="872"/>
      <c r="TUD80" s="872"/>
      <c r="TUE80" s="872"/>
      <c r="TUF80" s="872"/>
      <c r="TUG80" s="872"/>
      <c r="TUH80" s="872"/>
      <c r="TUI80" s="872"/>
      <c r="TUJ80" s="872"/>
      <c r="TUK80" s="872"/>
      <c r="TUL80" s="872"/>
      <c r="TUM80" s="872"/>
      <c r="TUN80" s="872"/>
      <c r="TUO80" s="872"/>
      <c r="TUP80" s="872"/>
      <c r="TUQ80" s="872"/>
      <c r="TUR80" s="872"/>
      <c r="TUS80" s="872"/>
      <c r="TUT80" s="872"/>
      <c r="TUU80" s="872"/>
      <c r="TUV80" s="872"/>
      <c r="TUW80" s="872"/>
      <c r="TUX80" s="872"/>
      <c r="TUY80" s="872"/>
      <c r="TUZ80" s="872"/>
      <c r="TVA80" s="872"/>
      <c r="TVB80" s="872"/>
      <c r="TVC80" s="872"/>
      <c r="TVD80" s="872"/>
      <c r="TVE80" s="872"/>
      <c r="TVF80" s="872"/>
      <c r="TVG80" s="872"/>
      <c r="TVH80" s="872"/>
      <c r="TVI80" s="872"/>
      <c r="TVJ80" s="872"/>
      <c r="TVK80" s="872"/>
      <c r="TVL80" s="872"/>
      <c r="TVM80" s="872"/>
      <c r="TVN80" s="872"/>
      <c r="TVO80" s="872"/>
      <c r="TVP80" s="872"/>
      <c r="TVQ80" s="872"/>
      <c r="TVR80" s="872"/>
      <c r="TVS80" s="872"/>
      <c r="TVT80" s="872"/>
      <c r="TVU80" s="872"/>
      <c r="TVV80" s="872"/>
      <c r="TVW80" s="872"/>
      <c r="TVX80" s="872"/>
      <c r="TVY80" s="872"/>
      <c r="TVZ80" s="872"/>
      <c r="TWA80" s="872"/>
      <c r="TWB80" s="872"/>
      <c r="TWC80" s="872"/>
      <c r="TWD80" s="872"/>
      <c r="TWE80" s="872"/>
      <c r="TWF80" s="872"/>
      <c r="TWG80" s="872"/>
      <c r="TWH80" s="872"/>
      <c r="TWI80" s="872"/>
      <c r="TWJ80" s="872"/>
      <c r="TWK80" s="872"/>
      <c r="TWL80" s="872"/>
      <c r="TWM80" s="872"/>
      <c r="TWN80" s="872"/>
      <c r="TWO80" s="872"/>
      <c r="TWP80" s="872"/>
      <c r="TWQ80" s="872"/>
      <c r="TWR80" s="872"/>
      <c r="TWS80" s="872"/>
      <c r="TWT80" s="872"/>
      <c r="TWU80" s="872"/>
      <c r="TWV80" s="872"/>
      <c r="TWW80" s="872"/>
      <c r="TWX80" s="872"/>
      <c r="TWY80" s="872"/>
      <c r="TWZ80" s="872"/>
      <c r="TXA80" s="872"/>
      <c r="TXB80" s="872"/>
      <c r="TXC80" s="872"/>
      <c r="TXD80" s="872"/>
      <c r="TXE80" s="872"/>
      <c r="TXF80" s="872"/>
      <c r="TXG80" s="872"/>
      <c r="TXH80" s="872"/>
      <c r="TXI80" s="872"/>
      <c r="TXJ80" s="872"/>
      <c r="TXK80" s="872"/>
      <c r="TXL80" s="872"/>
      <c r="TXM80" s="872"/>
      <c r="TXN80" s="872"/>
      <c r="TXO80" s="872"/>
      <c r="TXP80" s="872"/>
      <c r="TXQ80" s="872"/>
      <c r="TXR80" s="872"/>
      <c r="TXS80" s="872"/>
      <c r="TXT80" s="872"/>
      <c r="TXU80" s="872"/>
      <c r="TXV80" s="872"/>
      <c r="TXW80" s="872"/>
      <c r="TXX80" s="872"/>
      <c r="TXY80" s="872"/>
      <c r="TXZ80" s="872"/>
      <c r="TYA80" s="872"/>
      <c r="TYB80" s="872"/>
      <c r="TYC80" s="872"/>
      <c r="TYD80" s="872"/>
      <c r="TYE80" s="872"/>
      <c r="TYF80" s="872"/>
      <c r="TYG80" s="872"/>
      <c r="TYH80" s="872"/>
      <c r="TYI80" s="872"/>
      <c r="TYJ80" s="872"/>
      <c r="TYK80" s="872"/>
      <c r="TYL80" s="872"/>
      <c r="TYM80" s="872"/>
      <c r="TYN80" s="872"/>
      <c r="TYO80" s="872"/>
      <c r="TYP80" s="872"/>
      <c r="TYQ80" s="872"/>
      <c r="TYR80" s="872"/>
      <c r="TYS80" s="872"/>
      <c r="TYT80" s="872"/>
      <c r="TYU80" s="872"/>
      <c r="TYV80" s="872"/>
      <c r="TYW80" s="872"/>
      <c r="TYX80" s="872"/>
      <c r="TYY80" s="872"/>
      <c r="TYZ80" s="872"/>
      <c r="TZA80" s="872"/>
      <c r="TZB80" s="872"/>
      <c r="TZC80" s="872"/>
      <c r="TZD80" s="872"/>
      <c r="TZE80" s="872"/>
      <c r="TZF80" s="872"/>
      <c r="TZG80" s="872"/>
      <c r="TZH80" s="872"/>
      <c r="TZI80" s="872"/>
      <c r="TZJ80" s="872"/>
      <c r="TZK80" s="872"/>
      <c r="TZL80" s="872"/>
      <c r="TZM80" s="872"/>
      <c r="TZN80" s="872"/>
      <c r="TZO80" s="872"/>
      <c r="TZP80" s="872"/>
      <c r="TZQ80" s="872"/>
      <c r="TZR80" s="872"/>
      <c r="TZS80" s="872"/>
      <c r="TZT80" s="872"/>
      <c r="TZU80" s="872"/>
      <c r="TZV80" s="872"/>
      <c r="TZW80" s="872"/>
      <c r="TZX80" s="872"/>
      <c r="TZY80" s="872"/>
      <c r="TZZ80" s="872"/>
      <c r="UAA80" s="872"/>
      <c r="UAB80" s="872"/>
      <c r="UAC80" s="872"/>
      <c r="UAD80" s="872"/>
      <c r="UAE80" s="872"/>
      <c r="UAF80" s="872"/>
      <c r="UAG80" s="872"/>
      <c r="UAH80" s="872"/>
      <c r="UAI80" s="872"/>
      <c r="UAJ80" s="872"/>
      <c r="UAK80" s="872"/>
      <c r="UAL80" s="872"/>
      <c r="UAM80" s="872"/>
      <c r="UAN80" s="872"/>
      <c r="UAO80" s="872"/>
      <c r="UAP80" s="872"/>
      <c r="UAQ80" s="872"/>
      <c r="UAR80" s="872"/>
      <c r="UAS80" s="872"/>
      <c r="UAT80" s="872"/>
      <c r="UAU80" s="872"/>
      <c r="UAV80" s="872"/>
      <c r="UAW80" s="872"/>
      <c r="UAX80" s="872"/>
      <c r="UAY80" s="872"/>
      <c r="UAZ80" s="872"/>
      <c r="UBA80" s="872"/>
      <c r="UBB80" s="872"/>
      <c r="UBC80" s="872"/>
      <c r="UBD80" s="872"/>
      <c r="UBE80" s="872"/>
      <c r="UBF80" s="872"/>
      <c r="UBG80" s="872"/>
      <c r="UBH80" s="872"/>
      <c r="UBI80" s="872"/>
      <c r="UBJ80" s="872"/>
      <c r="UBK80" s="872"/>
      <c r="UBL80" s="872"/>
      <c r="UBM80" s="872"/>
      <c r="UBN80" s="872"/>
      <c r="UBO80" s="872"/>
      <c r="UBP80" s="872"/>
      <c r="UBQ80" s="872"/>
      <c r="UBR80" s="872"/>
      <c r="UBS80" s="872"/>
      <c r="UBT80" s="872"/>
      <c r="UBU80" s="872"/>
      <c r="UBV80" s="872"/>
      <c r="UBW80" s="872"/>
      <c r="UBX80" s="872"/>
      <c r="UBY80" s="872"/>
      <c r="UBZ80" s="872"/>
      <c r="UCA80" s="872"/>
      <c r="UCB80" s="872"/>
      <c r="UCC80" s="872"/>
      <c r="UCD80" s="872"/>
      <c r="UCE80" s="872"/>
      <c r="UCF80" s="872"/>
      <c r="UCG80" s="872"/>
      <c r="UCH80" s="872"/>
      <c r="UCI80" s="872"/>
      <c r="UCJ80" s="872"/>
      <c r="UCK80" s="872"/>
      <c r="UCL80" s="872"/>
      <c r="UCM80" s="872"/>
      <c r="UCN80" s="872"/>
      <c r="UCO80" s="872"/>
      <c r="UCP80" s="872"/>
      <c r="UCQ80" s="872"/>
      <c r="UCR80" s="872"/>
      <c r="UCS80" s="872"/>
      <c r="UCT80" s="872"/>
      <c r="UCU80" s="872"/>
      <c r="UCV80" s="872"/>
      <c r="UCW80" s="872"/>
      <c r="UCX80" s="872"/>
      <c r="UCY80" s="872"/>
      <c r="UCZ80" s="872"/>
      <c r="UDA80" s="872"/>
      <c r="UDB80" s="872"/>
      <c r="UDC80" s="872"/>
      <c r="UDD80" s="872"/>
      <c r="UDE80" s="872"/>
      <c r="UDF80" s="872"/>
      <c r="UDG80" s="872"/>
      <c r="UDH80" s="872"/>
      <c r="UDI80" s="872"/>
      <c r="UDJ80" s="872"/>
      <c r="UDK80" s="872"/>
      <c r="UDL80" s="872"/>
      <c r="UDM80" s="872"/>
      <c r="UDN80" s="872"/>
      <c r="UDO80" s="872"/>
      <c r="UDP80" s="872"/>
      <c r="UDQ80" s="872"/>
      <c r="UDR80" s="872"/>
      <c r="UDS80" s="872"/>
      <c r="UDT80" s="872"/>
      <c r="UDU80" s="872"/>
      <c r="UDV80" s="872"/>
      <c r="UDW80" s="872"/>
      <c r="UDX80" s="872"/>
      <c r="UDY80" s="872"/>
      <c r="UDZ80" s="872"/>
      <c r="UEA80" s="872"/>
      <c r="UEB80" s="872"/>
      <c r="UEC80" s="872"/>
      <c r="UED80" s="872"/>
      <c r="UEE80" s="872"/>
      <c r="UEF80" s="872"/>
      <c r="UEG80" s="872"/>
      <c r="UEH80" s="872"/>
      <c r="UEI80" s="872"/>
      <c r="UEJ80" s="872"/>
      <c r="UEK80" s="872"/>
      <c r="UEL80" s="872"/>
      <c r="UEM80" s="872"/>
      <c r="UEN80" s="872"/>
      <c r="UEO80" s="872"/>
      <c r="UEP80" s="872"/>
      <c r="UEQ80" s="872"/>
      <c r="UER80" s="872"/>
      <c r="UES80" s="872"/>
      <c r="UET80" s="872"/>
      <c r="UEU80" s="872"/>
      <c r="UEV80" s="872"/>
      <c r="UEW80" s="872"/>
      <c r="UEX80" s="872"/>
      <c r="UEY80" s="872"/>
      <c r="UEZ80" s="872"/>
      <c r="UFA80" s="872"/>
      <c r="UFB80" s="872"/>
      <c r="UFC80" s="872"/>
      <c r="UFD80" s="872"/>
      <c r="UFE80" s="872"/>
      <c r="UFF80" s="872"/>
      <c r="UFG80" s="872"/>
      <c r="UFH80" s="872"/>
      <c r="UFI80" s="872"/>
      <c r="UFJ80" s="872"/>
      <c r="UFK80" s="872"/>
      <c r="UFL80" s="872"/>
      <c r="UFM80" s="872"/>
      <c r="UFN80" s="872"/>
      <c r="UFO80" s="872"/>
      <c r="UFP80" s="872"/>
      <c r="UFQ80" s="872"/>
      <c r="UFR80" s="872"/>
      <c r="UFS80" s="872"/>
      <c r="UFT80" s="872"/>
      <c r="UFU80" s="872"/>
      <c r="UFV80" s="872"/>
      <c r="UFW80" s="872"/>
      <c r="UFX80" s="872"/>
      <c r="UFY80" s="872"/>
      <c r="UFZ80" s="872"/>
      <c r="UGA80" s="872"/>
      <c r="UGB80" s="872"/>
      <c r="UGC80" s="872"/>
      <c r="UGD80" s="872"/>
      <c r="UGE80" s="872"/>
      <c r="UGF80" s="872"/>
      <c r="UGG80" s="872"/>
      <c r="UGH80" s="872"/>
      <c r="UGI80" s="872"/>
      <c r="UGJ80" s="872"/>
      <c r="UGK80" s="872"/>
      <c r="UGL80" s="872"/>
      <c r="UGM80" s="872"/>
      <c r="UGN80" s="872"/>
      <c r="UGO80" s="872"/>
      <c r="UGP80" s="872"/>
      <c r="UGQ80" s="872"/>
      <c r="UGR80" s="872"/>
      <c r="UGS80" s="872"/>
      <c r="UGT80" s="872"/>
      <c r="UGU80" s="872"/>
      <c r="UGV80" s="872"/>
      <c r="UGW80" s="872"/>
      <c r="UGX80" s="872"/>
      <c r="UGY80" s="872"/>
      <c r="UGZ80" s="872"/>
      <c r="UHA80" s="872"/>
      <c r="UHB80" s="872"/>
      <c r="UHC80" s="872"/>
      <c r="UHD80" s="872"/>
      <c r="UHE80" s="872"/>
      <c r="UHF80" s="872"/>
      <c r="UHG80" s="872"/>
      <c r="UHH80" s="872"/>
      <c r="UHI80" s="872"/>
      <c r="UHJ80" s="872"/>
      <c r="UHK80" s="872"/>
      <c r="UHL80" s="872"/>
      <c r="UHM80" s="872"/>
      <c r="UHN80" s="872"/>
      <c r="UHO80" s="872"/>
      <c r="UHP80" s="872"/>
      <c r="UHQ80" s="872"/>
      <c r="UHR80" s="872"/>
      <c r="UHS80" s="872"/>
      <c r="UHT80" s="872"/>
      <c r="UHU80" s="872"/>
      <c r="UHV80" s="872"/>
      <c r="UHW80" s="872"/>
      <c r="UHX80" s="872"/>
      <c r="UHY80" s="872"/>
      <c r="UHZ80" s="872"/>
      <c r="UIA80" s="872"/>
      <c r="UIB80" s="872"/>
      <c r="UIC80" s="872"/>
      <c r="UID80" s="872"/>
      <c r="UIE80" s="872"/>
      <c r="UIF80" s="872"/>
      <c r="UIG80" s="872"/>
      <c r="UIH80" s="872"/>
      <c r="UII80" s="872"/>
      <c r="UIJ80" s="872"/>
      <c r="UIK80" s="872"/>
      <c r="UIL80" s="872"/>
      <c r="UIM80" s="872"/>
      <c r="UIN80" s="872"/>
      <c r="UIO80" s="872"/>
      <c r="UIP80" s="872"/>
      <c r="UIQ80" s="872"/>
      <c r="UIR80" s="872"/>
      <c r="UIS80" s="872"/>
      <c r="UIT80" s="872"/>
      <c r="UIU80" s="872"/>
      <c r="UIV80" s="872"/>
      <c r="UIW80" s="872"/>
      <c r="UIX80" s="872"/>
      <c r="UIY80" s="872"/>
      <c r="UIZ80" s="872"/>
      <c r="UJA80" s="872"/>
      <c r="UJB80" s="872"/>
      <c r="UJC80" s="872"/>
      <c r="UJD80" s="872"/>
      <c r="UJE80" s="872"/>
      <c r="UJF80" s="872"/>
      <c r="UJG80" s="872"/>
      <c r="UJH80" s="872"/>
      <c r="UJI80" s="872"/>
      <c r="UJJ80" s="872"/>
      <c r="UJK80" s="872"/>
      <c r="UJL80" s="872"/>
      <c r="UJM80" s="872"/>
      <c r="UJN80" s="872"/>
      <c r="UJO80" s="872"/>
      <c r="UJP80" s="872"/>
      <c r="UJQ80" s="872"/>
      <c r="UJR80" s="872"/>
      <c r="UJS80" s="872"/>
      <c r="UJT80" s="872"/>
      <c r="UJU80" s="872"/>
      <c r="UJV80" s="872"/>
      <c r="UJW80" s="872"/>
      <c r="UJX80" s="872"/>
      <c r="UJY80" s="872"/>
      <c r="UJZ80" s="872"/>
      <c r="UKA80" s="872"/>
      <c r="UKB80" s="872"/>
      <c r="UKC80" s="872"/>
      <c r="UKD80" s="872"/>
      <c r="UKE80" s="872"/>
      <c r="UKF80" s="872"/>
      <c r="UKG80" s="872"/>
      <c r="UKH80" s="872"/>
      <c r="UKI80" s="872"/>
      <c r="UKJ80" s="872"/>
      <c r="UKK80" s="872"/>
      <c r="UKL80" s="872"/>
      <c r="UKM80" s="872"/>
      <c r="UKN80" s="872"/>
      <c r="UKO80" s="872"/>
      <c r="UKP80" s="872"/>
      <c r="UKQ80" s="872"/>
      <c r="UKR80" s="872"/>
      <c r="UKS80" s="872"/>
      <c r="UKT80" s="872"/>
      <c r="UKU80" s="872"/>
      <c r="UKV80" s="872"/>
      <c r="UKW80" s="872"/>
      <c r="UKX80" s="872"/>
      <c r="UKY80" s="872"/>
      <c r="UKZ80" s="872"/>
      <c r="ULA80" s="872"/>
      <c r="ULB80" s="872"/>
      <c r="ULC80" s="872"/>
      <c r="ULD80" s="872"/>
      <c r="ULE80" s="872"/>
      <c r="ULF80" s="872"/>
      <c r="ULG80" s="872"/>
      <c r="ULH80" s="872"/>
      <c r="ULI80" s="872"/>
      <c r="ULJ80" s="872"/>
      <c r="ULK80" s="872"/>
      <c r="ULL80" s="872"/>
      <c r="ULM80" s="872"/>
      <c r="ULN80" s="872"/>
      <c r="ULO80" s="872"/>
      <c r="ULP80" s="872"/>
      <c r="ULQ80" s="872"/>
      <c r="ULR80" s="872"/>
      <c r="ULS80" s="872"/>
      <c r="ULT80" s="872"/>
      <c r="ULU80" s="872"/>
      <c r="ULV80" s="872"/>
      <c r="ULW80" s="872"/>
      <c r="ULX80" s="872"/>
      <c r="ULY80" s="872"/>
      <c r="ULZ80" s="872"/>
      <c r="UMA80" s="872"/>
      <c r="UMB80" s="872"/>
      <c r="UMC80" s="872"/>
      <c r="UMD80" s="872"/>
      <c r="UME80" s="872"/>
      <c r="UMF80" s="872"/>
      <c r="UMG80" s="872"/>
      <c r="UMH80" s="872"/>
      <c r="UMI80" s="872"/>
      <c r="UMJ80" s="872"/>
      <c r="UMK80" s="872"/>
      <c r="UML80" s="872"/>
      <c r="UMM80" s="872"/>
      <c r="UMN80" s="872"/>
      <c r="UMO80" s="872"/>
      <c r="UMP80" s="872"/>
      <c r="UMQ80" s="872"/>
      <c r="UMR80" s="872"/>
      <c r="UMS80" s="872"/>
      <c r="UMT80" s="872"/>
      <c r="UMU80" s="872"/>
      <c r="UMV80" s="872"/>
      <c r="UMW80" s="872"/>
      <c r="UMX80" s="872"/>
      <c r="UMY80" s="872"/>
      <c r="UMZ80" s="872"/>
      <c r="UNA80" s="872"/>
      <c r="UNB80" s="872"/>
      <c r="UNC80" s="872"/>
      <c r="UND80" s="872"/>
      <c r="UNE80" s="872"/>
      <c r="UNF80" s="872"/>
      <c r="UNG80" s="872"/>
      <c r="UNH80" s="872"/>
      <c r="UNI80" s="872"/>
      <c r="UNJ80" s="872"/>
      <c r="UNK80" s="872"/>
      <c r="UNL80" s="872"/>
      <c r="UNM80" s="872"/>
      <c r="UNN80" s="872"/>
      <c r="UNO80" s="872"/>
      <c r="UNP80" s="872"/>
      <c r="UNQ80" s="872"/>
      <c r="UNR80" s="872"/>
      <c r="UNS80" s="872"/>
      <c r="UNT80" s="872"/>
      <c r="UNU80" s="872"/>
      <c r="UNV80" s="872"/>
      <c r="UNW80" s="872"/>
      <c r="UNX80" s="872"/>
      <c r="UNY80" s="872"/>
      <c r="UNZ80" s="872"/>
      <c r="UOA80" s="872"/>
      <c r="UOB80" s="872"/>
      <c r="UOC80" s="872"/>
      <c r="UOD80" s="872"/>
      <c r="UOE80" s="872"/>
      <c r="UOF80" s="872"/>
      <c r="UOG80" s="872"/>
      <c r="UOH80" s="872"/>
      <c r="UOI80" s="872"/>
      <c r="UOJ80" s="872"/>
      <c r="UOK80" s="872"/>
      <c r="UOL80" s="872"/>
      <c r="UOM80" s="872"/>
      <c r="UON80" s="872"/>
      <c r="UOO80" s="872"/>
      <c r="UOP80" s="872"/>
      <c r="UOQ80" s="872"/>
      <c r="UOR80" s="872"/>
      <c r="UOS80" s="872"/>
      <c r="UOT80" s="872"/>
      <c r="UOU80" s="872"/>
      <c r="UOV80" s="872"/>
      <c r="UOW80" s="872"/>
      <c r="UOX80" s="872"/>
      <c r="UOY80" s="872"/>
      <c r="UOZ80" s="872"/>
      <c r="UPA80" s="872"/>
      <c r="UPB80" s="872"/>
      <c r="UPC80" s="872"/>
      <c r="UPD80" s="872"/>
      <c r="UPE80" s="872"/>
      <c r="UPF80" s="872"/>
      <c r="UPG80" s="872"/>
      <c r="UPH80" s="872"/>
      <c r="UPI80" s="872"/>
      <c r="UPJ80" s="872"/>
      <c r="UPK80" s="872"/>
      <c r="UPL80" s="872"/>
      <c r="UPM80" s="872"/>
      <c r="UPN80" s="872"/>
      <c r="UPO80" s="872"/>
      <c r="UPP80" s="872"/>
      <c r="UPQ80" s="872"/>
      <c r="UPR80" s="872"/>
      <c r="UPS80" s="872"/>
      <c r="UPT80" s="872"/>
      <c r="UPU80" s="872"/>
      <c r="UPV80" s="872"/>
      <c r="UPW80" s="872"/>
      <c r="UPX80" s="872"/>
      <c r="UPY80" s="872"/>
      <c r="UPZ80" s="872"/>
      <c r="UQA80" s="872"/>
      <c r="UQB80" s="872"/>
      <c r="UQC80" s="872"/>
      <c r="UQD80" s="872"/>
      <c r="UQE80" s="872"/>
      <c r="UQF80" s="872"/>
      <c r="UQG80" s="872"/>
      <c r="UQH80" s="872"/>
      <c r="UQI80" s="872"/>
      <c r="UQJ80" s="872"/>
      <c r="UQK80" s="872"/>
      <c r="UQL80" s="872"/>
      <c r="UQM80" s="872"/>
      <c r="UQN80" s="872"/>
      <c r="UQO80" s="872"/>
      <c r="UQP80" s="872"/>
      <c r="UQQ80" s="872"/>
      <c r="UQR80" s="872"/>
      <c r="UQS80" s="872"/>
      <c r="UQT80" s="872"/>
      <c r="UQU80" s="872"/>
      <c r="UQV80" s="872"/>
      <c r="UQW80" s="872"/>
      <c r="UQX80" s="872"/>
      <c r="UQY80" s="872"/>
      <c r="UQZ80" s="872"/>
      <c r="URA80" s="872"/>
      <c r="URB80" s="872"/>
      <c r="URC80" s="872"/>
      <c r="URD80" s="872"/>
      <c r="URE80" s="872"/>
      <c r="URF80" s="872"/>
      <c r="URG80" s="872"/>
      <c r="URH80" s="872"/>
      <c r="URI80" s="872"/>
      <c r="URJ80" s="872"/>
      <c r="URK80" s="872"/>
      <c r="URL80" s="872"/>
      <c r="URM80" s="872"/>
      <c r="URN80" s="872"/>
      <c r="URO80" s="872"/>
      <c r="URP80" s="872"/>
      <c r="URQ80" s="872"/>
      <c r="URR80" s="872"/>
      <c r="URS80" s="872"/>
      <c r="URT80" s="872"/>
      <c r="URU80" s="872"/>
      <c r="URV80" s="872"/>
      <c r="URW80" s="872"/>
      <c r="URX80" s="872"/>
      <c r="URY80" s="872"/>
      <c r="URZ80" s="872"/>
      <c r="USA80" s="872"/>
      <c r="USB80" s="872"/>
      <c r="USC80" s="872"/>
      <c r="USD80" s="872"/>
      <c r="USE80" s="872"/>
      <c r="USF80" s="872"/>
      <c r="USG80" s="872"/>
      <c r="USH80" s="872"/>
      <c r="USI80" s="872"/>
      <c r="USJ80" s="872"/>
      <c r="USK80" s="872"/>
      <c r="USL80" s="872"/>
      <c r="USM80" s="872"/>
      <c r="USN80" s="872"/>
      <c r="USO80" s="872"/>
      <c r="USP80" s="872"/>
      <c r="USQ80" s="872"/>
      <c r="USR80" s="872"/>
      <c r="USS80" s="872"/>
      <c r="UST80" s="872"/>
      <c r="USU80" s="872"/>
      <c r="USV80" s="872"/>
      <c r="USW80" s="872"/>
      <c r="USX80" s="872"/>
      <c r="USY80" s="872"/>
      <c r="USZ80" s="872"/>
      <c r="UTA80" s="872"/>
      <c r="UTB80" s="872"/>
      <c r="UTC80" s="872"/>
      <c r="UTD80" s="872"/>
      <c r="UTE80" s="872"/>
      <c r="UTF80" s="872"/>
      <c r="UTG80" s="872"/>
      <c r="UTH80" s="872"/>
      <c r="UTI80" s="872"/>
      <c r="UTJ80" s="872"/>
      <c r="UTK80" s="872"/>
      <c r="UTL80" s="872"/>
      <c r="UTM80" s="872"/>
      <c r="UTN80" s="872"/>
      <c r="UTO80" s="872"/>
      <c r="UTP80" s="872"/>
      <c r="UTQ80" s="872"/>
      <c r="UTR80" s="872"/>
      <c r="UTS80" s="872"/>
      <c r="UTT80" s="872"/>
      <c r="UTU80" s="872"/>
      <c r="UTV80" s="872"/>
      <c r="UTW80" s="872"/>
      <c r="UTX80" s="872"/>
      <c r="UTY80" s="872"/>
      <c r="UTZ80" s="872"/>
      <c r="UUA80" s="872"/>
      <c r="UUB80" s="872"/>
      <c r="UUC80" s="872"/>
      <c r="UUD80" s="872"/>
      <c r="UUE80" s="872"/>
      <c r="UUF80" s="872"/>
      <c r="UUG80" s="872"/>
      <c r="UUH80" s="872"/>
      <c r="UUI80" s="872"/>
      <c r="UUJ80" s="872"/>
      <c r="UUK80" s="872"/>
      <c r="UUL80" s="872"/>
      <c r="UUM80" s="872"/>
      <c r="UUN80" s="872"/>
      <c r="UUO80" s="872"/>
      <c r="UUP80" s="872"/>
      <c r="UUQ80" s="872"/>
      <c r="UUR80" s="872"/>
      <c r="UUS80" s="872"/>
      <c r="UUT80" s="872"/>
      <c r="UUU80" s="872"/>
      <c r="UUV80" s="872"/>
      <c r="UUW80" s="872"/>
      <c r="UUX80" s="872"/>
      <c r="UUY80" s="872"/>
      <c r="UUZ80" s="872"/>
      <c r="UVA80" s="872"/>
      <c r="UVB80" s="872"/>
      <c r="UVC80" s="872"/>
      <c r="UVD80" s="872"/>
      <c r="UVE80" s="872"/>
      <c r="UVF80" s="872"/>
      <c r="UVG80" s="872"/>
      <c r="UVH80" s="872"/>
      <c r="UVI80" s="872"/>
      <c r="UVJ80" s="872"/>
      <c r="UVK80" s="872"/>
      <c r="UVL80" s="872"/>
      <c r="UVM80" s="872"/>
      <c r="UVN80" s="872"/>
      <c r="UVO80" s="872"/>
      <c r="UVP80" s="872"/>
      <c r="UVQ80" s="872"/>
      <c r="UVR80" s="872"/>
      <c r="UVS80" s="872"/>
      <c r="UVT80" s="872"/>
      <c r="UVU80" s="872"/>
      <c r="UVV80" s="872"/>
      <c r="UVW80" s="872"/>
      <c r="UVX80" s="872"/>
      <c r="UVY80" s="872"/>
      <c r="UVZ80" s="872"/>
      <c r="UWA80" s="872"/>
      <c r="UWB80" s="872"/>
      <c r="UWC80" s="872"/>
      <c r="UWD80" s="872"/>
      <c r="UWE80" s="872"/>
      <c r="UWF80" s="872"/>
      <c r="UWG80" s="872"/>
      <c r="UWH80" s="872"/>
      <c r="UWI80" s="872"/>
      <c r="UWJ80" s="872"/>
      <c r="UWK80" s="872"/>
      <c r="UWL80" s="872"/>
      <c r="UWM80" s="872"/>
      <c r="UWN80" s="872"/>
      <c r="UWO80" s="872"/>
      <c r="UWP80" s="872"/>
      <c r="UWQ80" s="872"/>
      <c r="UWR80" s="872"/>
      <c r="UWS80" s="872"/>
      <c r="UWT80" s="872"/>
      <c r="UWU80" s="872"/>
      <c r="UWV80" s="872"/>
      <c r="UWW80" s="872"/>
      <c r="UWX80" s="872"/>
      <c r="UWY80" s="872"/>
      <c r="UWZ80" s="872"/>
      <c r="UXA80" s="872"/>
      <c r="UXB80" s="872"/>
      <c r="UXC80" s="872"/>
      <c r="UXD80" s="872"/>
      <c r="UXE80" s="872"/>
      <c r="UXF80" s="872"/>
      <c r="UXG80" s="872"/>
      <c r="UXH80" s="872"/>
      <c r="UXI80" s="872"/>
      <c r="UXJ80" s="872"/>
      <c r="UXK80" s="872"/>
      <c r="UXL80" s="872"/>
      <c r="UXM80" s="872"/>
      <c r="UXN80" s="872"/>
      <c r="UXO80" s="872"/>
      <c r="UXP80" s="872"/>
      <c r="UXQ80" s="872"/>
      <c r="UXR80" s="872"/>
      <c r="UXS80" s="872"/>
      <c r="UXT80" s="872"/>
      <c r="UXU80" s="872"/>
      <c r="UXV80" s="872"/>
      <c r="UXW80" s="872"/>
      <c r="UXX80" s="872"/>
      <c r="UXY80" s="872"/>
      <c r="UXZ80" s="872"/>
      <c r="UYA80" s="872"/>
      <c r="UYB80" s="872"/>
      <c r="UYC80" s="872"/>
      <c r="UYD80" s="872"/>
      <c r="UYE80" s="872"/>
      <c r="UYF80" s="872"/>
      <c r="UYG80" s="872"/>
      <c r="UYH80" s="872"/>
      <c r="UYI80" s="872"/>
      <c r="UYJ80" s="872"/>
      <c r="UYK80" s="872"/>
      <c r="UYL80" s="872"/>
      <c r="UYM80" s="872"/>
      <c r="UYN80" s="872"/>
      <c r="UYO80" s="872"/>
      <c r="UYP80" s="872"/>
      <c r="UYQ80" s="872"/>
      <c r="UYR80" s="872"/>
      <c r="UYS80" s="872"/>
      <c r="UYT80" s="872"/>
      <c r="UYU80" s="872"/>
      <c r="UYV80" s="872"/>
      <c r="UYW80" s="872"/>
      <c r="UYX80" s="872"/>
      <c r="UYY80" s="872"/>
      <c r="UYZ80" s="872"/>
      <c r="UZA80" s="872"/>
      <c r="UZB80" s="872"/>
      <c r="UZC80" s="872"/>
      <c r="UZD80" s="872"/>
      <c r="UZE80" s="872"/>
      <c r="UZF80" s="872"/>
      <c r="UZG80" s="872"/>
      <c r="UZH80" s="872"/>
      <c r="UZI80" s="872"/>
      <c r="UZJ80" s="872"/>
      <c r="UZK80" s="872"/>
      <c r="UZL80" s="872"/>
      <c r="UZM80" s="872"/>
      <c r="UZN80" s="872"/>
      <c r="UZO80" s="872"/>
      <c r="UZP80" s="872"/>
      <c r="UZQ80" s="872"/>
      <c r="UZR80" s="872"/>
      <c r="UZS80" s="872"/>
      <c r="UZT80" s="872"/>
      <c r="UZU80" s="872"/>
      <c r="UZV80" s="872"/>
      <c r="UZW80" s="872"/>
      <c r="UZX80" s="872"/>
      <c r="UZY80" s="872"/>
      <c r="UZZ80" s="872"/>
      <c r="VAA80" s="872"/>
      <c r="VAB80" s="872"/>
      <c r="VAC80" s="872"/>
      <c r="VAD80" s="872"/>
      <c r="VAE80" s="872"/>
      <c r="VAF80" s="872"/>
      <c r="VAG80" s="872"/>
      <c r="VAH80" s="872"/>
      <c r="VAI80" s="872"/>
      <c r="VAJ80" s="872"/>
      <c r="VAK80" s="872"/>
      <c r="VAL80" s="872"/>
      <c r="VAM80" s="872"/>
      <c r="VAN80" s="872"/>
      <c r="VAO80" s="872"/>
      <c r="VAP80" s="872"/>
      <c r="VAQ80" s="872"/>
      <c r="VAR80" s="872"/>
      <c r="VAS80" s="872"/>
      <c r="VAT80" s="872"/>
      <c r="VAU80" s="872"/>
      <c r="VAV80" s="872"/>
      <c r="VAW80" s="872"/>
      <c r="VAX80" s="872"/>
      <c r="VAY80" s="872"/>
      <c r="VAZ80" s="872"/>
      <c r="VBA80" s="872"/>
      <c r="VBB80" s="872"/>
      <c r="VBC80" s="872"/>
      <c r="VBD80" s="872"/>
      <c r="VBE80" s="872"/>
      <c r="VBF80" s="872"/>
      <c r="VBG80" s="872"/>
      <c r="VBH80" s="872"/>
      <c r="VBI80" s="872"/>
      <c r="VBJ80" s="872"/>
      <c r="VBK80" s="872"/>
      <c r="VBL80" s="872"/>
      <c r="VBM80" s="872"/>
      <c r="VBN80" s="872"/>
      <c r="VBO80" s="872"/>
      <c r="VBP80" s="872"/>
      <c r="VBQ80" s="872"/>
      <c r="VBR80" s="872"/>
      <c r="VBS80" s="872"/>
      <c r="VBT80" s="872"/>
      <c r="VBU80" s="872"/>
      <c r="VBV80" s="872"/>
      <c r="VBW80" s="872"/>
      <c r="VBX80" s="872"/>
      <c r="VBY80" s="872"/>
      <c r="VBZ80" s="872"/>
      <c r="VCA80" s="872"/>
      <c r="VCB80" s="872"/>
      <c r="VCC80" s="872"/>
      <c r="VCD80" s="872"/>
      <c r="VCE80" s="872"/>
      <c r="VCF80" s="872"/>
      <c r="VCG80" s="872"/>
      <c r="VCH80" s="872"/>
      <c r="VCI80" s="872"/>
      <c r="VCJ80" s="872"/>
      <c r="VCK80" s="872"/>
      <c r="VCL80" s="872"/>
      <c r="VCM80" s="872"/>
      <c r="VCN80" s="872"/>
      <c r="VCO80" s="872"/>
      <c r="VCP80" s="872"/>
      <c r="VCQ80" s="872"/>
      <c r="VCR80" s="872"/>
      <c r="VCS80" s="872"/>
      <c r="VCT80" s="872"/>
      <c r="VCU80" s="872"/>
      <c r="VCV80" s="872"/>
      <c r="VCW80" s="872"/>
      <c r="VCX80" s="872"/>
      <c r="VCY80" s="872"/>
      <c r="VCZ80" s="872"/>
      <c r="VDA80" s="872"/>
      <c r="VDB80" s="872"/>
      <c r="VDC80" s="872"/>
      <c r="VDD80" s="872"/>
      <c r="VDE80" s="872"/>
      <c r="VDF80" s="872"/>
      <c r="VDG80" s="872"/>
      <c r="VDH80" s="872"/>
      <c r="VDI80" s="872"/>
      <c r="VDJ80" s="872"/>
      <c r="VDK80" s="872"/>
      <c r="VDL80" s="872"/>
      <c r="VDM80" s="872"/>
      <c r="VDN80" s="872"/>
      <c r="VDO80" s="872"/>
      <c r="VDP80" s="872"/>
      <c r="VDQ80" s="872"/>
      <c r="VDR80" s="872"/>
      <c r="VDS80" s="872"/>
      <c r="VDT80" s="872"/>
      <c r="VDU80" s="872"/>
      <c r="VDV80" s="872"/>
      <c r="VDW80" s="872"/>
      <c r="VDX80" s="872"/>
      <c r="VDY80" s="872"/>
      <c r="VDZ80" s="872"/>
      <c r="VEA80" s="872"/>
      <c r="VEB80" s="872"/>
      <c r="VEC80" s="872"/>
      <c r="VED80" s="872"/>
      <c r="VEE80" s="872"/>
      <c r="VEF80" s="872"/>
      <c r="VEG80" s="872"/>
      <c r="VEH80" s="872"/>
      <c r="VEI80" s="872"/>
      <c r="VEJ80" s="872"/>
      <c r="VEK80" s="872"/>
      <c r="VEL80" s="872"/>
      <c r="VEM80" s="872"/>
      <c r="VEN80" s="872"/>
      <c r="VEO80" s="872"/>
      <c r="VEP80" s="872"/>
      <c r="VEQ80" s="872"/>
      <c r="VER80" s="872"/>
      <c r="VES80" s="872"/>
      <c r="VET80" s="872"/>
      <c r="VEU80" s="872"/>
      <c r="VEV80" s="872"/>
      <c r="VEW80" s="872"/>
      <c r="VEX80" s="872"/>
      <c r="VEY80" s="872"/>
      <c r="VEZ80" s="872"/>
      <c r="VFA80" s="872"/>
      <c r="VFB80" s="872"/>
      <c r="VFC80" s="872"/>
      <c r="VFD80" s="872"/>
      <c r="VFE80" s="872"/>
      <c r="VFF80" s="872"/>
      <c r="VFG80" s="872"/>
      <c r="VFH80" s="872"/>
      <c r="VFI80" s="872"/>
      <c r="VFJ80" s="872"/>
      <c r="VFK80" s="872"/>
      <c r="VFL80" s="872"/>
      <c r="VFM80" s="872"/>
      <c r="VFN80" s="872"/>
      <c r="VFO80" s="872"/>
      <c r="VFP80" s="872"/>
      <c r="VFQ80" s="872"/>
      <c r="VFR80" s="872"/>
      <c r="VFS80" s="872"/>
      <c r="VFT80" s="872"/>
      <c r="VFU80" s="872"/>
      <c r="VFV80" s="872"/>
      <c r="VFW80" s="872"/>
      <c r="VFX80" s="872"/>
      <c r="VFY80" s="872"/>
      <c r="VFZ80" s="872"/>
      <c r="VGA80" s="872"/>
      <c r="VGB80" s="872"/>
      <c r="VGC80" s="872"/>
      <c r="VGD80" s="872"/>
      <c r="VGE80" s="872"/>
      <c r="VGF80" s="872"/>
      <c r="VGG80" s="872"/>
      <c r="VGH80" s="872"/>
      <c r="VGI80" s="872"/>
      <c r="VGJ80" s="872"/>
      <c r="VGK80" s="872"/>
      <c r="VGL80" s="872"/>
      <c r="VGM80" s="872"/>
      <c r="VGN80" s="872"/>
      <c r="VGO80" s="872"/>
      <c r="VGP80" s="872"/>
      <c r="VGQ80" s="872"/>
      <c r="VGR80" s="872"/>
      <c r="VGS80" s="872"/>
      <c r="VGT80" s="872"/>
      <c r="VGU80" s="872"/>
      <c r="VGV80" s="872"/>
      <c r="VGW80" s="872"/>
      <c r="VGX80" s="872"/>
      <c r="VGY80" s="872"/>
      <c r="VGZ80" s="872"/>
      <c r="VHA80" s="872"/>
      <c r="VHB80" s="872"/>
      <c r="VHC80" s="872"/>
      <c r="VHD80" s="872"/>
      <c r="VHE80" s="872"/>
      <c r="VHF80" s="872"/>
      <c r="VHG80" s="872"/>
      <c r="VHH80" s="872"/>
      <c r="VHI80" s="872"/>
      <c r="VHJ80" s="872"/>
      <c r="VHK80" s="872"/>
      <c r="VHL80" s="872"/>
      <c r="VHM80" s="872"/>
      <c r="VHN80" s="872"/>
      <c r="VHO80" s="872"/>
      <c r="VHP80" s="872"/>
      <c r="VHQ80" s="872"/>
      <c r="VHR80" s="872"/>
      <c r="VHS80" s="872"/>
      <c r="VHT80" s="872"/>
      <c r="VHU80" s="872"/>
      <c r="VHV80" s="872"/>
      <c r="VHW80" s="872"/>
      <c r="VHX80" s="872"/>
      <c r="VHY80" s="872"/>
      <c r="VHZ80" s="872"/>
      <c r="VIA80" s="872"/>
      <c r="VIB80" s="872"/>
      <c r="VIC80" s="872"/>
      <c r="VID80" s="872"/>
      <c r="VIE80" s="872"/>
      <c r="VIF80" s="872"/>
      <c r="VIG80" s="872"/>
      <c r="VIH80" s="872"/>
      <c r="VII80" s="872"/>
      <c r="VIJ80" s="872"/>
      <c r="VIK80" s="872"/>
      <c r="VIL80" s="872"/>
      <c r="VIM80" s="872"/>
      <c r="VIN80" s="872"/>
      <c r="VIO80" s="872"/>
      <c r="VIP80" s="872"/>
      <c r="VIQ80" s="872"/>
      <c r="VIR80" s="872"/>
      <c r="VIS80" s="872"/>
      <c r="VIT80" s="872"/>
      <c r="VIU80" s="872"/>
      <c r="VIV80" s="872"/>
      <c r="VIW80" s="872"/>
      <c r="VIX80" s="872"/>
      <c r="VIY80" s="872"/>
      <c r="VIZ80" s="872"/>
      <c r="VJA80" s="872"/>
      <c r="VJB80" s="872"/>
      <c r="VJC80" s="872"/>
      <c r="VJD80" s="872"/>
      <c r="VJE80" s="872"/>
      <c r="VJF80" s="872"/>
      <c r="VJG80" s="872"/>
      <c r="VJH80" s="872"/>
      <c r="VJI80" s="872"/>
      <c r="VJJ80" s="872"/>
      <c r="VJK80" s="872"/>
      <c r="VJL80" s="872"/>
      <c r="VJM80" s="872"/>
      <c r="VJN80" s="872"/>
      <c r="VJO80" s="872"/>
      <c r="VJP80" s="872"/>
      <c r="VJQ80" s="872"/>
      <c r="VJR80" s="872"/>
      <c r="VJS80" s="872"/>
      <c r="VJT80" s="872"/>
      <c r="VJU80" s="872"/>
      <c r="VJV80" s="872"/>
      <c r="VJW80" s="872"/>
      <c r="VJX80" s="872"/>
      <c r="VJY80" s="872"/>
      <c r="VJZ80" s="872"/>
      <c r="VKA80" s="872"/>
      <c r="VKB80" s="872"/>
      <c r="VKC80" s="872"/>
      <c r="VKD80" s="872"/>
      <c r="VKE80" s="872"/>
      <c r="VKF80" s="872"/>
      <c r="VKG80" s="872"/>
      <c r="VKH80" s="872"/>
      <c r="VKI80" s="872"/>
      <c r="VKJ80" s="872"/>
      <c r="VKK80" s="872"/>
      <c r="VKL80" s="872"/>
      <c r="VKM80" s="872"/>
      <c r="VKN80" s="872"/>
      <c r="VKO80" s="872"/>
      <c r="VKP80" s="872"/>
      <c r="VKQ80" s="872"/>
      <c r="VKR80" s="872"/>
      <c r="VKS80" s="872"/>
      <c r="VKT80" s="872"/>
      <c r="VKU80" s="872"/>
      <c r="VKV80" s="872"/>
      <c r="VKW80" s="872"/>
      <c r="VKX80" s="872"/>
      <c r="VKY80" s="872"/>
      <c r="VKZ80" s="872"/>
      <c r="VLA80" s="872"/>
      <c r="VLB80" s="872"/>
      <c r="VLC80" s="872"/>
      <c r="VLD80" s="872"/>
      <c r="VLE80" s="872"/>
      <c r="VLF80" s="872"/>
      <c r="VLG80" s="872"/>
      <c r="VLH80" s="872"/>
      <c r="VLI80" s="872"/>
      <c r="VLJ80" s="872"/>
      <c r="VLK80" s="872"/>
      <c r="VLL80" s="872"/>
      <c r="VLM80" s="872"/>
      <c r="VLN80" s="872"/>
      <c r="VLO80" s="872"/>
      <c r="VLP80" s="872"/>
      <c r="VLQ80" s="872"/>
      <c r="VLR80" s="872"/>
      <c r="VLS80" s="872"/>
      <c r="VLT80" s="872"/>
      <c r="VLU80" s="872"/>
      <c r="VLV80" s="872"/>
      <c r="VLW80" s="872"/>
      <c r="VLX80" s="872"/>
      <c r="VLY80" s="872"/>
      <c r="VLZ80" s="872"/>
      <c r="VMA80" s="872"/>
      <c r="VMB80" s="872"/>
      <c r="VMC80" s="872"/>
      <c r="VMD80" s="872"/>
      <c r="VME80" s="872"/>
      <c r="VMF80" s="872"/>
      <c r="VMG80" s="872"/>
      <c r="VMH80" s="872"/>
      <c r="VMI80" s="872"/>
      <c r="VMJ80" s="872"/>
      <c r="VMK80" s="872"/>
      <c r="VML80" s="872"/>
      <c r="VMM80" s="872"/>
      <c r="VMN80" s="872"/>
      <c r="VMO80" s="872"/>
      <c r="VMP80" s="872"/>
      <c r="VMQ80" s="872"/>
      <c r="VMR80" s="872"/>
      <c r="VMS80" s="872"/>
      <c r="VMT80" s="872"/>
      <c r="VMU80" s="872"/>
      <c r="VMV80" s="872"/>
      <c r="VMW80" s="872"/>
      <c r="VMX80" s="872"/>
      <c r="VMY80" s="872"/>
      <c r="VMZ80" s="872"/>
      <c r="VNA80" s="872"/>
      <c r="VNB80" s="872"/>
      <c r="VNC80" s="872"/>
      <c r="VND80" s="872"/>
      <c r="VNE80" s="872"/>
      <c r="VNF80" s="872"/>
      <c r="VNG80" s="872"/>
      <c r="VNH80" s="872"/>
      <c r="VNI80" s="872"/>
      <c r="VNJ80" s="872"/>
      <c r="VNK80" s="872"/>
      <c r="VNL80" s="872"/>
      <c r="VNM80" s="872"/>
      <c r="VNN80" s="872"/>
      <c r="VNO80" s="872"/>
      <c r="VNP80" s="872"/>
      <c r="VNQ80" s="872"/>
      <c r="VNR80" s="872"/>
      <c r="VNS80" s="872"/>
      <c r="VNT80" s="872"/>
      <c r="VNU80" s="872"/>
      <c r="VNV80" s="872"/>
      <c r="VNW80" s="872"/>
      <c r="VNX80" s="872"/>
      <c r="VNY80" s="872"/>
      <c r="VNZ80" s="872"/>
      <c r="VOA80" s="872"/>
      <c r="VOB80" s="872"/>
      <c r="VOC80" s="872"/>
      <c r="VOD80" s="872"/>
      <c r="VOE80" s="872"/>
      <c r="VOF80" s="872"/>
      <c r="VOG80" s="872"/>
      <c r="VOH80" s="872"/>
      <c r="VOI80" s="872"/>
      <c r="VOJ80" s="872"/>
      <c r="VOK80" s="872"/>
      <c r="VOL80" s="872"/>
      <c r="VOM80" s="872"/>
      <c r="VON80" s="872"/>
      <c r="VOO80" s="872"/>
      <c r="VOP80" s="872"/>
      <c r="VOQ80" s="872"/>
      <c r="VOR80" s="872"/>
      <c r="VOS80" s="872"/>
      <c r="VOT80" s="872"/>
      <c r="VOU80" s="872"/>
      <c r="VOV80" s="872"/>
      <c r="VOW80" s="872"/>
      <c r="VOX80" s="872"/>
      <c r="VOY80" s="872"/>
      <c r="VOZ80" s="872"/>
      <c r="VPA80" s="872"/>
      <c r="VPB80" s="872"/>
      <c r="VPC80" s="872"/>
      <c r="VPD80" s="872"/>
      <c r="VPE80" s="872"/>
      <c r="VPF80" s="872"/>
      <c r="VPG80" s="872"/>
      <c r="VPH80" s="872"/>
      <c r="VPI80" s="872"/>
      <c r="VPJ80" s="872"/>
      <c r="VPK80" s="872"/>
      <c r="VPL80" s="872"/>
      <c r="VPM80" s="872"/>
      <c r="VPN80" s="872"/>
      <c r="VPO80" s="872"/>
      <c r="VPP80" s="872"/>
      <c r="VPQ80" s="872"/>
      <c r="VPR80" s="872"/>
      <c r="VPS80" s="872"/>
      <c r="VPT80" s="872"/>
      <c r="VPU80" s="872"/>
      <c r="VPV80" s="872"/>
      <c r="VPW80" s="872"/>
      <c r="VPX80" s="872"/>
      <c r="VPY80" s="872"/>
      <c r="VPZ80" s="872"/>
      <c r="VQA80" s="872"/>
      <c r="VQB80" s="872"/>
      <c r="VQC80" s="872"/>
      <c r="VQD80" s="872"/>
      <c r="VQE80" s="872"/>
      <c r="VQF80" s="872"/>
      <c r="VQG80" s="872"/>
      <c r="VQH80" s="872"/>
      <c r="VQI80" s="872"/>
      <c r="VQJ80" s="872"/>
      <c r="VQK80" s="872"/>
      <c r="VQL80" s="872"/>
      <c r="VQM80" s="872"/>
      <c r="VQN80" s="872"/>
      <c r="VQO80" s="872"/>
      <c r="VQP80" s="872"/>
      <c r="VQQ80" s="872"/>
      <c r="VQR80" s="872"/>
      <c r="VQS80" s="872"/>
      <c r="VQT80" s="872"/>
      <c r="VQU80" s="872"/>
      <c r="VQV80" s="872"/>
      <c r="VQW80" s="872"/>
      <c r="VQX80" s="872"/>
      <c r="VQY80" s="872"/>
      <c r="VQZ80" s="872"/>
      <c r="VRA80" s="872"/>
      <c r="VRB80" s="872"/>
      <c r="VRC80" s="872"/>
      <c r="VRD80" s="872"/>
      <c r="VRE80" s="872"/>
      <c r="VRF80" s="872"/>
      <c r="VRG80" s="872"/>
      <c r="VRH80" s="872"/>
      <c r="VRI80" s="872"/>
      <c r="VRJ80" s="872"/>
      <c r="VRK80" s="872"/>
      <c r="VRL80" s="872"/>
      <c r="VRM80" s="872"/>
      <c r="VRN80" s="872"/>
      <c r="VRO80" s="872"/>
      <c r="VRP80" s="872"/>
      <c r="VRQ80" s="872"/>
      <c r="VRR80" s="872"/>
      <c r="VRS80" s="872"/>
      <c r="VRT80" s="872"/>
      <c r="VRU80" s="872"/>
      <c r="VRV80" s="872"/>
      <c r="VRW80" s="872"/>
      <c r="VRX80" s="872"/>
      <c r="VRY80" s="872"/>
      <c r="VRZ80" s="872"/>
      <c r="VSA80" s="872"/>
      <c r="VSB80" s="872"/>
      <c r="VSC80" s="872"/>
      <c r="VSD80" s="872"/>
      <c r="VSE80" s="872"/>
      <c r="VSF80" s="872"/>
      <c r="VSG80" s="872"/>
      <c r="VSH80" s="872"/>
      <c r="VSI80" s="872"/>
      <c r="VSJ80" s="872"/>
      <c r="VSK80" s="872"/>
      <c r="VSL80" s="872"/>
      <c r="VSM80" s="872"/>
      <c r="VSN80" s="872"/>
      <c r="VSO80" s="872"/>
      <c r="VSP80" s="872"/>
      <c r="VSQ80" s="872"/>
      <c r="VSR80" s="872"/>
      <c r="VSS80" s="872"/>
      <c r="VST80" s="872"/>
      <c r="VSU80" s="872"/>
      <c r="VSV80" s="872"/>
      <c r="VSW80" s="872"/>
      <c r="VSX80" s="872"/>
      <c r="VSY80" s="872"/>
      <c r="VSZ80" s="872"/>
      <c r="VTA80" s="872"/>
      <c r="VTB80" s="872"/>
      <c r="VTC80" s="872"/>
      <c r="VTD80" s="872"/>
      <c r="VTE80" s="872"/>
      <c r="VTF80" s="872"/>
      <c r="VTG80" s="872"/>
      <c r="VTH80" s="872"/>
      <c r="VTI80" s="872"/>
      <c r="VTJ80" s="872"/>
      <c r="VTK80" s="872"/>
      <c r="VTL80" s="872"/>
      <c r="VTM80" s="872"/>
      <c r="VTN80" s="872"/>
      <c r="VTO80" s="872"/>
      <c r="VTP80" s="872"/>
      <c r="VTQ80" s="872"/>
      <c r="VTR80" s="872"/>
      <c r="VTS80" s="872"/>
      <c r="VTT80" s="872"/>
      <c r="VTU80" s="872"/>
      <c r="VTV80" s="872"/>
      <c r="VTW80" s="872"/>
      <c r="VTX80" s="872"/>
      <c r="VTY80" s="872"/>
      <c r="VTZ80" s="872"/>
      <c r="VUA80" s="872"/>
      <c r="VUB80" s="872"/>
      <c r="VUC80" s="872"/>
      <c r="VUD80" s="872"/>
      <c r="VUE80" s="872"/>
      <c r="VUF80" s="872"/>
      <c r="VUG80" s="872"/>
      <c r="VUH80" s="872"/>
      <c r="VUI80" s="872"/>
      <c r="VUJ80" s="872"/>
      <c r="VUK80" s="872"/>
      <c r="VUL80" s="872"/>
      <c r="VUM80" s="872"/>
      <c r="VUN80" s="872"/>
      <c r="VUO80" s="872"/>
      <c r="VUP80" s="872"/>
      <c r="VUQ80" s="872"/>
      <c r="VUR80" s="872"/>
      <c r="VUS80" s="872"/>
      <c r="VUT80" s="872"/>
      <c r="VUU80" s="872"/>
      <c r="VUV80" s="872"/>
      <c r="VUW80" s="872"/>
      <c r="VUX80" s="872"/>
      <c r="VUY80" s="872"/>
      <c r="VUZ80" s="872"/>
      <c r="VVA80" s="872"/>
      <c r="VVB80" s="872"/>
      <c r="VVC80" s="872"/>
      <c r="VVD80" s="872"/>
      <c r="VVE80" s="872"/>
      <c r="VVF80" s="872"/>
      <c r="VVG80" s="872"/>
      <c r="VVH80" s="872"/>
      <c r="VVI80" s="872"/>
      <c r="VVJ80" s="872"/>
      <c r="VVK80" s="872"/>
      <c r="VVL80" s="872"/>
      <c r="VVM80" s="872"/>
      <c r="VVN80" s="872"/>
      <c r="VVO80" s="872"/>
      <c r="VVP80" s="872"/>
      <c r="VVQ80" s="872"/>
      <c r="VVR80" s="872"/>
      <c r="VVS80" s="872"/>
      <c r="VVT80" s="872"/>
      <c r="VVU80" s="872"/>
      <c r="VVV80" s="872"/>
      <c r="VVW80" s="872"/>
      <c r="VVX80" s="872"/>
      <c r="VVY80" s="872"/>
      <c r="VVZ80" s="872"/>
      <c r="VWA80" s="872"/>
      <c r="VWB80" s="872"/>
      <c r="VWC80" s="872"/>
      <c r="VWD80" s="872"/>
      <c r="VWE80" s="872"/>
      <c r="VWF80" s="872"/>
      <c r="VWG80" s="872"/>
      <c r="VWH80" s="872"/>
      <c r="VWI80" s="872"/>
      <c r="VWJ80" s="872"/>
      <c r="VWK80" s="872"/>
      <c r="VWL80" s="872"/>
      <c r="VWM80" s="872"/>
      <c r="VWN80" s="872"/>
      <c r="VWO80" s="872"/>
      <c r="VWP80" s="872"/>
      <c r="VWQ80" s="872"/>
      <c r="VWR80" s="872"/>
      <c r="VWS80" s="872"/>
      <c r="VWT80" s="872"/>
      <c r="VWU80" s="872"/>
      <c r="VWV80" s="872"/>
      <c r="VWW80" s="872"/>
      <c r="VWX80" s="872"/>
      <c r="VWY80" s="872"/>
      <c r="VWZ80" s="872"/>
      <c r="VXA80" s="872"/>
      <c r="VXB80" s="872"/>
      <c r="VXC80" s="872"/>
      <c r="VXD80" s="872"/>
      <c r="VXE80" s="872"/>
      <c r="VXF80" s="872"/>
      <c r="VXG80" s="872"/>
      <c r="VXH80" s="872"/>
      <c r="VXI80" s="872"/>
      <c r="VXJ80" s="872"/>
      <c r="VXK80" s="872"/>
      <c r="VXL80" s="872"/>
      <c r="VXM80" s="872"/>
      <c r="VXN80" s="872"/>
      <c r="VXO80" s="872"/>
      <c r="VXP80" s="872"/>
      <c r="VXQ80" s="872"/>
      <c r="VXR80" s="872"/>
      <c r="VXS80" s="872"/>
      <c r="VXT80" s="872"/>
      <c r="VXU80" s="872"/>
      <c r="VXV80" s="872"/>
      <c r="VXW80" s="872"/>
      <c r="VXX80" s="872"/>
      <c r="VXY80" s="872"/>
      <c r="VXZ80" s="872"/>
      <c r="VYA80" s="872"/>
      <c r="VYB80" s="872"/>
      <c r="VYC80" s="872"/>
      <c r="VYD80" s="872"/>
      <c r="VYE80" s="872"/>
      <c r="VYF80" s="872"/>
      <c r="VYG80" s="872"/>
      <c r="VYH80" s="872"/>
      <c r="VYI80" s="872"/>
      <c r="VYJ80" s="872"/>
      <c r="VYK80" s="872"/>
      <c r="VYL80" s="872"/>
      <c r="VYM80" s="872"/>
      <c r="VYN80" s="872"/>
      <c r="VYO80" s="872"/>
      <c r="VYP80" s="872"/>
      <c r="VYQ80" s="872"/>
      <c r="VYR80" s="872"/>
      <c r="VYS80" s="872"/>
      <c r="VYT80" s="872"/>
      <c r="VYU80" s="872"/>
      <c r="VYV80" s="872"/>
      <c r="VYW80" s="872"/>
      <c r="VYX80" s="872"/>
      <c r="VYY80" s="872"/>
      <c r="VYZ80" s="872"/>
      <c r="VZA80" s="872"/>
      <c r="VZB80" s="872"/>
      <c r="VZC80" s="872"/>
      <c r="VZD80" s="872"/>
      <c r="VZE80" s="872"/>
      <c r="VZF80" s="872"/>
      <c r="VZG80" s="872"/>
      <c r="VZH80" s="872"/>
      <c r="VZI80" s="872"/>
      <c r="VZJ80" s="872"/>
      <c r="VZK80" s="872"/>
      <c r="VZL80" s="872"/>
      <c r="VZM80" s="872"/>
      <c r="VZN80" s="872"/>
      <c r="VZO80" s="872"/>
      <c r="VZP80" s="872"/>
      <c r="VZQ80" s="872"/>
      <c r="VZR80" s="872"/>
      <c r="VZS80" s="872"/>
      <c r="VZT80" s="872"/>
      <c r="VZU80" s="872"/>
      <c r="VZV80" s="872"/>
      <c r="VZW80" s="872"/>
      <c r="VZX80" s="872"/>
      <c r="VZY80" s="872"/>
      <c r="VZZ80" s="872"/>
      <c r="WAA80" s="872"/>
      <c r="WAB80" s="872"/>
      <c r="WAC80" s="872"/>
      <c r="WAD80" s="872"/>
      <c r="WAE80" s="872"/>
      <c r="WAF80" s="872"/>
      <c r="WAG80" s="872"/>
      <c r="WAH80" s="872"/>
      <c r="WAI80" s="872"/>
      <c r="WAJ80" s="872"/>
      <c r="WAK80" s="872"/>
      <c r="WAL80" s="872"/>
      <c r="WAM80" s="872"/>
      <c r="WAN80" s="872"/>
      <c r="WAO80" s="872"/>
      <c r="WAP80" s="872"/>
      <c r="WAQ80" s="872"/>
      <c r="WAR80" s="872"/>
      <c r="WAS80" s="872"/>
      <c r="WAT80" s="872"/>
      <c r="WAU80" s="872"/>
      <c r="WAV80" s="872"/>
      <c r="WAW80" s="872"/>
      <c r="WAX80" s="872"/>
      <c r="WAY80" s="872"/>
      <c r="WAZ80" s="872"/>
      <c r="WBA80" s="872"/>
      <c r="WBB80" s="872"/>
      <c r="WBC80" s="872"/>
      <c r="WBD80" s="872"/>
      <c r="WBE80" s="872"/>
      <c r="WBF80" s="872"/>
      <c r="WBG80" s="872"/>
      <c r="WBH80" s="872"/>
      <c r="WBI80" s="872"/>
      <c r="WBJ80" s="872"/>
      <c r="WBK80" s="872"/>
      <c r="WBL80" s="872"/>
      <c r="WBM80" s="872"/>
      <c r="WBN80" s="872"/>
      <c r="WBO80" s="872"/>
      <c r="WBP80" s="872"/>
      <c r="WBQ80" s="872"/>
      <c r="WBR80" s="872"/>
      <c r="WBS80" s="872"/>
      <c r="WBT80" s="872"/>
      <c r="WBU80" s="872"/>
      <c r="WBV80" s="872"/>
      <c r="WBW80" s="872"/>
      <c r="WBX80" s="872"/>
      <c r="WBY80" s="872"/>
      <c r="WBZ80" s="872"/>
      <c r="WCA80" s="872"/>
      <c r="WCB80" s="872"/>
      <c r="WCC80" s="872"/>
      <c r="WCD80" s="872"/>
      <c r="WCE80" s="872"/>
      <c r="WCF80" s="872"/>
      <c r="WCG80" s="872"/>
      <c r="WCH80" s="872"/>
      <c r="WCI80" s="872"/>
      <c r="WCJ80" s="872"/>
      <c r="WCK80" s="872"/>
      <c r="WCL80" s="872"/>
      <c r="WCM80" s="872"/>
      <c r="WCN80" s="872"/>
      <c r="WCO80" s="872"/>
      <c r="WCP80" s="872"/>
      <c r="WCQ80" s="872"/>
      <c r="WCR80" s="872"/>
      <c r="WCS80" s="872"/>
      <c r="WCT80" s="872"/>
      <c r="WCU80" s="872"/>
      <c r="WCV80" s="872"/>
      <c r="WCW80" s="872"/>
      <c r="WCX80" s="872"/>
      <c r="WCY80" s="872"/>
      <c r="WCZ80" s="872"/>
      <c r="WDA80" s="872"/>
      <c r="WDB80" s="872"/>
      <c r="WDC80" s="872"/>
      <c r="WDD80" s="872"/>
      <c r="WDE80" s="872"/>
      <c r="WDF80" s="872"/>
      <c r="WDG80" s="872"/>
      <c r="WDH80" s="872"/>
      <c r="WDI80" s="872"/>
      <c r="WDJ80" s="872"/>
      <c r="WDK80" s="872"/>
      <c r="WDL80" s="872"/>
      <c r="WDM80" s="872"/>
      <c r="WDN80" s="872"/>
      <c r="WDO80" s="872"/>
      <c r="WDP80" s="872"/>
      <c r="WDQ80" s="872"/>
      <c r="WDR80" s="872"/>
      <c r="WDS80" s="872"/>
      <c r="WDT80" s="872"/>
      <c r="WDU80" s="872"/>
      <c r="WDV80" s="872"/>
      <c r="WDW80" s="872"/>
      <c r="WDX80" s="872"/>
      <c r="WDY80" s="872"/>
      <c r="WDZ80" s="872"/>
      <c r="WEA80" s="872"/>
      <c r="WEB80" s="872"/>
      <c r="WEC80" s="872"/>
      <c r="WED80" s="872"/>
      <c r="WEE80" s="872"/>
      <c r="WEF80" s="872"/>
      <c r="WEG80" s="872"/>
      <c r="WEH80" s="872"/>
      <c r="WEI80" s="872"/>
      <c r="WEJ80" s="872"/>
      <c r="WEK80" s="872"/>
      <c r="WEL80" s="872"/>
      <c r="WEM80" s="872"/>
      <c r="WEN80" s="872"/>
      <c r="WEO80" s="872"/>
      <c r="WEP80" s="872"/>
      <c r="WEQ80" s="872"/>
      <c r="WER80" s="872"/>
      <c r="WES80" s="872"/>
      <c r="WET80" s="872"/>
      <c r="WEU80" s="872"/>
      <c r="WEV80" s="872"/>
      <c r="WEW80" s="872"/>
      <c r="WEX80" s="872"/>
      <c r="WEY80" s="872"/>
      <c r="WEZ80" s="872"/>
      <c r="WFA80" s="872"/>
      <c r="WFB80" s="872"/>
      <c r="WFC80" s="872"/>
      <c r="WFD80" s="872"/>
      <c r="WFE80" s="872"/>
      <c r="WFF80" s="872"/>
      <c r="WFG80" s="872"/>
      <c r="WFH80" s="872"/>
      <c r="WFI80" s="872"/>
      <c r="WFJ80" s="872"/>
      <c r="WFK80" s="872"/>
      <c r="WFL80" s="872"/>
      <c r="WFM80" s="872"/>
      <c r="WFN80" s="872"/>
      <c r="WFO80" s="872"/>
      <c r="WFP80" s="872"/>
      <c r="WFQ80" s="872"/>
      <c r="WFR80" s="872"/>
      <c r="WFS80" s="872"/>
      <c r="WFT80" s="872"/>
      <c r="WFU80" s="872"/>
      <c r="WFV80" s="872"/>
      <c r="WFW80" s="872"/>
      <c r="WFX80" s="872"/>
      <c r="WFY80" s="872"/>
      <c r="WFZ80" s="872"/>
      <c r="WGA80" s="872"/>
      <c r="WGB80" s="872"/>
      <c r="WGC80" s="872"/>
      <c r="WGD80" s="872"/>
      <c r="WGE80" s="872"/>
      <c r="WGF80" s="872"/>
      <c r="WGG80" s="872"/>
      <c r="WGH80" s="872"/>
      <c r="WGI80" s="872"/>
      <c r="WGJ80" s="872"/>
      <c r="WGK80" s="872"/>
      <c r="WGL80" s="872"/>
      <c r="WGM80" s="872"/>
      <c r="WGN80" s="872"/>
      <c r="WGO80" s="872"/>
      <c r="WGP80" s="872"/>
      <c r="WGQ80" s="872"/>
      <c r="WGR80" s="872"/>
      <c r="WGS80" s="872"/>
      <c r="WGT80" s="872"/>
      <c r="WGU80" s="872"/>
      <c r="WGV80" s="872"/>
      <c r="WGW80" s="872"/>
      <c r="WGX80" s="872"/>
      <c r="WGY80" s="872"/>
      <c r="WGZ80" s="872"/>
      <c r="WHA80" s="872"/>
      <c r="WHB80" s="872"/>
      <c r="WHC80" s="872"/>
      <c r="WHD80" s="872"/>
      <c r="WHE80" s="872"/>
      <c r="WHF80" s="872"/>
      <c r="WHG80" s="872"/>
      <c r="WHH80" s="872"/>
      <c r="WHI80" s="872"/>
      <c r="WHJ80" s="872"/>
      <c r="WHK80" s="872"/>
      <c r="WHL80" s="872"/>
      <c r="WHM80" s="872"/>
      <c r="WHN80" s="872"/>
      <c r="WHO80" s="872"/>
      <c r="WHP80" s="872"/>
      <c r="WHQ80" s="872"/>
      <c r="WHR80" s="872"/>
      <c r="WHS80" s="872"/>
      <c r="WHT80" s="872"/>
      <c r="WHU80" s="872"/>
      <c r="WHV80" s="872"/>
      <c r="WHW80" s="872"/>
      <c r="WHX80" s="872"/>
      <c r="WHY80" s="872"/>
      <c r="WHZ80" s="872"/>
      <c r="WIA80" s="872"/>
      <c r="WIB80" s="872"/>
      <c r="WIC80" s="872"/>
      <c r="WID80" s="872"/>
      <c r="WIE80" s="872"/>
      <c r="WIF80" s="872"/>
      <c r="WIG80" s="872"/>
      <c r="WIH80" s="872"/>
      <c r="WII80" s="872"/>
      <c r="WIJ80" s="872"/>
      <c r="WIK80" s="872"/>
      <c r="WIL80" s="872"/>
      <c r="WIM80" s="872"/>
      <c r="WIN80" s="872"/>
      <c r="WIO80" s="872"/>
      <c r="WIP80" s="872"/>
      <c r="WIQ80" s="872"/>
      <c r="WIR80" s="872"/>
      <c r="WIS80" s="872"/>
      <c r="WIT80" s="872"/>
      <c r="WIU80" s="872"/>
      <c r="WIV80" s="872"/>
      <c r="WIW80" s="872"/>
      <c r="WIX80" s="872"/>
      <c r="WIY80" s="872"/>
      <c r="WIZ80" s="872"/>
      <c r="WJA80" s="872"/>
      <c r="WJB80" s="872"/>
      <c r="WJC80" s="872"/>
      <c r="WJD80" s="872"/>
      <c r="WJE80" s="872"/>
      <c r="WJF80" s="872"/>
      <c r="WJG80" s="872"/>
      <c r="WJH80" s="872"/>
      <c r="WJI80" s="872"/>
      <c r="WJJ80" s="872"/>
      <c r="WJK80" s="872"/>
      <c r="WJL80" s="872"/>
      <c r="WJM80" s="872"/>
      <c r="WJN80" s="872"/>
      <c r="WJO80" s="872"/>
      <c r="WJP80" s="872"/>
      <c r="WJQ80" s="872"/>
      <c r="WJR80" s="872"/>
      <c r="WJS80" s="872"/>
      <c r="WJT80" s="872"/>
      <c r="WJU80" s="872"/>
      <c r="WJV80" s="872"/>
      <c r="WJW80" s="872"/>
      <c r="WJX80" s="872"/>
      <c r="WJY80" s="872"/>
      <c r="WJZ80" s="872"/>
      <c r="WKA80" s="872"/>
      <c r="WKB80" s="872"/>
      <c r="WKC80" s="872"/>
      <c r="WKD80" s="872"/>
      <c r="WKE80" s="872"/>
      <c r="WKF80" s="872"/>
      <c r="WKG80" s="872"/>
      <c r="WKH80" s="872"/>
      <c r="WKI80" s="872"/>
      <c r="WKJ80" s="872"/>
      <c r="WKK80" s="872"/>
      <c r="WKL80" s="872"/>
      <c r="WKM80" s="872"/>
      <c r="WKN80" s="872"/>
      <c r="WKO80" s="872"/>
      <c r="WKP80" s="872"/>
      <c r="WKQ80" s="872"/>
      <c r="WKR80" s="872"/>
      <c r="WKS80" s="872"/>
      <c r="WKT80" s="872"/>
      <c r="WKU80" s="872"/>
      <c r="WKV80" s="872"/>
      <c r="WKW80" s="872"/>
      <c r="WKX80" s="872"/>
      <c r="WKY80" s="872"/>
      <c r="WKZ80" s="872"/>
      <c r="WLA80" s="872"/>
      <c r="WLB80" s="872"/>
      <c r="WLC80" s="872"/>
      <c r="WLD80" s="872"/>
      <c r="WLE80" s="872"/>
      <c r="WLF80" s="872"/>
      <c r="WLG80" s="872"/>
      <c r="WLH80" s="872"/>
      <c r="WLI80" s="872"/>
      <c r="WLJ80" s="872"/>
      <c r="WLK80" s="872"/>
      <c r="WLL80" s="872"/>
      <c r="WLM80" s="872"/>
      <c r="WLN80" s="872"/>
      <c r="WLO80" s="872"/>
      <c r="WLP80" s="872"/>
      <c r="WLQ80" s="872"/>
      <c r="WLR80" s="872"/>
      <c r="WLS80" s="872"/>
      <c r="WLT80" s="872"/>
      <c r="WLU80" s="872"/>
      <c r="WLV80" s="872"/>
      <c r="WLW80" s="872"/>
      <c r="WLX80" s="872"/>
      <c r="WLY80" s="872"/>
      <c r="WLZ80" s="872"/>
      <c r="WMA80" s="872"/>
      <c r="WMB80" s="872"/>
      <c r="WMC80" s="872"/>
      <c r="WMD80" s="872"/>
      <c r="WME80" s="872"/>
      <c r="WMF80" s="872"/>
      <c r="WMG80" s="872"/>
      <c r="WMH80" s="872"/>
      <c r="WMI80" s="872"/>
      <c r="WMJ80" s="872"/>
      <c r="WMK80" s="872"/>
      <c r="WML80" s="872"/>
      <c r="WMM80" s="872"/>
      <c r="WMN80" s="872"/>
      <c r="WMO80" s="872"/>
      <c r="WMP80" s="872"/>
      <c r="WMQ80" s="872"/>
      <c r="WMR80" s="872"/>
      <c r="WMS80" s="872"/>
      <c r="WMT80" s="872"/>
      <c r="WMU80" s="872"/>
      <c r="WMV80" s="872"/>
      <c r="WMW80" s="872"/>
      <c r="WMX80" s="872"/>
      <c r="WMY80" s="872"/>
      <c r="WMZ80" s="872"/>
      <c r="WNA80" s="872"/>
      <c r="WNB80" s="872"/>
      <c r="WNC80" s="872"/>
      <c r="WND80" s="872"/>
      <c r="WNE80" s="872"/>
      <c r="WNF80" s="872"/>
      <c r="WNG80" s="872"/>
      <c r="WNH80" s="872"/>
      <c r="WNI80" s="872"/>
      <c r="WNJ80" s="872"/>
      <c r="WNK80" s="872"/>
      <c r="WNL80" s="872"/>
      <c r="WNM80" s="872"/>
      <c r="WNN80" s="872"/>
      <c r="WNO80" s="872"/>
      <c r="WNP80" s="872"/>
      <c r="WNQ80" s="872"/>
      <c r="WNR80" s="872"/>
      <c r="WNS80" s="872"/>
      <c r="WNT80" s="872"/>
      <c r="WNU80" s="872"/>
      <c r="WNV80" s="872"/>
      <c r="WNW80" s="872"/>
      <c r="WNX80" s="872"/>
      <c r="WNY80" s="872"/>
      <c r="WNZ80" s="872"/>
      <c r="WOA80" s="872"/>
      <c r="WOB80" s="872"/>
      <c r="WOC80" s="872"/>
      <c r="WOD80" s="872"/>
      <c r="WOE80" s="872"/>
      <c r="WOF80" s="872"/>
      <c r="WOG80" s="872"/>
      <c r="WOH80" s="872"/>
      <c r="WOI80" s="872"/>
      <c r="WOJ80" s="872"/>
      <c r="WOK80" s="872"/>
      <c r="WOL80" s="872"/>
      <c r="WOM80" s="872"/>
      <c r="WON80" s="872"/>
      <c r="WOO80" s="872"/>
      <c r="WOP80" s="872"/>
      <c r="WOQ80" s="872"/>
      <c r="WOR80" s="872"/>
      <c r="WOS80" s="872"/>
      <c r="WOT80" s="872"/>
      <c r="WOU80" s="872"/>
      <c r="WOV80" s="872"/>
      <c r="WOW80" s="872"/>
      <c r="WOX80" s="872"/>
      <c r="WOY80" s="872"/>
      <c r="WOZ80" s="872"/>
      <c r="WPA80" s="872"/>
      <c r="WPB80" s="872"/>
      <c r="WPC80" s="872"/>
      <c r="WPD80" s="872"/>
      <c r="WPE80" s="872"/>
      <c r="WPF80" s="872"/>
      <c r="WPG80" s="872"/>
      <c r="WPH80" s="872"/>
      <c r="WPI80" s="872"/>
      <c r="WPJ80" s="872"/>
      <c r="WPK80" s="872"/>
      <c r="WPL80" s="872"/>
      <c r="WPM80" s="872"/>
      <c r="WPN80" s="872"/>
      <c r="WPO80" s="872"/>
      <c r="WPP80" s="872"/>
      <c r="WPQ80" s="872"/>
      <c r="WPR80" s="872"/>
      <c r="WPS80" s="872"/>
      <c r="WPT80" s="872"/>
      <c r="WPU80" s="872"/>
      <c r="WPV80" s="872"/>
      <c r="WPW80" s="872"/>
      <c r="WPX80" s="872"/>
      <c r="WPY80" s="872"/>
      <c r="WPZ80" s="872"/>
      <c r="WQA80" s="872"/>
      <c r="WQB80" s="872"/>
      <c r="WQC80" s="872"/>
      <c r="WQD80" s="872"/>
      <c r="WQE80" s="872"/>
      <c r="WQF80" s="872"/>
      <c r="WQG80" s="872"/>
      <c r="WQH80" s="872"/>
      <c r="WQI80" s="872"/>
      <c r="WQJ80" s="872"/>
      <c r="WQK80" s="872"/>
      <c r="WQL80" s="872"/>
      <c r="WQM80" s="872"/>
      <c r="WQN80" s="872"/>
      <c r="WQO80" s="872"/>
      <c r="WQP80" s="872"/>
      <c r="WQQ80" s="872"/>
      <c r="WQR80" s="872"/>
      <c r="WQS80" s="872"/>
      <c r="WQT80" s="872"/>
      <c r="WQU80" s="872"/>
      <c r="WQV80" s="872"/>
      <c r="WQW80" s="872"/>
      <c r="WQX80" s="872"/>
      <c r="WQY80" s="872"/>
      <c r="WQZ80" s="872"/>
      <c r="WRA80" s="872"/>
      <c r="WRB80" s="872"/>
      <c r="WRC80" s="872"/>
      <c r="WRD80" s="872"/>
      <c r="WRE80" s="872"/>
      <c r="WRF80" s="872"/>
      <c r="WRG80" s="872"/>
      <c r="WRH80" s="872"/>
      <c r="WRI80" s="872"/>
      <c r="WRJ80" s="872"/>
      <c r="WRK80" s="872"/>
      <c r="WRL80" s="872"/>
      <c r="WRM80" s="872"/>
      <c r="WRN80" s="872"/>
      <c r="WRO80" s="872"/>
      <c r="WRP80" s="872"/>
      <c r="WRQ80" s="872"/>
      <c r="WRR80" s="872"/>
      <c r="WRS80" s="872"/>
      <c r="WRT80" s="872"/>
      <c r="WRU80" s="872"/>
      <c r="WRV80" s="872"/>
      <c r="WRW80" s="872"/>
      <c r="WRX80" s="872"/>
      <c r="WRY80" s="872"/>
      <c r="WRZ80" s="872"/>
      <c r="WSA80" s="872"/>
      <c r="WSB80" s="872"/>
      <c r="WSC80" s="872"/>
      <c r="WSD80" s="872"/>
      <c r="WSE80" s="872"/>
      <c r="WSF80" s="872"/>
      <c r="WSG80" s="872"/>
      <c r="WSH80" s="872"/>
      <c r="WSI80" s="872"/>
      <c r="WSJ80" s="872"/>
      <c r="WSK80" s="872"/>
      <c r="WSL80" s="872"/>
      <c r="WSM80" s="872"/>
      <c r="WSN80" s="872"/>
      <c r="WSO80" s="872"/>
      <c r="WSP80" s="872"/>
      <c r="WSQ80" s="872"/>
      <c r="WSR80" s="872"/>
      <c r="WSS80" s="872"/>
      <c r="WST80" s="872"/>
      <c r="WSU80" s="872"/>
      <c r="WSV80" s="872"/>
      <c r="WSW80" s="872"/>
      <c r="WSX80" s="872"/>
      <c r="WSY80" s="872"/>
      <c r="WSZ80" s="872"/>
      <c r="WTA80" s="872"/>
      <c r="WTB80" s="872"/>
      <c r="WTC80" s="872"/>
      <c r="WTD80" s="872"/>
      <c r="WTE80" s="872"/>
      <c r="WTF80" s="872"/>
      <c r="WTG80" s="872"/>
      <c r="WTH80" s="872"/>
      <c r="WTI80" s="872"/>
      <c r="WTJ80" s="872"/>
      <c r="WTK80" s="872"/>
      <c r="WTL80" s="872"/>
      <c r="WTM80" s="872"/>
      <c r="WTN80" s="872"/>
      <c r="WTO80" s="872"/>
      <c r="WTP80" s="872"/>
      <c r="WTQ80" s="872"/>
      <c r="WTR80" s="872"/>
      <c r="WTS80" s="872"/>
      <c r="WTT80" s="872"/>
      <c r="WTU80" s="872"/>
      <c r="WTV80" s="872"/>
      <c r="WTW80" s="872"/>
      <c r="WTX80" s="872"/>
      <c r="WTY80" s="872"/>
      <c r="WTZ80" s="872"/>
      <c r="WUA80" s="872"/>
      <c r="WUB80" s="872"/>
      <c r="WUC80" s="872"/>
      <c r="WUD80" s="872"/>
      <c r="WUE80" s="872"/>
      <c r="WUF80" s="872"/>
      <c r="WUG80" s="872"/>
      <c r="WUH80" s="872"/>
      <c r="WUI80" s="872"/>
      <c r="WUJ80" s="872"/>
      <c r="WUK80" s="872"/>
      <c r="WUL80" s="872"/>
      <c r="WUM80" s="872"/>
      <c r="WUN80" s="872"/>
      <c r="WUO80" s="872"/>
      <c r="WUP80" s="872"/>
      <c r="WUQ80" s="872"/>
      <c r="WUR80" s="872"/>
      <c r="WUS80" s="872"/>
      <c r="WUT80" s="872"/>
      <c r="WUU80" s="872"/>
      <c r="WUV80" s="872"/>
      <c r="WUW80" s="872"/>
      <c r="WUX80" s="872"/>
      <c r="WUY80" s="872"/>
      <c r="WUZ80" s="872"/>
      <c r="WVA80" s="872"/>
      <c r="WVB80" s="872"/>
      <c r="WVC80" s="872"/>
      <c r="WVD80" s="872"/>
      <c r="WVE80" s="872"/>
      <c r="WVF80" s="872"/>
      <c r="WVG80" s="872"/>
      <c r="WVH80" s="872"/>
      <c r="WVI80" s="872"/>
      <c r="WVJ80" s="872"/>
      <c r="WVK80" s="872"/>
      <c r="WVL80" s="872"/>
      <c r="WVM80" s="872"/>
      <c r="WVN80" s="872"/>
      <c r="WVO80" s="872"/>
      <c r="WVP80" s="872"/>
      <c r="WVQ80" s="872"/>
      <c r="WVR80" s="872"/>
      <c r="WVS80" s="872"/>
      <c r="WVT80" s="872"/>
      <c r="WVU80" s="872"/>
      <c r="WVV80" s="872"/>
      <c r="WVW80" s="872"/>
      <c r="WVX80" s="872"/>
      <c r="WVY80" s="872"/>
      <c r="WVZ80" s="872"/>
      <c r="WWA80" s="872"/>
      <c r="WWB80" s="872"/>
      <c r="WWC80" s="872"/>
      <c r="WWD80" s="872"/>
      <c r="WWE80" s="872"/>
      <c r="WWF80" s="872"/>
      <c r="WWG80" s="872"/>
      <c r="WWH80" s="872"/>
      <c r="WWI80" s="872"/>
      <c r="WWJ80" s="872"/>
      <c r="WWK80" s="872"/>
      <c r="WWL80" s="872"/>
      <c r="WWM80" s="872"/>
      <c r="WWN80" s="872"/>
      <c r="WWO80" s="872"/>
      <c r="WWP80" s="872"/>
      <c r="WWQ80" s="872"/>
      <c r="WWR80" s="872"/>
      <c r="WWS80" s="872"/>
      <c r="WWT80" s="872"/>
      <c r="WWU80" s="872"/>
      <c r="WWV80" s="872"/>
      <c r="WWW80" s="872"/>
      <c r="WWX80" s="872"/>
      <c r="WWY80" s="872"/>
      <c r="WWZ80" s="872"/>
      <c r="WXA80" s="872"/>
      <c r="WXB80" s="872"/>
      <c r="WXC80" s="872"/>
      <c r="WXD80" s="872"/>
      <c r="WXE80" s="872"/>
      <c r="WXF80" s="872"/>
      <c r="WXG80" s="872"/>
      <c r="WXH80" s="872"/>
      <c r="WXI80" s="872"/>
      <c r="WXJ80" s="872"/>
      <c r="WXK80" s="872"/>
      <c r="WXL80" s="872"/>
      <c r="WXM80" s="872"/>
      <c r="WXN80" s="872"/>
      <c r="WXO80" s="872"/>
      <c r="WXP80" s="872"/>
      <c r="WXQ80" s="872"/>
      <c r="WXR80" s="872"/>
      <c r="WXS80" s="872"/>
      <c r="WXT80" s="872"/>
      <c r="WXU80" s="872"/>
      <c r="WXV80" s="872"/>
      <c r="WXW80" s="872"/>
      <c r="WXX80" s="872"/>
      <c r="WXY80" s="872"/>
      <c r="WXZ80" s="872"/>
      <c r="WYA80" s="872"/>
      <c r="WYB80" s="872"/>
      <c r="WYC80" s="872"/>
      <c r="WYD80" s="872"/>
      <c r="WYE80" s="872"/>
      <c r="WYF80" s="872"/>
      <c r="WYG80" s="872"/>
      <c r="WYH80" s="872"/>
      <c r="WYI80" s="872"/>
      <c r="WYJ80" s="872"/>
      <c r="WYK80" s="872"/>
      <c r="WYL80" s="872"/>
      <c r="WYM80" s="872"/>
      <c r="WYN80" s="872"/>
      <c r="WYO80" s="872"/>
      <c r="WYP80" s="872"/>
      <c r="WYQ80" s="872"/>
      <c r="WYR80" s="872"/>
      <c r="WYS80" s="872"/>
      <c r="WYT80" s="872"/>
      <c r="WYU80" s="872"/>
      <c r="WYV80" s="872"/>
      <c r="WYW80" s="872"/>
      <c r="WYX80" s="872"/>
      <c r="WYY80" s="872"/>
      <c r="WYZ80" s="872"/>
      <c r="WZA80" s="872"/>
      <c r="WZB80" s="872"/>
      <c r="WZC80" s="872"/>
      <c r="WZD80" s="872"/>
      <c r="WZE80" s="872"/>
      <c r="WZF80" s="872"/>
      <c r="WZG80" s="872"/>
      <c r="WZH80" s="872"/>
      <c r="WZI80" s="872"/>
      <c r="WZJ80" s="872"/>
      <c r="WZK80" s="872"/>
      <c r="WZL80" s="872"/>
      <c r="WZM80" s="872"/>
      <c r="WZN80" s="872"/>
      <c r="WZO80" s="872"/>
      <c r="WZP80" s="872"/>
      <c r="WZQ80" s="872"/>
      <c r="WZR80" s="872"/>
      <c r="WZS80" s="872"/>
      <c r="WZT80" s="872"/>
      <c r="WZU80" s="872"/>
      <c r="WZV80" s="872"/>
      <c r="WZW80" s="872"/>
      <c r="WZX80" s="872"/>
      <c r="WZY80" s="872"/>
      <c r="WZZ80" s="872"/>
      <c r="XAA80" s="872"/>
      <c r="XAB80" s="872"/>
      <c r="XAC80" s="872"/>
      <c r="XAD80" s="872"/>
      <c r="XAE80" s="872"/>
      <c r="XAF80" s="872"/>
      <c r="XAG80" s="872"/>
      <c r="XAH80" s="872"/>
      <c r="XAI80" s="872"/>
      <c r="XAJ80" s="872"/>
      <c r="XAK80" s="872"/>
      <c r="XAL80" s="872"/>
      <c r="XAM80" s="872"/>
      <c r="XAN80" s="872"/>
      <c r="XAO80" s="872"/>
      <c r="XAP80" s="872"/>
      <c r="XAQ80" s="872"/>
      <c r="XAR80" s="872"/>
      <c r="XAS80" s="872"/>
      <c r="XAT80" s="872"/>
      <c r="XAU80" s="872"/>
      <c r="XAV80" s="872"/>
      <c r="XAW80" s="872"/>
      <c r="XAX80" s="872"/>
    </row>
    <row r="81" spans="1:9" s="871" customFormat="1" ht="22.9" customHeight="1" x14ac:dyDescent="0.2">
      <c r="A81" s="929"/>
      <c r="B81" s="1061" t="s">
        <v>1801</v>
      </c>
      <c r="C81" s="1062"/>
      <c r="D81" s="1062"/>
      <c r="E81" s="1062"/>
      <c r="F81" s="1062"/>
      <c r="G81" s="1062"/>
      <c r="H81" s="1063"/>
      <c r="I81" s="875"/>
    </row>
    <row r="82" spans="1:9" s="871" customFormat="1" ht="22.9" customHeight="1" x14ac:dyDescent="0.2">
      <c r="A82" s="929"/>
      <c r="B82" s="918" t="s">
        <v>1819</v>
      </c>
      <c r="C82" s="944"/>
      <c r="D82" s="944"/>
      <c r="E82" s="944"/>
      <c r="F82" s="944"/>
      <c r="G82" s="944"/>
      <c r="H82" s="927"/>
      <c r="I82" s="875"/>
    </row>
    <row r="83" spans="1:9" s="871" customFormat="1" ht="6.4" customHeight="1" x14ac:dyDescent="0.2">
      <c r="A83" s="929"/>
      <c r="B83" s="926"/>
      <c r="C83" s="944"/>
      <c r="D83" s="944"/>
      <c r="E83" s="944"/>
      <c r="F83" s="944"/>
      <c r="G83" s="944"/>
      <c r="H83" s="927"/>
      <c r="I83" s="875"/>
    </row>
    <row r="84" spans="1:9" s="871" customFormat="1" ht="22.9" customHeight="1" thickBot="1" x14ac:dyDescent="0.25">
      <c r="A84" s="929"/>
      <c r="B84" s="919" t="s">
        <v>1820</v>
      </c>
      <c r="C84" s="928"/>
      <c r="D84" s="928"/>
      <c r="E84" s="928"/>
      <c r="F84" s="928"/>
      <c r="G84" s="928"/>
      <c r="H84" s="916"/>
      <c r="I84" s="875"/>
    </row>
    <row r="85" spans="1:9" s="871" customFormat="1" ht="9" customHeight="1" thickBot="1" x14ac:dyDescent="0.25">
      <c r="A85" s="914"/>
      <c r="B85" s="1064"/>
      <c r="C85" s="1064"/>
      <c r="D85" s="1064"/>
      <c r="E85" s="1064"/>
      <c r="F85" s="1064"/>
      <c r="G85" s="1064"/>
      <c r="H85" s="1064"/>
      <c r="I85" s="896"/>
    </row>
    <row r="86" spans="1:9" s="871" customFormat="1" ht="10.15" customHeight="1" x14ac:dyDescent="0.2">
      <c r="B86" s="881"/>
      <c r="C86" s="879"/>
      <c r="D86" s="879"/>
      <c r="E86" s="880"/>
    </row>
    <row r="87" spans="1:9" s="871" customFormat="1" x14ac:dyDescent="0.2">
      <c r="B87" s="881"/>
      <c r="C87" s="879"/>
      <c r="D87" s="879"/>
      <c r="E87" s="880"/>
    </row>
    <row r="88" spans="1:9" s="871" customFormat="1" x14ac:dyDescent="0.2">
      <c r="B88" s="881"/>
      <c r="C88" s="879"/>
      <c r="D88" s="879"/>
      <c r="E88" s="880"/>
    </row>
    <row r="89" spans="1:9" s="871" customFormat="1" x14ac:dyDescent="0.2">
      <c r="B89" s="881"/>
      <c r="C89" s="879"/>
      <c r="D89" s="879"/>
      <c r="E89" s="880"/>
    </row>
    <row r="90" spans="1:9" s="871" customFormat="1" x14ac:dyDescent="0.2">
      <c r="B90" s="881"/>
      <c r="C90" s="879"/>
      <c r="D90" s="879"/>
      <c r="E90" s="880"/>
    </row>
    <row r="91" spans="1:9" s="871" customFormat="1" x14ac:dyDescent="0.2">
      <c r="B91" s="881"/>
      <c r="C91" s="879"/>
      <c r="D91" s="879"/>
      <c r="E91" s="880"/>
    </row>
    <row r="92" spans="1:9" s="871" customFormat="1" x14ac:dyDescent="0.2">
      <c r="B92" s="881"/>
      <c r="C92" s="879"/>
      <c r="D92" s="879"/>
      <c r="E92" s="880"/>
    </row>
    <row r="93" spans="1:9" s="871" customFormat="1" x14ac:dyDescent="0.2">
      <c r="B93" s="881"/>
      <c r="C93" s="879"/>
      <c r="D93" s="879"/>
      <c r="E93" s="880"/>
    </row>
    <row r="94" spans="1:9" s="871" customFormat="1" x14ac:dyDescent="0.2">
      <c r="B94" s="881"/>
      <c r="C94" s="879"/>
      <c r="D94" s="879"/>
      <c r="E94" s="880"/>
    </row>
    <row r="95" spans="1:9" s="871" customFormat="1" x14ac:dyDescent="0.2">
      <c r="B95" s="881"/>
      <c r="C95" s="879"/>
      <c r="D95" s="879"/>
      <c r="E95" s="880"/>
    </row>
    <row r="96" spans="1:9" s="871" customFormat="1" x14ac:dyDescent="0.2">
      <c r="B96" s="881"/>
      <c r="C96" s="879"/>
      <c r="D96" s="879"/>
      <c r="E96" s="880"/>
    </row>
    <row r="97" spans="2:5" s="871" customFormat="1" x14ac:dyDescent="0.2">
      <c r="B97" s="881"/>
      <c r="C97" s="879"/>
      <c r="D97" s="879"/>
      <c r="E97" s="880"/>
    </row>
    <row r="98" spans="2:5" s="871" customFormat="1" x14ac:dyDescent="0.2">
      <c r="B98" s="881"/>
      <c r="C98" s="879"/>
      <c r="D98" s="879"/>
      <c r="E98" s="880"/>
    </row>
    <row r="99" spans="2:5" s="871" customFormat="1" x14ac:dyDescent="0.2">
      <c r="B99" s="881"/>
      <c r="C99" s="879"/>
      <c r="D99" s="879"/>
      <c r="E99" s="880"/>
    </row>
    <row r="100" spans="2:5" s="871" customFormat="1" x14ac:dyDescent="0.2">
      <c r="B100" s="881"/>
      <c r="C100" s="879"/>
      <c r="D100" s="879"/>
      <c r="E100" s="880"/>
    </row>
    <row r="101" spans="2:5" s="871" customFormat="1" x14ac:dyDescent="0.2">
      <c r="B101" s="881"/>
      <c r="C101" s="879"/>
      <c r="D101" s="879"/>
      <c r="E101" s="880"/>
    </row>
    <row r="102" spans="2:5" s="871" customFormat="1" x14ac:dyDescent="0.2">
      <c r="B102" s="881"/>
      <c r="C102" s="879"/>
      <c r="D102" s="879"/>
      <c r="E102" s="880"/>
    </row>
    <row r="103" spans="2:5" s="871" customFormat="1" x14ac:dyDescent="0.2">
      <c r="B103" s="881"/>
      <c r="C103" s="879"/>
      <c r="D103" s="879"/>
      <c r="E103" s="880"/>
    </row>
    <row r="104" spans="2:5" s="871" customFormat="1" x14ac:dyDescent="0.2">
      <c r="B104" s="881"/>
      <c r="C104" s="879"/>
      <c r="D104" s="879"/>
      <c r="E104" s="880"/>
    </row>
    <row r="105" spans="2:5" s="871" customFormat="1" x14ac:dyDescent="0.2">
      <c r="B105" s="881"/>
      <c r="C105" s="879"/>
      <c r="D105" s="879"/>
      <c r="E105" s="880"/>
    </row>
    <row r="106" spans="2:5" s="871" customFormat="1" x14ac:dyDescent="0.2">
      <c r="B106" s="881"/>
      <c r="C106" s="879"/>
      <c r="D106" s="879"/>
      <c r="E106" s="880"/>
    </row>
    <row r="107" spans="2:5" s="871" customFormat="1" x14ac:dyDescent="0.2">
      <c r="B107" s="881"/>
      <c r="C107" s="879"/>
      <c r="D107" s="879"/>
      <c r="E107" s="880"/>
    </row>
    <row r="108" spans="2:5" s="871" customFormat="1" x14ac:dyDescent="0.2">
      <c r="B108" s="881"/>
      <c r="C108" s="879"/>
      <c r="D108" s="879"/>
      <c r="E108" s="880"/>
    </row>
    <row r="109" spans="2:5" s="871" customFormat="1" x14ac:dyDescent="0.2">
      <c r="B109" s="881"/>
      <c r="C109" s="879"/>
      <c r="D109" s="879"/>
      <c r="E109" s="880"/>
    </row>
    <row r="110" spans="2:5" s="871" customFormat="1" x14ac:dyDescent="0.2">
      <c r="B110" s="881"/>
      <c r="C110" s="879"/>
      <c r="D110" s="879"/>
      <c r="E110" s="880"/>
    </row>
    <row r="111" spans="2:5" s="871" customFormat="1" x14ac:dyDescent="0.2">
      <c r="B111" s="881"/>
      <c r="C111" s="879"/>
      <c r="D111" s="879"/>
      <c r="E111" s="880"/>
    </row>
    <row r="112" spans="2:5" s="871" customFormat="1" x14ac:dyDescent="0.2">
      <c r="B112" s="881"/>
      <c r="C112" s="879"/>
      <c r="D112" s="879"/>
      <c r="E112" s="880"/>
    </row>
    <row r="113" spans="2:5" s="871" customFormat="1" x14ac:dyDescent="0.2">
      <c r="B113" s="881"/>
      <c r="C113" s="879"/>
      <c r="D113" s="879"/>
      <c r="E113" s="880"/>
    </row>
    <row r="114" spans="2:5" s="871" customFormat="1" x14ac:dyDescent="0.2">
      <c r="B114" s="881"/>
      <c r="C114" s="879"/>
      <c r="D114" s="879"/>
      <c r="E114" s="880"/>
    </row>
    <row r="115" spans="2:5" s="871" customFormat="1" x14ac:dyDescent="0.2">
      <c r="B115" s="881"/>
      <c r="C115" s="879"/>
      <c r="D115" s="879"/>
      <c r="E115" s="880"/>
    </row>
    <row r="116" spans="2:5" s="871" customFormat="1" x14ac:dyDescent="0.2">
      <c r="B116" s="881"/>
      <c r="C116" s="879"/>
      <c r="D116" s="879"/>
      <c r="E116" s="880"/>
    </row>
    <row r="117" spans="2:5" s="871" customFormat="1" x14ac:dyDescent="0.2">
      <c r="B117" s="881"/>
      <c r="C117" s="879"/>
      <c r="D117" s="879"/>
      <c r="E117" s="880"/>
    </row>
    <row r="118" spans="2:5" s="871" customFormat="1" x14ac:dyDescent="0.2">
      <c r="B118" s="881"/>
      <c r="C118" s="879"/>
      <c r="D118" s="879"/>
      <c r="E118" s="880"/>
    </row>
    <row r="119" spans="2:5" s="871" customFormat="1" x14ac:dyDescent="0.2">
      <c r="B119" s="881"/>
      <c r="C119" s="879"/>
      <c r="D119" s="879"/>
      <c r="E119" s="880"/>
    </row>
    <row r="120" spans="2:5" s="871" customFormat="1" x14ac:dyDescent="0.2">
      <c r="B120" s="881"/>
      <c r="C120" s="879"/>
      <c r="D120" s="879"/>
      <c r="E120" s="880"/>
    </row>
    <row r="121" spans="2:5" s="871" customFormat="1" x14ac:dyDescent="0.2">
      <c r="B121" s="881"/>
      <c r="C121" s="879"/>
      <c r="D121" s="879"/>
      <c r="E121" s="880"/>
    </row>
    <row r="122" spans="2:5" s="871" customFormat="1" x14ac:dyDescent="0.2">
      <c r="B122" s="881"/>
      <c r="C122" s="879"/>
      <c r="D122" s="879"/>
      <c r="E122" s="880"/>
    </row>
    <row r="123" spans="2:5" s="871" customFormat="1" x14ac:dyDescent="0.2">
      <c r="B123" s="881"/>
      <c r="C123" s="879"/>
      <c r="D123" s="879"/>
      <c r="E123" s="880"/>
    </row>
    <row r="124" spans="2:5" s="871" customFormat="1" x14ac:dyDescent="0.2">
      <c r="B124" s="881"/>
      <c r="C124" s="879"/>
      <c r="D124" s="879"/>
      <c r="E124" s="880"/>
    </row>
    <row r="125" spans="2:5" s="871" customFormat="1" x14ac:dyDescent="0.2">
      <c r="B125" s="881"/>
      <c r="C125" s="879"/>
      <c r="D125" s="879"/>
      <c r="E125" s="880"/>
    </row>
    <row r="126" spans="2:5" s="871" customFormat="1" x14ac:dyDescent="0.2">
      <c r="B126" s="881"/>
      <c r="C126" s="879"/>
      <c r="D126" s="879"/>
      <c r="E126" s="880"/>
    </row>
    <row r="127" spans="2:5" s="871" customFormat="1" x14ac:dyDescent="0.2">
      <c r="B127" s="881"/>
      <c r="C127" s="879"/>
      <c r="D127" s="879"/>
      <c r="E127" s="880"/>
    </row>
    <row r="128" spans="2:5" s="871" customFormat="1" x14ac:dyDescent="0.2">
      <c r="B128" s="881"/>
      <c r="C128" s="879"/>
      <c r="D128" s="879"/>
      <c r="E128" s="880"/>
    </row>
    <row r="129" spans="2:5" s="871" customFormat="1" x14ac:dyDescent="0.2">
      <c r="B129" s="881"/>
      <c r="C129" s="879"/>
      <c r="D129" s="879"/>
      <c r="E129" s="880"/>
    </row>
    <row r="130" spans="2:5" s="871" customFormat="1" x14ac:dyDescent="0.2">
      <c r="B130" s="881"/>
      <c r="C130" s="879"/>
      <c r="D130" s="879"/>
      <c r="E130" s="880"/>
    </row>
    <row r="131" spans="2:5" s="871" customFormat="1" x14ac:dyDescent="0.2">
      <c r="B131" s="881"/>
      <c r="C131" s="879"/>
      <c r="D131" s="879"/>
      <c r="E131" s="880"/>
    </row>
    <row r="132" spans="2:5" s="871" customFormat="1" x14ac:dyDescent="0.2">
      <c r="B132" s="881"/>
      <c r="C132" s="879"/>
      <c r="D132" s="879"/>
      <c r="E132" s="880"/>
    </row>
    <row r="133" spans="2:5" s="871" customFormat="1" x14ac:dyDescent="0.2">
      <c r="B133" s="881"/>
      <c r="C133" s="879"/>
      <c r="D133" s="879"/>
      <c r="E133" s="880"/>
    </row>
    <row r="134" spans="2:5" s="871" customFormat="1" x14ac:dyDescent="0.2">
      <c r="B134" s="881"/>
      <c r="C134" s="879"/>
      <c r="D134" s="879"/>
      <c r="E134" s="880"/>
    </row>
    <row r="135" spans="2:5" s="871" customFormat="1" x14ac:dyDescent="0.2">
      <c r="B135" s="881"/>
      <c r="C135" s="879"/>
      <c r="D135" s="879"/>
      <c r="E135" s="880"/>
    </row>
    <row r="136" spans="2:5" s="871" customFormat="1" x14ac:dyDescent="0.2">
      <c r="B136" s="881"/>
      <c r="C136" s="879"/>
      <c r="D136" s="879"/>
      <c r="E136" s="880"/>
    </row>
    <row r="137" spans="2:5" s="871" customFormat="1" x14ac:dyDescent="0.2">
      <c r="B137" s="881"/>
      <c r="C137" s="879"/>
      <c r="D137" s="879"/>
      <c r="E137" s="880"/>
    </row>
    <row r="138" spans="2:5" s="871" customFormat="1" x14ac:dyDescent="0.2">
      <c r="B138" s="881"/>
      <c r="C138" s="879"/>
      <c r="D138" s="879"/>
      <c r="E138" s="880"/>
    </row>
    <row r="139" spans="2:5" s="871" customFormat="1" x14ac:dyDescent="0.2">
      <c r="B139" s="881"/>
      <c r="C139" s="879"/>
      <c r="D139" s="879"/>
      <c r="E139" s="880"/>
    </row>
    <row r="140" spans="2:5" s="871" customFormat="1" x14ac:dyDescent="0.2">
      <c r="B140" s="881"/>
      <c r="C140" s="879"/>
      <c r="D140" s="879"/>
      <c r="E140" s="880"/>
    </row>
    <row r="141" spans="2:5" s="871" customFormat="1" x14ac:dyDescent="0.2">
      <c r="B141" s="881"/>
      <c r="C141" s="879"/>
      <c r="D141" s="879"/>
      <c r="E141" s="880"/>
    </row>
    <row r="142" spans="2:5" s="871" customFormat="1" x14ac:dyDescent="0.2">
      <c r="B142" s="881"/>
      <c r="C142" s="879"/>
      <c r="D142" s="879"/>
      <c r="E142" s="880"/>
    </row>
    <row r="143" spans="2:5" s="871" customFormat="1" x14ac:dyDescent="0.2">
      <c r="B143" s="881"/>
      <c r="C143" s="879"/>
      <c r="D143" s="879"/>
      <c r="E143" s="880"/>
    </row>
    <row r="144" spans="2:5" s="871" customFormat="1" x14ac:dyDescent="0.2">
      <c r="B144" s="881"/>
      <c r="C144" s="879"/>
      <c r="D144" s="879"/>
      <c r="E144" s="880"/>
    </row>
    <row r="145" spans="2:5" s="871" customFormat="1" x14ac:dyDescent="0.2">
      <c r="B145" s="881"/>
      <c r="C145" s="879"/>
      <c r="D145" s="879"/>
      <c r="E145" s="880"/>
    </row>
    <row r="146" spans="2:5" s="871" customFormat="1" x14ac:dyDescent="0.2">
      <c r="B146" s="881"/>
      <c r="C146" s="879"/>
      <c r="D146" s="879"/>
      <c r="E146" s="880"/>
    </row>
    <row r="147" spans="2:5" s="871" customFormat="1" x14ac:dyDescent="0.2">
      <c r="B147" s="881"/>
      <c r="C147" s="879"/>
      <c r="D147" s="879"/>
      <c r="E147" s="880"/>
    </row>
    <row r="148" spans="2:5" s="871" customFormat="1" x14ac:dyDescent="0.2">
      <c r="B148" s="881"/>
      <c r="C148" s="879"/>
      <c r="D148" s="879"/>
      <c r="E148" s="880"/>
    </row>
    <row r="149" spans="2:5" s="871" customFormat="1" x14ac:dyDescent="0.2">
      <c r="B149" s="881"/>
      <c r="C149" s="879"/>
      <c r="D149" s="879"/>
      <c r="E149" s="880"/>
    </row>
    <row r="150" spans="2:5" s="871" customFormat="1" x14ac:dyDescent="0.2">
      <c r="B150" s="881"/>
      <c r="C150" s="879"/>
      <c r="D150" s="879"/>
      <c r="E150" s="880"/>
    </row>
    <row r="151" spans="2:5" s="871" customFormat="1" x14ac:dyDescent="0.2">
      <c r="B151" s="881"/>
      <c r="C151" s="879"/>
      <c r="D151" s="879"/>
      <c r="E151" s="880"/>
    </row>
    <row r="152" spans="2:5" s="871" customFormat="1" x14ac:dyDescent="0.2">
      <c r="B152" s="881"/>
      <c r="C152" s="879"/>
      <c r="D152" s="879"/>
      <c r="E152" s="880"/>
    </row>
    <row r="153" spans="2:5" s="871" customFormat="1" x14ac:dyDescent="0.2">
      <c r="B153" s="881"/>
      <c r="C153" s="879"/>
      <c r="D153" s="879"/>
      <c r="E153" s="880"/>
    </row>
    <row r="154" spans="2:5" s="871" customFormat="1" x14ac:dyDescent="0.2">
      <c r="B154" s="881"/>
      <c r="C154" s="879"/>
      <c r="D154" s="879"/>
      <c r="E154" s="880"/>
    </row>
    <row r="155" spans="2:5" s="871" customFormat="1" x14ac:dyDescent="0.2">
      <c r="B155" s="881"/>
      <c r="C155" s="879"/>
      <c r="D155" s="879"/>
      <c r="E155" s="880"/>
    </row>
    <row r="156" spans="2:5" s="871" customFormat="1" x14ac:dyDescent="0.2">
      <c r="B156" s="881"/>
      <c r="C156" s="879"/>
      <c r="D156" s="879"/>
      <c r="E156" s="880"/>
    </row>
    <row r="157" spans="2:5" s="871" customFormat="1" x14ac:dyDescent="0.2">
      <c r="B157" s="881"/>
      <c r="C157" s="879"/>
      <c r="D157" s="879"/>
      <c r="E157" s="880"/>
    </row>
    <row r="158" spans="2:5" s="871" customFormat="1" x14ac:dyDescent="0.2">
      <c r="B158" s="881"/>
      <c r="C158" s="879"/>
      <c r="D158" s="879"/>
      <c r="E158" s="880"/>
    </row>
    <row r="159" spans="2:5" s="871" customFormat="1" x14ac:dyDescent="0.2">
      <c r="B159" s="881"/>
      <c r="C159" s="879"/>
      <c r="D159" s="879"/>
      <c r="E159" s="880"/>
    </row>
    <row r="160" spans="2:5" s="871" customFormat="1" x14ac:dyDescent="0.2">
      <c r="B160" s="881"/>
      <c r="C160" s="879"/>
      <c r="D160" s="879"/>
      <c r="E160" s="880"/>
    </row>
    <row r="161" spans="2:5" s="871" customFormat="1" x14ac:dyDescent="0.2">
      <c r="B161" s="881"/>
      <c r="C161" s="879"/>
      <c r="D161" s="879"/>
      <c r="E161" s="880"/>
    </row>
    <row r="162" spans="2:5" s="871" customFormat="1" x14ac:dyDescent="0.2">
      <c r="B162" s="881"/>
      <c r="C162" s="879"/>
      <c r="D162" s="879"/>
      <c r="E162" s="880"/>
    </row>
    <row r="163" spans="2:5" s="871" customFormat="1" x14ac:dyDescent="0.2">
      <c r="B163" s="881"/>
      <c r="C163" s="879"/>
      <c r="D163" s="879"/>
      <c r="E163" s="880"/>
    </row>
    <row r="164" spans="2:5" s="871" customFormat="1" x14ac:dyDescent="0.2">
      <c r="B164" s="881"/>
      <c r="C164" s="879"/>
      <c r="D164" s="879"/>
      <c r="E164" s="880"/>
    </row>
    <row r="165" spans="2:5" s="871" customFormat="1" x14ac:dyDescent="0.2">
      <c r="B165" s="881"/>
      <c r="C165" s="879"/>
      <c r="D165" s="879"/>
      <c r="E165" s="880"/>
    </row>
    <row r="166" spans="2:5" s="871" customFormat="1" x14ac:dyDescent="0.2">
      <c r="B166" s="881"/>
      <c r="C166" s="879"/>
      <c r="D166" s="879"/>
      <c r="E166" s="880"/>
    </row>
    <row r="167" spans="2:5" s="871" customFormat="1" x14ac:dyDescent="0.2">
      <c r="B167" s="881"/>
      <c r="C167" s="879"/>
      <c r="D167" s="879"/>
      <c r="E167" s="880"/>
    </row>
    <row r="168" spans="2:5" s="871" customFormat="1" x14ac:dyDescent="0.2">
      <c r="B168" s="881"/>
      <c r="C168" s="879"/>
      <c r="D168" s="879"/>
      <c r="E168" s="880"/>
    </row>
    <row r="169" spans="2:5" s="871" customFormat="1" x14ac:dyDescent="0.2">
      <c r="B169" s="881"/>
      <c r="C169" s="879"/>
      <c r="D169" s="879"/>
      <c r="E169" s="880"/>
    </row>
    <row r="170" spans="2:5" s="871" customFormat="1" x14ac:dyDescent="0.2">
      <c r="B170" s="881"/>
      <c r="C170" s="879"/>
      <c r="D170" s="879"/>
      <c r="E170" s="880"/>
    </row>
    <row r="171" spans="2:5" s="871" customFormat="1" x14ac:dyDescent="0.2">
      <c r="B171" s="881"/>
      <c r="C171" s="879"/>
      <c r="D171" s="879"/>
      <c r="E171" s="880"/>
    </row>
    <row r="172" spans="2:5" s="871" customFormat="1" x14ac:dyDescent="0.2">
      <c r="B172" s="881"/>
      <c r="C172" s="879"/>
      <c r="D172" s="879"/>
      <c r="E172" s="880"/>
    </row>
    <row r="173" spans="2:5" s="871" customFormat="1" x14ac:dyDescent="0.2">
      <c r="B173" s="881"/>
      <c r="C173" s="879"/>
      <c r="D173" s="879"/>
      <c r="E173" s="880"/>
    </row>
    <row r="174" spans="2:5" s="871" customFormat="1" x14ac:dyDescent="0.2">
      <c r="B174" s="881"/>
      <c r="C174" s="879"/>
      <c r="D174" s="879"/>
      <c r="E174" s="880"/>
    </row>
    <row r="175" spans="2:5" s="871" customFormat="1" x14ac:dyDescent="0.2">
      <c r="B175" s="881"/>
      <c r="C175" s="879"/>
      <c r="D175" s="879"/>
      <c r="E175" s="880"/>
    </row>
    <row r="176" spans="2:5" s="871" customFormat="1" x14ac:dyDescent="0.2">
      <c r="B176" s="881"/>
      <c r="C176" s="879"/>
      <c r="D176" s="879"/>
      <c r="E176" s="880"/>
    </row>
    <row r="177" spans="2:5" s="871" customFormat="1" x14ac:dyDescent="0.2">
      <c r="B177" s="881"/>
      <c r="C177" s="879"/>
      <c r="D177" s="879"/>
      <c r="E177" s="880"/>
    </row>
    <row r="178" spans="2:5" s="871" customFormat="1" x14ac:dyDescent="0.2">
      <c r="B178" s="881"/>
      <c r="C178" s="879"/>
      <c r="D178" s="879"/>
      <c r="E178" s="880"/>
    </row>
    <row r="179" spans="2:5" s="871" customFormat="1" x14ac:dyDescent="0.2">
      <c r="B179" s="881"/>
      <c r="C179" s="879"/>
      <c r="D179" s="879"/>
      <c r="E179" s="880"/>
    </row>
    <row r="180" spans="2:5" s="871" customFormat="1" x14ac:dyDescent="0.2">
      <c r="B180" s="881"/>
      <c r="C180" s="879"/>
      <c r="D180" s="879"/>
      <c r="E180" s="880"/>
    </row>
    <row r="181" spans="2:5" s="871" customFormat="1" x14ac:dyDescent="0.2">
      <c r="B181" s="881"/>
      <c r="C181" s="879"/>
      <c r="D181" s="879"/>
      <c r="E181" s="880"/>
    </row>
    <row r="182" spans="2:5" s="871" customFormat="1" x14ac:dyDescent="0.2">
      <c r="B182" s="881"/>
      <c r="C182" s="879"/>
      <c r="D182" s="879"/>
      <c r="E182" s="880"/>
    </row>
    <row r="183" spans="2:5" s="871" customFormat="1" x14ac:dyDescent="0.2">
      <c r="B183" s="881"/>
      <c r="C183" s="879"/>
      <c r="D183" s="879"/>
      <c r="E183" s="880"/>
    </row>
    <row r="184" spans="2:5" s="871" customFormat="1" x14ac:dyDescent="0.2">
      <c r="B184" s="881"/>
      <c r="C184" s="879"/>
      <c r="D184" s="879"/>
      <c r="E184" s="880"/>
    </row>
    <row r="185" spans="2:5" s="871" customFormat="1" x14ac:dyDescent="0.2">
      <c r="B185" s="881"/>
      <c r="C185" s="879"/>
      <c r="D185" s="879"/>
      <c r="E185" s="880"/>
    </row>
    <row r="186" spans="2:5" s="871" customFormat="1" x14ac:dyDescent="0.2">
      <c r="B186" s="881"/>
      <c r="C186" s="879"/>
      <c r="D186" s="879"/>
      <c r="E186" s="880"/>
    </row>
    <row r="187" spans="2:5" s="871" customFormat="1" x14ac:dyDescent="0.2">
      <c r="B187" s="881"/>
      <c r="C187" s="879"/>
      <c r="D187" s="879"/>
      <c r="E187" s="880"/>
    </row>
    <row r="188" spans="2:5" s="871" customFormat="1" x14ac:dyDescent="0.2">
      <c r="B188" s="881"/>
      <c r="C188" s="879"/>
      <c r="D188" s="879"/>
      <c r="E188" s="880"/>
    </row>
    <row r="189" spans="2:5" s="871" customFormat="1" x14ac:dyDescent="0.2">
      <c r="B189" s="881"/>
      <c r="C189" s="879"/>
      <c r="D189" s="879"/>
      <c r="E189" s="880"/>
    </row>
    <row r="190" spans="2:5" s="871" customFormat="1" x14ac:dyDescent="0.2">
      <c r="B190" s="881"/>
      <c r="C190" s="879"/>
      <c r="D190" s="879"/>
      <c r="E190" s="880"/>
    </row>
    <row r="191" spans="2:5" s="871" customFormat="1" x14ac:dyDescent="0.2">
      <c r="B191" s="881"/>
      <c r="C191" s="879"/>
      <c r="D191" s="879"/>
      <c r="E191" s="880"/>
    </row>
    <row r="192" spans="2:5" s="871" customFormat="1" x14ac:dyDescent="0.2">
      <c r="B192" s="881"/>
      <c r="C192" s="879"/>
      <c r="D192" s="879"/>
      <c r="E192" s="880"/>
    </row>
    <row r="193" spans="2:5" s="871" customFormat="1" x14ac:dyDescent="0.2">
      <c r="B193" s="881"/>
      <c r="C193" s="879"/>
      <c r="D193" s="879"/>
      <c r="E193" s="880"/>
    </row>
    <row r="194" spans="2:5" s="871" customFormat="1" x14ac:dyDescent="0.2">
      <c r="B194" s="881"/>
      <c r="C194" s="879"/>
      <c r="D194" s="879"/>
      <c r="E194" s="880"/>
    </row>
    <row r="195" spans="2:5" s="871" customFormat="1" x14ac:dyDescent="0.2">
      <c r="B195" s="881"/>
      <c r="C195" s="879"/>
      <c r="D195" s="879"/>
      <c r="E195" s="880"/>
    </row>
    <row r="196" spans="2:5" s="871" customFormat="1" x14ac:dyDescent="0.2">
      <c r="B196" s="881"/>
      <c r="C196" s="879"/>
      <c r="D196" s="879"/>
      <c r="E196" s="880"/>
    </row>
    <row r="197" spans="2:5" s="871" customFormat="1" x14ac:dyDescent="0.2">
      <c r="B197" s="881"/>
      <c r="C197" s="879"/>
      <c r="D197" s="879"/>
      <c r="E197" s="880"/>
    </row>
    <row r="198" spans="2:5" s="871" customFormat="1" x14ac:dyDescent="0.2">
      <c r="B198" s="881"/>
      <c r="C198" s="879"/>
      <c r="D198" s="879"/>
      <c r="E198" s="880"/>
    </row>
    <row r="199" spans="2:5" s="871" customFormat="1" x14ac:dyDescent="0.2">
      <c r="B199" s="881"/>
      <c r="C199" s="879"/>
      <c r="D199" s="879"/>
      <c r="E199" s="880"/>
    </row>
    <row r="200" spans="2:5" s="871" customFormat="1" x14ac:dyDescent="0.2">
      <c r="B200" s="881"/>
      <c r="C200" s="879"/>
      <c r="D200" s="879"/>
      <c r="E200" s="880"/>
    </row>
    <row r="201" spans="2:5" s="871" customFormat="1" x14ac:dyDescent="0.2">
      <c r="B201" s="881"/>
      <c r="C201" s="879"/>
      <c r="D201" s="879"/>
      <c r="E201" s="880"/>
    </row>
    <row r="202" spans="2:5" s="871" customFormat="1" x14ac:dyDescent="0.2">
      <c r="B202" s="881"/>
      <c r="C202" s="879"/>
      <c r="D202" s="879"/>
      <c r="E202" s="880"/>
    </row>
    <row r="203" spans="2:5" s="871" customFormat="1" x14ac:dyDescent="0.2">
      <c r="B203" s="881"/>
      <c r="C203" s="879"/>
      <c r="D203" s="879"/>
      <c r="E203" s="880"/>
    </row>
    <row r="204" spans="2:5" s="871" customFormat="1" x14ac:dyDescent="0.2">
      <c r="B204" s="881"/>
      <c r="C204" s="879"/>
      <c r="D204" s="879"/>
      <c r="E204" s="880"/>
    </row>
    <row r="205" spans="2:5" s="871" customFormat="1" x14ac:dyDescent="0.2">
      <c r="B205" s="881"/>
      <c r="C205" s="879"/>
      <c r="D205" s="879"/>
      <c r="E205" s="880"/>
    </row>
    <row r="206" spans="2:5" s="871" customFormat="1" x14ac:dyDescent="0.2">
      <c r="B206" s="881"/>
      <c r="C206" s="879"/>
      <c r="D206" s="879"/>
      <c r="E206" s="880"/>
    </row>
    <row r="207" spans="2:5" s="871" customFormat="1" x14ac:dyDescent="0.2">
      <c r="B207" s="881"/>
      <c r="C207" s="879"/>
      <c r="D207" s="879"/>
      <c r="E207" s="880"/>
    </row>
    <row r="208" spans="2:5" s="871" customFormat="1" x14ac:dyDescent="0.2">
      <c r="B208" s="881"/>
      <c r="C208" s="879"/>
      <c r="D208" s="879"/>
      <c r="E208" s="880"/>
    </row>
    <row r="209" spans="2:5" s="871" customFormat="1" x14ac:dyDescent="0.2">
      <c r="B209" s="881"/>
      <c r="C209" s="879"/>
      <c r="D209" s="879"/>
      <c r="E209" s="880"/>
    </row>
    <row r="210" spans="2:5" s="871" customFormat="1" x14ac:dyDescent="0.2">
      <c r="B210" s="881"/>
      <c r="C210" s="879"/>
      <c r="D210" s="879"/>
      <c r="E210" s="880"/>
    </row>
    <row r="211" spans="2:5" s="871" customFormat="1" x14ac:dyDescent="0.2">
      <c r="B211" s="881"/>
      <c r="C211" s="879"/>
      <c r="D211" s="879"/>
      <c r="E211" s="880"/>
    </row>
    <row r="212" spans="2:5" s="871" customFormat="1" x14ac:dyDescent="0.2">
      <c r="B212" s="881"/>
      <c r="C212" s="879"/>
      <c r="D212" s="879"/>
      <c r="E212" s="880"/>
    </row>
    <row r="213" spans="2:5" s="871" customFormat="1" x14ac:dyDescent="0.2">
      <c r="B213" s="881"/>
      <c r="C213" s="879"/>
      <c r="D213" s="879"/>
      <c r="E213" s="880"/>
    </row>
    <row r="214" spans="2:5" s="871" customFormat="1" x14ac:dyDescent="0.2">
      <c r="B214" s="881"/>
      <c r="C214" s="879"/>
      <c r="D214" s="879"/>
      <c r="E214" s="880"/>
    </row>
    <row r="215" spans="2:5" s="871" customFormat="1" x14ac:dyDescent="0.2">
      <c r="B215" s="881"/>
      <c r="C215" s="879"/>
      <c r="D215" s="879"/>
      <c r="E215" s="880"/>
    </row>
    <row r="216" spans="2:5" s="871" customFormat="1" x14ac:dyDescent="0.2">
      <c r="B216" s="881"/>
      <c r="C216" s="879"/>
      <c r="D216" s="879"/>
      <c r="E216" s="880"/>
    </row>
    <row r="217" spans="2:5" s="871" customFormat="1" x14ac:dyDescent="0.2">
      <c r="B217" s="881"/>
      <c r="C217" s="879"/>
      <c r="D217" s="879"/>
      <c r="E217" s="880"/>
    </row>
    <row r="218" spans="2:5" s="871" customFormat="1" x14ac:dyDescent="0.2">
      <c r="B218" s="881"/>
      <c r="C218" s="879"/>
      <c r="D218" s="879"/>
      <c r="E218" s="880"/>
    </row>
    <row r="219" spans="2:5" s="871" customFormat="1" x14ac:dyDescent="0.2">
      <c r="B219" s="881"/>
      <c r="C219" s="879"/>
      <c r="D219" s="879"/>
      <c r="E219" s="880"/>
    </row>
    <row r="220" spans="2:5" s="871" customFormat="1" x14ac:dyDescent="0.2">
      <c r="B220" s="881"/>
      <c r="C220" s="879"/>
      <c r="D220" s="879"/>
      <c r="E220" s="880"/>
    </row>
    <row r="221" spans="2:5" s="871" customFormat="1" x14ac:dyDescent="0.2">
      <c r="B221" s="881"/>
      <c r="C221" s="879"/>
      <c r="D221" s="879"/>
      <c r="E221" s="880"/>
    </row>
    <row r="222" spans="2:5" s="871" customFormat="1" x14ac:dyDescent="0.2">
      <c r="B222" s="881"/>
      <c r="C222" s="879"/>
      <c r="D222" s="879"/>
      <c r="E222" s="880"/>
    </row>
    <row r="223" spans="2:5" s="871" customFormat="1" x14ac:dyDescent="0.2">
      <c r="B223" s="881"/>
      <c r="C223" s="879"/>
      <c r="D223" s="879"/>
      <c r="E223" s="880"/>
    </row>
    <row r="224" spans="2:5" s="871" customFormat="1" x14ac:dyDescent="0.2">
      <c r="B224" s="881"/>
      <c r="C224" s="879"/>
      <c r="D224" s="879"/>
      <c r="E224" s="880"/>
    </row>
    <row r="225" spans="2:5" s="871" customFormat="1" x14ac:dyDescent="0.2">
      <c r="B225" s="881"/>
      <c r="C225" s="879"/>
      <c r="D225" s="879"/>
      <c r="E225" s="880"/>
    </row>
    <row r="226" spans="2:5" s="871" customFormat="1" x14ac:dyDescent="0.2">
      <c r="B226" s="881"/>
      <c r="C226" s="879"/>
      <c r="D226" s="879"/>
      <c r="E226" s="880"/>
    </row>
    <row r="227" spans="2:5" s="871" customFormat="1" x14ac:dyDescent="0.2">
      <c r="B227" s="881"/>
      <c r="C227" s="879"/>
      <c r="D227" s="879"/>
      <c r="E227" s="880"/>
    </row>
    <row r="228" spans="2:5" s="871" customFormat="1" x14ac:dyDescent="0.2">
      <c r="B228" s="881"/>
      <c r="C228" s="879"/>
      <c r="D228" s="879"/>
      <c r="E228" s="880"/>
    </row>
    <row r="229" spans="2:5" s="871" customFormat="1" x14ac:dyDescent="0.2">
      <c r="B229" s="881"/>
      <c r="C229" s="879"/>
      <c r="D229" s="879"/>
      <c r="E229" s="880"/>
    </row>
    <row r="230" spans="2:5" s="871" customFormat="1" x14ac:dyDescent="0.2">
      <c r="B230" s="881"/>
      <c r="C230" s="879"/>
      <c r="D230" s="879"/>
      <c r="E230" s="880"/>
    </row>
    <row r="231" spans="2:5" s="871" customFormat="1" x14ac:dyDescent="0.2">
      <c r="B231" s="881"/>
      <c r="C231" s="879"/>
      <c r="D231" s="879"/>
      <c r="E231" s="880"/>
    </row>
    <row r="232" spans="2:5" s="871" customFormat="1" x14ac:dyDescent="0.2">
      <c r="B232" s="881"/>
      <c r="C232" s="879"/>
      <c r="D232" s="879"/>
      <c r="E232" s="880"/>
    </row>
    <row r="233" spans="2:5" s="871" customFormat="1" x14ac:dyDescent="0.2">
      <c r="B233" s="881"/>
      <c r="C233" s="879"/>
      <c r="D233" s="879"/>
      <c r="E233" s="880"/>
    </row>
    <row r="234" spans="2:5" s="871" customFormat="1" x14ac:dyDescent="0.2">
      <c r="B234" s="881"/>
      <c r="C234" s="879"/>
      <c r="D234" s="879"/>
      <c r="E234" s="880"/>
    </row>
    <row r="235" spans="2:5" s="871" customFormat="1" x14ac:dyDescent="0.2">
      <c r="B235" s="881"/>
      <c r="C235" s="879"/>
      <c r="D235" s="879"/>
      <c r="E235" s="880"/>
    </row>
    <row r="236" spans="2:5" s="871" customFormat="1" x14ac:dyDescent="0.2">
      <c r="B236" s="881"/>
      <c r="C236" s="879"/>
      <c r="D236" s="879"/>
      <c r="E236" s="880"/>
    </row>
    <row r="237" spans="2:5" s="871" customFormat="1" x14ac:dyDescent="0.2">
      <c r="B237" s="881"/>
      <c r="C237" s="879"/>
      <c r="D237" s="879"/>
      <c r="E237" s="880"/>
    </row>
    <row r="238" spans="2:5" s="871" customFormat="1" x14ac:dyDescent="0.2">
      <c r="B238" s="881"/>
      <c r="C238" s="879"/>
      <c r="D238" s="879"/>
      <c r="E238" s="880"/>
    </row>
    <row r="239" spans="2:5" s="871" customFormat="1" x14ac:dyDescent="0.2">
      <c r="B239" s="881"/>
      <c r="C239" s="879"/>
      <c r="D239" s="879"/>
      <c r="E239" s="880"/>
    </row>
    <row r="240" spans="2:5" s="871" customFormat="1" x14ac:dyDescent="0.2">
      <c r="B240" s="881"/>
      <c r="C240" s="879"/>
      <c r="D240" s="879"/>
      <c r="E240" s="880"/>
    </row>
    <row r="241" spans="2:5" s="871" customFormat="1" x14ac:dyDescent="0.2">
      <c r="B241" s="881"/>
      <c r="C241" s="879"/>
      <c r="D241" s="879"/>
      <c r="E241" s="880"/>
    </row>
    <row r="242" spans="2:5" s="871" customFormat="1" x14ac:dyDescent="0.2">
      <c r="B242" s="881"/>
      <c r="C242" s="879"/>
      <c r="D242" s="879"/>
      <c r="E242" s="880"/>
    </row>
    <row r="243" spans="2:5" s="871" customFormat="1" x14ac:dyDescent="0.2">
      <c r="B243" s="881"/>
      <c r="C243" s="879"/>
      <c r="D243" s="879"/>
      <c r="E243" s="880"/>
    </row>
    <row r="244" spans="2:5" s="871" customFormat="1" x14ac:dyDescent="0.2">
      <c r="B244" s="881"/>
      <c r="C244" s="879"/>
      <c r="D244" s="879"/>
      <c r="E244" s="880"/>
    </row>
    <row r="245" spans="2:5" s="871" customFormat="1" x14ac:dyDescent="0.2">
      <c r="B245" s="881"/>
      <c r="C245" s="879"/>
      <c r="D245" s="879"/>
      <c r="E245" s="880"/>
    </row>
    <row r="246" spans="2:5" s="871" customFormat="1" x14ac:dyDescent="0.2">
      <c r="B246" s="881"/>
      <c r="C246" s="879"/>
      <c r="D246" s="879"/>
      <c r="E246" s="880"/>
    </row>
    <row r="247" spans="2:5" s="871" customFormat="1" x14ac:dyDescent="0.2">
      <c r="B247" s="881"/>
      <c r="C247" s="879"/>
      <c r="D247" s="879"/>
      <c r="E247" s="880"/>
    </row>
    <row r="248" spans="2:5" s="871" customFormat="1" x14ac:dyDescent="0.2">
      <c r="B248" s="881"/>
      <c r="C248" s="879"/>
      <c r="D248" s="879"/>
      <c r="E248" s="880"/>
    </row>
    <row r="249" spans="2:5" s="871" customFormat="1" x14ac:dyDescent="0.2">
      <c r="B249" s="881"/>
      <c r="C249" s="879"/>
      <c r="D249" s="879"/>
      <c r="E249" s="880"/>
    </row>
    <row r="250" spans="2:5" s="871" customFormat="1" x14ac:dyDescent="0.2">
      <c r="B250" s="881"/>
      <c r="C250" s="879"/>
      <c r="D250" s="879"/>
      <c r="E250" s="880"/>
    </row>
    <row r="251" spans="2:5" s="871" customFormat="1" x14ac:dyDescent="0.2">
      <c r="B251" s="881"/>
      <c r="C251" s="879"/>
      <c r="D251" s="879"/>
      <c r="E251" s="880"/>
    </row>
    <row r="252" spans="2:5" s="871" customFormat="1" x14ac:dyDescent="0.2">
      <c r="B252" s="881"/>
      <c r="C252" s="879"/>
      <c r="D252" s="879"/>
      <c r="E252" s="880"/>
    </row>
    <row r="253" spans="2:5" s="871" customFormat="1" x14ac:dyDescent="0.2">
      <c r="B253" s="881"/>
      <c r="C253" s="879"/>
      <c r="D253" s="879"/>
      <c r="E253" s="880"/>
    </row>
    <row r="254" spans="2:5" s="871" customFormat="1" x14ac:dyDescent="0.2">
      <c r="B254" s="881"/>
      <c r="C254" s="879"/>
      <c r="D254" s="879"/>
      <c r="E254" s="880"/>
    </row>
    <row r="255" spans="2:5" s="871" customFormat="1" x14ac:dyDescent="0.2">
      <c r="B255" s="881"/>
      <c r="C255" s="879"/>
      <c r="D255" s="879"/>
      <c r="E255" s="880"/>
    </row>
    <row r="256" spans="2:5" s="871" customFormat="1" x14ac:dyDescent="0.2">
      <c r="B256" s="881"/>
      <c r="C256" s="879"/>
      <c r="D256" s="879"/>
      <c r="E256" s="880"/>
    </row>
    <row r="257" spans="2:5" s="871" customFormat="1" x14ac:dyDescent="0.2">
      <c r="B257" s="881"/>
      <c r="C257" s="879"/>
      <c r="D257" s="879"/>
      <c r="E257" s="880"/>
    </row>
    <row r="258" spans="2:5" s="871" customFormat="1" x14ac:dyDescent="0.2">
      <c r="B258" s="881"/>
      <c r="C258" s="879"/>
      <c r="D258" s="879"/>
      <c r="E258" s="880"/>
    </row>
    <row r="259" spans="2:5" s="871" customFormat="1" x14ac:dyDescent="0.2">
      <c r="B259" s="881"/>
      <c r="C259" s="879"/>
      <c r="D259" s="879"/>
      <c r="E259" s="880"/>
    </row>
    <row r="260" spans="2:5" s="871" customFormat="1" x14ac:dyDescent="0.2">
      <c r="B260" s="881"/>
      <c r="C260" s="879"/>
      <c r="D260" s="879"/>
      <c r="E260" s="880"/>
    </row>
    <row r="261" spans="2:5" s="871" customFormat="1" x14ac:dyDescent="0.2">
      <c r="B261" s="881"/>
      <c r="C261" s="879"/>
      <c r="D261" s="879"/>
      <c r="E261" s="880"/>
    </row>
    <row r="262" spans="2:5" s="871" customFormat="1" x14ac:dyDescent="0.2">
      <c r="B262" s="881"/>
      <c r="C262" s="879"/>
      <c r="D262" s="879"/>
      <c r="E262" s="880"/>
    </row>
    <row r="263" spans="2:5" s="871" customFormat="1" x14ac:dyDescent="0.2">
      <c r="B263" s="881"/>
      <c r="C263" s="879"/>
      <c r="D263" s="879"/>
      <c r="E263" s="880"/>
    </row>
    <row r="264" spans="2:5" s="871" customFormat="1" x14ac:dyDescent="0.2">
      <c r="B264" s="881"/>
      <c r="C264" s="879"/>
      <c r="D264" s="879"/>
      <c r="E264" s="880"/>
    </row>
    <row r="265" spans="2:5" s="871" customFormat="1" x14ac:dyDescent="0.2">
      <c r="B265" s="881"/>
      <c r="C265" s="879"/>
      <c r="D265" s="879"/>
      <c r="E265" s="880"/>
    </row>
    <row r="266" spans="2:5" s="871" customFormat="1" x14ac:dyDescent="0.2">
      <c r="B266" s="881"/>
      <c r="C266" s="879"/>
      <c r="D266" s="879"/>
      <c r="E266" s="880"/>
    </row>
    <row r="267" spans="2:5" s="871" customFormat="1" x14ac:dyDescent="0.2">
      <c r="B267" s="881"/>
      <c r="C267" s="879"/>
      <c r="D267" s="879"/>
      <c r="E267" s="880"/>
    </row>
    <row r="268" spans="2:5" s="871" customFormat="1" x14ac:dyDescent="0.2">
      <c r="B268" s="881"/>
      <c r="C268" s="879"/>
      <c r="D268" s="879"/>
      <c r="E268" s="880"/>
    </row>
    <row r="269" spans="2:5" s="871" customFormat="1" x14ac:dyDescent="0.2">
      <c r="B269" s="881"/>
      <c r="C269" s="879"/>
      <c r="D269" s="879"/>
      <c r="E269" s="880"/>
    </row>
    <row r="270" spans="2:5" s="871" customFormat="1" x14ac:dyDescent="0.2">
      <c r="B270" s="881"/>
      <c r="C270" s="879"/>
      <c r="D270" s="879"/>
      <c r="E270" s="880"/>
    </row>
    <row r="271" spans="2:5" s="871" customFormat="1" x14ac:dyDescent="0.2">
      <c r="B271" s="881"/>
      <c r="C271" s="879"/>
      <c r="D271" s="879"/>
      <c r="E271" s="880"/>
    </row>
    <row r="272" spans="2:5" s="871" customFormat="1" x14ac:dyDescent="0.2">
      <c r="B272" s="881"/>
      <c r="C272" s="879"/>
      <c r="D272" s="879"/>
      <c r="E272" s="880"/>
    </row>
    <row r="273" spans="2:5" s="871" customFormat="1" x14ac:dyDescent="0.2">
      <c r="B273" s="881"/>
      <c r="C273" s="879"/>
      <c r="D273" s="879"/>
      <c r="E273" s="880"/>
    </row>
    <row r="274" spans="2:5" s="871" customFormat="1" x14ac:dyDescent="0.2">
      <c r="B274" s="881"/>
      <c r="C274" s="879"/>
      <c r="D274" s="879"/>
      <c r="E274" s="880"/>
    </row>
    <row r="275" spans="2:5" s="871" customFormat="1" x14ac:dyDescent="0.2">
      <c r="B275" s="881"/>
      <c r="C275" s="879"/>
      <c r="D275" s="879"/>
      <c r="E275" s="880"/>
    </row>
    <row r="276" spans="2:5" s="871" customFormat="1" x14ac:dyDescent="0.2">
      <c r="B276" s="881"/>
      <c r="C276" s="879"/>
      <c r="D276" s="879"/>
      <c r="E276" s="880"/>
    </row>
    <row r="277" spans="2:5" s="871" customFormat="1" x14ac:dyDescent="0.2">
      <c r="B277" s="881"/>
      <c r="C277" s="879"/>
      <c r="D277" s="879"/>
      <c r="E277" s="880"/>
    </row>
    <row r="278" spans="2:5" s="871" customFormat="1" x14ac:dyDescent="0.2">
      <c r="B278" s="881"/>
      <c r="C278" s="879"/>
      <c r="D278" s="879"/>
      <c r="E278" s="880"/>
    </row>
    <row r="279" spans="2:5" s="871" customFormat="1" x14ac:dyDescent="0.2">
      <c r="B279" s="881"/>
      <c r="C279" s="879"/>
      <c r="D279" s="879"/>
      <c r="E279" s="880"/>
    </row>
    <row r="280" spans="2:5" s="871" customFormat="1" x14ac:dyDescent="0.2">
      <c r="B280" s="881"/>
      <c r="C280" s="879"/>
      <c r="D280" s="879"/>
      <c r="E280" s="880"/>
    </row>
    <row r="281" spans="2:5" s="871" customFormat="1" x14ac:dyDescent="0.2">
      <c r="B281" s="881"/>
      <c r="C281" s="879"/>
      <c r="D281" s="879"/>
      <c r="E281" s="880"/>
    </row>
    <row r="282" spans="2:5" s="871" customFormat="1" x14ac:dyDescent="0.2">
      <c r="B282" s="881"/>
      <c r="C282" s="879"/>
      <c r="D282" s="879"/>
      <c r="E282" s="880"/>
    </row>
    <row r="283" spans="2:5" s="871" customFormat="1" x14ac:dyDescent="0.2">
      <c r="B283" s="881"/>
      <c r="C283" s="879"/>
      <c r="D283" s="879"/>
      <c r="E283" s="880"/>
    </row>
    <row r="284" spans="2:5" s="871" customFormat="1" x14ac:dyDescent="0.2">
      <c r="B284" s="881"/>
      <c r="C284" s="879"/>
      <c r="D284" s="879"/>
      <c r="E284" s="880"/>
    </row>
    <row r="285" spans="2:5" s="871" customFormat="1" x14ac:dyDescent="0.2">
      <c r="B285" s="881"/>
      <c r="C285" s="879"/>
      <c r="D285" s="879"/>
      <c r="E285" s="880"/>
    </row>
    <row r="286" spans="2:5" s="871" customFormat="1" x14ac:dyDescent="0.2">
      <c r="B286" s="881"/>
      <c r="C286" s="879"/>
      <c r="D286" s="879"/>
      <c r="E286" s="880"/>
    </row>
    <row r="287" spans="2:5" s="871" customFormat="1" x14ac:dyDescent="0.2">
      <c r="B287" s="881"/>
      <c r="C287" s="879"/>
      <c r="D287" s="879"/>
      <c r="E287" s="880"/>
    </row>
    <row r="288" spans="2:5" s="871" customFormat="1" x14ac:dyDescent="0.2">
      <c r="B288" s="881"/>
      <c r="C288" s="879"/>
      <c r="D288" s="879"/>
      <c r="E288" s="880"/>
    </row>
    <row r="289" spans="2:5" s="871" customFormat="1" x14ac:dyDescent="0.2">
      <c r="B289" s="881"/>
      <c r="C289" s="879"/>
      <c r="D289" s="879"/>
      <c r="E289" s="880"/>
    </row>
    <row r="290" spans="2:5" s="871" customFormat="1" x14ac:dyDescent="0.2">
      <c r="B290" s="881"/>
      <c r="C290" s="879"/>
      <c r="D290" s="879"/>
      <c r="E290" s="880"/>
    </row>
    <row r="291" spans="2:5" s="871" customFormat="1" x14ac:dyDescent="0.2">
      <c r="B291" s="881"/>
      <c r="C291" s="879"/>
      <c r="D291" s="879"/>
      <c r="E291" s="880"/>
    </row>
    <row r="292" spans="2:5" s="871" customFormat="1" x14ac:dyDescent="0.2">
      <c r="B292" s="881"/>
      <c r="C292" s="879"/>
      <c r="D292" s="879"/>
      <c r="E292" s="880"/>
    </row>
    <row r="293" spans="2:5" s="871" customFormat="1" x14ac:dyDescent="0.2">
      <c r="B293" s="881"/>
      <c r="C293" s="879"/>
      <c r="D293" s="879"/>
      <c r="E293" s="880"/>
    </row>
    <row r="294" spans="2:5" s="871" customFormat="1" x14ac:dyDescent="0.2">
      <c r="B294" s="881"/>
      <c r="C294" s="879"/>
      <c r="D294" s="879"/>
      <c r="E294" s="880"/>
    </row>
    <row r="295" spans="2:5" s="871" customFormat="1" x14ac:dyDescent="0.2">
      <c r="B295" s="881"/>
      <c r="C295" s="879"/>
      <c r="D295" s="879"/>
      <c r="E295" s="880"/>
    </row>
    <row r="296" spans="2:5" s="871" customFormat="1" x14ac:dyDescent="0.2">
      <c r="B296" s="881"/>
      <c r="C296" s="879"/>
      <c r="D296" s="879"/>
      <c r="E296" s="880"/>
    </row>
    <row r="297" spans="2:5" s="871" customFormat="1" x14ac:dyDescent="0.2">
      <c r="B297" s="881"/>
      <c r="C297" s="879"/>
      <c r="D297" s="879"/>
      <c r="E297" s="880"/>
    </row>
    <row r="298" spans="2:5" s="871" customFormat="1" x14ac:dyDescent="0.2">
      <c r="B298" s="881"/>
      <c r="C298" s="879"/>
      <c r="D298" s="879"/>
      <c r="E298" s="880"/>
    </row>
    <row r="299" spans="2:5" s="871" customFormat="1" x14ac:dyDescent="0.2">
      <c r="B299" s="881"/>
      <c r="C299" s="879"/>
      <c r="D299" s="879"/>
      <c r="E299" s="880"/>
    </row>
    <row r="300" spans="2:5" s="871" customFormat="1" x14ac:dyDescent="0.2">
      <c r="B300" s="881"/>
      <c r="C300" s="879"/>
      <c r="D300" s="879"/>
      <c r="E300" s="880"/>
    </row>
    <row r="301" spans="2:5" s="871" customFormat="1" x14ac:dyDescent="0.2">
      <c r="B301" s="881"/>
      <c r="C301" s="879"/>
      <c r="D301" s="879"/>
      <c r="E301" s="880"/>
    </row>
    <row r="302" spans="2:5" s="871" customFormat="1" x14ac:dyDescent="0.2">
      <c r="B302" s="881"/>
      <c r="C302" s="879"/>
      <c r="D302" s="879"/>
      <c r="E302" s="880"/>
    </row>
    <row r="303" spans="2:5" s="871" customFormat="1" x14ac:dyDescent="0.2">
      <c r="B303" s="881"/>
      <c r="C303" s="879"/>
      <c r="D303" s="879"/>
      <c r="E303" s="880"/>
    </row>
    <row r="304" spans="2:5" s="871" customFormat="1" x14ac:dyDescent="0.2">
      <c r="B304" s="881"/>
      <c r="C304" s="879"/>
      <c r="D304" s="879"/>
      <c r="E304" s="880"/>
    </row>
    <row r="305" spans="2:5" s="871" customFormat="1" x14ac:dyDescent="0.2">
      <c r="B305" s="881"/>
      <c r="C305" s="879"/>
      <c r="D305" s="879"/>
      <c r="E305" s="880"/>
    </row>
    <row r="306" spans="2:5" s="871" customFormat="1" x14ac:dyDescent="0.2">
      <c r="B306" s="881"/>
      <c r="C306" s="879"/>
      <c r="D306" s="879"/>
      <c r="E306" s="880"/>
    </row>
    <row r="307" spans="2:5" s="871" customFormat="1" x14ac:dyDescent="0.2">
      <c r="B307" s="881"/>
      <c r="C307" s="879"/>
      <c r="D307" s="879"/>
      <c r="E307" s="880"/>
    </row>
    <row r="308" spans="2:5" s="871" customFormat="1" x14ac:dyDescent="0.2">
      <c r="B308" s="881"/>
      <c r="C308" s="879"/>
      <c r="D308" s="879"/>
      <c r="E308" s="880"/>
    </row>
    <row r="309" spans="2:5" s="871" customFormat="1" x14ac:dyDescent="0.2">
      <c r="B309" s="881"/>
      <c r="C309" s="879"/>
      <c r="D309" s="879"/>
      <c r="E309" s="880"/>
    </row>
    <row r="310" spans="2:5" s="871" customFormat="1" x14ac:dyDescent="0.2">
      <c r="B310" s="881"/>
      <c r="C310" s="879"/>
      <c r="D310" s="879"/>
      <c r="E310" s="880"/>
    </row>
    <row r="311" spans="2:5" s="871" customFormat="1" x14ac:dyDescent="0.2">
      <c r="B311" s="881"/>
      <c r="C311" s="879"/>
      <c r="D311" s="879"/>
      <c r="E311" s="880"/>
    </row>
    <row r="312" spans="2:5" s="871" customFormat="1" x14ac:dyDescent="0.2">
      <c r="B312" s="881"/>
      <c r="C312" s="879"/>
      <c r="D312" s="879"/>
      <c r="E312" s="880"/>
    </row>
    <row r="313" spans="2:5" s="871" customFormat="1" x14ac:dyDescent="0.2">
      <c r="B313" s="881"/>
      <c r="C313" s="879"/>
      <c r="D313" s="879"/>
      <c r="E313" s="880"/>
    </row>
    <row r="314" spans="2:5" s="871" customFormat="1" x14ac:dyDescent="0.2">
      <c r="B314" s="881"/>
      <c r="C314" s="879"/>
      <c r="D314" s="879"/>
      <c r="E314" s="880"/>
    </row>
    <row r="315" spans="2:5" s="871" customFormat="1" x14ac:dyDescent="0.2">
      <c r="B315" s="881"/>
      <c r="C315" s="879"/>
      <c r="D315" s="879"/>
      <c r="E315" s="880"/>
    </row>
    <row r="316" spans="2:5" s="871" customFormat="1" x14ac:dyDescent="0.2">
      <c r="B316" s="881"/>
      <c r="C316" s="879"/>
      <c r="D316" s="879"/>
      <c r="E316" s="880"/>
    </row>
    <row r="317" spans="2:5" s="871" customFormat="1" x14ac:dyDescent="0.2">
      <c r="B317" s="881"/>
      <c r="C317" s="879"/>
      <c r="D317" s="879"/>
      <c r="E317" s="880"/>
    </row>
    <row r="318" spans="2:5" s="871" customFormat="1" x14ac:dyDescent="0.2">
      <c r="B318" s="881"/>
      <c r="C318" s="879"/>
      <c r="D318" s="879"/>
      <c r="E318" s="880"/>
    </row>
    <row r="319" spans="2:5" s="871" customFormat="1" x14ac:dyDescent="0.2">
      <c r="B319" s="881"/>
      <c r="C319" s="879"/>
      <c r="D319" s="879"/>
      <c r="E319" s="880"/>
    </row>
    <row r="320" spans="2:5" s="871" customFormat="1" x14ac:dyDescent="0.2">
      <c r="B320" s="881"/>
      <c r="C320" s="879"/>
      <c r="D320" s="879"/>
      <c r="E320" s="880"/>
    </row>
    <row r="321" spans="2:5" s="871" customFormat="1" x14ac:dyDescent="0.2">
      <c r="B321" s="881"/>
      <c r="C321" s="879"/>
      <c r="D321" s="879"/>
      <c r="E321" s="880"/>
    </row>
    <row r="322" spans="2:5" s="871" customFormat="1" x14ac:dyDescent="0.2">
      <c r="B322" s="881"/>
      <c r="C322" s="879"/>
      <c r="D322" s="879"/>
      <c r="E322" s="880"/>
    </row>
    <row r="323" spans="2:5" s="871" customFormat="1" x14ac:dyDescent="0.2">
      <c r="B323" s="881"/>
      <c r="C323" s="879"/>
      <c r="D323" s="879"/>
      <c r="E323" s="880"/>
    </row>
    <row r="324" spans="2:5" s="871" customFormat="1" x14ac:dyDescent="0.2">
      <c r="B324" s="881"/>
      <c r="C324" s="879"/>
      <c r="D324" s="879"/>
      <c r="E324" s="880"/>
    </row>
    <row r="325" spans="2:5" s="871" customFormat="1" x14ac:dyDescent="0.2">
      <c r="B325" s="881"/>
      <c r="C325" s="879"/>
      <c r="D325" s="879"/>
      <c r="E325" s="880"/>
    </row>
    <row r="326" spans="2:5" s="871" customFormat="1" x14ac:dyDescent="0.2">
      <c r="B326" s="881"/>
      <c r="C326" s="879"/>
      <c r="D326" s="879"/>
      <c r="E326" s="880"/>
    </row>
    <row r="327" spans="2:5" s="871" customFormat="1" x14ac:dyDescent="0.2">
      <c r="B327" s="881"/>
      <c r="C327" s="879"/>
      <c r="D327" s="879"/>
      <c r="E327" s="880"/>
    </row>
    <row r="328" spans="2:5" s="871" customFormat="1" x14ac:dyDescent="0.2">
      <c r="B328" s="881"/>
      <c r="C328" s="879"/>
      <c r="D328" s="879"/>
      <c r="E328" s="880"/>
    </row>
    <row r="329" spans="2:5" s="871" customFormat="1" x14ac:dyDescent="0.2">
      <c r="B329" s="881"/>
      <c r="C329" s="879"/>
      <c r="D329" s="879"/>
      <c r="E329" s="880"/>
    </row>
    <row r="330" spans="2:5" s="871" customFormat="1" x14ac:dyDescent="0.2">
      <c r="B330" s="881"/>
      <c r="C330" s="879"/>
      <c r="D330" s="879"/>
      <c r="E330" s="880"/>
    </row>
    <row r="331" spans="2:5" s="871" customFormat="1" x14ac:dyDescent="0.2">
      <c r="B331" s="881"/>
      <c r="C331" s="879"/>
      <c r="D331" s="879"/>
      <c r="E331" s="880"/>
    </row>
    <row r="332" spans="2:5" s="871" customFormat="1" x14ac:dyDescent="0.2">
      <c r="B332" s="881"/>
      <c r="C332" s="879"/>
      <c r="D332" s="879"/>
      <c r="E332" s="880"/>
    </row>
    <row r="333" spans="2:5" s="871" customFormat="1" x14ac:dyDescent="0.2">
      <c r="B333" s="881"/>
      <c r="C333" s="879"/>
      <c r="D333" s="879"/>
      <c r="E333" s="880"/>
    </row>
    <row r="334" spans="2:5" s="871" customFormat="1" x14ac:dyDescent="0.2">
      <c r="B334" s="881"/>
      <c r="C334" s="879"/>
      <c r="D334" s="879"/>
      <c r="E334" s="880"/>
    </row>
    <row r="335" spans="2:5" s="871" customFormat="1" x14ac:dyDescent="0.2">
      <c r="B335" s="881"/>
      <c r="C335" s="879"/>
      <c r="D335" s="879"/>
      <c r="E335" s="880"/>
    </row>
    <row r="336" spans="2:5" s="871" customFormat="1" x14ac:dyDescent="0.2">
      <c r="B336" s="881"/>
      <c r="C336" s="879"/>
      <c r="D336" s="879"/>
      <c r="E336" s="880"/>
    </row>
    <row r="337" spans="2:5" s="871" customFormat="1" x14ac:dyDescent="0.2">
      <c r="B337" s="881"/>
      <c r="C337" s="879"/>
      <c r="D337" s="879"/>
      <c r="E337" s="880"/>
    </row>
    <row r="338" spans="2:5" s="871" customFormat="1" x14ac:dyDescent="0.2">
      <c r="B338" s="881"/>
      <c r="C338" s="879"/>
      <c r="D338" s="879"/>
      <c r="E338" s="880"/>
    </row>
    <row r="339" spans="2:5" s="871" customFormat="1" x14ac:dyDescent="0.2">
      <c r="B339" s="881"/>
      <c r="C339" s="879"/>
      <c r="D339" s="879"/>
      <c r="E339" s="880"/>
    </row>
    <row r="340" spans="2:5" s="871" customFormat="1" x14ac:dyDescent="0.2">
      <c r="B340" s="881"/>
      <c r="C340" s="879"/>
      <c r="D340" s="879"/>
      <c r="E340" s="880"/>
    </row>
    <row r="341" spans="2:5" s="871" customFormat="1" x14ac:dyDescent="0.2">
      <c r="B341" s="881"/>
      <c r="C341" s="879"/>
      <c r="D341" s="879"/>
      <c r="E341" s="880"/>
    </row>
    <row r="342" spans="2:5" s="871" customFormat="1" x14ac:dyDescent="0.2">
      <c r="B342" s="881"/>
      <c r="C342" s="879"/>
      <c r="D342" s="879"/>
      <c r="E342" s="880"/>
    </row>
    <row r="343" spans="2:5" s="871" customFormat="1" x14ac:dyDescent="0.2">
      <c r="B343" s="881"/>
      <c r="C343" s="879"/>
      <c r="D343" s="879"/>
      <c r="E343" s="880"/>
    </row>
    <row r="344" spans="2:5" s="871" customFormat="1" x14ac:dyDescent="0.2">
      <c r="B344" s="881"/>
      <c r="C344" s="879"/>
      <c r="D344" s="879"/>
      <c r="E344" s="880"/>
    </row>
    <row r="345" spans="2:5" s="871" customFormat="1" x14ac:dyDescent="0.2">
      <c r="B345" s="881"/>
      <c r="C345" s="879"/>
      <c r="D345" s="879"/>
      <c r="E345" s="880"/>
    </row>
    <row r="346" spans="2:5" s="871" customFormat="1" x14ac:dyDescent="0.2">
      <c r="B346" s="881"/>
      <c r="C346" s="879"/>
      <c r="D346" s="879"/>
      <c r="E346" s="880"/>
    </row>
    <row r="347" spans="2:5" s="871" customFormat="1" x14ac:dyDescent="0.2">
      <c r="B347" s="881"/>
      <c r="C347" s="879"/>
      <c r="D347" s="879"/>
      <c r="E347" s="880"/>
    </row>
    <row r="348" spans="2:5" s="871" customFormat="1" x14ac:dyDescent="0.2">
      <c r="B348" s="881"/>
      <c r="C348" s="879"/>
      <c r="D348" s="879"/>
      <c r="E348" s="880"/>
    </row>
    <row r="349" spans="2:5" s="871" customFormat="1" x14ac:dyDescent="0.2">
      <c r="B349" s="881"/>
      <c r="C349" s="879"/>
      <c r="D349" s="879"/>
      <c r="E349" s="880"/>
    </row>
    <row r="350" spans="2:5" s="871" customFormat="1" x14ac:dyDescent="0.2">
      <c r="B350" s="881"/>
      <c r="C350" s="879"/>
      <c r="D350" s="879"/>
      <c r="E350" s="880"/>
    </row>
    <row r="351" spans="2:5" s="871" customFormat="1" x14ac:dyDescent="0.2">
      <c r="B351" s="881"/>
      <c r="C351" s="879"/>
      <c r="D351" s="879"/>
      <c r="E351" s="880"/>
    </row>
    <row r="352" spans="2:5" s="871" customFormat="1" x14ac:dyDescent="0.2">
      <c r="B352" s="881"/>
      <c r="C352" s="879"/>
      <c r="D352" s="879"/>
      <c r="E352" s="880"/>
    </row>
    <row r="353" spans="2:5" s="871" customFormat="1" x14ac:dyDescent="0.2">
      <c r="B353" s="881"/>
      <c r="C353" s="879"/>
      <c r="D353" s="879"/>
      <c r="E353" s="880"/>
    </row>
    <row r="354" spans="2:5" s="871" customFormat="1" x14ac:dyDescent="0.2">
      <c r="B354" s="881"/>
      <c r="C354" s="879"/>
      <c r="D354" s="879"/>
      <c r="E354" s="880"/>
    </row>
    <row r="355" spans="2:5" s="871" customFormat="1" x14ac:dyDescent="0.2">
      <c r="B355" s="881"/>
      <c r="C355" s="879"/>
      <c r="D355" s="879"/>
      <c r="E355" s="880"/>
    </row>
    <row r="356" spans="2:5" s="871" customFormat="1" x14ac:dyDescent="0.2">
      <c r="B356" s="881"/>
      <c r="C356" s="879"/>
      <c r="D356" s="879"/>
      <c r="E356" s="880"/>
    </row>
    <row r="357" spans="2:5" s="871" customFormat="1" x14ac:dyDescent="0.2">
      <c r="B357" s="881"/>
      <c r="C357" s="879"/>
      <c r="D357" s="879"/>
      <c r="E357" s="880"/>
    </row>
    <row r="358" spans="2:5" s="871" customFormat="1" x14ac:dyDescent="0.2">
      <c r="B358" s="881"/>
      <c r="C358" s="879"/>
      <c r="D358" s="879"/>
      <c r="E358" s="880"/>
    </row>
    <row r="359" spans="2:5" s="871" customFormat="1" x14ac:dyDescent="0.2">
      <c r="B359" s="881"/>
      <c r="C359" s="879"/>
      <c r="D359" s="879"/>
      <c r="E359" s="880"/>
    </row>
    <row r="360" spans="2:5" s="871" customFormat="1" x14ac:dyDescent="0.2">
      <c r="B360" s="881"/>
      <c r="C360" s="879"/>
      <c r="D360" s="879"/>
      <c r="E360" s="880"/>
    </row>
    <row r="361" spans="2:5" s="871" customFormat="1" x14ac:dyDescent="0.2">
      <c r="B361" s="881"/>
      <c r="C361" s="879"/>
      <c r="D361" s="879"/>
      <c r="E361" s="880"/>
    </row>
    <row r="362" spans="2:5" s="871" customFormat="1" x14ac:dyDescent="0.2">
      <c r="B362" s="881"/>
      <c r="C362" s="879"/>
      <c r="D362" s="879"/>
      <c r="E362" s="880"/>
    </row>
    <row r="363" spans="2:5" s="871" customFormat="1" x14ac:dyDescent="0.2">
      <c r="B363" s="881"/>
      <c r="C363" s="879"/>
      <c r="D363" s="879"/>
      <c r="E363" s="880"/>
    </row>
    <row r="364" spans="2:5" s="871" customFormat="1" x14ac:dyDescent="0.2">
      <c r="B364" s="881"/>
      <c r="C364" s="879"/>
      <c r="D364" s="879"/>
      <c r="E364" s="880"/>
    </row>
    <row r="365" spans="2:5" s="871" customFormat="1" x14ac:dyDescent="0.2">
      <c r="B365" s="881"/>
      <c r="C365" s="879"/>
      <c r="D365" s="879"/>
      <c r="E365" s="880"/>
    </row>
    <row r="366" spans="2:5" s="871" customFormat="1" x14ac:dyDescent="0.2">
      <c r="B366" s="881"/>
      <c r="C366" s="879"/>
      <c r="D366" s="879"/>
      <c r="E366" s="880"/>
    </row>
    <row r="367" spans="2:5" s="871" customFormat="1" x14ac:dyDescent="0.2">
      <c r="B367" s="881"/>
      <c r="C367" s="879"/>
      <c r="D367" s="879"/>
      <c r="E367" s="880"/>
    </row>
    <row r="368" spans="2:5" s="871" customFormat="1" x14ac:dyDescent="0.2">
      <c r="B368" s="881"/>
      <c r="C368" s="879"/>
      <c r="D368" s="879"/>
      <c r="E368" s="880"/>
    </row>
    <row r="369" spans="2:16274" s="871" customFormat="1" x14ac:dyDescent="0.2">
      <c r="B369" s="881"/>
      <c r="C369" s="879"/>
      <c r="D369" s="879"/>
      <c r="E369" s="880"/>
    </row>
    <row r="370" spans="2:16274" s="871" customFormat="1" x14ac:dyDescent="0.2">
      <c r="B370" s="881"/>
      <c r="C370" s="879"/>
      <c r="D370" s="879"/>
      <c r="E370" s="880"/>
    </row>
    <row r="371" spans="2:16274" s="871" customFormat="1" x14ac:dyDescent="0.2">
      <c r="B371" s="881"/>
      <c r="C371" s="879"/>
      <c r="D371" s="879"/>
      <c r="E371" s="880"/>
    </row>
    <row r="372" spans="2:16274" s="871" customFormat="1" x14ac:dyDescent="0.2">
      <c r="B372" s="881"/>
      <c r="C372" s="879"/>
      <c r="D372" s="879"/>
      <c r="E372" s="880"/>
    </row>
    <row r="373" spans="2:16274" s="871" customFormat="1" x14ac:dyDescent="0.2">
      <c r="B373" s="881"/>
      <c r="C373" s="879"/>
      <c r="D373" s="879"/>
      <c r="E373" s="880"/>
    </row>
    <row r="374" spans="2:16274" s="871" customFormat="1" x14ac:dyDescent="0.2">
      <c r="B374" s="881"/>
      <c r="C374" s="879"/>
      <c r="D374" s="879"/>
      <c r="E374" s="880"/>
    </row>
    <row r="375" spans="2:16274" s="871" customFormat="1" x14ac:dyDescent="0.2">
      <c r="B375" s="881"/>
      <c r="C375" s="879"/>
      <c r="D375" s="879"/>
      <c r="E375" s="880"/>
    </row>
    <row r="376" spans="2:16274" s="871" customFormat="1" x14ac:dyDescent="0.2">
      <c r="B376" s="881"/>
      <c r="C376" s="879"/>
      <c r="D376" s="879"/>
      <c r="E376" s="880"/>
    </row>
    <row r="377" spans="2:16274" s="871" customFormat="1" x14ac:dyDescent="0.2">
      <c r="B377" s="881"/>
      <c r="C377" s="879"/>
      <c r="D377" s="879"/>
      <c r="E377" s="880"/>
    </row>
    <row r="378" spans="2:16274" s="871" customFormat="1" x14ac:dyDescent="0.2">
      <c r="B378" s="881"/>
      <c r="C378" s="879"/>
      <c r="D378" s="879"/>
      <c r="E378" s="880"/>
    </row>
    <row r="379" spans="2:16274" s="871" customFormat="1" x14ac:dyDescent="0.2">
      <c r="B379" s="881"/>
      <c r="C379" s="879"/>
      <c r="D379" s="879"/>
      <c r="E379" s="880"/>
    </row>
    <row r="380" spans="2:16274" s="871" customFormat="1" x14ac:dyDescent="0.2">
      <c r="B380" s="881"/>
      <c r="C380" s="879"/>
      <c r="D380" s="879"/>
      <c r="E380" s="880"/>
    </row>
    <row r="381" spans="2:16274" s="871" customFormat="1" x14ac:dyDescent="0.2">
      <c r="B381" s="881"/>
      <c r="C381" s="879"/>
      <c r="D381" s="879"/>
      <c r="E381" s="880"/>
    </row>
    <row r="382" spans="2:16274" s="871" customFormat="1" x14ac:dyDescent="0.3">
      <c r="B382" s="881"/>
      <c r="C382" s="879"/>
      <c r="D382" s="879"/>
      <c r="E382" s="880"/>
      <c r="I382" s="874"/>
      <c r="EQ382" s="872"/>
      <c r="ER382" s="872"/>
      <c r="ES382" s="872"/>
      <c r="ET382" s="872"/>
      <c r="EU382" s="872"/>
      <c r="EV382" s="872"/>
      <c r="EW382" s="872"/>
      <c r="EX382" s="872"/>
      <c r="EY382" s="872"/>
      <c r="EZ382" s="872"/>
      <c r="FA382" s="872"/>
      <c r="FB382" s="872"/>
      <c r="FC382" s="872"/>
      <c r="FD382" s="872"/>
      <c r="FE382" s="872"/>
      <c r="FF382" s="872"/>
      <c r="FG382" s="872"/>
      <c r="FH382" s="872"/>
      <c r="FI382" s="872"/>
      <c r="FJ382" s="872"/>
      <c r="FK382" s="872"/>
      <c r="FL382" s="872"/>
      <c r="FM382" s="872"/>
      <c r="FN382" s="872"/>
      <c r="FO382" s="872"/>
      <c r="FP382" s="872"/>
      <c r="FQ382" s="872"/>
      <c r="FR382" s="872"/>
      <c r="FS382" s="872"/>
      <c r="FT382" s="872"/>
      <c r="FU382" s="872"/>
      <c r="FV382" s="872"/>
      <c r="FW382" s="872"/>
      <c r="FX382" s="872"/>
      <c r="FY382" s="872"/>
      <c r="FZ382" s="872"/>
      <c r="GA382" s="872"/>
      <c r="GB382" s="872"/>
      <c r="GC382" s="872"/>
      <c r="GD382" s="872"/>
      <c r="GE382" s="872"/>
      <c r="GF382" s="872"/>
      <c r="GG382" s="872"/>
      <c r="GH382" s="872"/>
      <c r="GI382" s="872"/>
      <c r="GJ382" s="872"/>
      <c r="GK382" s="872"/>
      <c r="GL382" s="872"/>
      <c r="GM382" s="872"/>
      <c r="GN382" s="872"/>
      <c r="GO382" s="872"/>
      <c r="GP382" s="872"/>
      <c r="GQ382" s="872"/>
      <c r="GR382" s="872"/>
      <c r="GS382" s="872"/>
      <c r="GT382" s="872"/>
      <c r="GU382" s="872"/>
      <c r="GV382" s="872"/>
      <c r="GW382" s="872"/>
      <c r="GX382" s="872"/>
      <c r="GY382" s="872"/>
      <c r="GZ382" s="872"/>
      <c r="HA382" s="872"/>
      <c r="HB382" s="872"/>
      <c r="HC382" s="872"/>
      <c r="HD382" s="872"/>
      <c r="HE382" s="872"/>
      <c r="HF382" s="872"/>
      <c r="HG382" s="872"/>
      <c r="HH382" s="872"/>
      <c r="HI382" s="872"/>
      <c r="HJ382" s="872"/>
      <c r="HK382" s="872"/>
      <c r="HL382" s="872"/>
      <c r="HM382" s="872"/>
      <c r="HN382" s="872"/>
      <c r="HO382" s="872"/>
      <c r="HP382" s="872"/>
      <c r="HQ382" s="872"/>
      <c r="HR382" s="872"/>
      <c r="HS382" s="872"/>
      <c r="HT382" s="872"/>
      <c r="HU382" s="872"/>
      <c r="HV382" s="872"/>
      <c r="HW382" s="872"/>
      <c r="HX382" s="872"/>
      <c r="HY382" s="872"/>
      <c r="HZ382" s="872"/>
      <c r="IA382" s="872"/>
      <c r="IB382" s="872"/>
      <c r="IC382" s="872"/>
      <c r="ID382" s="872"/>
      <c r="IE382" s="872"/>
      <c r="IF382" s="872"/>
      <c r="IG382" s="872"/>
      <c r="IH382" s="872"/>
      <c r="II382" s="872"/>
      <c r="IJ382" s="872"/>
      <c r="IK382" s="872"/>
      <c r="IL382" s="872"/>
      <c r="IM382" s="872"/>
      <c r="IN382" s="872"/>
      <c r="IO382" s="872"/>
      <c r="IP382" s="872"/>
      <c r="IQ382" s="872"/>
      <c r="IR382" s="872"/>
      <c r="IS382" s="872"/>
      <c r="IT382" s="872"/>
      <c r="IU382" s="872"/>
      <c r="IV382" s="872"/>
      <c r="IW382" s="872"/>
      <c r="IX382" s="872"/>
      <c r="IY382" s="872"/>
      <c r="IZ382" s="872"/>
      <c r="JA382" s="872"/>
      <c r="JB382" s="872"/>
      <c r="JC382" s="872"/>
      <c r="JD382" s="872"/>
      <c r="JE382" s="872"/>
      <c r="JF382" s="872"/>
      <c r="JG382" s="872"/>
      <c r="JH382" s="872"/>
      <c r="JI382" s="872"/>
      <c r="JJ382" s="872"/>
      <c r="JK382" s="872"/>
      <c r="JL382" s="872"/>
      <c r="JM382" s="872"/>
      <c r="JN382" s="872"/>
      <c r="JO382" s="872"/>
      <c r="JP382" s="872"/>
      <c r="JQ382" s="872"/>
      <c r="JR382" s="872"/>
      <c r="JS382" s="872"/>
      <c r="JT382" s="872"/>
      <c r="JU382" s="872"/>
      <c r="JV382" s="872"/>
      <c r="JW382" s="872"/>
      <c r="JX382" s="872"/>
      <c r="JY382" s="872"/>
      <c r="JZ382" s="872"/>
      <c r="KA382" s="872"/>
      <c r="KB382" s="872"/>
      <c r="KC382" s="872"/>
      <c r="KD382" s="872"/>
      <c r="KE382" s="872"/>
      <c r="KF382" s="872"/>
      <c r="KG382" s="872"/>
      <c r="KH382" s="872"/>
      <c r="KI382" s="872"/>
      <c r="KJ382" s="872"/>
      <c r="KK382" s="872"/>
      <c r="KL382" s="872"/>
      <c r="KM382" s="872"/>
      <c r="KN382" s="872"/>
      <c r="KO382" s="872"/>
      <c r="KP382" s="872"/>
      <c r="KQ382" s="872"/>
      <c r="KR382" s="872"/>
      <c r="KS382" s="872"/>
      <c r="KT382" s="872"/>
      <c r="KU382" s="872"/>
      <c r="KV382" s="872"/>
      <c r="KW382" s="872"/>
      <c r="KX382" s="872"/>
      <c r="KY382" s="872"/>
      <c r="KZ382" s="872"/>
      <c r="LA382" s="872"/>
      <c r="LB382" s="872"/>
      <c r="LC382" s="872"/>
      <c r="LD382" s="872"/>
      <c r="LE382" s="872"/>
      <c r="LF382" s="872"/>
      <c r="LG382" s="872"/>
      <c r="LH382" s="872"/>
      <c r="LI382" s="872"/>
      <c r="LJ382" s="872"/>
      <c r="LK382" s="872"/>
      <c r="LL382" s="872"/>
      <c r="LM382" s="872"/>
      <c r="LN382" s="872"/>
      <c r="LO382" s="872"/>
      <c r="LP382" s="872"/>
      <c r="LQ382" s="872"/>
      <c r="LR382" s="872"/>
      <c r="LS382" s="872"/>
      <c r="LT382" s="872"/>
      <c r="LU382" s="872"/>
      <c r="LV382" s="872"/>
      <c r="LW382" s="872"/>
      <c r="LX382" s="872"/>
      <c r="LY382" s="872"/>
      <c r="LZ382" s="872"/>
      <c r="MA382" s="872"/>
      <c r="MB382" s="872"/>
      <c r="MC382" s="872"/>
      <c r="MD382" s="872"/>
      <c r="ME382" s="872"/>
      <c r="MF382" s="872"/>
      <c r="MG382" s="872"/>
      <c r="MH382" s="872"/>
      <c r="MI382" s="872"/>
      <c r="MJ382" s="872"/>
      <c r="MK382" s="872"/>
      <c r="ML382" s="872"/>
      <c r="MM382" s="872"/>
      <c r="MN382" s="872"/>
      <c r="MO382" s="872"/>
      <c r="MP382" s="872"/>
      <c r="MQ382" s="872"/>
      <c r="MR382" s="872"/>
      <c r="MS382" s="872"/>
      <c r="MT382" s="872"/>
      <c r="MU382" s="872"/>
      <c r="MV382" s="872"/>
      <c r="MW382" s="872"/>
      <c r="MX382" s="872"/>
      <c r="MY382" s="872"/>
      <c r="MZ382" s="872"/>
      <c r="NA382" s="872"/>
      <c r="NB382" s="872"/>
      <c r="NC382" s="872"/>
      <c r="ND382" s="872"/>
      <c r="NE382" s="872"/>
      <c r="NF382" s="872"/>
      <c r="NG382" s="872"/>
      <c r="NH382" s="872"/>
      <c r="NI382" s="872"/>
      <c r="NJ382" s="872"/>
      <c r="NK382" s="872"/>
      <c r="NL382" s="872"/>
      <c r="NM382" s="872"/>
      <c r="NN382" s="872"/>
      <c r="NO382" s="872"/>
      <c r="NP382" s="872"/>
      <c r="NQ382" s="872"/>
      <c r="NR382" s="872"/>
      <c r="NS382" s="872"/>
      <c r="NT382" s="872"/>
      <c r="NU382" s="872"/>
      <c r="NV382" s="872"/>
      <c r="NW382" s="872"/>
      <c r="NX382" s="872"/>
      <c r="NY382" s="872"/>
      <c r="NZ382" s="872"/>
      <c r="OA382" s="872"/>
      <c r="OB382" s="872"/>
      <c r="OC382" s="872"/>
      <c r="OD382" s="872"/>
      <c r="OE382" s="872"/>
      <c r="OF382" s="872"/>
      <c r="OG382" s="872"/>
      <c r="OH382" s="872"/>
      <c r="OI382" s="872"/>
      <c r="OJ382" s="872"/>
      <c r="OK382" s="872"/>
      <c r="OL382" s="872"/>
      <c r="OM382" s="872"/>
      <c r="ON382" s="872"/>
      <c r="OO382" s="872"/>
      <c r="OP382" s="872"/>
      <c r="OQ382" s="872"/>
      <c r="OR382" s="872"/>
      <c r="OS382" s="872"/>
      <c r="OT382" s="872"/>
      <c r="OU382" s="872"/>
      <c r="OV382" s="872"/>
      <c r="OW382" s="872"/>
      <c r="OX382" s="872"/>
      <c r="OY382" s="872"/>
      <c r="OZ382" s="872"/>
      <c r="PA382" s="872"/>
      <c r="PB382" s="872"/>
      <c r="PC382" s="872"/>
      <c r="PD382" s="872"/>
      <c r="PE382" s="872"/>
      <c r="PF382" s="872"/>
      <c r="PG382" s="872"/>
      <c r="PH382" s="872"/>
      <c r="PI382" s="872"/>
      <c r="PJ382" s="872"/>
      <c r="PK382" s="872"/>
      <c r="PL382" s="872"/>
      <c r="PM382" s="872"/>
      <c r="PN382" s="872"/>
      <c r="PO382" s="872"/>
      <c r="PP382" s="872"/>
      <c r="PQ382" s="872"/>
      <c r="PR382" s="872"/>
      <c r="PS382" s="872"/>
      <c r="PT382" s="872"/>
      <c r="PU382" s="872"/>
      <c r="PV382" s="872"/>
      <c r="PW382" s="872"/>
      <c r="PX382" s="872"/>
      <c r="PY382" s="872"/>
      <c r="PZ382" s="872"/>
      <c r="QA382" s="872"/>
      <c r="QB382" s="872"/>
      <c r="QC382" s="872"/>
      <c r="QD382" s="872"/>
      <c r="QE382" s="872"/>
      <c r="QF382" s="872"/>
      <c r="QG382" s="872"/>
      <c r="QH382" s="872"/>
      <c r="QI382" s="872"/>
      <c r="QJ382" s="872"/>
      <c r="QK382" s="872"/>
      <c r="QL382" s="872"/>
      <c r="QM382" s="872"/>
      <c r="QN382" s="872"/>
      <c r="QO382" s="872"/>
      <c r="QP382" s="872"/>
      <c r="QQ382" s="872"/>
      <c r="QR382" s="872"/>
      <c r="QS382" s="872"/>
      <c r="QT382" s="872"/>
      <c r="QU382" s="872"/>
      <c r="QV382" s="872"/>
      <c r="QW382" s="872"/>
      <c r="QX382" s="872"/>
      <c r="QY382" s="872"/>
      <c r="QZ382" s="872"/>
      <c r="RA382" s="872"/>
      <c r="RB382" s="872"/>
      <c r="RC382" s="872"/>
      <c r="RD382" s="872"/>
      <c r="RE382" s="872"/>
      <c r="RF382" s="872"/>
      <c r="RG382" s="872"/>
      <c r="RH382" s="872"/>
      <c r="RI382" s="872"/>
      <c r="RJ382" s="872"/>
      <c r="RK382" s="872"/>
      <c r="RL382" s="872"/>
      <c r="RM382" s="872"/>
      <c r="RN382" s="872"/>
      <c r="RO382" s="872"/>
      <c r="RP382" s="872"/>
      <c r="RQ382" s="872"/>
      <c r="RR382" s="872"/>
      <c r="RS382" s="872"/>
      <c r="RT382" s="872"/>
      <c r="RU382" s="872"/>
      <c r="RV382" s="872"/>
      <c r="RW382" s="872"/>
      <c r="RX382" s="872"/>
      <c r="RY382" s="872"/>
      <c r="RZ382" s="872"/>
      <c r="SA382" s="872"/>
      <c r="SB382" s="872"/>
      <c r="SC382" s="872"/>
      <c r="SD382" s="872"/>
      <c r="SE382" s="872"/>
      <c r="SF382" s="872"/>
      <c r="SG382" s="872"/>
      <c r="SH382" s="872"/>
      <c r="SI382" s="872"/>
      <c r="SJ382" s="872"/>
      <c r="SK382" s="872"/>
      <c r="SL382" s="872"/>
      <c r="SM382" s="872"/>
      <c r="SN382" s="872"/>
      <c r="SO382" s="872"/>
      <c r="SP382" s="872"/>
      <c r="SQ382" s="872"/>
      <c r="SR382" s="872"/>
      <c r="SS382" s="872"/>
      <c r="ST382" s="872"/>
      <c r="SU382" s="872"/>
      <c r="SV382" s="872"/>
      <c r="SW382" s="872"/>
      <c r="SX382" s="872"/>
      <c r="SY382" s="872"/>
      <c r="SZ382" s="872"/>
      <c r="TA382" s="872"/>
      <c r="TB382" s="872"/>
      <c r="TC382" s="872"/>
      <c r="TD382" s="872"/>
      <c r="TE382" s="872"/>
      <c r="TF382" s="872"/>
      <c r="TG382" s="872"/>
      <c r="TH382" s="872"/>
      <c r="TI382" s="872"/>
      <c r="TJ382" s="872"/>
      <c r="TK382" s="872"/>
      <c r="TL382" s="872"/>
      <c r="TM382" s="872"/>
      <c r="TN382" s="872"/>
      <c r="TO382" s="872"/>
      <c r="TP382" s="872"/>
      <c r="TQ382" s="872"/>
      <c r="TR382" s="872"/>
      <c r="TS382" s="872"/>
      <c r="TT382" s="872"/>
      <c r="TU382" s="872"/>
      <c r="TV382" s="872"/>
      <c r="TW382" s="872"/>
      <c r="TX382" s="872"/>
      <c r="TY382" s="872"/>
      <c r="TZ382" s="872"/>
      <c r="UA382" s="872"/>
      <c r="UB382" s="872"/>
      <c r="UC382" s="872"/>
      <c r="UD382" s="872"/>
      <c r="UE382" s="872"/>
      <c r="UF382" s="872"/>
      <c r="UG382" s="872"/>
      <c r="UH382" s="872"/>
      <c r="UI382" s="872"/>
      <c r="UJ382" s="872"/>
      <c r="UK382" s="872"/>
      <c r="UL382" s="872"/>
      <c r="UM382" s="872"/>
      <c r="UN382" s="872"/>
      <c r="UO382" s="872"/>
      <c r="UP382" s="872"/>
      <c r="UQ382" s="872"/>
      <c r="UR382" s="872"/>
      <c r="US382" s="872"/>
      <c r="UT382" s="872"/>
      <c r="UU382" s="872"/>
      <c r="UV382" s="872"/>
      <c r="UW382" s="872"/>
      <c r="UX382" s="872"/>
      <c r="UY382" s="872"/>
      <c r="UZ382" s="872"/>
      <c r="VA382" s="872"/>
      <c r="VB382" s="872"/>
      <c r="VC382" s="872"/>
      <c r="VD382" s="872"/>
      <c r="VE382" s="872"/>
      <c r="VF382" s="872"/>
      <c r="VG382" s="872"/>
      <c r="VH382" s="872"/>
      <c r="VI382" s="872"/>
      <c r="VJ382" s="872"/>
      <c r="VK382" s="872"/>
      <c r="VL382" s="872"/>
      <c r="VM382" s="872"/>
      <c r="VN382" s="872"/>
      <c r="VO382" s="872"/>
      <c r="VP382" s="872"/>
      <c r="VQ382" s="872"/>
      <c r="VR382" s="872"/>
      <c r="VS382" s="872"/>
      <c r="VT382" s="872"/>
      <c r="VU382" s="872"/>
      <c r="VV382" s="872"/>
      <c r="VW382" s="872"/>
      <c r="VX382" s="872"/>
      <c r="VY382" s="872"/>
      <c r="VZ382" s="872"/>
      <c r="WA382" s="872"/>
      <c r="WB382" s="872"/>
      <c r="WC382" s="872"/>
      <c r="WD382" s="872"/>
      <c r="WE382" s="872"/>
      <c r="WF382" s="872"/>
      <c r="WG382" s="872"/>
      <c r="WH382" s="872"/>
      <c r="WI382" s="872"/>
      <c r="WJ382" s="872"/>
      <c r="WK382" s="872"/>
      <c r="WL382" s="872"/>
      <c r="WM382" s="872"/>
      <c r="WN382" s="872"/>
      <c r="WO382" s="872"/>
      <c r="WP382" s="872"/>
      <c r="WQ382" s="872"/>
      <c r="WR382" s="872"/>
      <c r="WS382" s="872"/>
      <c r="WT382" s="872"/>
      <c r="WU382" s="872"/>
      <c r="WV382" s="872"/>
      <c r="WW382" s="872"/>
      <c r="WX382" s="872"/>
      <c r="WY382" s="872"/>
      <c r="WZ382" s="872"/>
      <c r="XA382" s="872"/>
      <c r="XB382" s="872"/>
      <c r="XC382" s="872"/>
      <c r="XD382" s="872"/>
      <c r="XE382" s="872"/>
      <c r="XF382" s="872"/>
      <c r="XG382" s="872"/>
      <c r="XH382" s="872"/>
      <c r="XI382" s="872"/>
      <c r="XJ382" s="872"/>
      <c r="XK382" s="872"/>
      <c r="XL382" s="872"/>
      <c r="XM382" s="872"/>
      <c r="XN382" s="872"/>
      <c r="XO382" s="872"/>
      <c r="XP382" s="872"/>
      <c r="XQ382" s="872"/>
      <c r="XR382" s="872"/>
      <c r="XS382" s="872"/>
      <c r="XT382" s="872"/>
      <c r="XU382" s="872"/>
      <c r="XV382" s="872"/>
      <c r="XW382" s="872"/>
      <c r="XX382" s="872"/>
      <c r="XY382" s="872"/>
      <c r="XZ382" s="872"/>
      <c r="YA382" s="872"/>
      <c r="YB382" s="872"/>
      <c r="YC382" s="872"/>
      <c r="YD382" s="872"/>
      <c r="YE382" s="872"/>
      <c r="YF382" s="872"/>
      <c r="YG382" s="872"/>
      <c r="YH382" s="872"/>
      <c r="YI382" s="872"/>
      <c r="YJ382" s="872"/>
      <c r="YK382" s="872"/>
      <c r="YL382" s="872"/>
      <c r="YM382" s="872"/>
      <c r="YN382" s="872"/>
      <c r="YO382" s="872"/>
      <c r="YP382" s="872"/>
      <c r="YQ382" s="872"/>
      <c r="YR382" s="872"/>
      <c r="YS382" s="872"/>
      <c r="YT382" s="872"/>
      <c r="YU382" s="872"/>
      <c r="YV382" s="872"/>
      <c r="YW382" s="872"/>
      <c r="YX382" s="872"/>
      <c r="YY382" s="872"/>
      <c r="YZ382" s="872"/>
      <c r="ZA382" s="872"/>
      <c r="ZB382" s="872"/>
      <c r="ZC382" s="872"/>
      <c r="ZD382" s="872"/>
      <c r="ZE382" s="872"/>
      <c r="ZF382" s="872"/>
      <c r="ZG382" s="872"/>
      <c r="ZH382" s="872"/>
      <c r="ZI382" s="872"/>
      <c r="ZJ382" s="872"/>
      <c r="ZK382" s="872"/>
      <c r="ZL382" s="872"/>
      <c r="ZM382" s="872"/>
      <c r="ZN382" s="872"/>
      <c r="ZO382" s="872"/>
      <c r="ZP382" s="872"/>
      <c r="ZQ382" s="872"/>
      <c r="ZR382" s="872"/>
      <c r="ZS382" s="872"/>
      <c r="ZT382" s="872"/>
      <c r="ZU382" s="872"/>
      <c r="ZV382" s="872"/>
      <c r="ZW382" s="872"/>
      <c r="ZX382" s="872"/>
      <c r="ZY382" s="872"/>
      <c r="ZZ382" s="872"/>
      <c r="AAA382" s="872"/>
      <c r="AAB382" s="872"/>
      <c r="AAC382" s="872"/>
      <c r="AAD382" s="872"/>
      <c r="AAE382" s="872"/>
      <c r="AAF382" s="872"/>
      <c r="AAG382" s="872"/>
      <c r="AAH382" s="872"/>
      <c r="AAI382" s="872"/>
      <c r="AAJ382" s="872"/>
      <c r="AAK382" s="872"/>
      <c r="AAL382" s="872"/>
      <c r="AAM382" s="872"/>
      <c r="AAN382" s="872"/>
      <c r="AAO382" s="872"/>
      <c r="AAP382" s="872"/>
      <c r="AAQ382" s="872"/>
      <c r="AAR382" s="872"/>
      <c r="AAS382" s="872"/>
      <c r="AAT382" s="872"/>
      <c r="AAU382" s="872"/>
      <c r="AAV382" s="872"/>
      <c r="AAW382" s="872"/>
      <c r="AAX382" s="872"/>
      <c r="AAY382" s="872"/>
      <c r="AAZ382" s="872"/>
      <c r="ABA382" s="872"/>
      <c r="ABB382" s="872"/>
      <c r="ABC382" s="872"/>
      <c r="ABD382" s="872"/>
      <c r="ABE382" s="872"/>
      <c r="ABF382" s="872"/>
      <c r="ABG382" s="872"/>
      <c r="ABH382" s="872"/>
      <c r="ABI382" s="872"/>
      <c r="ABJ382" s="872"/>
      <c r="ABK382" s="872"/>
      <c r="ABL382" s="872"/>
      <c r="ABM382" s="872"/>
      <c r="ABN382" s="872"/>
      <c r="ABO382" s="872"/>
      <c r="ABP382" s="872"/>
      <c r="ABQ382" s="872"/>
      <c r="ABR382" s="872"/>
      <c r="ABS382" s="872"/>
      <c r="ABT382" s="872"/>
      <c r="ABU382" s="872"/>
      <c r="ABV382" s="872"/>
      <c r="ABW382" s="872"/>
      <c r="ABX382" s="872"/>
      <c r="ABY382" s="872"/>
      <c r="ABZ382" s="872"/>
      <c r="ACA382" s="872"/>
      <c r="ACB382" s="872"/>
      <c r="ACC382" s="872"/>
      <c r="ACD382" s="872"/>
      <c r="ACE382" s="872"/>
      <c r="ACF382" s="872"/>
      <c r="ACG382" s="872"/>
      <c r="ACH382" s="872"/>
      <c r="ACI382" s="872"/>
      <c r="ACJ382" s="872"/>
      <c r="ACK382" s="872"/>
      <c r="ACL382" s="872"/>
      <c r="ACM382" s="872"/>
      <c r="ACN382" s="872"/>
      <c r="ACO382" s="872"/>
      <c r="ACP382" s="872"/>
      <c r="ACQ382" s="872"/>
      <c r="ACR382" s="872"/>
      <c r="ACS382" s="872"/>
      <c r="ACT382" s="872"/>
      <c r="ACU382" s="872"/>
      <c r="ACV382" s="872"/>
      <c r="ACW382" s="872"/>
      <c r="ACX382" s="872"/>
      <c r="ACY382" s="872"/>
      <c r="ACZ382" s="872"/>
      <c r="ADA382" s="872"/>
      <c r="ADB382" s="872"/>
      <c r="ADC382" s="872"/>
      <c r="ADD382" s="872"/>
      <c r="ADE382" s="872"/>
      <c r="ADF382" s="872"/>
      <c r="ADG382" s="872"/>
      <c r="ADH382" s="872"/>
      <c r="ADI382" s="872"/>
      <c r="ADJ382" s="872"/>
      <c r="ADK382" s="872"/>
      <c r="ADL382" s="872"/>
      <c r="ADM382" s="872"/>
      <c r="ADN382" s="872"/>
      <c r="ADO382" s="872"/>
      <c r="ADP382" s="872"/>
      <c r="ADQ382" s="872"/>
      <c r="ADR382" s="872"/>
      <c r="ADS382" s="872"/>
      <c r="ADT382" s="872"/>
      <c r="ADU382" s="872"/>
      <c r="ADV382" s="872"/>
      <c r="ADW382" s="872"/>
      <c r="ADX382" s="872"/>
      <c r="ADY382" s="872"/>
      <c r="ADZ382" s="872"/>
      <c r="AEA382" s="872"/>
      <c r="AEB382" s="872"/>
      <c r="AEC382" s="872"/>
      <c r="AED382" s="872"/>
      <c r="AEE382" s="872"/>
      <c r="AEF382" s="872"/>
      <c r="AEG382" s="872"/>
      <c r="AEH382" s="872"/>
      <c r="AEI382" s="872"/>
      <c r="AEJ382" s="872"/>
      <c r="AEK382" s="872"/>
      <c r="AEL382" s="872"/>
      <c r="AEM382" s="872"/>
      <c r="AEN382" s="872"/>
      <c r="AEO382" s="872"/>
      <c r="AEP382" s="872"/>
      <c r="AEQ382" s="872"/>
      <c r="AER382" s="872"/>
      <c r="AES382" s="872"/>
      <c r="AET382" s="872"/>
      <c r="AEU382" s="872"/>
      <c r="AEV382" s="872"/>
      <c r="AEW382" s="872"/>
      <c r="AEX382" s="872"/>
      <c r="AEY382" s="872"/>
      <c r="AEZ382" s="872"/>
      <c r="AFA382" s="872"/>
      <c r="AFB382" s="872"/>
      <c r="AFC382" s="872"/>
      <c r="AFD382" s="872"/>
      <c r="AFE382" s="872"/>
      <c r="AFF382" s="872"/>
      <c r="AFG382" s="872"/>
      <c r="AFH382" s="872"/>
      <c r="AFI382" s="872"/>
      <c r="AFJ382" s="872"/>
      <c r="AFK382" s="872"/>
      <c r="AFL382" s="872"/>
      <c r="AFM382" s="872"/>
      <c r="AFN382" s="872"/>
      <c r="AFO382" s="872"/>
      <c r="AFP382" s="872"/>
      <c r="AFQ382" s="872"/>
      <c r="AFR382" s="872"/>
      <c r="AFS382" s="872"/>
      <c r="AFT382" s="872"/>
      <c r="AFU382" s="872"/>
      <c r="AFV382" s="872"/>
      <c r="AFW382" s="872"/>
      <c r="AFX382" s="872"/>
      <c r="AFY382" s="872"/>
      <c r="AFZ382" s="872"/>
      <c r="AGA382" s="872"/>
      <c r="AGB382" s="872"/>
      <c r="AGC382" s="872"/>
      <c r="AGD382" s="872"/>
      <c r="AGE382" s="872"/>
      <c r="AGF382" s="872"/>
      <c r="AGG382" s="872"/>
      <c r="AGH382" s="872"/>
      <c r="AGI382" s="872"/>
      <c r="AGJ382" s="872"/>
      <c r="AGK382" s="872"/>
      <c r="AGL382" s="872"/>
      <c r="AGM382" s="872"/>
      <c r="AGN382" s="872"/>
      <c r="AGO382" s="872"/>
      <c r="AGP382" s="872"/>
      <c r="AGQ382" s="872"/>
      <c r="AGR382" s="872"/>
      <c r="AGS382" s="872"/>
      <c r="AGT382" s="872"/>
      <c r="AGU382" s="872"/>
      <c r="AGV382" s="872"/>
      <c r="AGW382" s="872"/>
      <c r="AGX382" s="872"/>
      <c r="AGY382" s="872"/>
      <c r="AGZ382" s="872"/>
      <c r="AHA382" s="872"/>
      <c r="AHB382" s="872"/>
      <c r="AHC382" s="872"/>
      <c r="AHD382" s="872"/>
      <c r="AHE382" s="872"/>
      <c r="AHF382" s="872"/>
      <c r="AHG382" s="872"/>
      <c r="AHH382" s="872"/>
      <c r="AHI382" s="872"/>
      <c r="AHJ382" s="872"/>
      <c r="AHK382" s="872"/>
      <c r="AHL382" s="872"/>
      <c r="AHM382" s="872"/>
      <c r="AHN382" s="872"/>
      <c r="AHO382" s="872"/>
      <c r="AHP382" s="872"/>
      <c r="AHQ382" s="872"/>
      <c r="AHR382" s="872"/>
      <c r="AHS382" s="872"/>
      <c r="AHT382" s="872"/>
      <c r="AHU382" s="872"/>
      <c r="AHV382" s="872"/>
      <c r="AHW382" s="872"/>
      <c r="AHX382" s="872"/>
      <c r="AHY382" s="872"/>
      <c r="AHZ382" s="872"/>
      <c r="AIA382" s="872"/>
      <c r="AIB382" s="872"/>
      <c r="AIC382" s="872"/>
      <c r="AID382" s="872"/>
      <c r="AIE382" s="872"/>
      <c r="AIF382" s="872"/>
      <c r="AIG382" s="872"/>
      <c r="AIH382" s="872"/>
      <c r="AII382" s="872"/>
      <c r="AIJ382" s="872"/>
      <c r="AIK382" s="872"/>
      <c r="AIL382" s="872"/>
      <c r="AIM382" s="872"/>
      <c r="AIN382" s="872"/>
      <c r="AIO382" s="872"/>
      <c r="AIP382" s="872"/>
      <c r="AIQ382" s="872"/>
      <c r="AIR382" s="872"/>
      <c r="AIS382" s="872"/>
      <c r="AIT382" s="872"/>
      <c r="AIU382" s="872"/>
      <c r="AIV382" s="872"/>
      <c r="AIW382" s="872"/>
      <c r="AIX382" s="872"/>
      <c r="AIY382" s="872"/>
      <c r="AIZ382" s="872"/>
      <c r="AJA382" s="872"/>
      <c r="AJB382" s="872"/>
      <c r="AJC382" s="872"/>
      <c r="AJD382" s="872"/>
      <c r="AJE382" s="872"/>
      <c r="AJF382" s="872"/>
      <c r="AJG382" s="872"/>
      <c r="AJH382" s="872"/>
      <c r="AJI382" s="872"/>
      <c r="AJJ382" s="872"/>
      <c r="AJK382" s="872"/>
      <c r="AJL382" s="872"/>
      <c r="AJM382" s="872"/>
      <c r="AJN382" s="872"/>
      <c r="AJO382" s="872"/>
      <c r="AJP382" s="872"/>
      <c r="AJQ382" s="872"/>
      <c r="AJR382" s="872"/>
      <c r="AJS382" s="872"/>
      <c r="AJT382" s="872"/>
      <c r="AJU382" s="872"/>
      <c r="AJV382" s="872"/>
      <c r="AJW382" s="872"/>
      <c r="AJX382" s="872"/>
      <c r="AJY382" s="872"/>
      <c r="AJZ382" s="872"/>
      <c r="AKA382" s="872"/>
      <c r="AKB382" s="872"/>
      <c r="AKC382" s="872"/>
      <c r="AKD382" s="872"/>
      <c r="AKE382" s="872"/>
      <c r="AKF382" s="872"/>
      <c r="AKG382" s="872"/>
      <c r="AKH382" s="872"/>
      <c r="AKI382" s="872"/>
      <c r="AKJ382" s="872"/>
      <c r="AKK382" s="872"/>
      <c r="AKL382" s="872"/>
      <c r="AKM382" s="872"/>
      <c r="AKN382" s="872"/>
      <c r="AKO382" s="872"/>
      <c r="AKP382" s="872"/>
      <c r="AKQ382" s="872"/>
      <c r="AKR382" s="872"/>
      <c r="AKS382" s="872"/>
      <c r="AKT382" s="872"/>
      <c r="AKU382" s="872"/>
      <c r="AKV382" s="872"/>
      <c r="AKW382" s="872"/>
      <c r="AKX382" s="872"/>
      <c r="AKY382" s="872"/>
      <c r="AKZ382" s="872"/>
      <c r="ALA382" s="872"/>
      <c r="ALB382" s="872"/>
      <c r="ALC382" s="872"/>
      <c r="ALD382" s="872"/>
      <c r="ALE382" s="872"/>
      <c r="ALF382" s="872"/>
      <c r="ALG382" s="872"/>
      <c r="ALH382" s="872"/>
      <c r="ALI382" s="872"/>
      <c r="ALJ382" s="872"/>
      <c r="ALK382" s="872"/>
      <c r="ALL382" s="872"/>
      <c r="ALM382" s="872"/>
      <c r="ALN382" s="872"/>
      <c r="ALO382" s="872"/>
      <c r="ALP382" s="872"/>
      <c r="ALQ382" s="872"/>
      <c r="ALR382" s="872"/>
      <c r="ALS382" s="872"/>
      <c r="ALT382" s="872"/>
      <c r="ALU382" s="872"/>
      <c r="ALV382" s="872"/>
      <c r="ALW382" s="872"/>
      <c r="ALX382" s="872"/>
      <c r="ALY382" s="872"/>
      <c r="ALZ382" s="872"/>
      <c r="AMA382" s="872"/>
      <c r="AMB382" s="872"/>
      <c r="AMC382" s="872"/>
      <c r="AMD382" s="872"/>
      <c r="AME382" s="872"/>
      <c r="AMF382" s="872"/>
      <c r="AMG382" s="872"/>
      <c r="AMH382" s="872"/>
      <c r="AMI382" s="872"/>
      <c r="AMJ382" s="872"/>
      <c r="AMK382" s="872"/>
      <c r="AML382" s="872"/>
      <c r="AMM382" s="872"/>
      <c r="AMN382" s="872"/>
      <c r="AMO382" s="872"/>
      <c r="AMP382" s="872"/>
      <c r="AMQ382" s="872"/>
      <c r="AMR382" s="872"/>
      <c r="AMS382" s="872"/>
      <c r="AMT382" s="872"/>
      <c r="AMU382" s="872"/>
      <c r="AMV382" s="872"/>
      <c r="AMW382" s="872"/>
      <c r="AMX382" s="872"/>
      <c r="AMY382" s="872"/>
      <c r="AMZ382" s="872"/>
      <c r="ANA382" s="872"/>
      <c r="ANB382" s="872"/>
      <c r="ANC382" s="872"/>
      <c r="AND382" s="872"/>
      <c r="ANE382" s="872"/>
      <c r="ANF382" s="872"/>
      <c r="ANG382" s="872"/>
      <c r="ANH382" s="872"/>
      <c r="ANI382" s="872"/>
      <c r="ANJ382" s="872"/>
      <c r="ANK382" s="872"/>
      <c r="ANL382" s="872"/>
      <c r="ANM382" s="872"/>
      <c r="ANN382" s="872"/>
      <c r="ANO382" s="872"/>
      <c r="ANP382" s="872"/>
      <c r="ANQ382" s="872"/>
      <c r="ANR382" s="872"/>
      <c r="ANS382" s="872"/>
      <c r="ANT382" s="872"/>
      <c r="ANU382" s="872"/>
      <c r="ANV382" s="872"/>
      <c r="ANW382" s="872"/>
      <c r="ANX382" s="872"/>
      <c r="ANY382" s="872"/>
      <c r="ANZ382" s="872"/>
      <c r="AOA382" s="872"/>
      <c r="AOB382" s="872"/>
      <c r="AOC382" s="872"/>
      <c r="AOD382" s="872"/>
      <c r="AOE382" s="872"/>
      <c r="AOF382" s="872"/>
      <c r="AOG382" s="872"/>
      <c r="AOH382" s="872"/>
      <c r="AOI382" s="872"/>
      <c r="AOJ382" s="872"/>
      <c r="AOK382" s="872"/>
      <c r="AOL382" s="872"/>
      <c r="AOM382" s="872"/>
      <c r="AON382" s="872"/>
      <c r="AOO382" s="872"/>
      <c r="AOP382" s="872"/>
      <c r="AOQ382" s="872"/>
      <c r="AOR382" s="872"/>
      <c r="AOS382" s="872"/>
      <c r="AOT382" s="872"/>
      <c r="AOU382" s="872"/>
      <c r="AOV382" s="872"/>
      <c r="AOW382" s="872"/>
      <c r="AOX382" s="872"/>
      <c r="AOY382" s="872"/>
      <c r="AOZ382" s="872"/>
      <c r="APA382" s="872"/>
      <c r="APB382" s="872"/>
      <c r="APC382" s="872"/>
      <c r="APD382" s="872"/>
      <c r="APE382" s="872"/>
      <c r="APF382" s="872"/>
      <c r="APG382" s="872"/>
      <c r="APH382" s="872"/>
      <c r="API382" s="872"/>
      <c r="APJ382" s="872"/>
      <c r="APK382" s="872"/>
      <c r="APL382" s="872"/>
      <c r="APM382" s="872"/>
      <c r="APN382" s="872"/>
      <c r="APO382" s="872"/>
      <c r="APP382" s="872"/>
      <c r="APQ382" s="872"/>
      <c r="APR382" s="872"/>
      <c r="APS382" s="872"/>
      <c r="APT382" s="872"/>
      <c r="APU382" s="872"/>
      <c r="APV382" s="872"/>
      <c r="APW382" s="872"/>
      <c r="APX382" s="872"/>
      <c r="APY382" s="872"/>
      <c r="APZ382" s="872"/>
      <c r="AQA382" s="872"/>
      <c r="AQB382" s="872"/>
      <c r="AQC382" s="872"/>
      <c r="AQD382" s="872"/>
      <c r="AQE382" s="872"/>
      <c r="AQF382" s="872"/>
      <c r="AQG382" s="872"/>
      <c r="AQH382" s="872"/>
      <c r="AQI382" s="872"/>
      <c r="AQJ382" s="872"/>
      <c r="AQK382" s="872"/>
      <c r="AQL382" s="872"/>
      <c r="AQM382" s="872"/>
      <c r="AQN382" s="872"/>
      <c r="AQO382" s="872"/>
      <c r="AQP382" s="872"/>
      <c r="AQQ382" s="872"/>
      <c r="AQR382" s="872"/>
      <c r="AQS382" s="872"/>
      <c r="AQT382" s="872"/>
      <c r="AQU382" s="872"/>
      <c r="AQV382" s="872"/>
      <c r="AQW382" s="872"/>
      <c r="AQX382" s="872"/>
      <c r="AQY382" s="872"/>
      <c r="AQZ382" s="872"/>
      <c r="ARA382" s="872"/>
      <c r="ARB382" s="872"/>
      <c r="ARC382" s="872"/>
      <c r="ARD382" s="872"/>
      <c r="ARE382" s="872"/>
      <c r="ARF382" s="872"/>
      <c r="ARG382" s="872"/>
      <c r="ARH382" s="872"/>
      <c r="ARI382" s="872"/>
      <c r="ARJ382" s="872"/>
      <c r="ARK382" s="872"/>
      <c r="ARL382" s="872"/>
      <c r="ARM382" s="872"/>
      <c r="ARN382" s="872"/>
      <c r="ARO382" s="872"/>
      <c r="ARP382" s="872"/>
      <c r="ARQ382" s="872"/>
      <c r="ARR382" s="872"/>
      <c r="ARS382" s="872"/>
      <c r="ART382" s="872"/>
      <c r="ARU382" s="872"/>
      <c r="ARV382" s="872"/>
      <c r="ARW382" s="872"/>
      <c r="ARX382" s="872"/>
      <c r="ARY382" s="872"/>
      <c r="ARZ382" s="872"/>
      <c r="ASA382" s="872"/>
      <c r="ASB382" s="872"/>
      <c r="ASC382" s="872"/>
      <c r="ASD382" s="872"/>
      <c r="ASE382" s="872"/>
      <c r="ASF382" s="872"/>
      <c r="ASG382" s="872"/>
      <c r="ASH382" s="872"/>
      <c r="ASI382" s="872"/>
      <c r="ASJ382" s="872"/>
      <c r="ASK382" s="872"/>
      <c r="ASL382" s="872"/>
      <c r="ASM382" s="872"/>
      <c r="ASN382" s="872"/>
      <c r="ASO382" s="872"/>
      <c r="ASP382" s="872"/>
      <c r="ASQ382" s="872"/>
      <c r="ASR382" s="872"/>
      <c r="ASS382" s="872"/>
      <c r="AST382" s="872"/>
      <c r="ASU382" s="872"/>
      <c r="ASV382" s="872"/>
      <c r="ASW382" s="872"/>
      <c r="ASX382" s="872"/>
      <c r="ASY382" s="872"/>
      <c r="ASZ382" s="872"/>
      <c r="ATA382" s="872"/>
      <c r="ATB382" s="872"/>
      <c r="ATC382" s="872"/>
      <c r="ATD382" s="872"/>
      <c r="ATE382" s="872"/>
      <c r="ATF382" s="872"/>
      <c r="ATG382" s="872"/>
      <c r="ATH382" s="872"/>
      <c r="ATI382" s="872"/>
      <c r="ATJ382" s="872"/>
      <c r="ATK382" s="872"/>
      <c r="ATL382" s="872"/>
      <c r="ATM382" s="872"/>
      <c r="ATN382" s="872"/>
      <c r="ATO382" s="872"/>
      <c r="ATP382" s="872"/>
      <c r="ATQ382" s="872"/>
      <c r="ATR382" s="872"/>
      <c r="ATS382" s="872"/>
      <c r="ATT382" s="872"/>
      <c r="ATU382" s="872"/>
      <c r="ATV382" s="872"/>
      <c r="ATW382" s="872"/>
      <c r="ATX382" s="872"/>
      <c r="ATY382" s="872"/>
      <c r="ATZ382" s="872"/>
      <c r="AUA382" s="872"/>
      <c r="AUB382" s="872"/>
      <c r="AUC382" s="872"/>
      <c r="AUD382" s="872"/>
      <c r="AUE382" s="872"/>
      <c r="AUF382" s="872"/>
      <c r="AUG382" s="872"/>
      <c r="AUH382" s="872"/>
      <c r="AUI382" s="872"/>
      <c r="AUJ382" s="872"/>
      <c r="AUK382" s="872"/>
      <c r="AUL382" s="872"/>
      <c r="AUM382" s="872"/>
      <c r="AUN382" s="872"/>
      <c r="AUO382" s="872"/>
      <c r="AUP382" s="872"/>
      <c r="AUQ382" s="872"/>
      <c r="AUR382" s="872"/>
      <c r="AUS382" s="872"/>
      <c r="AUT382" s="872"/>
      <c r="AUU382" s="872"/>
      <c r="AUV382" s="872"/>
      <c r="AUW382" s="872"/>
      <c r="AUX382" s="872"/>
      <c r="AUY382" s="872"/>
      <c r="AUZ382" s="872"/>
      <c r="AVA382" s="872"/>
      <c r="AVB382" s="872"/>
      <c r="AVC382" s="872"/>
      <c r="AVD382" s="872"/>
      <c r="AVE382" s="872"/>
      <c r="AVF382" s="872"/>
      <c r="AVG382" s="872"/>
      <c r="AVH382" s="872"/>
      <c r="AVI382" s="872"/>
      <c r="AVJ382" s="872"/>
      <c r="AVK382" s="872"/>
      <c r="AVL382" s="872"/>
      <c r="AVM382" s="872"/>
      <c r="AVN382" s="872"/>
      <c r="AVO382" s="872"/>
      <c r="AVP382" s="872"/>
      <c r="AVQ382" s="872"/>
      <c r="AVR382" s="872"/>
      <c r="AVS382" s="872"/>
      <c r="AVT382" s="872"/>
      <c r="AVU382" s="872"/>
      <c r="AVV382" s="872"/>
      <c r="AVW382" s="872"/>
      <c r="AVX382" s="872"/>
      <c r="AVY382" s="872"/>
      <c r="AVZ382" s="872"/>
      <c r="AWA382" s="872"/>
      <c r="AWB382" s="872"/>
      <c r="AWC382" s="872"/>
      <c r="AWD382" s="872"/>
      <c r="AWE382" s="872"/>
      <c r="AWF382" s="872"/>
      <c r="AWG382" s="872"/>
      <c r="AWH382" s="872"/>
      <c r="AWI382" s="872"/>
      <c r="AWJ382" s="872"/>
      <c r="AWK382" s="872"/>
      <c r="AWL382" s="872"/>
      <c r="AWM382" s="872"/>
      <c r="AWN382" s="872"/>
      <c r="AWO382" s="872"/>
      <c r="AWP382" s="872"/>
      <c r="AWQ382" s="872"/>
      <c r="AWR382" s="872"/>
      <c r="AWS382" s="872"/>
      <c r="AWT382" s="872"/>
      <c r="AWU382" s="872"/>
      <c r="AWV382" s="872"/>
      <c r="AWW382" s="872"/>
      <c r="AWX382" s="872"/>
      <c r="AWY382" s="872"/>
      <c r="AWZ382" s="872"/>
      <c r="AXA382" s="872"/>
      <c r="AXB382" s="872"/>
      <c r="AXC382" s="872"/>
      <c r="AXD382" s="872"/>
      <c r="AXE382" s="872"/>
      <c r="AXF382" s="872"/>
      <c r="AXG382" s="872"/>
      <c r="AXH382" s="872"/>
      <c r="AXI382" s="872"/>
      <c r="AXJ382" s="872"/>
      <c r="AXK382" s="872"/>
      <c r="AXL382" s="872"/>
      <c r="AXM382" s="872"/>
      <c r="AXN382" s="872"/>
      <c r="AXO382" s="872"/>
      <c r="AXP382" s="872"/>
      <c r="AXQ382" s="872"/>
      <c r="AXR382" s="872"/>
      <c r="AXS382" s="872"/>
      <c r="AXT382" s="872"/>
      <c r="AXU382" s="872"/>
      <c r="AXV382" s="872"/>
      <c r="AXW382" s="872"/>
      <c r="AXX382" s="872"/>
      <c r="AXY382" s="872"/>
      <c r="AXZ382" s="872"/>
      <c r="AYA382" s="872"/>
      <c r="AYB382" s="872"/>
      <c r="AYC382" s="872"/>
      <c r="AYD382" s="872"/>
      <c r="AYE382" s="872"/>
      <c r="AYF382" s="872"/>
      <c r="AYG382" s="872"/>
      <c r="AYH382" s="872"/>
      <c r="AYI382" s="872"/>
      <c r="AYJ382" s="872"/>
      <c r="AYK382" s="872"/>
      <c r="AYL382" s="872"/>
      <c r="AYM382" s="872"/>
      <c r="AYN382" s="872"/>
      <c r="AYO382" s="872"/>
      <c r="AYP382" s="872"/>
      <c r="AYQ382" s="872"/>
      <c r="AYR382" s="872"/>
      <c r="AYS382" s="872"/>
      <c r="AYT382" s="872"/>
      <c r="AYU382" s="872"/>
      <c r="AYV382" s="872"/>
      <c r="AYW382" s="872"/>
      <c r="AYX382" s="872"/>
      <c r="AYY382" s="872"/>
      <c r="AYZ382" s="872"/>
      <c r="AZA382" s="872"/>
      <c r="AZB382" s="872"/>
      <c r="AZC382" s="872"/>
      <c r="AZD382" s="872"/>
      <c r="AZE382" s="872"/>
      <c r="AZF382" s="872"/>
      <c r="AZG382" s="872"/>
      <c r="AZH382" s="872"/>
      <c r="AZI382" s="872"/>
      <c r="AZJ382" s="872"/>
      <c r="AZK382" s="872"/>
      <c r="AZL382" s="872"/>
      <c r="AZM382" s="872"/>
      <c r="AZN382" s="872"/>
      <c r="AZO382" s="872"/>
      <c r="AZP382" s="872"/>
      <c r="AZQ382" s="872"/>
      <c r="AZR382" s="872"/>
      <c r="AZS382" s="872"/>
      <c r="AZT382" s="872"/>
      <c r="AZU382" s="872"/>
      <c r="AZV382" s="872"/>
      <c r="AZW382" s="872"/>
      <c r="AZX382" s="872"/>
      <c r="AZY382" s="872"/>
      <c r="AZZ382" s="872"/>
      <c r="BAA382" s="872"/>
      <c r="BAB382" s="872"/>
      <c r="BAC382" s="872"/>
      <c r="BAD382" s="872"/>
      <c r="BAE382" s="872"/>
      <c r="BAF382" s="872"/>
      <c r="BAG382" s="872"/>
      <c r="BAH382" s="872"/>
      <c r="BAI382" s="872"/>
      <c r="BAJ382" s="872"/>
      <c r="BAK382" s="872"/>
      <c r="BAL382" s="872"/>
      <c r="BAM382" s="872"/>
      <c r="BAN382" s="872"/>
      <c r="BAO382" s="872"/>
      <c r="BAP382" s="872"/>
      <c r="BAQ382" s="872"/>
      <c r="BAR382" s="872"/>
      <c r="BAS382" s="872"/>
      <c r="BAT382" s="872"/>
      <c r="BAU382" s="872"/>
      <c r="BAV382" s="872"/>
      <c r="BAW382" s="872"/>
      <c r="BAX382" s="872"/>
      <c r="BAY382" s="872"/>
      <c r="BAZ382" s="872"/>
      <c r="BBA382" s="872"/>
      <c r="BBB382" s="872"/>
      <c r="BBC382" s="872"/>
      <c r="BBD382" s="872"/>
      <c r="BBE382" s="872"/>
      <c r="BBF382" s="872"/>
      <c r="BBG382" s="872"/>
      <c r="BBH382" s="872"/>
      <c r="BBI382" s="872"/>
      <c r="BBJ382" s="872"/>
      <c r="BBK382" s="872"/>
      <c r="BBL382" s="872"/>
      <c r="BBM382" s="872"/>
      <c r="BBN382" s="872"/>
      <c r="BBO382" s="872"/>
      <c r="BBP382" s="872"/>
      <c r="BBQ382" s="872"/>
      <c r="BBR382" s="872"/>
      <c r="BBS382" s="872"/>
      <c r="BBT382" s="872"/>
      <c r="BBU382" s="872"/>
      <c r="BBV382" s="872"/>
      <c r="BBW382" s="872"/>
      <c r="BBX382" s="872"/>
      <c r="BBY382" s="872"/>
      <c r="BBZ382" s="872"/>
      <c r="BCA382" s="872"/>
      <c r="BCB382" s="872"/>
      <c r="BCC382" s="872"/>
      <c r="BCD382" s="872"/>
      <c r="BCE382" s="872"/>
      <c r="BCF382" s="872"/>
      <c r="BCG382" s="872"/>
      <c r="BCH382" s="872"/>
      <c r="BCI382" s="872"/>
      <c r="BCJ382" s="872"/>
      <c r="BCK382" s="872"/>
      <c r="BCL382" s="872"/>
      <c r="BCM382" s="872"/>
      <c r="BCN382" s="872"/>
      <c r="BCO382" s="872"/>
      <c r="BCP382" s="872"/>
      <c r="BCQ382" s="872"/>
      <c r="BCR382" s="872"/>
      <c r="BCS382" s="872"/>
      <c r="BCT382" s="872"/>
      <c r="BCU382" s="872"/>
      <c r="BCV382" s="872"/>
      <c r="BCW382" s="872"/>
      <c r="BCX382" s="872"/>
      <c r="BCY382" s="872"/>
      <c r="BCZ382" s="872"/>
      <c r="BDA382" s="872"/>
      <c r="BDB382" s="872"/>
      <c r="BDC382" s="872"/>
      <c r="BDD382" s="872"/>
      <c r="BDE382" s="872"/>
      <c r="BDF382" s="872"/>
      <c r="BDG382" s="872"/>
      <c r="BDH382" s="872"/>
      <c r="BDI382" s="872"/>
      <c r="BDJ382" s="872"/>
      <c r="BDK382" s="872"/>
      <c r="BDL382" s="872"/>
      <c r="BDM382" s="872"/>
      <c r="BDN382" s="872"/>
      <c r="BDO382" s="872"/>
      <c r="BDP382" s="872"/>
      <c r="BDQ382" s="872"/>
      <c r="BDR382" s="872"/>
      <c r="BDS382" s="872"/>
      <c r="BDT382" s="872"/>
      <c r="BDU382" s="872"/>
      <c r="BDV382" s="872"/>
      <c r="BDW382" s="872"/>
      <c r="BDX382" s="872"/>
      <c r="BDY382" s="872"/>
      <c r="BDZ382" s="872"/>
      <c r="BEA382" s="872"/>
      <c r="BEB382" s="872"/>
      <c r="BEC382" s="872"/>
      <c r="BED382" s="872"/>
      <c r="BEE382" s="872"/>
      <c r="BEF382" s="872"/>
      <c r="BEG382" s="872"/>
      <c r="BEH382" s="872"/>
      <c r="BEI382" s="872"/>
      <c r="BEJ382" s="872"/>
      <c r="BEK382" s="872"/>
      <c r="BEL382" s="872"/>
      <c r="BEM382" s="872"/>
      <c r="BEN382" s="872"/>
      <c r="BEO382" s="872"/>
      <c r="BEP382" s="872"/>
      <c r="BEQ382" s="872"/>
      <c r="BER382" s="872"/>
      <c r="BES382" s="872"/>
      <c r="BET382" s="872"/>
      <c r="BEU382" s="872"/>
      <c r="BEV382" s="872"/>
      <c r="BEW382" s="872"/>
      <c r="BEX382" s="872"/>
      <c r="BEY382" s="872"/>
      <c r="BEZ382" s="872"/>
      <c r="BFA382" s="872"/>
      <c r="BFB382" s="872"/>
      <c r="BFC382" s="872"/>
      <c r="BFD382" s="872"/>
      <c r="BFE382" s="872"/>
      <c r="BFF382" s="872"/>
      <c r="BFG382" s="872"/>
      <c r="BFH382" s="872"/>
      <c r="BFI382" s="872"/>
      <c r="BFJ382" s="872"/>
      <c r="BFK382" s="872"/>
      <c r="BFL382" s="872"/>
      <c r="BFM382" s="872"/>
      <c r="BFN382" s="872"/>
      <c r="BFO382" s="872"/>
      <c r="BFP382" s="872"/>
      <c r="BFQ382" s="872"/>
      <c r="BFR382" s="872"/>
      <c r="BFS382" s="872"/>
      <c r="BFT382" s="872"/>
      <c r="BFU382" s="872"/>
      <c r="BFV382" s="872"/>
      <c r="BFW382" s="872"/>
      <c r="BFX382" s="872"/>
      <c r="BFY382" s="872"/>
      <c r="BFZ382" s="872"/>
      <c r="BGA382" s="872"/>
      <c r="BGB382" s="872"/>
      <c r="BGC382" s="872"/>
      <c r="BGD382" s="872"/>
      <c r="BGE382" s="872"/>
      <c r="BGF382" s="872"/>
      <c r="BGG382" s="872"/>
      <c r="BGH382" s="872"/>
      <c r="BGI382" s="872"/>
      <c r="BGJ382" s="872"/>
      <c r="BGK382" s="872"/>
      <c r="BGL382" s="872"/>
      <c r="BGM382" s="872"/>
      <c r="BGN382" s="872"/>
      <c r="BGO382" s="872"/>
      <c r="BGP382" s="872"/>
      <c r="BGQ382" s="872"/>
      <c r="BGR382" s="872"/>
      <c r="BGS382" s="872"/>
      <c r="BGT382" s="872"/>
      <c r="BGU382" s="872"/>
      <c r="BGV382" s="872"/>
      <c r="BGW382" s="872"/>
      <c r="BGX382" s="872"/>
      <c r="BGY382" s="872"/>
      <c r="BGZ382" s="872"/>
      <c r="BHA382" s="872"/>
      <c r="BHB382" s="872"/>
      <c r="BHC382" s="872"/>
      <c r="BHD382" s="872"/>
      <c r="BHE382" s="872"/>
      <c r="BHF382" s="872"/>
      <c r="BHG382" s="872"/>
      <c r="BHH382" s="872"/>
      <c r="BHI382" s="872"/>
      <c r="BHJ382" s="872"/>
      <c r="BHK382" s="872"/>
      <c r="BHL382" s="872"/>
      <c r="BHM382" s="872"/>
      <c r="BHN382" s="872"/>
      <c r="BHO382" s="872"/>
      <c r="BHP382" s="872"/>
      <c r="BHQ382" s="872"/>
      <c r="BHR382" s="872"/>
      <c r="BHS382" s="872"/>
      <c r="BHT382" s="872"/>
      <c r="BHU382" s="872"/>
      <c r="BHV382" s="872"/>
      <c r="BHW382" s="872"/>
      <c r="BHX382" s="872"/>
      <c r="BHY382" s="872"/>
      <c r="BHZ382" s="872"/>
      <c r="BIA382" s="872"/>
      <c r="BIB382" s="872"/>
      <c r="BIC382" s="872"/>
      <c r="BID382" s="872"/>
      <c r="BIE382" s="872"/>
      <c r="BIF382" s="872"/>
      <c r="BIG382" s="872"/>
      <c r="BIH382" s="872"/>
      <c r="BII382" s="872"/>
      <c r="BIJ382" s="872"/>
      <c r="BIK382" s="872"/>
      <c r="BIL382" s="872"/>
      <c r="BIM382" s="872"/>
      <c r="BIN382" s="872"/>
      <c r="BIO382" s="872"/>
      <c r="BIP382" s="872"/>
      <c r="BIQ382" s="872"/>
      <c r="BIR382" s="872"/>
      <c r="BIS382" s="872"/>
      <c r="BIT382" s="872"/>
      <c r="BIU382" s="872"/>
      <c r="BIV382" s="872"/>
      <c r="BIW382" s="872"/>
      <c r="BIX382" s="872"/>
      <c r="BIY382" s="872"/>
      <c r="BIZ382" s="872"/>
      <c r="BJA382" s="872"/>
      <c r="BJB382" s="872"/>
      <c r="BJC382" s="872"/>
      <c r="BJD382" s="872"/>
      <c r="BJE382" s="872"/>
      <c r="BJF382" s="872"/>
      <c r="BJG382" s="872"/>
      <c r="BJH382" s="872"/>
      <c r="BJI382" s="872"/>
      <c r="BJJ382" s="872"/>
      <c r="BJK382" s="872"/>
      <c r="BJL382" s="872"/>
      <c r="BJM382" s="872"/>
      <c r="BJN382" s="872"/>
      <c r="BJO382" s="872"/>
      <c r="BJP382" s="872"/>
      <c r="BJQ382" s="872"/>
      <c r="BJR382" s="872"/>
      <c r="BJS382" s="872"/>
      <c r="BJT382" s="872"/>
      <c r="BJU382" s="872"/>
      <c r="BJV382" s="872"/>
      <c r="BJW382" s="872"/>
      <c r="BJX382" s="872"/>
      <c r="BJY382" s="872"/>
      <c r="BJZ382" s="872"/>
      <c r="BKA382" s="872"/>
      <c r="BKB382" s="872"/>
      <c r="BKC382" s="872"/>
      <c r="BKD382" s="872"/>
      <c r="BKE382" s="872"/>
      <c r="BKF382" s="872"/>
      <c r="BKG382" s="872"/>
      <c r="BKH382" s="872"/>
      <c r="BKI382" s="872"/>
      <c r="BKJ382" s="872"/>
      <c r="BKK382" s="872"/>
      <c r="BKL382" s="872"/>
      <c r="BKM382" s="872"/>
      <c r="BKN382" s="872"/>
      <c r="BKO382" s="872"/>
      <c r="BKP382" s="872"/>
      <c r="BKQ382" s="872"/>
      <c r="BKR382" s="872"/>
      <c r="BKS382" s="872"/>
      <c r="BKT382" s="872"/>
      <c r="BKU382" s="872"/>
      <c r="BKV382" s="872"/>
      <c r="BKW382" s="872"/>
      <c r="BKX382" s="872"/>
      <c r="BKY382" s="872"/>
      <c r="BKZ382" s="872"/>
      <c r="BLA382" s="872"/>
      <c r="BLB382" s="872"/>
      <c r="BLC382" s="872"/>
      <c r="BLD382" s="872"/>
      <c r="BLE382" s="872"/>
      <c r="BLF382" s="872"/>
      <c r="BLG382" s="872"/>
      <c r="BLH382" s="872"/>
      <c r="BLI382" s="872"/>
      <c r="BLJ382" s="872"/>
      <c r="BLK382" s="872"/>
      <c r="BLL382" s="872"/>
      <c r="BLM382" s="872"/>
      <c r="BLN382" s="872"/>
      <c r="BLO382" s="872"/>
      <c r="BLP382" s="872"/>
      <c r="BLQ382" s="872"/>
      <c r="BLR382" s="872"/>
      <c r="BLS382" s="872"/>
      <c r="BLT382" s="872"/>
      <c r="BLU382" s="872"/>
      <c r="BLV382" s="872"/>
      <c r="BLW382" s="872"/>
      <c r="BLX382" s="872"/>
      <c r="BLY382" s="872"/>
      <c r="BLZ382" s="872"/>
      <c r="BMA382" s="872"/>
      <c r="BMB382" s="872"/>
      <c r="BMC382" s="872"/>
      <c r="BMD382" s="872"/>
      <c r="BME382" s="872"/>
      <c r="BMF382" s="872"/>
      <c r="BMG382" s="872"/>
      <c r="BMH382" s="872"/>
      <c r="BMI382" s="872"/>
      <c r="BMJ382" s="872"/>
      <c r="BMK382" s="872"/>
      <c r="BML382" s="872"/>
      <c r="BMM382" s="872"/>
      <c r="BMN382" s="872"/>
      <c r="BMO382" s="872"/>
      <c r="BMP382" s="872"/>
      <c r="BMQ382" s="872"/>
      <c r="BMR382" s="872"/>
      <c r="BMS382" s="872"/>
      <c r="BMT382" s="872"/>
      <c r="BMU382" s="872"/>
      <c r="BMV382" s="872"/>
      <c r="BMW382" s="872"/>
      <c r="BMX382" s="872"/>
      <c r="BMY382" s="872"/>
      <c r="BMZ382" s="872"/>
      <c r="BNA382" s="872"/>
      <c r="BNB382" s="872"/>
      <c r="BNC382" s="872"/>
      <c r="BND382" s="872"/>
      <c r="BNE382" s="872"/>
      <c r="BNF382" s="872"/>
      <c r="BNG382" s="872"/>
      <c r="BNH382" s="872"/>
      <c r="BNI382" s="872"/>
      <c r="BNJ382" s="872"/>
      <c r="BNK382" s="872"/>
      <c r="BNL382" s="872"/>
      <c r="BNM382" s="872"/>
      <c r="BNN382" s="872"/>
      <c r="BNO382" s="872"/>
      <c r="BNP382" s="872"/>
      <c r="BNQ382" s="872"/>
      <c r="BNR382" s="872"/>
      <c r="BNS382" s="872"/>
      <c r="BNT382" s="872"/>
      <c r="BNU382" s="872"/>
      <c r="BNV382" s="872"/>
      <c r="BNW382" s="872"/>
      <c r="BNX382" s="872"/>
      <c r="BNY382" s="872"/>
      <c r="BNZ382" s="872"/>
      <c r="BOA382" s="872"/>
      <c r="BOB382" s="872"/>
      <c r="BOC382" s="872"/>
      <c r="BOD382" s="872"/>
      <c r="BOE382" s="872"/>
      <c r="BOF382" s="872"/>
      <c r="BOG382" s="872"/>
      <c r="BOH382" s="872"/>
      <c r="BOI382" s="872"/>
      <c r="BOJ382" s="872"/>
      <c r="BOK382" s="872"/>
      <c r="BOL382" s="872"/>
      <c r="BOM382" s="872"/>
      <c r="BON382" s="872"/>
      <c r="BOO382" s="872"/>
      <c r="BOP382" s="872"/>
      <c r="BOQ382" s="872"/>
      <c r="BOR382" s="872"/>
      <c r="BOS382" s="872"/>
      <c r="BOT382" s="872"/>
      <c r="BOU382" s="872"/>
      <c r="BOV382" s="872"/>
      <c r="BOW382" s="872"/>
      <c r="BOX382" s="872"/>
      <c r="BOY382" s="872"/>
      <c r="BOZ382" s="872"/>
      <c r="BPA382" s="872"/>
      <c r="BPB382" s="872"/>
      <c r="BPC382" s="872"/>
      <c r="BPD382" s="872"/>
      <c r="BPE382" s="872"/>
      <c r="BPF382" s="872"/>
      <c r="BPG382" s="872"/>
      <c r="BPH382" s="872"/>
      <c r="BPI382" s="872"/>
      <c r="BPJ382" s="872"/>
      <c r="BPK382" s="872"/>
      <c r="BPL382" s="872"/>
      <c r="BPM382" s="872"/>
      <c r="BPN382" s="872"/>
      <c r="BPO382" s="872"/>
      <c r="BPP382" s="872"/>
      <c r="BPQ382" s="872"/>
      <c r="BPR382" s="872"/>
      <c r="BPS382" s="872"/>
      <c r="BPT382" s="872"/>
      <c r="BPU382" s="872"/>
      <c r="BPV382" s="872"/>
      <c r="BPW382" s="872"/>
      <c r="BPX382" s="872"/>
      <c r="BPY382" s="872"/>
      <c r="BPZ382" s="872"/>
      <c r="BQA382" s="872"/>
      <c r="BQB382" s="872"/>
      <c r="BQC382" s="872"/>
      <c r="BQD382" s="872"/>
      <c r="BQE382" s="872"/>
      <c r="BQF382" s="872"/>
      <c r="BQG382" s="872"/>
      <c r="BQH382" s="872"/>
      <c r="BQI382" s="872"/>
      <c r="BQJ382" s="872"/>
      <c r="BQK382" s="872"/>
      <c r="BQL382" s="872"/>
      <c r="BQM382" s="872"/>
      <c r="BQN382" s="872"/>
      <c r="BQO382" s="872"/>
      <c r="BQP382" s="872"/>
      <c r="BQQ382" s="872"/>
      <c r="BQR382" s="872"/>
      <c r="BQS382" s="872"/>
      <c r="BQT382" s="872"/>
      <c r="BQU382" s="872"/>
      <c r="BQV382" s="872"/>
      <c r="BQW382" s="872"/>
      <c r="BQX382" s="872"/>
      <c r="BQY382" s="872"/>
      <c r="BQZ382" s="872"/>
      <c r="BRA382" s="872"/>
      <c r="BRB382" s="872"/>
      <c r="BRC382" s="872"/>
      <c r="BRD382" s="872"/>
      <c r="BRE382" s="872"/>
      <c r="BRF382" s="872"/>
      <c r="BRG382" s="872"/>
      <c r="BRH382" s="872"/>
      <c r="BRI382" s="872"/>
      <c r="BRJ382" s="872"/>
      <c r="BRK382" s="872"/>
      <c r="BRL382" s="872"/>
      <c r="BRM382" s="872"/>
      <c r="BRN382" s="872"/>
      <c r="BRO382" s="872"/>
      <c r="BRP382" s="872"/>
      <c r="BRQ382" s="872"/>
      <c r="BRR382" s="872"/>
      <c r="BRS382" s="872"/>
      <c r="BRT382" s="872"/>
      <c r="BRU382" s="872"/>
      <c r="BRV382" s="872"/>
      <c r="BRW382" s="872"/>
      <c r="BRX382" s="872"/>
      <c r="BRY382" s="872"/>
      <c r="BRZ382" s="872"/>
      <c r="BSA382" s="872"/>
      <c r="BSB382" s="872"/>
      <c r="BSC382" s="872"/>
      <c r="BSD382" s="872"/>
      <c r="BSE382" s="872"/>
      <c r="BSF382" s="872"/>
      <c r="BSG382" s="872"/>
      <c r="BSH382" s="872"/>
      <c r="BSI382" s="872"/>
      <c r="BSJ382" s="872"/>
      <c r="BSK382" s="872"/>
      <c r="BSL382" s="872"/>
      <c r="BSM382" s="872"/>
      <c r="BSN382" s="872"/>
      <c r="BSO382" s="872"/>
      <c r="BSP382" s="872"/>
      <c r="BSQ382" s="872"/>
      <c r="BSR382" s="872"/>
      <c r="BSS382" s="872"/>
      <c r="BST382" s="872"/>
      <c r="BSU382" s="872"/>
      <c r="BSV382" s="872"/>
      <c r="BSW382" s="872"/>
      <c r="BSX382" s="872"/>
      <c r="BSY382" s="872"/>
      <c r="BSZ382" s="872"/>
      <c r="BTA382" s="872"/>
      <c r="BTB382" s="872"/>
      <c r="BTC382" s="872"/>
      <c r="BTD382" s="872"/>
      <c r="BTE382" s="872"/>
      <c r="BTF382" s="872"/>
      <c r="BTG382" s="872"/>
      <c r="BTH382" s="872"/>
      <c r="BTI382" s="872"/>
      <c r="BTJ382" s="872"/>
      <c r="BTK382" s="872"/>
      <c r="BTL382" s="872"/>
      <c r="BTM382" s="872"/>
      <c r="BTN382" s="872"/>
      <c r="BTO382" s="872"/>
      <c r="BTP382" s="872"/>
      <c r="BTQ382" s="872"/>
      <c r="BTR382" s="872"/>
      <c r="BTS382" s="872"/>
      <c r="BTT382" s="872"/>
      <c r="BTU382" s="872"/>
      <c r="BTV382" s="872"/>
      <c r="BTW382" s="872"/>
      <c r="BTX382" s="872"/>
      <c r="BTY382" s="872"/>
      <c r="BTZ382" s="872"/>
      <c r="BUA382" s="872"/>
      <c r="BUB382" s="872"/>
      <c r="BUC382" s="872"/>
      <c r="BUD382" s="872"/>
      <c r="BUE382" s="872"/>
      <c r="BUF382" s="872"/>
      <c r="BUG382" s="872"/>
      <c r="BUH382" s="872"/>
      <c r="BUI382" s="872"/>
      <c r="BUJ382" s="872"/>
      <c r="BUK382" s="872"/>
      <c r="BUL382" s="872"/>
      <c r="BUM382" s="872"/>
      <c r="BUN382" s="872"/>
      <c r="BUO382" s="872"/>
      <c r="BUP382" s="872"/>
      <c r="BUQ382" s="872"/>
      <c r="BUR382" s="872"/>
      <c r="BUS382" s="872"/>
      <c r="BUT382" s="872"/>
      <c r="BUU382" s="872"/>
      <c r="BUV382" s="872"/>
      <c r="BUW382" s="872"/>
      <c r="BUX382" s="872"/>
      <c r="BUY382" s="872"/>
      <c r="BUZ382" s="872"/>
      <c r="BVA382" s="872"/>
      <c r="BVB382" s="872"/>
      <c r="BVC382" s="872"/>
      <c r="BVD382" s="872"/>
      <c r="BVE382" s="872"/>
      <c r="BVF382" s="872"/>
      <c r="BVG382" s="872"/>
      <c r="BVH382" s="872"/>
      <c r="BVI382" s="872"/>
      <c r="BVJ382" s="872"/>
      <c r="BVK382" s="872"/>
      <c r="BVL382" s="872"/>
      <c r="BVM382" s="872"/>
      <c r="BVN382" s="872"/>
      <c r="BVO382" s="872"/>
      <c r="BVP382" s="872"/>
      <c r="BVQ382" s="872"/>
      <c r="BVR382" s="872"/>
      <c r="BVS382" s="872"/>
      <c r="BVT382" s="872"/>
      <c r="BVU382" s="872"/>
      <c r="BVV382" s="872"/>
      <c r="BVW382" s="872"/>
      <c r="BVX382" s="872"/>
      <c r="BVY382" s="872"/>
      <c r="BVZ382" s="872"/>
      <c r="BWA382" s="872"/>
      <c r="BWB382" s="872"/>
      <c r="BWC382" s="872"/>
      <c r="BWD382" s="872"/>
      <c r="BWE382" s="872"/>
      <c r="BWF382" s="872"/>
      <c r="BWG382" s="872"/>
      <c r="BWH382" s="872"/>
      <c r="BWI382" s="872"/>
      <c r="BWJ382" s="872"/>
      <c r="BWK382" s="872"/>
      <c r="BWL382" s="872"/>
      <c r="BWM382" s="872"/>
      <c r="BWN382" s="872"/>
      <c r="BWO382" s="872"/>
      <c r="BWP382" s="872"/>
      <c r="BWQ382" s="872"/>
      <c r="BWR382" s="872"/>
      <c r="BWS382" s="872"/>
      <c r="BWT382" s="872"/>
      <c r="BWU382" s="872"/>
      <c r="BWV382" s="872"/>
      <c r="BWW382" s="872"/>
      <c r="BWX382" s="872"/>
      <c r="BWY382" s="872"/>
      <c r="BWZ382" s="872"/>
      <c r="BXA382" s="872"/>
      <c r="BXB382" s="872"/>
      <c r="BXC382" s="872"/>
      <c r="BXD382" s="872"/>
      <c r="BXE382" s="872"/>
      <c r="BXF382" s="872"/>
      <c r="BXG382" s="872"/>
      <c r="BXH382" s="872"/>
      <c r="BXI382" s="872"/>
      <c r="BXJ382" s="872"/>
      <c r="BXK382" s="872"/>
      <c r="BXL382" s="872"/>
      <c r="BXM382" s="872"/>
      <c r="BXN382" s="872"/>
      <c r="BXO382" s="872"/>
      <c r="BXP382" s="872"/>
      <c r="BXQ382" s="872"/>
      <c r="BXR382" s="872"/>
      <c r="BXS382" s="872"/>
      <c r="BXT382" s="872"/>
      <c r="BXU382" s="872"/>
      <c r="BXV382" s="872"/>
      <c r="BXW382" s="872"/>
      <c r="BXX382" s="872"/>
      <c r="BXY382" s="872"/>
      <c r="BXZ382" s="872"/>
      <c r="BYA382" s="872"/>
      <c r="BYB382" s="872"/>
      <c r="BYC382" s="872"/>
      <c r="BYD382" s="872"/>
      <c r="BYE382" s="872"/>
      <c r="BYF382" s="872"/>
      <c r="BYG382" s="872"/>
      <c r="BYH382" s="872"/>
      <c r="BYI382" s="872"/>
      <c r="BYJ382" s="872"/>
      <c r="BYK382" s="872"/>
      <c r="BYL382" s="872"/>
      <c r="BYM382" s="872"/>
      <c r="BYN382" s="872"/>
      <c r="BYO382" s="872"/>
      <c r="BYP382" s="872"/>
      <c r="BYQ382" s="872"/>
      <c r="BYR382" s="872"/>
      <c r="BYS382" s="872"/>
      <c r="BYT382" s="872"/>
      <c r="BYU382" s="872"/>
      <c r="BYV382" s="872"/>
      <c r="BYW382" s="872"/>
      <c r="BYX382" s="872"/>
      <c r="BYY382" s="872"/>
      <c r="BYZ382" s="872"/>
      <c r="BZA382" s="872"/>
      <c r="BZB382" s="872"/>
      <c r="BZC382" s="872"/>
      <c r="BZD382" s="872"/>
      <c r="BZE382" s="872"/>
      <c r="BZF382" s="872"/>
      <c r="BZG382" s="872"/>
      <c r="BZH382" s="872"/>
      <c r="BZI382" s="872"/>
      <c r="BZJ382" s="872"/>
      <c r="BZK382" s="872"/>
      <c r="BZL382" s="872"/>
      <c r="BZM382" s="872"/>
      <c r="BZN382" s="872"/>
      <c r="BZO382" s="872"/>
      <c r="BZP382" s="872"/>
      <c r="BZQ382" s="872"/>
      <c r="BZR382" s="872"/>
      <c r="BZS382" s="872"/>
      <c r="BZT382" s="872"/>
      <c r="BZU382" s="872"/>
      <c r="BZV382" s="872"/>
      <c r="BZW382" s="872"/>
      <c r="BZX382" s="872"/>
      <c r="BZY382" s="872"/>
      <c r="BZZ382" s="872"/>
      <c r="CAA382" s="872"/>
      <c r="CAB382" s="872"/>
      <c r="CAC382" s="872"/>
      <c r="CAD382" s="872"/>
      <c r="CAE382" s="872"/>
      <c r="CAF382" s="872"/>
      <c r="CAG382" s="872"/>
      <c r="CAH382" s="872"/>
      <c r="CAI382" s="872"/>
      <c r="CAJ382" s="872"/>
      <c r="CAK382" s="872"/>
      <c r="CAL382" s="872"/>
      <c r="CAM382" s="872"/>
      <c r="CAN382" s="872"/>
      <c r="CAO382" s="872"/>
      <c r="CAP382" s="872"/>
      <c r="CAQ382" s="872"/>
      <c r="CAR382" s="872"/>
      <c r="CAS382" s="872"/>
      <c r="CAT382" s="872"/>
      <c r="CAU382" s="872"/>
      <c r="CAV382" s="872"/>
      <c r="CAW382" s="872"/>
      <c r="CAX382" s="872"/>
      <c r="CAY382" s="872"/>
      <c r="CAZ382" s="872"/>
      <c r="CBA382" s="872"/>
      <c r="CBB382" s="872"/>
      <c r="CBC382" s="872"/>
      <c r="CBD382" s="872"/>
      <c r="CBE382" s="872"/>
      <c r="CBF382" s="872"/>
      <c r="CBG382" s="872"/>
      <c r="CBH382" s="872"/>
      <c r="CBI382" s="872"/>
      <c r="CBJ382" s="872"/>
      <c r="CBK382" s="872"/>
      <c r="CBL382" s="872"/>
      <c r="CBM382" s="872"/>
      <c r="CBN382" s="872"/>
      <c r="CBO382" s="872"/>
      <c r="CBP382" s="872"/>
      <c r="CBQ382" s="872"/>
      <c r="CBR382" s="872"/>
      <c r="CBS382" s="872"/>
      <c r="CBT382" s="872"/>
      <c r="CBU382" s="872"/>
      <c r="CBV382" s="872"/>
      <c r="CBW382" s="872"/>
      <c r="CBX382" s="872"/>
      <c r="CBY382" s="872"/>
      <c r="CBZ382" s="872"/>
      <c r="CCA382" s="872"/>
      <c r="CCB382" s="872"/>
      <c r="CCC382" s="872"/>
      <c r="CCD382" s="872"/>
      <c r="CCE382" s="872"/>
      <c r="CCF382" s="872"/>
      <c r="CCG382" s="872"/>
      <c r="CCH382" s="872"/>
      <c r="CCI382" s="872"/>
      <c r="CCJ382" s="872"/>
      <c r="CCK382" s="872"/>
      <c r="CCL382" s="872"/>
      <c r="CCM382" s="872"/>
      <c r="CCN382" s="872"/>
      <c r="CCO382" s="872"/>
      <c r="CCP382" s="872"/>
      <c r="CCQ382" s="872"/>
      <c r="CCR382" s="872"/>
      <c r="CCS382" s="872"/>
      <c r="CCT382" s="872"/>
      <c r="CCU382" s="872"/>
      <c r="CCV382" s="872"/>
      <c r="CCW382" s="872"/>
      <c r="CCX382" s="872"/>
      <c r="CCY382" s="872"/>
      <c r="CCZ382" s="872"/>
      <c r="CDA382" s="872"/>
      <c r="CDB382" s="872"/>
      <c r="CDC382" s="872"/>
      <c r="CDD382" s="872"/>
      <c r="CDE382" s="872"/>
      <c r="CDF382" s="872"/>
      <c r="CDG382" s="872"/>
      <c r="CDH382" s="872"/>
      <c r="CDI382" s="872"/>
      <c r="CDJ382" s="872"/>
      <c r="CDK382" s="872"/>
      <c r="CDL382" s="872"/>
      <c r="CDM382" s="872"/>
      <c r="CDN382" s="872"/>
      <c r="CDO382" s="872"/>
      <c r="CDP382" s="872"/>
      <c r="CDQ382" s="872"/>
      <c r="CDR382" s="872"/>
      <c r="CDS382" s="872"/>
      <c r="CDT382" s="872"/>
      <c r="CDU382" s="872"/>
      <c r="CDV382" s="872"/>
      <c r="CDW382" s="872"/>
      <c r="CDX382" s="872"/>
      <c r="CDY382" s="872"/>
      <c r="CDZ382" s="872"/>
      <c r="CEA382" s="872"/>
      <c r="CEB382" s="872"/>
      <c r="CEC382" s="872"/>
      <c r="CED382" s="872"/>
      <c r="CEE382" s="872"/>
      <c r="CEF382" s="872"/>
      <c r="CEG382" s="872"/>
      <c r="CEH382" s="872"/>
      <c r="CEI382" s="872"/>
      <c r="CEJ382" s="872"/>
      <c r="CEK382" s="872"/>
      <c r="CEL382" s="872"/>
      <c r="CEM382" s="872"/>
      <c r="CEN382" s="872"/>
      <c r="CEO382" s="872"/>
      <c r="CEP382" s="872"/>
      <c r="CEQ382" s="872"/>
      <c r="CER382" s="872"/>
      <c r="CES382" s="872"/>
      <c r="CET382" s="872"/>
      <c r="CEU382" s="872"/>
      <c r="CEV382" s="872"/>
      <c r="CEW382" s="872"/>
      <c r="CEX382" s="872"/>
      <c r="CEY382" s="872"/>
      <c r="CEZ382" s="872"/>
      <c r="CFA382" s="872"/>
      <c r="CFB382" s="872"/>
      <c r="CFC382" s="872"/>
      <c r="CFD382" s="872"/>
      <c r="CFE382" s="872"/>
      <c r="CFF382" s="872"/>
      <c r="CFG382" s="872"/>
      <c r="CFH382" s="872"/>
      <c r="CFI382" s="872"/>
      <c r="CFJ382" s="872"/>
      <c r="CFK382" s="872"/>
      <c r="CFL382" s="872"/>
      <c r="CFM382" s="872"/>
      <c r="CFN382" s="872"/>
      <c r="CFO382" s="872"/>
      <c r="CFP382" s="872"/>
      <c r="CFQ382" s="872"/>
      <c r="CFR382" s="872"/>
      <c r="CFS382" s="872"/>
      <c r="CFT382" s="872"/>
      <c r="CFU382" s="872"/>
      <c r="CFV382" s="872"/>
      <c r="CFW382" s="872"/>
      <c r="CFX382" s="872"/>
      <c r="CFY382" s="872"/>
      <c r="CFZ382" s="872"/>
      <c r="CGA382" s="872"/>
      <c r="CGB382" s="872"/>
      <c r="CGC382" s="872"/>
      <c r="CGD382" s="872"/>
      <c r="CGE382" s="872"/>
      <c r="CGF382" s="872"/>
      <c r="CGG382" s="872"/>
      <c r="CGH382" s="872"/>
      <c r="CGI382" s="872"/>
      <c r="CGJ382" s="872"/>
      <c r="CGK382" s="872"/>
      <c r="CGL382" s="872"/>
      <c r="CGM382" s="872"/>
      <c r="CGN382" s="872"/>
      <c r="CGO382" s="872"/>
      <c r="CGP382" s="872"/>
      <c r="CGQ382" s="872"/>
      <c r="CGR382" s="872"/>
      <c r="CGS382" s="872"/>
      <c r="CGT382" s="872"/>
      <c r="CGU382" s="872"/>
      <c r="CGV382" s="872"/>
      <c r="CGW382" s="872"/>
      <c r="CGX382" s="872"/>
      <c r="CGY382" s="872"/>
      <c r="CGZ382" s="872"/>
      <c r="CHA382" s="872"/>
      <c r="CHB382" s="872"/>
      <c r="CHC382" s="872"/>
      <c r="CHD382" s="872"/>
      <c r="CHE382" s="872"/>
      <c r="CHF382" s="872"/>
      <c r="CHG382" s="872"/>
      <c r="CHH382" s="872"/>
      <c r="CHI382" s="872"/>
      <c r="CHJ382" s="872"/>
      <c r="CHK382" s="872"/>
      <c r="CHL382" s="872"/>
      <c r="CHM382" s="872"/>
      <c r="CHN382" s="872"/>
      <c r="CHO382" s="872"/>
      <c r="CHP382" s="872"/>
      <c r="CHQ382" s="872"/>
      <c r="CHR382" s="872"/>
      <c r="CHS382" s="872"/>
      <c r="CHT382" s="872"/>
      <c r="CHU382" s="872"/>
      <c r="CHV382" s="872"/>
      <c r="CHW382" s="872"/>
      <c r="CHX382" s="872"/>
      <c r="CHY382" s="872"/>
      <c r="CHZ382" s="872"/>
      <c r="CIA382" s="872"/>
      <c r="CIB382" s="872"/>
      <c r="CIC382" s="872"/>
      <c r="CID382" s="872"/>
      <c r="CIE382" s="872"/>
      <c r="CIF382" s="872"/>
      <c r="CIG382" s="872"/>
      <c r="CIH382" s="872"/>
      <c r="CII382" s="872"/>
      <c r="CIJ382" s="872"/>
      <c r="CIK382" s="872"/>
      <c r="CIL382" s="872"/>
      <c r="CIM382" s="872"/>
      <c r="CIN382" s="872"/>
      <c r="CIO382" s="872"/>
      <c r="CIP382" s="872"/>
      <c r="CIQ382" s="872"/>
      <c r="CIR382" s="872"/>
      <c r="CIS382" s="872"/>
      <c r="CIT382" s="872"/>
      <c r="CIU382" s="872"/>
      <c r="CIV382" s="872"/>
      <c r="CIW382" s="872"/>
      <c r="CIX382" s="872"/>
      <c r="CIY382" s="872"/>
      <c r="CIZ382" s="872"/>
      <c r="CJA382" s="872"/>
      <c r="CJB382" s="872"/>
      <c r="CJC382" s="872"/>
      <c r="CJD382" s="872"/>
      <c r="CJE382" s="872"/>
      <c r="CJF382" s="872"/>
      <c r="CJG382" s="872"/>
      <c r="CJH382" s="872"/>
      <c r="CJI382" s="872"/>
      <c r="CJJ382" s="872"/>
      <c r="CJK382" s="872"/>
      <c r="CJL382" s="872"/>
      <c r="CJM382" s="872"/>
      <c r="CJN382" s="872"/>
      <c r="CJO382" s="872"/>
      <c r="CJP382" s="872"/>
      <c r="CJQ382" s="872"/>
      <c r="CJR382" s="872"/>
      <c r="CJS382" s="872"/>
      <c r="CJT382" s="872"/>
      <c r="CJU382" s="872"/>
      <c r="CJV382" s="872"/>
      <c r="CJW382" s="872"/>
      <c r="CJX382" s="872"/>
      <c r="CJY382" s="872"/>
      <c r="CJZ382" s="872"/>
      <c r="CKA382" s="872"/>
      <c r="CKB382" s="872"/>
      <c r="CKC382" s="872"/>
      <c r="CKD382" s="872"/>
      <c r="CKE382" s="872"/>
      <c r="CKF382" s="872"/>
      <c r="CKG382" s="872"/>
      <c r="CKH382" s="872"/>
      <c r="CKI382" s="872"/>
      <c r="CKJ382" s="872"/>
      <c r="CKK382" s="872"/>
      <c r="CKL382" s="872"/>
      <c r="CKM382" s="872"/>
      <c r="CKN382" s="872"/>
      <c r="CKO382" s="872"/>
      <c r="CKP382" s="872"/>
      <c r="CKQ382" s="872"/>
      <c r="CKR382" s="872"/>
      <c r="CKS382" s="872"/>
      <c r="CKT382" s="872"/>
      <c r="CKU382" s="872"/>
      <c r="CKV382" s="872"/>
      <c r="CKW382" s="872"/>
      <c r="CKX382" s="872"/>
      <c r="CKY382" s="872"/>
      <c r="CKZ382" s="872"/>
      <c r="CLA382" s="872"/>
      <c r="CLB382" s="872"/>
      <c r="CLC382" s="872"/>
      <c r="CLD382" s="872"/>
      <c r="CLE382" s="872"/>
      <c r="CLF382" s="872"/>
      <c r="CLG382" s="872"/>
      <c r="CLH382" s="872"/>
      <c r="CLI382" s="872"/>
      <c r="CLJ382" s="872"/>
      <c r="CLK382" s="872"/>
      <c r="CLL382" s="872"/>
      <c r="CLM382" s="872"/>
      <c r="CLN382" s="872"/>
      <c r="CLO382" s="872"/>
      <c r="CLP382" s="872"/>
      <c r="CLQ382" s="872"/>
      <c r="CLR382" s="872"/>
      <c r="CLS382" s="872"/>
      <c r="CLT382" s="872"/>
      <c r="CLU382" s="872"/>
      <c r="CLV382" s="872"/>
      <c r="CLW382" s="872"/>
      <c r="CLX382" s="872"/>
      <c r="CLY382" s="872"/>
      <c r="CLZ382" s="872"/>
      <c r="CMA382" s="872"/>
      <c r="CMB382" s="872"/>
      <c r="CMC382" s="872"/>
      <c r="CMD382" s="872"/>
      <c r="CME382" s="872"/>
      <c r="CMF382" s="872"/>
      <c r="CMG382" s="872"/>
      <c r="CMH382" s="872"/>
      <c r="CMI382" s="872"/>
      <c r="CMJ382" s="872"/>
      <c r="CMK382" s="872"/>
      <c r="CML382" s="872"/>
      <c r="CMM382" s="872"/>
      <c r="CMN382" s="872"/>
      <c r="CMO382" s="872"/>
      <c r="CMP382" s="872"/>
      <c r="CMQ382" s="872"/>
      <c r="CMR382" s="872"/>
      <c r="CMS382" s="872"/>
      <c r="CMT382" s="872"/>
      <c r="CMU382" s="872"/>
      <c r="CMV382" s="872"/>
      <c r="CMW382" s="872"/>
      <c r="CMX382" s="872"/>
      <c r="CMY382" s="872"/>
      <c r="CMZ382" s="872"/>
      <c r="CNA382" s="872"/>
      <c r="CNB382" s="872"/>
      <c r="CNC382" s="872"/>
      <c r="CND382" s="872"/>
      <c r="CNE382" s="872"/>
      <c r="CNF382" s="872"/>
      <c r="CNG382" s="872"/>
      <c r="CNH382" s="872"/>
      <c r="CNI382" s="872"/>
      <c r="CNJ382" s="872"/>
      <c r="CNK382" s="872"/>
      <c r="CNL382" s="872"/>
      <c r="CNM382" s="872"/>
      <c r="CNN382" s="872"/>
      <c r="CNO382" s="872"/>
      <c r="CNP382" s="872"/>
      <c r="CNQ382" s="872"/>
      <c r="CNR382" s="872"/>
      <c r="CNS382" s="872"/>
      <c r="CNT382" s="872"/>
      <c r="CNU382" s="872"/>
      <c r="CNV382" s="872"/>
      <c r="CNW382" s="872"/>
      <c r="CNX382" s="872"/>
      <c r="CNY382" s="872"/>
      <c r="CNZ382" s="872"/>
      <c r="COA382" s="872"/>
      <c r="COB382" s="872"/>
      <c r="COC382" s="872"/>
      <c r="COD382" s="872"/>
      <c r="COE382" s="872"/>
      <c r="COF382" s="872"/>
      <c r="COG382" s="872"/>
      <c r="COH382" s="872"/>
      <c r="COI382" s="872"/>
      <c r="COJ382" s="872"/>
      <c r="COK382" s="872"/>
      <c r="COL382" s="872"/>
      <c r="COM382" s="872"/>
      <c r="CON382" s="872"/>
      <c r="COO382" s="872"/>
      <c r="COP382" s="872"/>
      <c r="COQ382" s="872"/>
      <c r="COR382" s="872"/>
      <c r="COS382" s="872"/>
      <c r="COT382" s="872"/>
      <c r="COU382" s="872"/>
      <c r="COV382" s="872"/>
      <c r="COW382" s="872"/>
      <c r="COX382" s="872"/>
      <c r="COY382" s="872"/>
      <c r="COZ382" s="872"/>
      <c r="CPA382" s="872"/>
      <c r="CPB382" s="872"/>
      <c r="CPC382" s="872"/>
      <c r="CPD382" s="872"/>
      <c r="CPE382" s="872"/>
      <c r="CPF382" s="872"/>
      <c r="CPG382" s="872"/>
      <c r="CPH382" s="872"/>
      <c r="CPI382" s="872"/>
      <c r="CPJ382" s="872"/>
      <c r="CPK382" s="872"/>
      <c r="CPL382" s="872"/>
      <c r="CPM382" s="872"/>
      <c r="CPN382" s="872"/>
      <c r="CPO382" s="872"/>
      <c r="CPP382" s="872"/>
      <c r="CPQ382" s="872"/>
      <c r="CPR382" s="872"/>
      <c r="CPS382" s="872"/>
      <c r="CPT382" s="872"/>
      <c r="CPU382" s="872"/>
      <c r="CPV382" s="872"/>
      <c r="CPW382" s="872"/>
      <c r="CPX382" s="872"/>
      <c r="CPY382" s="872"/>
      <c r="CPZ382" s="872"/>
      <c r="CQA382" s="872"/>
      <c r="CQB382" s="872"/>
      <c r="CQC382" s="872"/>
      <c r="CQD382" s="872"/>
      <c r="CQE382" s="872"/>
      <c r="CQF382" s="872"/>
      <c r="CQG382" s="872"/>
      <c r="CQH382" s="872"/>
      <c r="CQI382" s="872"/>
      <c r="CQJ382" s="872"/>
      <c r="CQK382" s="872"/>
      <c r="CQL382" s="872"/>
      <c r="CQM382" s="872"/>
      <c r="CQN382" s="872"/>
      <c r="CQO382" s="872"/>
      <c r="CQP382" s="872"/>
      <c r="CQQ382" s="872"/>
      <c r="CQR382" s="872"/>
      <c r="CQS382" s="872"/>
      <c r="CQT382" s="872"/>
      <c r="CQU382" s="872"/>
      <c r="CQV382" s="872"/>
      <c r="CQW382" s="872"/>
      <c r="CQX382" s="872"/>
      <c r="CQY382" s="872"/>
      <c r="CQZ382" s="872"/>
      <c r="CRA382" s="872"/>
      <c r="CRB382" s="872"/>
      <c r="CRC382" s="872"/>
      <c r="CRD382" s="872"/>
      <c r="CRE382" s="872"/>
      <c r="CRF382" s="872"/>
      <c r="CRG382" s="872"/>
      <c r="CRH382" s="872"/>
      <c r="CRI382" s="872"/>
      <c r="CRJ382" s="872"/>
      <c r="CRK382" s="872"/>
      <c r="CRL382" s="872"/>
      <c r="CRM382" s="872"/>
      <c r="CRN382" s="872"/>
      <c r="CRO382" s="872"/>
      <c r="CRP382" s="872"/>
      <c r="CRQ382" s="872"/>
      <c r="CRR382" s="872"/>
      <c r="CRS382" s="872"/>
      <c r="CRT382" s="872"/>
      <c r="CRU382" s="872"/>
      <c r="CRV382" s="872"/>
      <c r="CRW382" s="872"/>
      <c r="CRX382" s="872"/>
      <c r="CRY382" s="872"/>
      <c r="CRZ382" s="872"/>
      <c r="CSA382" s="872"/>
      <c r="CSB382" s="872"/>
      <c r="CSC382" s="872"/>
      <c r="CSD382" s="872"/>
      <c r="CSE382" s="872"/>
      <c r="CSF382" s="872"/>
      <c r="CSG382" s="872"/>
      <c r="CSH382" s="872"/>
      <c r="CSI382" s="872"/>
      <c r="CSJ382" s="872"/>
      <c r="CSK382" s="872"/>
      <c r="CSL382" s="872"/>
      <c r="CSM382" s="872"/>
      <c r="CSN382" s="872"/>
      <c r="CSO382" s="872"/>
      <c r="CSP382" s="872"/>
      <c r="CSQ382" s="872"/>
      <c r="CSR382" s="872"/>
      <c r="CSS382" s="872"/>
      <c r="CST382" s="872"/>
      <c r="CSU382" s="872"/>
      <c r="CSV382" s="872"/>
      <c r="CSW382" s="872"/>
      <c r="CSX382" s="872"/>
      <c r="CSY382" s="872"/>
      <c r="CSZ382" s="872"/>
      <c r="CTA382" s="872"/>
      <c r="CTB382" s="872"/>
      <c r="CTC382" s="872"/>
      <c r="CTD382" s="872"/>
      <c r="CTE382" s="872"/>
      <c r="CTF382" s="872"/>
      <c r="CTG382" s="872"/>
      <c r="CTH382" s="872"/>
      <c r="CTI382" s="872"/>
      <c r="CTJ382" s="872"/>
      <c r="CTK382" s="872"/>
      <c r="CTL382" s="872"/>
      <c r="CTM382" s="872"/>
      <c r="CTN382" s="872"/>
      <c r="CTO382" s="872"/>
      <c r="CTP382" s="872"/>
      <c r="CTQ382" s="872"/>
      <c r="CTR382" s="872"/>
      <c r="CTS382" s="872"/>
      <c r="CTT382" s="872"/>
      <c r="CTU382" s="872"/>
      <c r="CTV382" s="872"/>
      <c r="CTW382" s="872"/>
      <c r="CTX382" s="872"/>
      <c r="CTY382" s="872"/>
      <c r="CTZ382" s="872"/>
      <c r="CUA382" s="872"/>
      <c r="CUB382" s="872"/>
      <c r="CUC382" s="872"/>
      <c r="CUD382" s="872"/>
      <c r="CUE382" s="872"/>
      <c r="CUF382" s="872"/>
      <c r="CUG382" s="872"/>
      <c r="CUH382" s="872"/>
      <c r="CUI382" s="872"/>
      <c r="CUJ382" s="872"/>
      <c r="CUK382" s="872"/>
      <c r="CUL382" s="872"/>
      <c r="CUM382" s="872"/>
      <c r="CUN382" s="872"/>
      <c r="CUO382" s="872"/>
      <c r="CUP382" s="872"/>
      <c r="CUQ382" s="872"/>
      <c r="CUR382" s="872"/>
      <c r="CUS382" s="872"/>
      <c r="CUT382" s="872"/>
      <c r="CUU382" s="872"/>
      <c r="CUV382" s="872"/>
      <c r="CUW382" s="872"/>
      <c r="CUX382" s="872"/>
      <c r="CUY382" s="872"/>
      <c r="CUZ382" s="872"/>
      <c r="CVA382" s="872"/>
      <c r="CVB382" s="872"/>
      <c r="CVC382" s="872"/>
      <c r="CVD382" s="872"/>
      <c r="CVE382" s="872"/>
      <c r="CVF382" s="872"/>
      <c r="CVG382" s="872"/>
      <c r="CVH382" s="872"/>
      <c r="CVI382" s="872"/>
      <c r="CVJ382" s="872"/>
      <c r="CVK382" s="872"/>
      <c r="CVL382" s="872"/>
      <c r="CVM382" s="872"/>
      <c r="CVN382" s="872"/>
      <c r="CVO382" s="872"/>
      <c r="CVP382" s="872"/>
      <c r="CVQ382" s="872"/>
      <c r="CVR382" s="872"/>
      <c r="CVS382" s="872"/>
      <c r="CVT382" s="872"/>
      <c r="CVU382" s="872"/>
      <c r="CVV382" s="872"/>
      <c r="CVW382" s="872"/>
      <c r="CVX382" s="872"/>
      <c r="CVY382" s="872"/>
      <c r="CVZ382" s="872"/>
      <c r="CWA382" s="872"/>
      <c r="CWB382" s="872"/>
      <c r="CWC382" s="872"/>
      <c r="CWD382" s="872"/>
      <c r="CWE382" s="872"/>
      <c r="CWF382" s="872"/>
      <c r="CWG382" s="872"/>
      <c r="CWH382" s="872"/>
      <c r="CWI382" s="872"/>
      <c r="CWJ382" s="872"/>
      <c r="CWK382" s="872"/>
      <c r="CWL382" s="872"/>
      <c r="CWM382" s="872"/>
      <c r="CWN382" s="872"/>
      <c r="CWO382" s="872"/>
      <c r="CWP382" s="872"/>
      <c r="CWQ382" s="872"/>
      <c r="CWR382" s="872"/>
      <c r="CWS382" s="872"/>
      <c r="CWT382" s="872"/>
      <c r="CWU382" s="872"/>
      <c r="CWV382" s="872"/>
      <c r="CWW382" s="872"/>
      <c r="CWX382" s="872"/>
      <c r="CWY382" s="872"/>
      <c r="CWZ382" s="872"/>
      <c r="CXA382" s="872"/>
      <c r="CXB382" s="872"/>
      <c r="CXC382" s="872"/>
      <c r="CXD382" s="872"/>
      <c r="CXE382" s="872"/>
      <c r="CXF382" s="872"/>
      <c r="CXG382" s="872"/>
      <c r="CXH382" s="872"/>
      <c r="CXI382" s="872"/>
      <c r="CXJ382" s="872"/>
      <c r="CXK382" s="872"/>
      <c r="CXL382" s="872"/>
      <c r="CXM382" s="872"/>
      <c r="CXN382" s="872"/>
      <c r="CXO382" s="872"/>
      <c r="CXP382" s="872"/>
      <c r="CXQ382" s="872"/>
      <c r="CXR382" s="872"/>
      <c r="CXS382" s="872"/>
      <c r="CXT382" s="872"/>
      <c r="CXU382" s="872"/>
      <c r="CXV382" s="872"/>
      <c r="CXW382" s="872"/>
      <c r="CXX382" s="872"/>
      <c r="CXY382" s="872"/>
      <c r="CXZ382" s="872"/>
      <c r="CYA382" s="872"/>
      <c r="CYB382" s="872"/>
      <c r="CYC382" s="872"/>
      <c r="CYD382" s="872"/>
      <c r="CYE382" s="872"/>
      <c r="CYF382" s="872"/>
      <c r="CYG382" s="872"/>
      <c r="CYH382" s="872"/>
      <c r="CYI382" s="872"/>
      <c r="CYJ382" s="872"/>
      <c r="CYK382" s="872"/>
      <c r="CYL382" s="872"/>
      <c r="CYM382" s="872"/>
      <c r="CYN382" s="872"/>
      <c r="CYO382" s="872"/>
      <c r="CYP382" s="872"/>
      <c r="CYQ382" s="872"/>
      <c r="CYR382" s="872"/>
      <c r="CYS382" s="872"/>
      <c r="CYT382" s="872"/>
      <c r="CYU382" s="872"/>
      <c r="CYV382" s="872"/>
      <c r="CYW382" s="872"/>
      <c r="CYX382" s="872"/>
      <c r="CYY382" s="872"/>
      <c r="CYZ382" s="872"/>
      <c r="CZA382" s="872"/>
      <c r="CZB382" s="872"/>
      <c r="CZC382" s="872"/>
      <c r="CZD382" s="872"/>
      <c r="CZE382" s="872"/>
      <c r="CZF382" s="872"/>
      <c r="CZG382" s="872"/>
      <c r="CZH382" s="872"/>
      <c r="CZI382" s="872"/>
      <c r="CZJ382" s="872"/>
      <c r="CZK382" s="872"/>
      <c r="CZL382" s="872"/>
      <c r="CZM382" s="872"/>
      <c r="CZN382" s="872"/>
      <c r="CZO382" s="872"/>
      <c r="CZP382" s="872"/>
      <c r="CZQ382" s="872"/>
      <c r="CZR382" s="872"/>
      <c r="CZS382" s="872"/>
      <c r="CZT382" s="872"/>
      <c r="CZU382" s="872"/>
      <c r="CZV382" s="872"/>
      <c r="CZW382" s="872"/>
      <c r="CZX382" s="872"/>
      <c r="CZY382" s="872"/>
      <c r="CZZ382" s="872"/>
      <c r="DAA382" s="872"/>
      <c r="DAB382" s="872"/>
      <c r="DAC382" s="872"/>
      <c r="DAD382" s="872"/>
      <c r="DAE382" s="872"/>
      <c r="DAF382" s="872"/>
      <c r="DAG382" s="872"/>
      <c r="DAH382" s="872"/>
      <c r="DAI382" s="872"/>
      <c r="DAJ382" s="872"/>
      <c r="DAK382" s="872"/>
      <c r="DAL382" s="872"/>
      <c r="DAM382" s="872"/>
      <c r="DAN382" s="872"/>
      <c r="DAO382" s="872"/>
      <c r="DAP382" s="872"/>
      <c r="DAQ382" s="872"/>
      <c r="DAR382" s="872"/>
      <c r="DAS382" s="872"/>
      <c r="DAT382" s="872"/>
      <c r="DAU382" s="872"/>
      <c r="DAV382" s="872"/>
      <c r="DAW382" s="872"/>
      <c r="DAX382" s="872"/>
      <c r="DAY382" s="872"/>
      <c r="DAZ382" s="872"/>
      <c r="DBA382" s="872"/>
      <c r="DBB382" s="872"/>
      <c r="DBC382" s="872"/>
      <c r="DBD382" s="872"/>
      <c r="DBE382" s="872"/>
      <c r="DBF382" s="872"/>
      <c r="DBG382" s="872"/>
      <c r="DBH382" s="872"/>
      <c r="DBI382" s="872"/>
      <c r="DBJ382" s="872"/>
      <c r="DBK382" s="872"/>
      <c r="DBL382" s="872"/>
      <c r="DBM382" s="872"/>
      <c r="DBN382" s="872"/>
      <c r="DBO382" s="872"/>
      <c r="DBP382" s="872"/>
      <c r="DBQ382" s="872"/>
      <c r="DBR382" s="872"/>
      <c r="DBS382" s="872"/>
      <c r="DBT382" s="872"/>
      <c r="DBU382" s="872"/>
      <c r="DBV382" s="872"/>
      <c r="DBW382" s="872"/>
      <c r="DBX382" s="872"/>
      <c r="DBY382" s="872"/>
      <c r="DBZ382" s="872"/>
      <c r="DCA382" s="872"/>
      <c r="DCB382" s="872"/>
      <c r="DCC382" s="872"/>
      <c r="DCD382" s="872"/>
      <c r="DCE382" s="872"/>
      <c r="DCF382" s="872"/>
      <c r="DCG382" s="872"/>
      <c r="DCH382" s="872"/>
      <c r="DCI382" s="872"/>
      <c r="DCJ382" s="872"/>
      <c r="DCK382" s="872"/>
      <c r="DCL382" s="872"/>
      <c r="DCM382" s="872"/>
      <c r="DCN382" s="872"/>
      <c r="DCO382" s="872"/>
      <c r="DCP382" s="872"/>
      <c r="DCQ382" s="872"/>
      <c r="DCR382" s="872"/>
      <c r="DCS382" s="872"/>
      <c r="DCT382" s="872"/>
      <c r="DCU382" s="872"/>
      <c r="DCV382" s="872"/>
      <c r="DCW382" s="872"/>
      <c r="DCX382" s="872"/>
      <c r="DCY382" s="872"/>
      <c r="DCZ382" s="872"/>
      <c r="DDA382" s="872"/>
      <c r="DDB382" s="872"/>
      <c r="DDC382" s="872"/>
      <c r="DDD382" s="872"/>
      <c r="DDE382" s="872"/>
      <c r="DDF382" s="872"/>
      <c r="DDG382" s="872"/>
      <c r="DDH382" s="872"/>
      <c r="DDI382" s="872"/>
      <c r="DDJ382" s="872"/>
      <c r="DDK382" s="872"/>
      <c r="DDL382" s="872"/>
      <c r="DDM382" s="872"/>
      <c r="DDN382" s="872"/>
      <c r="DDO382" s="872"/>
      <c r="DDP382" s="872"/>
      <c r="DDQ382" s="872"/>
      <c r="DDR382" s="872"/>
      <c r="DDS382" s="872"/>
      <c r="DDT382" s="872"/>
      <c r="DDU382" s="872"/>
      <c r="DDV382" s="872"/>
      <c r="DDW382" s="872"/>
      <c r="DDX382" s="872"/>
      <c r="DDY382" s="872"/>
      <c r="DDZ382" s="872"/>
      <c r="DEA382" s="872"/>
      <c r="DEB382" s="872"/>
      <c r="DEC382" s="872"/>
      <c r="DED382" s="872"/>
      <c r="DEE382" s="872"/>
      <c r="DEF382" s="872"/>
      <c r="DEG382" s="872"/>
      <c r="DEH382" s="872"/>
      <c r="DEI382" s="872"/>
      <c r="DEJ382" s="872"/>
      <c r="DEK382" s="872"/>
      <c r="DEL382" s="872"/>
      <c r="DEM382" s="872"/>
      <c r="DEN382" s="872"/>
      <c r="DEO382" s="872"/>
      <c r="DEP382" s="872"/>
      <c r="DEQ382" s="872"/>
      <c r="DER382" s="872"/>
      <c r="DES382" s="872"/>
      <c r="DET382" s="872"/>
      <c r="DEU382" s="872"/>
      <c r="DEV382" s="872"/>
      <c r="DEW382" s="872"/>
      <c r="DEX382" s="872"/>
      <c r="DEY382" s="872"/>
      <c r="DEZ382" s="872"/>
      <c r="DFA382" s="872"/>
      <c r="DFB382" s="872"/>
      <c r="DFC382" s="872"/>
      <c r="DFD382" s="872"/>
      <c r="DFE382" s="872"/>
      <c r="DFF382" s="872"/>
      <c r="DFG382" s="872"/>
      <c r="DFH382" s="872"/>
      <c r="DFI382" s="872"/>
      <c r="DFJ382" s="872"/>
      <c r="DFK382" s="872"/>
      <c r="DFL382" s="872"/>
      <c r="DFM382" s="872"/>
      <c r="DFN382" s="872"/>
      <c r="DFO382" s="872"/>
      <c r="DFP382" s="872"/>
      <c r="DFQ382" s="872"/>
      <c r="DFR382" s="872"/>
      <c r="DFS382" s="872"/>
      <c r="DFT382" s="872"/>
      <c r="DFU382" s="872"/>
      <c r="DFV382" s="872"/>
      <c r="DFW382" s="872"/>
      <c r="DFX382" s="872"/>
      <c r="DFY382" s="872"/>
      <c r="DFZ382" s="872"/>
      <c r="DGA382" s="872"/>
      <c r="DGB382" s="872"/>
      <c r="DGC382" s="872"/>
      <c r="DGD382" s="872"/>
      <c r="DGE382" s="872"/>
      <c r="DGF382" s="872"/>
      <c r="DGG382" s="872"/>
      <c r="DGH382" s="872"/>
      <c r="DGI382" s="872"/>
      <c r="DGJ382" s="872"/>
      <c r="DGK382" s="872"/>
      <c r="DGL382" s="872"/>
      <c r="DGM382" s="872"/>
      <c r="DGN382" s="872"/>
      <c r="DGO382" s="872"/>
      <c r="DGP382" s="872"/>
      <c r="DGQ382" s="872"/>
      <c r="DGR382" s="872"/>
      <c r="DGS382" s="872"/>
      <c r="DGT382" s="872"/>
      <c r="DGU382" s="872"/>
      <c r="DGV382" s="872"/>
      <c r="DGW382" s="872"/>
      <c r="DGX382" s="872"/>
      <c r="DGY382" s="872"/>
      <c r="DGZ382" s="872"/>
      <c r="DHA382" s="872"/>
      <c r="DHB382" s="872"/>
      <c r="DHC382" s="872"/>
      <c r="DHD382" s="872"/>
      <c r="DHE382" s="872"/>
      <c r="DHF382" s="872"/>
      <c r="DHG382" s="872"/>
      <c r="DHH382" s="872"/>
      <c r="DHI382" s="872"/>
      <c r="DHJ382" s="872"/>
      <c r="DHK382" s="872"/>
      <c r="DHL382" s="872"/>
      <c r="DHM382" s="872"/>
      <c r="DHN382" s="872"/>
      <c r="DHO382" s="872"/>
      <c r="DHP382" s="872"/>
      <c r="DHQ382" s="872"/>
      <c r="DHR382" s="872"/>
      <c r="DHS382" s="872"/>
      <c r="DHT382" s="872"/>
      <c r="DHU382" s="872"/>
      <c r="DHV382" s="872"/>
      <c r="DHW382" s="872"/>
      <c r="DHX382" s="872"/>
      <c r="DHY382" s="872"/>
      <c r="DHZ382" s="872"/>
      <c r="DIA382" s="872"/>
      <c r="DIB382" s="872"/>
      <c r="DIC382" s="872"/>
      <c r="DID382" s="872"/>
      <c r="DIE382" s="872"/>
      <c r="DIF382" s="872"/>
      <c r="DIG382" s="872"/>
      <c r="DIH382" s="872"/>
      <c r="DII382" s="872"/>
      <c r="DIJ382" s="872"/>
      <c r="DIK382" s="872"/>
      <c r="DIL382" s="872"/>
      <c r="DIM382" s="872"/>
      <c r="DIN382" s="872"/>
      <c r="DIO382" s="872"/>
      <c r="DIP382" s="872"/>
      <c r="DIQ382" s="872"/>
      <c r="DIR382" s="872"/>
      <c r="DIS382" s="872"/>
      <c r="DIT382" s="872"/>
      <c r="DIU382" s="872"/>
      <c r="DIV382" s="872"/>
      <c r="DIW382" s="872"/>
      <c r="DIX382" s="872"/>
      <c r="DIY382" s="872"/>
      <c r="DIZ382" s="872"/>
      <c r="DJA382" s="872"/>
      <c r="DJB382" s="872"/>
      <c r="DJC382" s="872"/>
      <c r="DJD382" s="872"/>
      <c r="DJE382" s="872"/>
      <c r="DJF382" s="872"/>
      <c r="DJG382" s="872"/>
      <c r="DJH382" s="872"/>
      <c r="DJI382" s="872"/>
      <c r="DJJ382" s="872"/>
      <c r="DJK382" s="872"/>
      <c r="DJL382" s="872"/>
      <c r="DJM382" s="872"/>
      <c r="DJN382" s="872"/>
      <c r="DJO382" s="872"/>
      <c r="DJP382" s="872"/>
      <c r="DJQ382" s="872"/>
      <c r="DJR382" s="872"/>
      <c r="DJS382" s="872"/>
      <c r="DJT382" s="872"/>
      <c r="DJU382" s="872"/>
      <c r="DJV382" s="872"/>
      <c r="DJW382" s="872"/>
      <c r="DJX382" s="872"/>
      <c r="DJY382" s="872"/>
      <c r="DJZ382" s="872"/>
      <c r="DKA382" s="872"/>
      <c r="DKB382" s="872"/>
      <c r="DKC382" s="872"/>
      <c r="DKD382" s="872"/>
      <c r="DKE382" s="872"/>
      <c r="DKF382" s="872"/>
      <c r="DKG382" s="872"/>
      <c r="DKH382" s="872"/>
      <c r="DKI382" s="872"/>
      <c r="DKJ382" s="872"/>
      <c r="DKK382" s="872"/>
      <c r="DKL382" s="872"/>
      <c r="DKM382" s="872"/>
      <c r="DKN382" s="872"/>
      <c r="DKO382" s="872"/>
      <c r="DKP382" s="872"/>
      <c r="DKQ382" s="872"/>
      <c r="DKR382" s="872"/>
      <c r="DKS382" s="872"/>
      <c r="DKT382" s="872"/>
      <c r="DKU382" s="872"/>
      <c r="DKV382" s="872"/>
      <c r="DKW382" s="872"/>
      <c r="DKX382" s="872"/>
      <c r="DKY382" s="872"/>
      <c r="DKZ382" s="872"/>
      <c r="DLA382" s="872"/>
      <c r="DLB382" s="872"/>
      <c r="DLC382" s="872"/>
      <c r="DLD382" s="872"/>
      <c r="DLE382" s="872"/>
      <c r="DLF382" s="872"/>
      <c r="DLG382" s="872"/>
      <c r="DLH382" s="872"/>
      <c r="DLI382" s="872"/>
      <c r="DLJ382" s="872"/>
      <c r="DLK382" s="872"/>
      <c r="DLL382" s="872"/>
      <c r="DLM382" s="872"/>
      <c r="DLN382" s="872"/>
      <c r="DLO382" s="872"/>
      <c r="DLP382" s="872"/>
      <c r="DLQ382" s="872"/>
      <c r="DLR382" s="872"/>
      <c r="DLS382" s="872"/>
      <c r="DLT382" s="872"/>
      <c r="DLU382" s="872"/>
      <c r="DLV382" s="872"/>
      <c r="DLW382" s="872"/>
      <c r="DLX382" s="872"/>
      <c r="DLY382" s="872"/>
      <c r="DLZ382" s="872"/>
      <c r="DMA382" s="872"/>
      <c r="DMB382" s="872"/>
      <c r="DMC382" s="872"/>
      <c r="DMD382" s="872"/>
      <c r="DME382" s="872"/>
      <c r="DMF382" s="872"/>
      <c r="DMG382" s="872"/>
      <c r="DMH382" s="872"/>
      <c r="DMI382" s="872"/>
      <c r="DMJ382" s="872"/>
      <c r="DMK382" s="872"/>
      <c r="DML382" s="872"/>
      <c r="DMM382" s="872"/>
      <c r="DMN382" s="872"/>
      <c r="DMO382" s="872"/>
      <c r="DMP382" s="872"/>
      <c r="DMQ382" s="872"/>
      <c r="DMR382" s="872"/>
      <c r="DMS382" s="872"/>
      <c r="DMT382" s="872"/>
      <c r="DMU382" s="872"/>
      <c r="DMV382" s="872"/>
      <c r="DMW382" s="872"/>
      <c r="DMX382" s="872"/>
      <c r="DMY382" s="872"/>
      <c r="DMZ382" s="872"/>
      <c r="DNA382" s="872"/>
      <c r="DNB382" s="872"/>
      <c r="DNC382" s="872"/>
      <c r="DND382" s="872"/>
      <c r="DNE382" s="872"/>
      <c r="DNF382" s="872"/>
      <c r="DNG382" s="872"/>
      <c r="DNH382" s="872"/>
      <c r="DNI382" s="872"/>
      <c r="DNJ382" s="872"/>
      <c r="DNK382" s="872"/>
      <c r="DNL382" s="872"/>
      <c r="DNM382" s="872"/>
      <c r="DNN382" s="872"/>
      <c r="DNO382" s="872"/>
      <c r="DNP382" s="872"/>
      <c r="DNQ382" s="872"/>
      <c r="DNR382" s="872"/>
      <c r="DNS382" s="872"/>
      <c r="DNT382" s="872"/>
      <c r="DNU382" s="872"/>
      <c r="DNV382" s="872"/>
      <c r="DNW382" s="872"/>
      <c r="DNX382" s="872"/>
      <c r="DNY382" s="872"/>
      <c r="DNZ382" s="872"/>
      <c r="DOA382" s="872"/>
      <c r="DOB382" s="872"/>
      <c r="DOC382" s="872"/>
      <c r="DOD382" s="872"/>
      <c r="DOE382" s="872"/>
      <c r="DOF382" s="872"/>
      <c r="DOG382" s="872"/>
      <c r="DOH382" s="872"/>
      <c r="DOI382" s="872"/>
      <c r="DOJ382" s="872"/>
      <c r="DOK382" s="872"/>
      <c r="DOL382" s="872"/>
      <c r="DOM382" s="872"/>
      <c r="DON382" s="872"/>
      <c r="DOO382" s="872"/>
      <c r="DOP382" s="872"/>
      <c r="DOQ382" s="872"/>
      <c r="DOR382" s="872"/>
      <c r="DOS382" s="872"/>
      <c r="DOT382" s="872"/>
      <c r="DOU382" s="872"/>
      <c r="DOV382" s="872"/>
      <c r="DOW382" s="872"/>
      <c r="DOX382" s="872"/>
      <c r="DOY382" s="872"/>
      <c r="DOZ382" s="872"/>
      <c r="DPA382" s="872"/>
      <c r="DPB382" s="872"/>
      <c r="DPC382" s="872"/>
      <c r="DPD382" s="872"/>
      <c r="DPE382" s="872"/>
      <c r="DPF382" s="872"/>
      <c r="DPG382" s="872"/>
      <c r="DPH382" s="872"/>
      <c r="DPI382" s="872"/>
      <c r="DPJ382" s="872"/>
      <c r="DPK382" s="872"/>
      <c r="DPL382" s="872"/>
      <c r="DPM382" s="872"/>
      <c r="DPN382" s="872"/>
      <c r="DPO382" s="872"/>
      <c r="DPP382" s="872"/>
      <c r="DPQ382" s="872"/>
      <c r="DPR382" s="872"/>
      <c r="DPS382" s="872"/>
      <c r="DPT382" s="872"/>
      <c r="DPU382" s="872"/>
      <c r="DPV382" s="872"/>
      <c r="DPW382" s="872"/>
      <c r="DPX382" s="872"/>
      <c r="DPY382" s="872"/>
      <c r="DPZ382" s="872"/>
      <c r="DQA382" s="872"/>
      <c r="DQB382" s="872"/>
      <c r="DQC382" s="872"/>
      <c r="DQD382" s="872"/>
      <c r="DQE382" s="872"/>
      <c r="DQF382" s="872"/>
      <c r="DQG382" s="872"/>
      <c r="DQH382" s="872"/>
      <c r="DQI382" s="872"/>
      <c r="DQJ382" s="872"/>
      <c r="DQK382" s="872"/>
      <c r="DQL382" s="872"/>
      <c r="DQM382" s="872"/>
      <c r="DQN382" s="872"/>
      <c r="DQO382" s="872"/>
      <c r="DQP382" s="872"/>
      <c r="DQQ382" s="872"/>
      <c r="DQR382" s="872"/>
      <c r="DQS382" s="872"/>
      <c r="DQT382" s="872"/>
      <c r="DQU382" s="872"/>
      <c r="DQV382" s="872"/>
      <c r="DQW382" s="872"/>
      <c r="DQX382" s="872"/>
      <c r="DQY382" s="872"/>
      <c r="DQZ382" s="872"/>
      <c r="DRA382" s="872"/>
      <c r="DRB382" s="872"/>
      <c r="DRC382" s="872"/>
      <c r="DRD382" s="872"/>
      <c r="DRE382" s="872"/>
      <c r="DRF382" s="872"/>
      <c r="DRG382" s="872"/>
      <c r="DRH382" s="872"/>
      <c r="DRI382" s="872"/>
      <c r="DRJ382" s="872"/>
      <c r="DRK382" s="872"/>
      <c r="DRL382" s="872"/>
      <c r="DRM382" s="872"/>
      <c r="DRN382" s="872"/>
      <c r="DRO382" s="872"/>
      <c r="DRP382" s="872"/>
      <c r="DRQ382" s="872"/>
      <c r="DRR382" s="872"/>
      <c r="DRS382" s="872"/>
      <c r="DRT382" s="872"/>
      <c r="DRU382" s="872"/>
      <c r="DRV382" s="872"/>
      <c r="DRW382" s="872"/>
      <c r="DRX382" s="872"/>
      <c r="DRY382" s="872"/>
      <c r="DRZ382" s="872"/>
      <c r="DSA382" s="872"/>
      <c r="DSB382" s="872"/>
      <c r="DSC382" s="872"/>
      <c r="DSD382" s="872"/>
      <c r="DSE382" s="872"/>
      <c r="DSF382" s="872"/>
      <c r="DSG382" s="872"/>
      <c r="DSH382" s="872"/>
      <c r="DSI382" s="872"/>
      <c r="DSJ382" s="872"/>
      <c r="DSK382" s="872"/>
      <c r="DSL382" s="872"/>
      <c r="DSM382" s="872"/>
      <c r="DSN382" s="872"/>
      <c r="DSO382" s="872"/>
      <c r="DSP382" s="872"/>
      <c r="DSQ382" s="872"/>
      <c r="DSR382" s="872"/>
      <c r="DSS382" s="872"/>
      <c r="DST382" s="872"/>
      <c r="DSU382" s="872"/>
      <c r="DSV382" s="872"/>
      <c r="DSW382" s="872"/>
      <c r="DSX382" s="872"/>
      <c r="DSY382" s="872"/>
      <c r="DSZ382" s="872"/>
      <c r="DTA382" s="872"/>
      <c r="DTB382" s="872"/>
      <c r="DTC382" s="872"/>
      <c r="DTD382" s="872"/>
      <c r="DTE382" s="872"/>
      <c r="DTF382" s="872"/>
      <c r="DTG382" s="872"/>
      <c r="DTH382" s="872"/>
      <c r="DTI382" s="872"/>
      <c r="DTJ382" s="872"/>
      <c r="DTK382" s="872"/>
      <c r="DTL382" s="872"/>
      <c r="DTM382" s="872"/>
      <c r="DTN382" s="872"/>
      <c r="DTO382" s="872"/>
      <c r="DTP382" s="872"/>
      <c r="DTQ382" s="872"/>
      <c r="DTR382" s="872"/>
      <c r="DTS382" s="872"/>
      <c r="DTT382" s="872"/>
      <c r="DTU382" s="872"/>
      <c r="DTV382" s="872"/>
      <c r="DTW382" s="872"/>
      <c r="DTX382" s="872"/>
      <c r="DTY382" s="872"/>
      <c r="DTZ382" s="872"/>
      <c r="DUA382" s="872"/>
      <c r="DUB382" s="872"/>
      <c r="DUC382" s="872"/>
      <c r="DUD382" s="872"/>
      <c r="DUE382" s="872"/>
      <c r="DUF382" s="872"/>
      <c r="DUG382" s="872"/>
      <c r="DUH382" s="872"/>
      <c r="DUI382" s="872"/>
      <c r="DUJ382" s="872"/>
      <c r="DUK382" s="872"/>
      <c r="DUL382" s="872"/>
      <c r="DUM382" s="872"/>
      <c r="DUN382" s="872"/>
      <c r="DUO382" s="872"/>
      <c r="DUP382" s="872"/>
      <c r="DUQ382" s="872"/>
      <c r="DUR382" s="872"/>
      <c r="DUS382" s="872"/>
      <c r="DUT382" s="872"/>
      <c r="DUU382" s="872"/>
      <c r="DUV382" s="872"/>
      <c r="DUW382" s="872"/>
      <c r="DUX382" s="872"/>
      <c r="DUY382" s="872"/>
      <c r="DUZ382" s="872"/>
      <c r="DVA382" s="872"/>
      <c r="DVB382" s="872"/>
      <c r="DVC382" s="872"/>
      <c r="DVD382" s="872"/>
      <c r="DVE382" s="872"/>
      <c r="DVF382" s="872"/>
      <c r="DVG382" s="872"/>
      <c r="DVH382" s="872"/>
      <c r="DVI382" s="872"/>
      <c r="DVJ382" s="872"/>
      <c r="DVK382" s="872"/>
      <c r="DVL382" s="872"/>
      <c r="DVM382" s="872"/>
      <c r="DVN382" s="872"/>
      <c r="DVO382" s="872"/>
      <c r="DVP382" s="872"/>
      <c r="DVQ382" s="872"/>
      <c r="DVR382" s="872"/>
      <c r="DVS382" s="872"/>
      <c r="DVT382" s="872"/>
      <c r="DVU382" s="872"/>
      <c r="DVV382" s="872"/>
      <c r="DVW382" s="872"/>
      <c r="DVX382" s="872"/>
      <c r="DVY382" s="872"/>
      <c r="DVZ382" s="872"/>
      <c r="DWA382" s="872"/>
      <c r="DWB382" s="872"/>
      <c r="DWC382" s="872"/>
      <c r="DWD382" s="872"/>
      <c r="DWE382" s="872"/>
      <c r="DWF382" s="872"/>
      <c r="DWG382" s="872"/>
      <c r="DWH382" s="872"/>
      <c r="DWI382" s="872"/>
      <c r="DWJ382" s="872"/>
      <c r="DWK382" s="872"/>
      <c r="DWL382" s="872"/>
      <c r="DWM382" s="872"/>
      <c r="DWN382" s="872"/>
      <c r="DWO382" s="872"/>
      <c r="DWP382" s="872"/>
      <c r="DWQ382" s="872"/>
      <c r="DWR382" s="872"/>
      <c r="DWS382" s="872"/>
      <c r="DWT382" s="872"/>
      <c r="DWU382" s="872"/>
      <c r="DWV382" s="872"/>
      <c r="DWW382" s="872"/>
      <c r="DWX382" s="872"/>
      <c r="DWY382" s="872"/>
      <c r="DWZ382" s="872"/>
      <c r="DXA382" s="872"/>
      <c r="DXB382" s="872"/>
      <c r="DXC382" s="872"/>
      <c r="DXD382" s="872"/>
      <c r="DXE382" s="872"/>
      <c r="DXF382" s="872"/>
      <c r="DXG382" s="872"/>
      <c r="DXH382" s="872"/>
      <c r="DXI382" s="872"/>
      <c r="DXJ382" s="872"/>
      <c r="DXK382" s="872"/>
      <c r="DXL382" s="872"/>
      <c r="DXM382" s="872"/>
      <c r="DXN382" s="872"/>
      <c r="DXO382" s="872"/>
      <c r="DXP382" s="872"/>
      <c r="DXQ382" s="872"/>
      <c r="DXR382" s="872"/>
      <c r="DXS382" s="872"/>
      <c r="DXT382" s="872"/>
      <c r="DXU382" s="872"/>
      <c r="DXV382" s="872"/>
      <c r="DXW382" s="872"/>
      <c r="DXX382" s="872"/>
      <c r="DXY382" s="872"/>
      <c r="DXZ382" s="872"/>
      <c r="DYA382" s="872"/>
      <c r="DYB382" s="872"/>
      <c r="DYC382" s="872"/>
      <c r="DYD382" s="872"/>
      <c r="DYE382" s="872"/>
      <c r="DYF382" s="872"/>
      <c r="DYG382" s="872"/>
      <c r="DYH382" s="872"/>
      <c r="DYI382" s="872"/>
      <c r="DYJ382" s="872"/>
      <c r="DYK382" s="872"/>
      <c r="DYL382" s="872"/>
      <c r="DYM382" s="872"/>
      <c r="DYN382" s="872"/>
      <c r="DYO382" s="872"/>
      <c r="DYP382" s="872"/>
      <c r="DYQ382" s="872"/>
      <c r="DYR382" s="872"/>
      <c r="DYS382" s="872"/>
      <c r="DYT382" s="872"/>
      <c r="DYU382" s="872"/>
      <c r="DYV382" s="872"/>
      <c r="DYW382" s="872"/>
      <c r="DYX382" s="872"/>
      <c r="DYY382" s="872"/>
      <c r="DYZ382" s="872"/>
      <c r="DZA382" s="872"/>
      <c r="DZB382" s="872"/>
      <c r="DZC382" s="872"/>
      <c r="DZD382" s="872"/>
      <c r="DZE382" s="872"/>
      <c r="DZF382" s="872"/>
      <c r="DZG382" s="872"/>
      <c r="DZH382" s="872"/>
      <c r="DZI382" s="872"/>
      <c r="DZJ382" s="872"/>
      <c r="DZK382" s="872"/>
      <c r="DZL382" s="872"/>
      <c r="DZM382" s="872"/>
      <c r="DZN382" s="872"/>
      <c r="DZO382" s="872"/>
      <c r="DZP382" s="872"/>
      <c r="DZQ382" s="872"/>
      <c r="DZR382" s="872"/>
      <c r="DZS382" s="872"/>
      <c r="DZT382" s="872"/>
      <c r="DZU382" s="872"/>
      <c r="DZV382" s="872"/>
      <c r="DZW382" s="872"/>
      <c r="DZX382" s="872"/>
      <c r="DZY382" s="872"/>
      <c r="DZZ382" s="872"/>
      <c r="EAA382" s="872"/>
      <c r="EAB382" s="872"/>
      <c r="EAC382" s="872"/>
      <c r="EAD382" s="872"/>
      <c r="EAE382" s="872"/>
      <c r="EAF382" s="872"/>
      <c r="EAG382" s="872"/>
      <c r="EAH382" s="872"/>
      <c r="EAI382" s="872"/>
      <c r="EAJ382" s="872"/>
      <c r="EAK382" s="872"/>
      <c r="EAL382" s="872"/>
      <c r="EAM382" s="872"/>
      <c r="EAN382" s="872"/>
      <c r="EAO382" s="872"/>
      <c r="EAP382" s="872"/>
      <c r="EAQ382" s="872"/>
      <c r="EAR382" s="872"/>
      <c r="EAS382" s="872"/>
      <c r="EAT382" s="872"/>
      <c r="EAU382" s="872"/>
      <c r="EAV382" s="872"/>
      <c r="EAW382" s="872"/>
      <c r="EAX382" s="872"/>
      <c r="EAY382" s="872"/>
      <c r="EAZ382" s="872"/>
      <c r="EBA382" s="872"/>
      <c r="EBB382" s="872"/>
      <c r="EBC382" s="872"/>
      <c r="EBD382" s="872"/>
      <c r="EBE382" s="872"/>
      <c r="EBF382" s="872"/>
      <c r="EBG382" s="872"/>
      <c r="EBH382" s="872"/>
      <c r="EBI382" s="872"/>
      <c r="EBJ382" s="872"/>
      <c r="EBK382" s="872"/>
      <c r="EBL382" s="872"/>
      <c r="EBM382" s="872"/>
      <c r="EBN382" s="872"/>
      <c r="EBO382" s="872"/>
      <c r="EBP382" s="872"/>
      <c r="EBQ382" s="872"/>
      <c r="EBR382" s="872"/>
      <c r="EBS382" s="872"/>
      <c r="EBT382" s="872"/>
      <c r="EBU382" s="872"/>
      <c r="EBV382" s="872"/>
      <c r="EBW382" s="872"/>
      <c r="EBX382" s="872"/>
      <c r="EBY382" s="872"/>
      <c r="EBZ382" s="872"/>
      <c r="ECA382" s="872"/>
      <c r="ECB382" s="872"/>
      <c r="ECC382" s="872"/>
      <c r="ECD382" s="872"/>
      <c r="ECE382" s="872"/>
      <c r="ECF382" s="872"/>
      <c r="ECG382" s="872"/>
      <c r="ECH382" s="872"/>
      <c r="ECI382" s="872"/>
      <c r="ECJ382" s="872"/>
      <c r="ECK382" s="872"/>
      <c r="ECL382" s="872"/>
      <c r="ECM382" s="872"/>
      <c r="ECN382" s="872"/>
      <c r="ECO382" s="872"/>
      <c r="ECP382" s="872"/>
      <c r="ECQ382" s="872"/>
      <c r="ECR382" s="872"/>
      <c r="ECS382" s="872"/>
      <c r="ECT382" s="872"/>
      <c r="ECU382" s="872"/>
      <c r="ECV382" s="872"/>
      <c r="ECW382" s="872"/>
      <c r="ECX382" s="872"/>
      <c r="ECY382" s="872"/>
      <c r="ECZ382" s="872"/>
      <c r="EDA382" s="872"/>
      <c r="EDB382" s="872"/>
      <c r="EDC382" s="872"/>
      <c r="EDD382" s="872"/>
      <c r="EDE382" s="872"/>
      <c r="EDF382" s="872"/>
      <c r="EDG382" s="872"/>
      <c r="EDH382" s="872"/>
      <c r="EDI382" s="872"/>
      <c r="EDJ382" s="872"/>
      <c r="EDK382" s="872"/>
      <c r="EDL382" s="872"/>
      <c r="EDM382" s="872"/>
      <c r="EDN382" s="872"/>
      <c r="EDO382" s="872"/>
      <c r="EDP382" s="872"/>
      <c r="EDQ382" s="872"/>
      <c r="EDR382" s="872"/>
      <c r="EDS382" s="872"/>
      <c r="EDT382" s="872"/>
      <c r="EDU382" s="872"/>
      <c r="EDV382" s="872"/>
      <c r="EDW382" s="872"/>
      <c r="EDX382" s="872"/>
      <c r="EDY382" s="872"/>
      <c r="EDZ382" s="872"/>
      <c r="EEA382" s="872"/>
      <c r="EEB382" s="872"/>
      <c r="EEC382" s="872"/>
      <c r="EED382" s="872"/>
      <c r="EEE382" s="872"/>
      <c r="EEF382" s="872"/>
      <c r="EEG382" s="872"/>
      <c r="EEH382" s="872"/>
      <c r="EEI382" s="872"/>
      <c r="EEJ382" s="872"/>
      <c r="EEK382" s="872"/>
      <c r="EEL382" s="872"/>
      <c r="EEM382" s="872"/>
      <c r="EEN382" s="872"/>
      <c r="EEO382" s="872"/>
      <c r="EEP382" s="872"/>
      <c r="EEQ382" s="872"/>
      <c r="EER382" s="872"/>
      <c r="EES382" s="872"/>
      <c r="EET382" s="872"/>
      <c r="EEU382" s="872"/>
      <c r="EEV382" s="872"/>
      <c r="EEW382" s="872"/>
      <c r="EEX382" s="872"/>
      <c r="EEY382" s="872"/>
      <c r="EEZ382" s="872"/>
      <c r="EFA382" s="872"/>
      <c r="EFB382" s="872"/>
      <c r="EFC382" s="872"/>
      <c r="EFD382" s="872"/>
      <c r="EFE382" s="872"/>
      <c r="EFF382" s="872"/>
      <c r="EFG382" s="872"/>
      <c r="EFH382" s="872"/>
      <c r="EFI382" s="872"/>
      <c r="EFJ382" s="872"/>
      <c r="EFK382" s="872"/>
      <c r="EFL382" s="872"/>
      <c r="EFM382" s="872"/>
      <c r="EFN382" s="872"/>
      <c r="EFO382" s="872"/>
      <c r="EFP382" s="872"/>
      <c r="EFQ382" s="872"/>
      <c r="EFR382" s="872"/>
      <c r="EFS382" s="872"/>
      <c r="EFT382" s="872"/>
      <c r="EFU382" s="872"/>
      <c r="EFV382" s="872"/>
      <c r="EFW382" s="872"/>
      <c r="EFX382" s="872"/>
      <c r="EFY382" s="872"/>
      <c r="EFZ382" s="872"/>
      <c r="EGA382" s="872"/>
      <c r="EGB382" s="872"/>
      <c r="EGC382" s="872"/>
      <c r="EGD382" s="872"/>
      <c r="EGE382" s="872"/>
      <c r="EGF382" s="872"/>
      <c r="EGG382" s="872"/>
      <c r="EGH382" s="872"/>
      <c r="EGI382" s="872"/>
      <c r="EGJ382" s="872"/>
      <c r="EGK382" s="872"/>
      <c r="EGL382" s="872"/>
      <c r="EGM382" s="872"/>
      <c r="EGN382" s="872"/>
      <c r="EGO382" s="872"/>
      <c r="EGP382" s="872"/>
      <c r="EGQ382" s="872"/>
      <c r="EGR382" s="872"/>
      <c r="EGS382" s="872"/>
      <c r="EGT382" s="872"/>
      <c r="EGU382" s="872"/>
      <c r="EGV382" s="872"/>
      <c r="EGW382" s="872"/>
      <c r="EGX382" s="872"/>
      <c r="EGY382" s="872"/>
      <c r="EGZ382" s="872"/>
      <c r="EHA382" s="872"/>
      <c r="EHB382" s="872"/>
      <c r="EHC382" s="872"/>
      <c r="EHD382" s="872"/>
      <c r="EHE382" s="872"/>
      <c r="EHF382" s="872"/>
      <c r="EHG382" s="872"/>
      <c r="EHH382" s="872"/>
      <c r="EHI382" s="872"/>
      <c r="EHJ382" s="872"/>
      <c r="EHK382" s="872"/>
      <c r="EHL382" s="872"/>
      <c r="EHM382" s="872"/>
      <c r="EHN382" s="872"/>
      <c r="EHO382" s="872"/>
      <c r="EHP382" s="872"/>
      <c r="EHQ382" s="872"/>
      <c r="EHR382" s="872"/>
      <c r="EHS382" s="872"/>
      <c r="EHT382" s="872"/>
      <c r="EHU382" s="872"/>
      <c r="EHV382" s="872"/>
      <c r="EHW382" s="872"/>
      <c r="EHX382" s="872"/>
      <c r="EHY382" s="872"/>
      <c r="EHZ382" s="872"/>
      <c r="EIA382" s="872"/>
      <c r="EIB382" s="872"/>
      <c r="EIC382" s="872"/>
      <c r="EID382" s="872"/>
      <c r="EIE382" s="872"/>
      <c r="EIF382" s="872"/>
      <c r="EIG382" s="872"/>
      <c r="EIH382" s="872"/>
      <c r="EII382" s="872"/>
      <c r="EIJ382" s="872"/>
      <c r="EIK382" s="872"/>
      <c r="EIL382" s="872"/>
      <c r="EIM382" s="872"/>
      <c r="EIN382" s="872"/>
      <c r="EIO382" s="872"/>
      <c r="EIP382" s="872"/>
      <c r="EIQ382" s="872"/>
      <c r="EIR382" s="872"/>
      <c r="EIS382" s="872"/>
      <c r="EIT382" s="872"/>
      <c r="EIU382" s="872"/>
      <c r="EIV382" s="872"/>
      <c r="EIW382" s="872"/>
      <c r="EIX382" s="872"/>
      <c r="EIY382" s="872"/>
      <c r="EIZ382" s="872"/>
      <c r="EJA382" s="872"/>
      <c r="EJB382" s="872"/>
      <c r="EJC382" s="872"/>
      <c r="EJD382" s="872"/>
      <c r="EJE382" s="872"/>
      <c r="EJF382" s="872"/>
      <c r="EJG382" s="872"/>
      <c r="EJH382" s="872"/>
      <c r="EJI382" s="872"/>
      <c r="EJJ382" s="872"/>
      <c r="EJK382" s="872"/>
      <c r="EJL382" s="872"/>
      <c r="EJM382" s="872"/>
      <c r="EJN382" s="872"/>
      <c r="EJO382" s="872"/>
      <c r="EJP382" s="872"/>
      <c r="EJQ382" s="872"/>
      <c r="EJR382" s="872"/>
      <c r="EJS382" s="872"/>
      <c r="EJT382" s="872"/>
      <c r="EJU382" s="872"/>
      <c r="EJV382" s="872"/>
      <c r="EJW382" s="872"/>
      <c r="EJX382" s="872"/>
      <c r="EJY382" s="872"/>
      <c r="EJZ382" s="872"/>
      <c r="EKA382" s="872"/>
      <c r="EKB382" s="872"/>
      <c r="EKC382" s="872"/>
      <c r="EKD382" s="872"/>
      <c r="EKE382" s="872"/>
      <c r="EKF382" s="872"/>
      <c r="EKG382" s="872"/>
      <c r="EKH382" s="872"/>
      <c r="EKI382" s="872"/>
      <c r="EKJ382" s="872"/>
      <c r="EKK382" s="872"/>
      <c r="EKL382" s="872"/>
      <c r="EKM382" s="872"/>
      <c r="EKN382" s="872"/>
      <c r="EKO382" s="872"/>
      <c r="EKP382" s="872"/>
      <c r="EKQ382" s="872"/>
      <c r="EKR382" s="872"/>
      <c r="EKS382" s="872"/>
      <c r="EKT382" s="872"/>
      <c r="EKU382" s="872"/>
      <c r="EKV382" s="872"/>
      <c r="EKW382" s="872"/>
      <c r="EKX382" s="872"/>
      <c r="EKY382" s="872"/>
      <c r="EKZ382" s="872"/>
      <c r="ELA382" s="872"/>
      <c r="ELB382" s="872"/>
      <c r="ELC382" s="872"/>
      <c r="ELD382" s="872"/>
      <c r="ELE382" s="872"/>
      <c r="ELF382" s="872"/>
      <c r="ELG382" s="872"/>
      <c r="ELH382" s="872"/>
      <c r="ELI382" s="872"/>
      <c r="ELJ382" s="872"/>
      <c r="ELK382" s="872"/>
      <c r="ELL382" s="872"/>
      <c r="ELM382" s="872"/>
      <c r="ELN382" s="872"/>
      <c r="ELO382" s="872"/>
      <c r="ELP382" s="872"/>
      <c r="ELQ382" s="872"/>
      <c r="ELR382" s="872"/>
      <c r="ELS382" s="872"/>
      <c r="ELT382" s="872"/>
      <c r="ELU382" s="872"/>
      <c r="ELV382" s="872"/>
      <c r="ELW382" s="872"/>
      <c r="ELX382" s="872"/>
      <c r="ELY382" s="872"/>
      <c r="ELZ382" s="872"/>
      <c r="EMA382" s="872"/>
      <c r="EMB382" s="872"/>
      <c r="EMC382" s="872"/>
      <c r="EMD382" s="872"/>
      <c r="EME382" s="872"/>
      <c r="EMF382" s="872"/>
      <c r="EMG382" s="872"/>
      <c r="EMH382" s="872"/>
      <c r="EMI382" s="872"/>
      <c r="EMJ382" s="872"/>
      <c r="EMK382" s="872"/>
      <c r="EML382" s="872"/>
      <c r="EMM382" s="872"/>
      <c r="EMN382" s="872"/>
      <c r="EMO382" s="872"/>
      <c r="EMP382" s="872"/>
      <c r="EMQ382" s="872"/>
      <c r="EMR382" s="872"/>
      <c r="EMS382" s="872"/>
      <c r="EMT382" s="872"/>
      <c r="EMU382" s="872"/>
      <c r="EMV382" s="872"/>
      <c r="EMW382" s="872"/>
      <c r="EMX382" s="872"/>
      <c r="EMY382" s="872"/>
      <c r="EMZ382" s="872"/>
      <c r="ENA382" s="872"/>
      <c r="ENB382" s="872"/>
      <c r="ENC382" s="872"/>
      <c r="END382" s="872"/>
      <c r="ENE382" s="872"/>
      <c r="ENF382" s="872"/>
      <c r="ENG382" s="872"/>
      <c r="ENH382" s="872"/>
      <c r="ENI382" s="872"/>
      <c r="ENJ382" s="872"/>
      <c r="ENK382" s="872"/>
      <c r="ENL382" s="872"/>
      <c r="ENM382" s="872"/>
      <c r="ENN382" s="872"/>
      <c r="ENO382" s="872"/>
      <c r="ENP382" s="872"/>
      <c r="ENQ382" s="872"/>
      <c r="ENR382" s="872"/>
      <c r="ENS382" s="872"/>
      <c r="ENT382" s="872"/>
      <c r="ENU382" s="872"/>
      <c r="ENV382" s="872"/>
      <c r="ENW382" s="872"/>
      <c r="ENX382" s="872"/>
      <c r="ENY382" s="872"/>
      <c r="ENZ382" s="872"/>
      <c r="EOA382" s="872"/>
      <c r="EOB382" s="872"/>
      <c r="EOC382" s="872"/>
      <c r="EOD382" s="872"/>
      <c r="EOE382" s="872"/>
      <c r="EOF382" s="872"/>
      <c r="EOG382" s="872"/>
      <c r="EOH382" s="872"/>
      <c r="EOI382" s="872"/>
      <c r="EOJ382" s="872"/>
      <c r="EOK382" s="872"/>
      <c r="EOL382" s="872"/>
      <c r="EOM382" s="872"/>
      <c r="EON382" s="872"/>
      <c r="EOO382" s="872"/>
      <c r="EOP382" s="872"/>
      <c r="EOQ382" s="872"/>
      <c r="EOR382" s="872"/>
      <c r="EOS382" s="872"/>
      <c r="EOT382" s="872"/>
      <c r="EOU382" s="872"/>
      <c r="EOV382" s="872"/>
      <c r="EOW382" s="872"/>
      <c r="EOX382" s="872"/>
      <c r="EOY382" s="872"/>
      <c r="EOZ382" s="872"/>
      <c r="EPA382" s="872"/>
      <c r="EPB382" s="872"/>
      <c r="EPC382" s="872"/>
      <c r="EPD382" s="872"/>
      <c r="EPE382" s="872"/>
      <c r="EPF382" s="872"/>
      <c r="EPG382" s="872"/>
      <c r="EPH382" s="872"/>
      <c r="EPI382" s="872"/>
      <c r="EPJ382" s="872"/>
      <c r="EPK382" s="872"/>
      <c r="EPL382" s="872"/>
      <c r="EPM382" s="872"/>
      <c r="EPN382" s="872"/>
      <c r="EPO382" s="872"/>
      <c r="EPP382" s="872"/>
      <c r="EPQ382" s="872"/>
      <c r="EPR382" s="872"/>
      <c r="EPS382" s="872"/>
      <c r="EPT382" s="872"/>
      <c r="EPU382" s="872"/>
      <c r="EPV382" s="872"/>
      <c r="EPW382" s="872"/>
      <c r="EPX382" s="872"/>
      <c r="EPY382" s="872"/>
      <c r="EPZ382" s="872"/>
      <c r="EQA382" s="872"/>
      <c r="EQB382" s="872"/>
      <c r="EQC382" s="872"/>
      <c r="EQD382" s="872"/>
      <c r="EQE382" s="872"/>
      <c r="EQF382" s="872"/>
      <c r="EQG382" s="872"/>
      <c r="EQH382" s="872"/>
      <c r="EQI382" s="872"/>
      <c r="EQJ382" s="872"/>
      <c r="EQK382" s="872"/>
      <c r="EQL382" s="872"/>
      <c r="EQM382" s="872"/>
      <c r="EQN382" s="872"/>
      <c r="EQO382" s="872"/>
      <c r="EQP382" s="872"/>
      <c r="EQQ382" s="872"/>
      <c r="EQR382" s="872"/>
      <c r="EQS382" s="872"/>
      <c r="EQT382" s="872"/>
      <c r="EQU382" s="872"/>
      <c r="EQV382" s="872"/>
      <c r="EQW382" s="872"/>
      <c r="EQX382" s="872"/>
      <c r="EQY382" s="872"/>
      <c r="EQZ382" s="872"/>
      <c r="ERA382" s="872"/>
      <c r="ERB382" s="872"/>
      <c r="ERC382" s="872"/>
      <c r="ERD382" s="872"/>
      <c r="ERE382" s="872"/>
      <c r="ERF382" s="872"/>
      <c r="ERG382" s="872"/>
      <c r="ERH382" s="872"/>
      <c r="ERI382" s="872"/>
      <c r="ERJ382" s="872"/>
      <c r="ERK382" s="872"/>
      <c r="ERL382" s="872"/>
      <c r="ERM382" s="872"/>
      <c r="ERN382" s="872"/>
      <c r="ERO382" s="872"/>
      <c r="ERP382" s="872"/>
      <c r="ERQ382" s="872"/>
      <c r="ERR382" s="872"/>
      <c r="ERS382" s="872"/>
      <c r="ERT382" s="872"/>
      <c r="ERU382" s="872"/>
      <c r="ERV382" s="872"/>
      <c r="ERW382" s="872"/>
      <c r="ERX382" s="872"/>
      <c r="ERY382" s="872"/>
      <c r="ERZ382" s="872"/>
      <c r="ESA382" s="872"/>
      <c r="ESB382" s="872"/>
      <c r="ESC382" s="872"/>
      <c r="ESD382" s="872"/>
      <c r="ESE382" s="872"/>
      <c r="ESF382" s="872"/>
      <c r="ESG382" s="872"/>
      <c r="ESH382" s="872"/>
      <c r="ESI382" s="872"/>
      <c r="ESJ382" s="872"/>
      <c r="ESK382" s="872"/>
      <c r="ESL382" s="872"/>
      <c r="ESM382" s="872"/>
      <c r="ESN382" s="872"/>
      <c r="ESO382" s="872"/>
      <c r="ESP382" s="872"/>
      <c r="ESQ382" s="872"/>
      <c r="ESR382" s="872"/>
      <c r="ESS382" s="872"/>
      <c r="EST382" s="872"/>
      <c r="ESU382" s="872"/>
      <c r="ESV382" s="872"/>
      <c r="ESW382" s="872"/>
      <c r="ESX382" s="872"/>
      <c r="ESY382" s="872"/>
      <c r="ESZ382" s="872"/>
      <c r="ETA382" s="872"/>
      <c r="ETB382" s="872"/>
      <c r="ETC382" s="872"/>
      <c r="ETD382" s="872"/>
      <c r="ETE382" s="872"/>
      <c r="ETF382" s="872"/>
      <c r="ETG382" s="872"/>
      <c r="ETH382" s="872"/>
      <c r="ETI382" s="872"/>
      <c r="ETJ382" s="872"/>
      <c r="ETK382" s="872"/>
      <c r="ETL382" s="872"/>
      <c r="ETM382" s="872"/>
      <c r="ETN382" s="872"/>
      <c r="ETO382" s="872"/>
      <c r="ETP382" s="872"/>
      <c r="ETQ382" s="872"/>
      <c r="ETR382" s="872"/>
      <c r="ETS382" s="872"/>
      <c r="ETT382" s="872"/>
      <c r="ETU382" s="872"/>
      <c r="ETV382" s="872"/>
      <c r="ETW382" s="872"/>
      <c r="ETX382" s="872"/>
      <c r="ETY382" s="872"/>
      <c r="ETZ382" s="872"/>
      <c r="EUA382" s="872"/>
      <c r="EUB382" s="872"/>
      <c r="EUC382" s="872"/>
      <c r="EUD382" s="872"/>
      <c r="EUE382" s="872"/>
      <c r="EUF382" s="872"/>
      <c r="EUG382" s="872"/>
      <c r="EUH382" s="872"/>
      <c r="EUI382" s="872"/>
      <c r="EUJ382" s="872"/>
      <c r="EUK382" s="872"/>
      <c r="EUL382" s="872"/>
      <c r="EUM382" s="872"/>
      <c r="EUN382" s="872"/>
      <c r="EUO382" s="872"/>
      <c r="EUP382" s="872"/>
      <c r="EUQ382" s="872"/>
      <c r="EUR382" s="872"/>
      <c r="EUS382" s="872"/>
      <c r="EUT382" s="872"/>
      <c r="EUU382" s="872"/>
      <c r="EUV382" s="872"/>
      <c r="EUW382" s="872"/>
      <c r="EUX382" s="872"/>
      <c r="EUY382" s="872"/>
      <c r="EUZ382" s="872"/>
      <c r="EVA382" s="872"/>
      <c r="EVB382" s="872"/>
      <c r="EVC382" s="872"/>
      <c r="EVD382" s="872"/>
      <c r="EVE382" s="872"/>
      <c r="EVF382" s="872"/>
      <c r="EVG382" s="872"/>
      <c r="EVH382" s="872"/>
      <c r="EVI382" s="872"/>
      <c r="EVJ382" s="872"/>
      <c r="EVK382" s="872"/>
      <c r="EVL382" s="872"/>
      <c r="EVM382" s="872"/>
      <c r="EVN382" s="872"/>
      <c r="EVO382" s="872"/>
      <c r="EVP382" s="872"/>
      <c r="EVQ382" s="872"/>
      <c r="EVR382" s="872"/>
      <c r="EVS382" s="872"/>
      <c r="EVT382" s="872"/>
      <c r="EVU382" s="872"/>
      <c r="EVV382" s="872"/>
      <c r="EVW382" s="872"/>
      <c r="EVX382" s="872"/>
      <c r="EVY382" s="872"/>
      <c r="EVZ382" s="872"/>
      <c r="EWA382" s="872"/>
      <c r="EWB382" s="872"/>
      <c r="EWC382" s="872"/>
      <c r="EWD382" s="872"/>
      <c r="EWE382" s="872"/>
      <c r="EWF382" s="872"/>
      <c r="EWG382" s="872"/>
      <c r="EWH382" s="872"/>
      <c r="EWI382" s="872"/>
      <c r="EWJ382" s="872"/>
      <c r="EWK382" s="872"/>
      <c r="EWL382" s="872"/>
      <c r="EWM382" s="872"/>
      <c r="EWN382" s="872"/>
      <c r="EWO382" s="872"/>
      <c r="EWP382" s="872"/>
      <c r="EWQ382" s="872"/>
      <c r="EWR382" s="872"/>
      <c r="EWS382" s="872"/>
      <c r="EWT382" s="872"/>
      <c r="EWU382" s="872"/>
      <c r="EWV382" s="872"/>
      <c r="EWW382" s="872"/>
      <c r="EWX382" s="872"/>
      <c r="EWY382" s="872"/>
      <c r="EWZ382" s="872"/>
      <c r="EXA382" s="872"/>
      <c r="EXB382" s="872"/>
      <c r="EXC382" s="872"/>
      <c r="EXD382" s="872"/>
      <c r="EXE382" s="872"/>
      <c r="EXF382" s="872"/>
      <c r="EXG382" s="872"/>
      <c r="EXH382" s="872"/>
      <c r="EXI382" s="872"/>
      <c r="EXJ382" s="872"/>
      <c r="EXK382" s="872"/>
      <c r="EXL382" s="872"/>
      <c r="EXM382" s="872"/>
      <c r="EXN382" s="872"/>
      <c r="EXO382" s="872"/>
      <c r="EXP382" s="872"/>
      <c r="EXQ382" s="872"/>
      <c r="EXR382" s="872"/>
      <c r="EXS382" s="872"/>
      <c r="EXT382" s="872"/>
      <c r="EXU382" s="872"/>
      <c r="EXV382" s="872"/>
      <c r="EXW382" s="872"/>
      <c r="EXX382" s="872"/>
      <c r="EXY382" s="872"/>
      <c r="EXZ382" s="872"/>
      <c r="EYA382" s="872"/>
      <c r="EYB382" s="872"/>
      <c r="EYC382" s="872"/>
      <c r="EYD382" s="872"/>
      <c r="EYE382" s="872"/>
      <c r="EYF382" s="872"/>
      <c r="EYG382" s="872"/>
      <c r="EYH382" s="872"/>
      <c r="EYI382" s="872"/>
      <c r="EYJ382" s="872"/>
      <c r="EYK382" s="872"/>
      <c r="EYL382" s="872"/>
      <c r="EYM382" s="872"/>
      <c r="EYN382" s="872"/>
      <c r="EYO382" s="872"/>
      <c r="EYP382" s="872"/>
      <c r="EYQ382" s="872"/>
      <c r="EYR382" s="872"/>
      <c r="EYS382" s="872"/>
      <c r="EYT382" s="872"/>
      <c r="EYU382" s="872"/>
      <c r="EYV382" s="872"/>
      <c r="EYW382" s="872"/>
      <c r="EYX382" s="872"/>
      <c r="EYY382" s="872"/>
      <c r="EYZ382" s="872"/>
      <c r="EZA382" s="872"/>
      <c r="EZB382" s="872"/>
      <c r="EZC382" s="872"/>
      <c r="EZD382" s="872"/>
      <c r="EZE382" s="872"/>
      <c r="EZF382" s="872"/>
      <c r="EZG382" s="872"/>
      <c r="EZH382" s="872"/>
      <c r="EZI382" s="872"/>
      <c r="EZJ382" s="872"/>
      <c r="EZK382" s="872"/>
      <c r="EZL382" s="872"/>
      <c r="EZM382" s="872"/>
      <c r="EZN382" s="872"/>
      <c r="EZO382" s="872"/>
      <c r="EZP382" s="872"/>
      <c r="EZQ382" s="872"/>
      <c r="EZR382" s="872"/>
      <c r="EZS382" s="872"/>
      <c r="EZT382" s="872"/>
      <c r="EZU382" s="872"/>
      <c r="EZV382" s="872"/>
      <c r="EZW382" s="872"/>
      <c r="EZX382" s="872"/>
      <c r="EZY382" s="872"/>
      <c r="EZZ382" s="872"/>
      <c r="FAA382" s="872"/>
      <c r="FAB382" s="872"/>
      <c r="FAC382" s="872"/>
      <c r="FAD382" s="872"/>
      <c r="FAE382" s="872"/>
      <c r="FAF382" s="872"/>
      <c r="FAG382" s="872"/>
      <c r="FAH382" s="872"/>
      <c r="FAI382" s="872"/>
      <c r="FAJ382" s="872"/>
      <c r="FAK382" s="872"/>
      <c r="FAL382" s="872"/>
      <c r="FAM382" s="872"/>
      <c r="FAN382" s="872"/>
      <c r="FAO382" s="872"/>
      <c r="FAP382" s="872"/>
      <c r="FAQ382" s="872"/>
      <c r="FAR382" s="872"/>
      <c r="FAS382" s="872"/>
      <c r="FAT382" s="872"/>
      <c r="FAU382" s="872"/>
      <c r="FAV382" s="872"/>
      <c r="FAW382" s="872"/>
      <c r="FAX382" s="872"/>
      <c r="FAY382" s="872"/>
      <c r="FAZ382" s="872"/>
      <c r="FBA382" s="872"/>
      <c r="FBB382" s="872"/>
      <c r="FBC382" s="872"/>
      <c r="FBD382" s="872"/>
      <c r="FBE382" s="872"/>
      <c r="FBF382" s="872"/>
      <c r="FBG382" s="872"/>
      <c r="FBH382" s="872"/>
      <c r="FBI382" s="872"/>
      <c r="FBJ382" s="872"/>
      <c r="FBK382" s="872"/>
      <c r="FBL382" s="872"/>
      <c r="FBM382" s="872"/>
      <c r="FBN382" s="872"/>
      <c r="FBO382" s="872"/>
      <c r="FBP382" s="872"/>
      <c r="FBQ382" s="872"/>
      <c r="FBR382" s="872"/>
      <c r="FBS382" s="872"/>
      <c r="FBT382" s="872"/>
      <c r="FBU382" s="872"/>
      <c r="FBV382" s="872"/>
      <c r="FBW382" s="872"/>
      <c r="FBX382" s="872"/>
      <c r="FBY382" s="872"/>
      <c r="FBZ382" s="872"/>
      <c r="FCA382" s="872"/>
      <c r="FCB382" s="872"/>
      <c r="FCC382" s="872"/>
      <c r="FCD382" s="872"/>
      <c r="FCE382" s="872"/>
      <c r="FCF382" s="872"/>
      <c r="FCG382" s="872"/>
      <c r="FCH382" s="872"/>
      <c r="FCI382" s="872"/>
      <c r="FCJ382" s="872"/>
      <c r="FCK382" s="872"/>
      <c r="FCL382" s="872"/>
      <c r="FCM382" s="872"/>
      <c r="FCN382" s="872"/>
      <c r="FCO382" s="872"/>
      <c r="FCP382" s="872"/>
      <c r="FCQ382" s="872"/>
      <c r="FCR382" s="872"/>
      <c r="FCS382" s="872"/>
      <c r="FCT382" s="872"/>
      <c r="FCU382" s="872"/>
      <c r="FCV382" s="872"/>
      <c r="FCW382" s="872"/>
      <c r="FCX382" s="872"/>
      <c r="FCY382" s="872"/>
      <c r="FCZ382" s="872"/>
      <c r="FDA382" s="872"/>
      <c r="FDB382" s="872"/>
      <c r="FDC382" s="872"/>
      <c r="FDD382" s="872"/>
      <c r="FDE382" s="872"/>
      <c r="FDF382" s="872"/>
      <c r="FDG382" s="872"/>
      <c r="FDH382" s="872"/>
      <c r="FDI382" s="872"/>
      <c r="FDJ382" s="872"/>
      <c r="FDK382" s="872"/>
      <c r="FDL382" s="872"/>
      <c r="FDM382" s="872"/>
      <c r="FDN382" s="872"/>
      <c r="FDO382" s="872"/>
      <c r="FDP382" s="872"/>
      <c r="FDQ382" s="872"/>
      <c r="FDR382" s="872"/>
      <c r="FDS382" s="872"/>
      <c r="FDT382" s="872"/>
      <c r="FDU382" s="872"/>
      <c r="FDV382" s="872"/>
      <c r="FDW382" s="872"/>
      <c r="FDX382" s="872"/>
      <c r="FDY382" s="872"/>
      <c r="FDZ382" s="872"/>
      <c r="FEA382" s="872"/>
      <c r="FEB382" s="872"/>
      <c r="FEC382" s="872"/>
      <c r="FED382" s="872"/>
      <c r="FEE382" s="872"/>
      <c r="FEF382" s="872"/>
      <c r="FEG382" s="872"/>
      <c r="FEH382" s="872"/>
      <c r="FEI382" s="872"/>
      <c r="FEJ382" s="872"/>
      <c r="FEK382" s="872"/>
      <c r="FEL382" s="872"/>
      <c r="FEM382" s="872"/>
      <c r="FEN382" s="872"/>
      <c r="FEO382" s="872"/>
      <c r="FEP382" s="872"/>
      <c r="FEQ382" s="872"/>
      <c r="FER382" s="872"/>
      <c r="FES382" s="872"/>
      <c r="FET382" s="872"/>
      <c r="FEU382" s="872"/>
      <c r="FEV382" s="872"/>
      <c r="FEW382" s="872"/>
      <c r="FEX382" s="872"/>
      <c r="FEY382" s="872"/>
      <c r="FEZ382" s="872"/>
      <c r="FFA382" s="872"/>
      <c r="FFB382" s="872"/>
      <c r="FFC382" s="872"/>
      <c r="FFD382" s="872"/>
      <c r="FFE382" s="872"/>
      <c r="FFF382" s="872"/>
      <c r="FFG382" s="872"/>
      <c r="FFH382" s="872"/>
      <c r="FFI382" s="872"/>
      <c r="FFJ382" s="872"/>
      <c r="FFK382" s="872"/>
      <c r="FFL382" s="872"/>
      <c r="FFM382" s="872"/>
      <c r="FFN382" s="872"/>
      <c r="FFO382" s="872"/>
      <c r="FFP382" s="872"/>
      <c r="FFQ382" s="872"/>
      <c r="FFR382" s="872"/>
      <c r="FFS382" s="872"/>
      <c r="FFT382" s="872"/>
      <c r="FFU382" s="872"/>
      <c r="FFV382" s="872"/>
      <c r="FFW382" s="872"/>
      <c r="FFX382" s="872"/>
      <c r="FFY382" s="872"/>
      <c r="FFZ382" s="872"/>
      <c r="FGA382" s="872"/>
      <c r="FGB382" s="872"/>
      <c r="FGC382" s="872"/>
      <c r="FGD382" s="872"/>
      <c r="FGE382" s="872"/>
      <c r="FGF382" s="872"/>
      <c r="FGG382" s="872"/>
      <c r="FGH382" s="872"/>
      <c r="FGI382" s="872"/>
      <c r="FGJ382" s="872"/>
      <c r="FGK382" s="872"/>
      <c r="FGL382" s="872"/>
      <c r="FGM382" s="872"/>
      <c r="FGN382" s="872"/>
      <c r="FGO382" s="872"/>
      <c r="FGP382" s="872"/>
      <c r="FGQ382" s="872"/>
      <c r="FGR382" s="872"/>
      <c r="FGS382" s="872"/>
      <c r="FGT382" s="872"/>
      <c r="FGU382" s="872"/>
      <c r="FGV382" s="872"/>
      <c r="FGW382" s="872"/>
      <c r="FGX382" s="872"/>
      <c r="FGY382" s="872"/>
      <c r="FGZ382" s="872"/>
      <c r="FHA382" s="872"/>
      <c r="FHB382" s="872"/>
      <c r="FHC382" s="872"/>
      <c r="FHD382" s="872"/>
      <c r="FHE382" s="872"/>
      <c r="FHF382" s="872"/>
      <c r="FHG382" s="872"/>
      <c r="FHH382" s="872"/>
      <c r="FHI382" s="872"/>
      <c r="FHJ382" s="872"/>
      <c r="FHK382" s="872"/>
      <c r="FHL382" s="872"/>
      <c r="FHM382" s="872"/>
      <c r="FHN382" s="872"/>
      <c r="FHO382" s="872"/>
      <c r="FHP382" s="872"/>
      <c r="FHQ382" s="872"/>
      <c r="FHR382" s="872"/>
      <c r="FHS382" s="872"/>
      <c r="FHT382" s="872"/>
      <c r="FHU382" s="872"/>
      <c r="FHV382" s="872"/>
      <c r="FHW382" s="872"/>
      <c r="FHX382" s="872"/>
      <c r="FHY382" s="872"/>
      <c r="FHZ382" s="872"/>
      <c r="FIA382" s="872"/>
      <c r="FIB382" s="872"/>
      <c r="FIC382" s="872"/>
      <c r="FID382" s="872"/>
      <c r="FIE382" s="872"/>
      <c r="FIF382" s="872"/>
      <c r="FIG382" s="872"/>
      <c r="FIH382" s="872"/>
      <c r="FII382" s="872"/>
      <c r="FIJ382" s="872"/>
      <c r="FIK382" s="872"/>
      <c r="FIL382" s="872"/>
      <c r="FIM382" s="872"/>
      <c r="FIN382" s="872"/>
      <c r="FIO382" s="872"/>
      <c r="FIP382" s="872"/>
      <c r="FIQ382" s="872"/>
      <c r="FIR382" s="872"/>
      <c r="FIS382" s="872"/>
      <c r="FIT382" s="872"/>
      <c r="FIU382" s="872"/>
      <c r="FIV382" s="872"/>
      <c r="FIW382" s="872"/>
      <c r="FIX382" s="872"/>
      <c r="FIY382" s="872"/>
      <c r="FIZ382" s="872"/>
      <c r="FJA382" s="872"/>
      <c r="FJB382" s="872"/>
      <c r="FJC382" s="872"/>
      <c r="FJD382" s="872"/>
      <c r="FJE382" s="872"/>
      <c r="FJF382" s="872"/>
      <c r="FJG382" s="872"/>
      <c r="FJH382" s="872"/>
      <c r="FJI382" s="872"/>
      <c r="FJJ382" s="872"/>
      <c r="FJK382" s="872"/>
      <c r="FJL382" s="872"/>
      <c r="FJM382" s="872"/>
      <c r="FJN382" s="872"/>
      <c r="FJO382" s="872"/>
      <c r="FJP382" s="872"/>
      <c r="FJQ382" s="872"/>
      <c r="FJR382" s="872"/>
      <c r="FJS382" s="872"/>
      <c r="FJT382" s="872"/>
      <c r="FJU382" s="872"/>
      <c r="FJV382" s="872"/>
      <c r="FJW382" s="872"/>
      <c r="FJX382" s="872"/>
      <c r="FJY382" s="872"/>
      <c r="FJZ382" s="872"/>
      <c r="FKA382" s="872"/>
      <c r="FKB382" s="872"/>
      <c r="FKC382" s="872"/>
      <c r="FKD382" s="872"/>
      <c r="FKE382" s="872"/>
      <c r="FKF382" s="872"/>
      <c r="FKG382" s="872"/>
      <c r="FKH382" s="872"/>
      <c r="FKI382" s="872"/>
      <c r="FKJ382" s="872"/>
      <c r="FKK382" s="872"/>
      <c r="FKL382" s="872"/>
      <c r="FKM382" s="872"/>
      <c r="FKN382" s="872"/>
      <c r="FKO382" s="872"/>
      <c r="FKP382" s="872"/>
      <c r="FKQ382" s="872"/>
      <c r="FKR382" s="872"/>
      <c r="FKS382" s="872"/>
      <c r="FKT382" s="872"/>
      <c r="FKU382" s="872"/>
      <c r="FKV382" s="872"/>
      <c r="FKW382" s="872"/>
      <c r="FKX382" s="872"/>
      <c r="FKY382" s="872"/>
      <c r="FKZ382" s="872"/>
      <c r="FLA382" s="872"/>
      <c r="FLB382" s="872"/>
      <c r="FLC382" s="872"/>
      <c r="FLD382" s="872"/>
      <c r="FLE382" s="872"/>
      <c r="FLF382" s="872"/>
      <c r="FLG382" s="872"/>
      <c r="FLH382" s="872"/>
      <c r="FLI382" s="872"/>
      <c r="FLJ382" s="872"/>
      <c r="FLK382" s="872"/>
      <c r="FLL382" s="872"/>
      <c r="FLM382" s="872"/>
      <c r="FLN382" s="872"/>
      <c r="FLO382" s="872"/>
      <c r="FLP382" s="872"/>
      <c r="FLQ382" s="872"/>
      <c r="FLR382" s="872"/>
      <c r="FLS382" s="872"/>
      <c r="FLT382" s="872"/>
      <c r="FLU382" s="872"/>
      <c r="FLV382" s="872"/>
      <c r="FLW382" s="872"/>
      <c r="FLX382" s="872"/>
      <c r="FLY382" s="872"/>
      <c r="FLZ382" s="872"/>
      <c r="FMA382" s="872"/>
      <c r="FMB382" s="872"/>
      <c r="FMC382" s="872"/>
      <c r="FMD382" s="872"/>
      <c r="FME382" s="872"/>
      <c r="FMF382" s="872"/>
      <c r="FMG382" s="872"/>
      <c r="FMH382" s="872"/>
      <c r="FMI382" s="872"/>
      <c r="FMJ382" s="872"/>
      <c r="FMK382" s="872"/>
      <c r="FML382" s="872"/>
      <c r="FMM382" s="872"/>
      <c r="FMN382" s="872"/>
      <c r="FMO382" s="872"/>
      <c r="FMP382" s="872"/>
      <c r="FMQ382" s="872"/>
      <c r="FMR382" s="872"/>
      <c r="FMS382" s="872"/>
      <c r="FMT382" s="872"/>
      <c r="FMU382" s="872"/>
      <c r="FMV382" s="872"/>
      <c r="FMW382" s="872"/>
      <c r="FMX382" s="872"/>
      <c r="FMY382" s="872"/>
      <c r="FMZ382" s="872"/>
      <c r="FNA382" s="872"/>
      <c r="FNB382" s="872"/>
      <c r="FNC382" s="872"/>
      <c r="FND382" s="872"/>
      <c r="FNE382" s="872"/>
      <c r="FNF382" s="872"/>
      <c r="FNG382" s="872"/>
      <c r="FNH382" s="872"/>
      <c r="FNI382" s="872"/>
      <c r="FNJ382" s="872"/>
      <c r="FNK382" s="872"/>
      <c r="FNL382" s="872"/>
      <c r="FNM382" s="872"/>
      <c r="FNN382" s="872"/>
      <c r="FNO382" s="872"/>
      <c r="FNP382" s="872"/>
      <c r="FNQ382" s="872"/>
      <c r="FNR382" s="872"/>
      <c r="FNS382" s="872"/>
      <c r="FNT382" s="872"/>
      <c r="FNU382" s="872"/>
      <c r="FNV382" s="872"/>
      <c r="FNW382" s="872"/>
      <c r="FNX382" s="872"/>
      <c r="FNY382" s="872"/>
      <c r="FNZ382" s="872"/>
      <c r="FOA382" s="872"/>
      <c r="FOB382" s="872"/>
      <c r="FOC382" s="872"/>
      <c r="FOD382" s="872"/>
      <c r="FOE382" s="872"/>
      <c r="FOF382" s="872"/>
      <c r="FOG382" s="872"/>
      <c r="FOH382" s="872"/>
      <c r="FOI382" s="872"/>
      <c r="FOJ382" s="872"/>
      <c r="FOK382" s="872"/>
      <c r="FOL382" s="872"/>
      <c r="FOM382" s="872"/>
      <c r="FON382" s="872"/>
      <c r="FOO382" s="872"/>
      <c r="FOP382" s="872"/>
      <c r="FOQ382" s="872"/>
      <c r="FOR382" s="872"/>
      <c r="FOS382" s="872"/>
      <c r="FOT382" s="872"/>
      <c r="FOU382" s="872"/>
      <c r="FOV382" s="872"/>
      <c r="FOW382" s="872"/>
      <c r="FOX382" s="872"/>
      <c r="FOY382" s="872"/>
      <c r="FOZ382" s="872"/>
      <c r="FPA382" s="872"/>
      <c r="FPB382" s="872"/>
      <c r="FPC382" s="872"/>
      <c r="FPD382" s="872"/>
      <c r="FPE382" s="872"/>
      <c r="FPF382" s="872"/>
      <c r="FPG382" s="872"/>
      <c r="FPH382" s="872"/>
      <c r="FPI382" s="872"/>
      <c r="FPJ382" s="872"/>
      <c r="FPK382" s="872"/>
      <c r="FPL382" s="872"/>
      <c r="FPM382" s="872"/>
      <c r="FPN382" s="872"/>
      <c r="FPO382" s="872"/>
      <c r="FPP382" s="872"/>
      <c r="FPQ382" s="872"/>
      <c r="FPR382" s="872"/>
      <c r="FPS382" s="872"/>
      <c r="FPT382" s="872"/>
      <c r="FPU382" s="872"/>
      <c r="FPV382" s="872"/>
      <c r="FPW382" s="872"/>
      <c r="FPX382" s="872"/>
      <c r="FPY382" s="872"/>
      <c r="FPZ382" s="872"/>
      <c r="FQA382" s="872"/>
      <c r="FQB382" s="872"/>
      <c r="FQC382" s="872"/>
      <c r="FQD382" s="872"/>
      <c r="FQE382" s="872"/>
      <c r="FQF382" s="872"/>
      <c r="FQG382" s="872"/>
      <c r="FQH382" s="872"/>
      <c r="FQI382" s="872"/>
      <c r="FQJ382" s="872"/>
      <c r="FQK382" s="872"/>
      <c r="FQL382" s="872"/>
      <c r="FQM382" s="872"/>
      <c r="FQN382" s="872"/>
      <c r="FQO382" s="872"/>
      <c r="FQP382" s="872"/>
      <c r="FQQ382" s="872"/>
      <c r="FQR382" s="872"/>
      <c r="FQS382" s="872"/>
      <c r="FQT382" s="872"/>
      <c r="FQU382" s="872"/>
      <c r="FQV382" s="872"/>
      <c r="FQW382" s="872"/>
      <c r="FQX382" s="872"/>
      <c r="FQY382" s="872"/>
      <c r="FQZ382" s="872"/>
      <c r="FRA382" s="872"/>
      <c r="FRB382" s="872"/>
      <c r="FRC382" s="872"/>
      <c r="FRD382" s="872"/>
      <c r="FRE382" s="872"/>
      <c r="FRF382" s="872"/>
      <c r="FRG382" s="872"/>
      <c r="FRH382" s="872"/>
      <c r="FRI382" s="872"/>
      <c r="FRJ382" s="872"/>
      <c r="FRK382" s="872"/>
      <c r="FRL382" s="872"/>
      <c r="FRM382" s="872"/>
      <c r="FRN382" s="872"/>
      <c r="FRO382" s="872"/>
      <c r="FRP382" s="872"/>
      <c r="FRQ382" s="872"/>
      <c r="FRR382" s="872"/>
      <c r="FRS382" s="872"/>
      <c r="FRT382" s="872"/>
      <c r="FRU382" s="872"/>
      <c r="FRV382" s="872"/>
      <c r="FRW382" s="872"/>
      <c r="FRX382" s="872"/>
      <c r="FRY382" s="872"/>
      <c r="FRZ382" s="872"/>
      <c r="FSA382" s="872"/>
      <c r="FSB382" s="872"/>
      <c r="FSC382" s="872"/>
      <c r="FSD382" s="872"/>
      <c r="FSE382" s="872"/>
      <c r="FSF382" s="872"/>
      <c r="FSG382" s="872"/>
      <c r="FSH382" s="872"/>
      <c r="FSI382" s="872"/>
      <c r="FSJ382" s="872"/>
      <c r="FSK382" s="872"/>
      <c r="FSL382" s="872"/>
      <c r="FSM382" s="872"/>
      <c r="FSN382" s="872"/>
      <c r="FSO382" s="872"/>
      <c r="FSP382" s="872"/>
      <c r="FSQ382" s="872"/>
      <c r="FSR382" s="872"/>
      <c r="FSS382" s="872"/>
      <c r="FST382" s="872"/>
      <c r="FSU382" s="872"/>
      <c r="FSV382" s="872"/>
      <c r="FSW382" s="872"/>
      <c r="FSX382" s="872"/>
      <c r="FSY382" s="872"/>
      <c r="FSZ382" s="872"/>
      <c r="FTA382" s="872"/>
      <c r="FTB382" s="872"/>
      <c r="FTC382" s="872"/>
      <c r="FTD382" s="872"/>
      <c r="FTE382" s="872"/>
      <c r="FTF382" s="872"/>
      <c r="FTG382" s="872"/>
      <c r="FTH382" s="872"/>
      <c r="FTI382" s="872"/>
      <c r="FTJ382" s="872"/>
      <c r="FTK382" s="872"/>
      <c r="FTL382" s="872"/>
      <c r="FTM382" s="872"/>
      <c r="FTN382" s="872"/>
      <c r="FTO382" s="872"/>
      <c r="FTP382" s="872"/>
      <c r="FTQ382" s="872"/>
      <c r="FTR382" s="872"/>
      <c r="FTS382" s="872"/>
      <c r="FTT382" s="872"/>
      <c r="FTU382" s="872"/>
      <c r="FTV382" s="872"/>
      <c r="FTW382" s="872"/>
      <c r="FTX382" s="872"/>
      <c r="FTY382" s="872"/>
      <c r="FTZ382" s="872"/>
      <c r="FUA382" s="872"/>
      <c r="FUB382" s="872"/>
      <c r="FUC382" s="872"/>
      <c r="FUD382" s="872"/>
      <c r="FUE382" s="872"/>
      <c r="FUF382" s="872"/>
      <c r="FUG382" s="872"/>
      <c r="FUH382" s="872"/>
      <c r="FUI382" s="872"/>
      <c r="FUJ382" s="872"/>
      <c r="FUK382" s="872"/>
      <c r="FUL382" s="872"/>
      <c r="FUM382" s="872"/>
      <c r="FUN382" s="872"/>
      <c r="FUO382" s="872"/>
      <c r="FUP382" s="872"/>
      <c r="FUQ382" s="872"/>
      <c r="FUR382" s="872"/>
      <c r="FUS382" s="872"/>
      <c r="FUT382" s="872"/>
      <c r="FUU382" s="872"/>
      <c r="FUV382" s="872"/>
      <c r="FUW382" s="872"/>
      <c r="FUX382" s="872"/>
      <c r="FUY382" s="872"/>
      <c r="FUZ382" s="872"/>
      <c r="FVA382" s="872"/>
      <c r="FVB382" s="872"/>
      <c r="FVC382" s="872"/>
      <c r="FVD382" s="872"/>
      <c r="FVE382" s="872"/>
      <c r="FVF382" s="872"/>
      <c r="FVG382" s="872"/>
      <c r="FVH382" s="872"/>
      <c r="FVI382" s="872"/>
      <c r="FVJ382" s="872"/>
      <c r="FVK382" s="872"/>
      <c r="FVL382" s="872"/>
      <c r="FVM382" s="872"/>
      <c r="FVN382" s="872"/>
      <c r="FVO382" s="872"/>
      <c r="FVP382" s="872"/>
      <c r="FVQ382" s="872"/>
      <c r="FVR382" s="872"/>
      <c r="FVS382" s="872"/>
      <c r="FVT382" s="872"/>
      <c r="FVU382" s="872"/>
      <c r="FVV382" s="872"/>
      <c r="FVW382" s="872"/>
      <c r="FVX382" s="872"/>
      <c r="FVY382" s="872"/>
      <c r="FVZ382" s="872"/>
      <c r="FWA382" s="872"/>
      <c r="FWB382" s="872"/>
      <c r="FWC382" s="872"/>
      <c r="FWD382" s="872"/>
      <c r="FWE382" s="872"/>
      <c r="FWF382" s="872"/>
      <c r="FWG382" s="872"/>
      <c r="FWH382" s="872"/>
      <c r="FWI382" s="872"/>
      <c r="FWJ382" s="872"/>
      <c r="FWK382" s="872"/>
      <c r="FWL382" s="872"/>
      <c r="FWM382" s="872"/>
      <c r="FWN382" s="872"/>
      <c r="FWO382" s="872"/>
      <c r="FWP382" s="872"/>
      <c r="FWQ382" s="872"/>
      <c r="FWR382" s="872"/>
      <c r="FWS382" s="872"/>
      <c r="FWT382" s="872"/>
      <c r="FWU382" s="872"/>
      <c r="FWV382" s="872"/>
      <c r="FWW382" s="872"/>
      <c r="FWX382" s="872"/>
      <c r="FWY382" s="872"/>
      <c r="FWZ382" s="872"/>
      <c r="FXA382" s="872"/>
      <c r="FXB382" s="872"/>
      <c r="FXC382" s="872"/>
      <c r="FXD382" s="872"/>
      <c r="FXE382" s="872"/>
      <c r="FXF382" s="872"/>
      <c r="FXG382" s="872"/>
      <c r="FXH382" s="872"/>
      <c r="FXI382" s="872"/>
      <c r="FXJ382" s="872"/>
      <c r="FXK382" s="872"/>
      <c r="FXL382" s="872"/>
      <c r="FXM382" s="872"/>
      <c r="FXN382" s="872"/>
      <c r="FXO382" s="872"/>
      <c r="FXP382" s="872"/>
      <c r="FXQ382" s="872"/>
      <c r="FXR382" s="872"/>
      <c r="FXS382" s="872"/>
      <c r="FXT382" s="872"/>
      <c r="FXU382" s="872"/>
      <c r="FXV382" s="872"/>
      <c r="FXW382" s="872"/>
      <c r="FXX382" s="872"/>
      <c r="FXY382" s="872"/>
      <c r="FXZ382" s="872"/>
      <c r="FYA382" s="872"/>
      <c r="FYB382" s="872"/>
      <c r="FYC382" s="872"/>
      <c r="FYD382" s="872"/>
      <c r="FYE382" s="872"/>
      <c r="FYF382" s="872"/>
      <c r="FYG382" s="872"/>
      <c r="FYH382" s="872"/>
      <c r="FYI382" s="872"/>
      <c r="FYJ382" s="872"/>
      <c r="FYK382" s="872"/>
      <c r="FYL382" s="872"/>
      <c r="FYM382" s="872"/>
      <c r="FYN382" s="872"/>
      <c r="FYO382" s="872"/>
      <c r="FYP382" s="872"/>
      <c r="FYQ382" s="872"/>
      <c r="FYR382" s="872"/>
      <c r="FYS382" s="872"/>
      <c r="FYT382" s="872"/>
      <c r="FYU382" s="872"/>
      <c r="FYV382" s="872"/>
      <c r="FYW382" s="872"/>
      <c r="FYX382" s="872"/>
      <c r="FYY382" s="872"/>
      <c r="FYZ382" s="872"/>
      <c r="FZA382" s="872"/>
      <c r="FZB382" s="872"/>
      <c r="FZC382" s="872"/>
      <c r="FZD382" s="872"/>
      <c r="FZE382" s="872"/>
      <c r="FZF382" s="872"/>
      <c r="FZG382" s="872"/>
      <c r="FZH382" s="872"/>
      <c r="FZI382" s="872"/>
      <c r="FZJ382" s="872"/>
      <c r="FZK382" s="872"/>
      <c r="FZL382" s="872"/>
      <c r="FZM382" s="872"/>
      <c r="FZN382" s="872"/>
      <c r="FZO382" s="872"/>
      <c r="FZP382" s="872"/>
      <c r="FZQ382" s="872"/>
      <c r="FZR382" s="872"/>
      <c r="FZS382" s="872"/>
      <c r="FZT382" s="872"/>
      <c r="FZU382" s="872"/>
      <c r="FZV382" s="872"/>
      <c r="FZW382" s="872"/>
      <c r="FZX382" s="872"/>
      <c r="FZY382" s="872"/>
      <c r="FZZ382" s="872"/>
      <c r="GAA382" s="872"/>
      <c r="GAB382" s="872"/>
      <c r="GAC382" s="872"/>
      <c r="GAD382" s="872"/>
      <c r="GAE382" s="872"/>
      <c r="GAF382" s="872"/>
      <c r="GAG382" s="872"/>
      <c r="GAH382" s="872"/>
      <c r="GAI382" s="872"/>
      <c r="GAJ382" s="872"/>
      <c r="GAK382" s="872"/>
      <c r="GAL382" s="872"/>
      <c r="GAM382" s="872"/>
      <c r="GAN382" s="872"/>
      <c r="GAO382" s="872"/>
      <c r="GAP382" s="872"/>
      <c r="GAQ382" s="872"/>
      <c r="GAR382" s="872"/>
      <c r="GAS382" s="872"/>
      <c r="GAT382" s="872"/>
      <c r="GAU382" s="872"/>
      <c r="GAV382" s="872"/>
      <c r="GAW382" s="872"/>
      <c r="GAX382" s="872"/>
      <c r="GAY382" s="872"/>
      <c r="GAZ382" s="872"/>
      <c r="GBA382" s="872"/>
      <c r="GBB382" s="872"/>
      <c r="GBC382" s="872"/>
      <c r="GBD382" s="872"/>
      <c r="GBE382" s="872"/>
      <c r="GBF382" s="872"/>
      <c r="GBG382" s="872"/>
      <c r="GBH382" s="872"/>
      <c r="GBI382" s="872"/>
      <c r="GBJ382" s="872"/>
      <c r="GBK382" s="872"/>
      <c r="GBL382" s="872"/>
      <c r="GBM382" s="872"/>
      <c r="GBN382" s="872"/>
      <c r="GBO382" s="872"/>
      <c r="GBP382" s="872"/>
      <c r="GBQ382" s="872"/>
      <c r="GBR382" s="872"/>
      <c r="GBS382" s="872"/>
      <c r="GBT382" s="872"/>
      <c r="GBU382" s="872"/>
      <c r="GBV382" s="872"/>
      <c r="GBW382" s="872"/>
      <c r="GBX382" s="872"/>
      <c r="GBY382" s="872"/>
      <c r="GBZ382" s="872"/>
      <c r="GCA382" s="872"/>
      <c r="GCB382" s="872"/>
      <c r="GCC382" s="872"/>
      <c r="GCD382" s="872"/>
      <c r="GCE382" s="872"/>
      <c r="GCF382" s="872"/>
      <c r="GCG382" s="872"/>
      <c r="GCH382" s="872"/>
      <c r="GCI382" s="872"/>
      <c r="GCJ382" s="872"/>
      <c r="GCK382" s="872"/>
      <c r="GCL382" s="872"/>
      <c r="GCM382" s="872"/>
      <c r="GCN382" s="872"/>
      <c r="GCO382" s="872"/>
      <c r="GCP382" s="872"/>
      <c r="GCQ382" s="872"/>
      <c r="GCR382" s="872"/>
      <c r="GCS382" s="872"/>
      <c r="GCT382" s="872"/>
      <c r="GCU382" s="872"/>
      <c r="GCV382" s="872"/>
      <c r="GCW382" s="872"/>
      <c r="GCX382" s="872"/>
      <c r="GCY382" s="872"/>
      <c r="GCZ382" s="872"/>
      <c r="GDA382" s="872"/>
      <c r="GDB382" s="872"/>
      <c r="GDC382" s="872"/>
      <c r="GDD382" s="872"/>
      <c r="GDE382" s="872"/>
      <c r="GDF382" s="872"/>
      <c r="GDG382" s="872"/>
      <c r="GDH382" s="872"/>
      <c r="GDI382" s="872"/>
      <c r="GDJ382" s="872"/>
      <c r="GDK382" s="872"/>
      <c r="GDL382" s="872"/>
      <c r="GDM382" s="872"/>
      <c r="GDN382" s="872"/>
      <c r="GDO382" s="872"/>
      <c r="GDP382" s="872"/>
      <c r="GDQ382" s="872"/>
      <c r="GDR382" s="872"/>
      <c r="GDS382" s="872"/>
      <c r="GDT382" s="872"/>
      <c r="GDU382" s="872"/>
      <c r="GDV382" s="872"/>
      <c r="GDW382" s="872"/>
      <c r="GDX382" s="872"/>
      <c r="GDY382" s="872"/>
      <c r="GDZ382" s="872"/>
      <c r="GEA382" s="872"/>
      <c r="GEB382" s="872"/>
      <c r="GEC382" s="872"/>
      <c r="GED382" s="872"/>
      <c r="GEE382" s="872"/>
      <c r="GEF382" s="872"/>
      <c r="GEG382" s="872"/>
      <c r="GEH382" s="872"/>
      <c r="GEI382" s="872"/>
      <c r="GEJ382" s="872"/>
      <c r="GEK382" s="872"/>
      <c r="GEL382" s="872"/>
      <c r="GEM382" s="872"/>
      <c r="GEN382" s="872"/>
      <c r="GEO382" s="872"/>
      <c r="GEP382" s="872"/>
      <c r="GEQ382" s="872"/>
      <c r="GER382" s="872"/>
      <c r="GES382" s="872"/>
      <c r="GET382" s="872"/>
      <c r="GEU382" s="872"/>
      <c r="GEV382" s="872"/>
      <c r="GEW382" s="872"/>
      <c r="GEX382" s="872"/>
      <c r="GEY382" s="872"/>
      <c r="GEZ382" s="872"/>
      <c r="GFA382" s="872"/>
      <c r="GFB382" s="872"/>
      <c r="GFC382" s="872"/>
      <c r="GFD382" s="872"/>
      <c r="GFE382" s="872"/>
      <c r="GFF382" s="872"/>
      <c r="GFG382" s="872"/>
      <c r="GFH382" s="872"/>
      <c r="GFI382" s="872"/>
      <c r="GFJ382" s="872"/>
      <c r="GFK382" s="872"/>
      <c r="GFL382" s="872"/>
      <c r="GFM382" s="872"/>
      <c r="GFN382" s="872"/>
      <c r="GFO382" s="872"/>
      <c r="GFP382" s="872"/>
      <c r="GFQ382" s="872"/>
      <c r="GFR382" s="872"/>
      <c r="GFS382" s="872"/>
      <c r="GFT382" s="872"/>
      <c r="GFU382" s="872"/>
      <c r="GFV382" s="872"/>
      <c r="GFW382" s="872"/>
      <c r="GFX382" s="872"/>
      <c r="GFY382" s="872"/>
      <c r="GFZ382" s="872"/>
      <c r="GGA382" s="872"/>
      <c r="GGB382" s="872"/>
      <c r="GGC382" s="872"/>
      <c r="GGD382" s="872"/>
      <c r="GGE382" s="872"/>
      <c r="GGF382" s="872"/>
      <c r="GGG382" s="872"/>
      <c r="GGH382" s="872"/>
      <c r="GGI382" s="872"/>
      <c r="GGJ382" s="872"/>
      <c r="GGK382" s="872"/>
      <c r="GGL382" s="872"/>
      <c r="GGM382" s="872"/>
      <c r="GGN382" s="872"/>
      <c r="GGO382" s="872"/>
      <c r="GGP382" s="872"/>
      <c r="GGQ382" s="872"/>
      <c r="GGR382" s="872"/>
      <c r="GGS382" s="872"/>
      <c r="GGT382" s="872"/>
      <c r="GGU382" s="872"/>
      <c r="GGV382" s="872"/>
      <c r="GGW382" s="872"/>
      <c r="GGX382" s="872"/>
      <c r="GGY382" s="872"/>
      <c r="GGZ382" s="872"/>
      <c r="GHA382" s="872"/>
      <c r="GHB382" s="872"/>
      <c r="GHC382" s="872"/>
      <c r="GHD382" s="872"/>
      <c r="GHE382" s="872"/>
      <c r="GHF382" s="872"/>
      <c r="GHG382" s="872"/>
      <c r="GHH382" s="872"/>
      <c r="GHI382" s="872"/>
      <c r="GHJ382" s="872"/>
      <c r="GHK382" s="872"/>
      <c r="GHL382" s="872"/>
      <c r="GHM382" s="872"/>
      <c r="GHN382" s="872"/>
      <c r="GHO382" s="872"/>
      <c r="GHP382" s="872"/>
      <c r="GHQ382" s="872"/>
      <c r="GHR382" s="872"/>
      <c r="GHS382" s="872"/>
      <c r="GHT382" s="872"/>
      <c r="GHU382" s="872"/>
      <c r="GHV382" s="872"/>
      <c r="GHW382" s="872"/>
      <c r="GHX382" s="872"/>
      <c r="GHY382" s="872"/>
      <c r="GHZ382" s="872"/>
      <c r="GIA382" s="872"/>
      <c r="GIB382" s="872"/>
      <c r="GIC382" s="872"/>
      <c r="GID382" s="872"/>
      <c r="GIE382" s="872"/>
      <c r="GIF382" s="872"/>
      <c r="GIG382" s="872"/>
      <c r="GIH382" s="872"/>
      <c r="GII382" s="872"/>
      <c r="GIJ382" s="872"/>
      <c r="GIK382" s="872"/>
      <c r="GIL382" s="872"/>
      <c r="GIM382" s="872"/>
      <c r="GIN382" s="872"/>
      <c r="GIO382" s="872"/>
      <c r="GIP382" s="872"/>
      <c r="GIQ382" s="872"/>
      <c r="GIR382" s="872"/>
      <c r="GIS382" s="872"/>
      <c r="GIT382" s="872"/>
      <c r="GIU382" s="872"/>
      <c r="GIV382" s="872"/>
      <c r="GIW382" s="872"/>
      <c r="GIX382" s="872"/>
      <c r="GIY382" s="872"/>
      <c r="GIZ382" s="872"/>
      <c r="GJA382" s="872"/>
      <c r="GJB382" s="872"/>
      <c r="GJC382" s="872"/>
      <c r="GJD382" s="872"/>
      <c r="GJE382" s="872"/>
      <c r="GJF382" s="872"/>
      <c r="GJG382" s="872"/>
      <c r="GJH382" s="872"/>
      <c r="GJI382" s="872"/>
      <c r="GJJ382" s="872"/>
      <c r="GJK382" s="872"/>
      <c r="GJL382" s="872"/>
      <c r="GJM382" s="872"/>
      <c r="GJN382" s="872"/>
      <c r="GJO382" s="872"/>
      <c r="GJP382" s="872"/>
      <c r="GJQ382" s="872"/>
      <c r="GJR382" s="872"/>
      <c r="GJS382" s="872"/>
      <c r="GJT382" s="872"/>
      <c r="GJU382" s="872"/>
      <c r="GJV382" s="872"/>
      <c r="GJW382" s="872"/>
      <c r="GJX382" s="872"/>
      <c r="GJY382" s="872"/>
      <c r="GJZ382" s="872"/>
      <c r="GKA382" s="872"/>
      <c r="GKB382" s="872"/>
      <c r="GKC382" s="872"/>
      <c r="GKD382" s="872"/>
      <c r="GKE382" s="872"/>
      <c r="GKF382" s="872"/>
      <c r="GKG382" s="872"/>
      <c r="GKH382" s="872"/>
      <c r="GKI382" s="872"/>
      <c r="GKJ382" s="872"/>
      <c r="GKK382" s="872"/>
      <c r="GKL382" s="872"/>
      <c r="GKM382" s="872"/>
      <c r="GKN382" s="872"/>
      <c r="GKO382" s="872"/>
      <c r="GKP382" s="872"/>
      <c r="GKQ382" s="872"/>
      <c r="GKR382" s="872"/>
      <c r="GKS382" s="872"/>
      <c r="GKT382" s="872"/>
      <c r="GKU382" s="872"/>
      <c r="GKV382" s="872"/>
      <c r="GKW382" s="872"/>
      <c r="GKX382" s="872"/>
      <c r="GKY382" s="872"/>
      <c r="GKZ382" s="872"/>
      <c r="GLA382" s="872"/>
      <c r="GLB382" s="872"/>
      <c r="GLC382" s="872"/>
      <c r="GLD382" s="872"/>
      <c r="GLE382" s="872"/>
      <c r="GLF382" s="872"/>
      <c r="GLG382" s="872"/>
      <c r="GLH382" s="872"/>
      <c r="GLI382" s="872"/>
      <c r="GLJ382" s="872"/>
      <c r="GLK382" s="872"/>
      <c r="GLL382" s="872"/>
      <c r="GLM382" s="872"/>
      <c r="GLN382" s="872"/>
      <c r="GLO382" s="872"/>
      <c r="GLP382" s="872"/>
      <c r="GLQ382" s="872"/>
      <c r="GLR382" s="872"/>
      <c r="GLS382" s="872"/>
      <c r="GLT382" s="872"/>
      <c r="GLU382" s="872"/>
      <c r="GLV382" s="872"/>
      <c r="GLW382" s="872"/>
      <c r="GLX382" s="872"/>
      <c r="GLY382" s="872"/>
      <c r="GLZ382" s="872"/>
      <c r="GMA382" s="872"/>
      <c r="GMB382" s="872"/>
      <c r="GMC382" s="872"/>
      <c r="GMD382" s="872"/>
      <c r="GME382" s="872"/>
      <c r="GMF382" s="872"/>
      <c r="GMG382" s="872"/>
      <c r="GMH382" s="872"/>
      <c r="GMI382" s="872"/>
      <c r="GMJ382" s="872"/>
      <c r="GMK382" s="872"/>
      <c r="GML382" s="872"/>
      <c r="GMM382" s="872"/>
      <c r="GMN382" s="872"/>
      <c r="GMO382" s="872"/>
      <c r="GMP382" s="872"/>
      <c r="GMQ382" s="872"/>
      <c r="GMR382" s="872"/>
      <c r="GMS382" s="872"/>
      <c r="GMT382" s="872"/>
      <c r="GMU382" s="872"/>
      <c r="GMV382" s="872"/>
      <c r="GMW382" s="872"/>
      <c r="GMX382" s="872"/>
      <c r="GMY382" s="872"/>
      <c r="GMZ382" s="872"/>
      <c r="GNA382" s="872"/>
      <c r="GNB382" s="872"/>
      <c r="GNC382" s="872"/>
      <c r="GND382" s="872"/>
      <c r="GNE382" s="872"/>
      <c r="GNF382" s="872"/>
      <c r="GNG382" s="872"/>
      <c r="GNH382" s="872"/>
      <c r="GNI382" s="872"/>
      <c r="GNJ382" s="872"/>
      <c r="GNK382" s="872"/>
      <c r="GNL382" s="872"/>
      <c r="GNM382" s="872"/>
      <c r="GNN382" s="872"/>
      <c r="GNO382" s="872"/>
      <c r="GNP382" s="872"/>
      <c r="GNQ382" s="872"/>
      <c r="GNR382" s="872"/>
      <c r="GNS382" s="872"/>
      <c r="GNT382" s="872"/>
      <c r="GNU382" s="872"/>
      <c r="GNV382" s="872"/>
      <c r="GNW382" s="872"/>
      <c r="GNX382" s="872"/>
      <c r="GNY382" s="872"/>
      <c r="GNZ382" s="872"/>
      <c r="GOA382" s="872"/>
      <c r="GOB382" s="872"/>
      <c r="GOC382" s="872"/>
      <c r="GOD382" s="872"/>
      <c r="GOE382" s="872"/>
      <c r="GOF382" s="872"/>
      <c r="GOG382" s="872"/>
      <c r="GOH382" s="872"/>
      <c r="GOI382" s="872"/>
      <c r="GOJ382" s="872"/>
      <c r="GOK382" s="872"/>
      <c r="GOL382" s="872"/>
      <c r="GOM382" s="872"/>
      <c r="GON382" s="872"/>
      <c r="GOO382" s="872"/>
      <c r="GOP382" s="872"/>
      <c r="GOQ382" s="872"/>
      <c r="GOR382" s="872"/>
      <c r="GOS382" s="872"/>
      <c r="GOT382" s="872"/>
      <c r="GOU382" s="872"/>
      <c r="GOV382" s="872"/>
      <c r="GOW382" s="872"/>
      <c r="GOX382" s="872"/>
      <c r="GOY382" s="872"/>
      <c r="GOZ382" s="872"/>
      <c r="GPA382" s="872"/>
      <c r="GPB382" s="872"/>
      <c r="GPC382" s="872"/>
      <c r="GPD382" s="872"/>
      <c r="GPE382" s="872"/>
      <c r="GPF382" s="872"/>
      <c r="GPG382" s="872"/>
      <c r="GPH382" s="872"/>
      <c r="GPI382" s="872"/>
      <c r="GPJ382" s="872"/>
      <c r="GPK382" s="872"/>
      <c r="GPL382" s="872"/>
      <c r="GPM382" s="872"/>
      <c r="GPN382" s="872"/>
      <c r="GPO382" s="872"/>
      <c r="GPP382" s="872"/>
      <c r="GPQ382" s="872"/>
      <c r="GPR382" s="872"/>
      <c r="GPS382" s="872"/>
      <c r="GPT382" s="872"/>
      <c r="GPU382" s="872"/>
      <c r="GPV382" s="872"/>
      <c r="GPW382" s="872"/>
      <c r="GPX382" s="872"/>
      <c r="GPY382" s="872"/>
      <c r="GPZ382" s="872"/>
      <c r="GQA382" s="872"/>
      <c r="GQB382" s="872"/>
      <c r="GQC382" s="872"/>
      <c r="GQD382" s="872"/>
      <c r="GQE382" s="872"/>
      <c r="GQF382" s="872"/>
      <c r="GQG382" s="872"/>
      <c r="GQH382" s="872"/>
      <c r="GQI382" s="872"/>
      <c r="GQJ382" s="872"/>
      <c r="GQK382" s="872"/>
      <c r="GQL382" s="872"/>
      <c r="GQM382" s="872"/>
      <c r="GQN382" s="872"/>
      <c r="GQO382" s="872"/>
      <c r="GQP382" s="872"/>
      <c r="GQQ382" s="872"/>
      <c r="GQR382" s="872"/>
      <c r="GQS382" s="872"/>
      <c r="GQT382" s="872"/>
      <c r="GQU382" s="872"/>
      <c r="GQV382" s="872"/>
      <c r="GQW382" s="872"/>
      <c r="GQX382" s="872"/>
      <c r="GQY382" s="872"/>
      <c r="GQZ382" s="872"/>
      <c r="GRA382" s="872"/>
      <c r="GRB382" s="872"/>
      <c r="GRC382" s="872"/>
      <c r="GRD382" s="872"/>
      <c r="GRE382" s="872"/>
      <c r="GRF382" s="872"/>
      <c r="GRG382" s="872"/>
      <c r="GRH382" s="872"/>
      <c r="GRI382" s="872"/>
      <c r="GRJ382" s="872"/>
      <c r="GRK382" s="872"/>
      <c r="GRL382" s="872"/>
      <c r="GRM382" s="872"/>
      <c r="GRN382" s="872"/>
      <c r="GRO382" s="872"/>
      <c r="GRP382" s="872"/>
      <c r="GRQ382" s="872"/>
      <c r="GRR382" s="872"/>
      <c r="GRS382" s="872"/>
      <c r="GRT382" s="872"/>
      <c r="GRU382" s="872"/>
      <c r="GRV382" s="872"/>
      <c r="GRW382" s="872"/>
      <c r="GRX382" s="872"/>
      <c r="GRY382" s="872"/>
      <c r="GRZ382" s="872"/>
      <c r="GSA382" s="872"/>
      <c r="GSB382" s="872"/>
      <c r="GSC382" s="872"/>
      <c r="GSD382" s="872"/>
      <c r="GSE382" s="872"/>
      <c r="GSF382" s="872"/>
      <c r="GSG382" s="872"/>
      <c r="GSH382" s="872"/>
      <c r="GSI382" s="872"/>
      <c r="GSJ382" s="872"/>
      <c r="GSK382" s="872"/>
      <c r="GSL382" s="872"/>
      <c r="GSM382" s="872"/>
      <c r="GSN382" s="872"/>
      <c r="GSO382" s="872"/>
      <c r="GSP382" s="872"/>
      <c r="GSQ382" s="872"/>
      <c r="GSR382" s="872"/>
      <c r="GSS382" s="872"/>
      <c r="GST382" s="872"/>
      <c r="GSU382" s="872"/>
      <c r="GSV382" s="872"/>
      <c r="GSW382" s="872"/>
      <c r="GSX382" s="872"/>
      <c r="GSY382" s="872"/>
      <c r="GSZ382" s="872"/>
      <c r="GTA382" s="872"/>
      <c r="GTB382" s="872"/>
      <c r="GTC382" s="872"/>
      <c r="GTD382" s="872"/>
      <c r="GTE382" s="872"/>
      <c r="GTF382" s="872"/>
      <c r="GTG382" s="872"/>
      <c r="GTH382" s="872"/>
      <c r="GTI382" s="872"/>
      <c r="GTJ382" s="872"/>
      <c r="GTK382" s="872"/>
      <c r="GTL382" s="872"/>
      <c r="GTM382" s="872"/>
      <c r="GTN382" s="872"/>
      <c r="GTO382" s="872"/>
      <c r="GTP382" s="872"/>
      <c r="GTQ382" s="872"/>
      <c r="GTR382" s="872"/>
      <c r="GTS382" s="872"/>
      <c r="GTT382" s="872"/>
      <c r="GTU382" s="872"/>
      <c r="GTV382" s="872"/>
      <c r="GTW382" s="872"/>
      <c r="GTX382" s="872"/>
      <c r="GTY382" s="872"/>
      <c r="GTZ382" s="872"/>
      <c r="GUA382" s="872"/>
      <c r="GUB382" s="872"/>
      <c r="GUC382" s="872"/>
      <c r="GUD382" s="872"/>
      <c r="GUE382" s="872"/>
      <c r="GUF382" s="872"/>
      <c r="GUG382" s="872"/>
      <c r="GUH382" s="872"/>
      <c r="GUI382" s="872"/>
      <c r="GUJ382" s="872"/>
      <c r="GUK382" s="872"/>
      <c r="GUL382" s="872"/>
      <c r="GUM382" s="872"/>
      <c r="GUN382" s="872"/>
      <c r="GUO382" s="872"/>
      <c r="GUP382" s="872"/>
      <c r="GUQ382" s="872"/>
      <c r="GUR382" s="872"/>
      <c r="GUS382" s="872"/>
      <c r="GUT382" s="872"/>
      <c r="GUU382" s="872"/>
      <c r="GUV382" s="872"/>
      <c r="GUW382" s="872"/>
      <c r="GUX382" s="872"/>
      <c r="GUY382" s="872"/>
      <c r="GUZ382" s="872"/>
      <c r="GVA382" s="872"/>
      <c r="GVB382" s="872"/>
      <c r="GVC382" s="872"/>
      <c r="GVD382" s="872"/>
      <c r="GVE382" s="872"/>
      <c r="GVF382" s="872"/>
      <c r="GVG382" s="872"/>
      <c r="GVH382" s="872"/>
      <c r="GVI382" s="872"/>
      <c r="GVJ382" s="872"/>
      <c r="GVK382" s="872"/>
      <c r="GVL382" s="872"/>
      <c r="GVM382" s="872"/>
      <c r="GVN382" s="872"/>
      <c r="GVO382" s="872"/>
      <c r="GVP382" s="872"/>
      <c r="GVQ382" s="872"/>
      <c r="GVR382" s="872"/>
      <c r="GVS382" s="872"/>
      <c r="GVT382" s="872"/>
      <c r="GVU382" s="872"/>
      <c r="GVV382" s="872"/>
      <c r="GVW382" s="872"/>
      <c r="GVX382" s="872"/>
      <c r="GVY382" s="872"/>
      <c r="GVZ382" s="872"/>
      <c r="GWA382" s="872"/>
      <c r="GWB382" s="872"/>
      <c r="GWC382" s="872"/>
      <c r="GWD382" s="872"/>
      <c r="GWE382" s="872"/>
      <c r="GWF382" s="872"/>
      <c r="GWG382" s="872"/>
      <c r="GWH382" s="872"/>
      <c r="GWI382" s="872"/>
      <c r="GWJ382" s="872"/>
      <c r="GWK382" s="872"/>
      <c r="GWL382" s="872"/>
      <c r="GWM382" s="872"/>
      <c r="GWN382" s="872"/>
      <c r="GWO382" s="872"/>
      <c r="GWP382" s="872"/>
      <c r="GWQ382" s="872"/>
      <c r="GWR382" s="872"/>
      <c r="GWS382" s="872"/>
      <c r="GWT382" s="872"/>
      <c r="GWU382" s="872"/>
      <c r="GWV382" s="872"/>
      <c r="GWW382" s="872"/>
      <c r="GWX382" s="872"/>
      <c r="GWY382" s="872"/>
      <c r="GWZ382" s="872"/>
      <c r="GXA382" s="872"/>
      <c r="GXB382" s="872"/>
      <c r="GXC382" s="872"/>
      <c r="GXD382" s="872"/>
      <c r="GXE382" s="872"/>
      <c r="GXF382" s="872"/>
      <c r="GXG382" s="872"/>
      <c r="GXH382" s="872"/>
      <c r="GXI382" s="872"/>
      <c r="GXJ382" s="872"/>
      <c r="GXK382" s="872"/>
      <c r="GXL382" s="872"/>
      <c r="GXM382" s="872"/>
      <c r="GXN382" s="872"/>
      <c r="GXO382" s="872"/>
      <c r="GXP382" s="872"/>
      <c r="GXQ382" s="872"/>
      <c r="GXR382" s="872"/>
      <c r="GXS382" s="872"/>
      <c r="GXT382" s="872"/>
      <c r="GXU382" s="872"/>
      <c r="GXV382" s="872"/>
      <c r="GXW382" s="872"/>
      <c r="GXX382" s="872"/>
      <c r="GXY382" s="872"/>
      <c r="GXZ382" s="872"/>
      <c r="GYA382" s="872"/>
      <c r="GYB382" s="872"/>
      <c r="GYC382" s="872"/>
      <c r="GYD382" s="872"/>
      <c r="GYE382" s="872"/>
      <c r="GYF382" s="872"/>
      <c r="GYG382" s="872"/>
      <c r="GYH382" s="872"/>
      <c r="GYI382" s="872"/>
      <c r="GYJ382" s="872"/>
      <c r="GYK382" s="872"/>
      <c r="GYL382" s="872"/>
      <c r="GYM382" s="872"/>
      <c r="GYN382" s="872"/>
      <c r="GYO382" s="872"/>
      <c r="GYP382" s="872"/>
      <c r="GYQ382" s="872"/>
      <c r="GYR382" s="872"/>
      <c r="GYS382" s="872"/>
      <c r="GYT382" s="872"/>
      <c r="GYU382" s="872"/>
      <c r="GYV382" s="872"/>
      <c r="GYW382" s="872"/>
      <c r="GYX382" s="872"/>
      <c r="GYY382" s="872"/>
      <c r="GYZ382" s="872"/>
      <c r="GZA382" s="872"/>
      <c r="GZB382" s="872"/>
      <c r="GZC382" s="872"/>
      <c r="GZD382" s="872"/>
      <c r="GZE382" s="872"/>
      <c r="GZF382" s="872"/>
      <c r="GZG382" s="872"/>
      <c r="GZH382" s="872"/>
      <c r="GZI382" s="872"/>
      <c r="GZJ382" s="872"/>
      <c r="GZK382" s="872"/>
      <c r="GZL382" s="872"/>
      <c r="GZM382" s="872"/>
      <c r="GZN382" s="872"/>
      <c r="GZO382" s="872"/>
      <c r="GZP382" s="872"/>
      <c r="GZQ382" s="872"/>
      <c r="GZR382" s="872"/>
      <c r="GZS382" s="872"/>
      <c r="GZT382" s="872"/>
      <c r="GZU382" s="872"/>
      <c r="GZV382" s="872"/>
      <c r="GZW382" s="872"/>
      <c r="GZX382" s="872"/>
      <c r="GZY382" s="872"/>
      <c r="GZZ382" s="872"/>
      <c r="HAA382" s="872"/>
      <c r="HAB382" s="872"/>
      <c r="HAC382" s="872"/>
      <c r="HAD382" s="872"/>
      <c r="HAE382" s="872"/>
      <c r="HAF382" s="872"/>
      <c r="HAG382" s="872"/>
      <c r="HAH382" s="872"/>
      <c r="HAI382" s="872"/>
      <c r="HAJ382" s="872"/>
      <c r="HAK382" s="872"/>
      <c r="HAL382" s="872"/>
      <c r="HAM382" s="872"/>
      <c r="HAN382" s="872"/>
      <c r="HAO382" s="872"/>
      <c r="HAP382" s="872"/>
      <c r="HAQ382" s="872"/>
      <c r="HAR382" s="872"/>
      <c r="HAS382" s="872"/>
      <c r="HAT382" s="872"/>
      <c r="HAU382" s="872"/>
      <c r="HAV382" s="872"/>
      <c r="HAW382" s="872"/>
      <c r="HAX382" s="872"/>
      <c r="HAY382" s="872"/>
      <c r="HAZ382" s="872"/>
      <c r="HBA382" s="872"/>
      <c r="HBB382" s="872"/>
      <c r="HBC382" s="872"/>
      <c r="HBD382" s="872"/>
      <c r="HBE382" s="872"/>
      <c r="HBF382" s="872"/>
      <c r="HBG382" s="872"/>
      <c r="HBH382" s="872"/>
      <c r="HBI382" s="872"/>
      <c r="HBJ382" s="872"/>
      <c r="HBK382" s="872"/>
      <c r="HBL382" s="872"/>
      <c r="HBM382" s="872"/>
      <c r="HBN382" s="872"/>
      <c r="HBO382" s="872"/>
      <c r="HBP382" s="872"/>
      <c r="HBQ382" s="872"/>
      <c r="HBR382" s="872"/>
      <c r="HBS382" s="872"/>
      <c r="HBT382" s="872"/>
      <c r="HBU382" s="872"/>
      <c r="HBV382" s="872"/>
      <c r="HBW382" s="872"/>
      <c r="HBX382" s="872"/>
      <c r="HBY382" s="872"/>
      <c r="HBZ382" s="872"/>
      <c r="HCA382" s="872"/>
      <c r="HCB382" s="872"/>
      <c r="HCC382" s="872"/>
      <c r="HCD382" s="872"/>
      <c r="HCE382" s="872"/>
      <c r="HCF382" s="872"/>
      <c r="HCG382" s="872"/>
      <c r="HCH382" s="872"/>
      <c r="HCI382" s="872"/>
      <c r="HCJ382" s="872"/>
      <c r="HCK382" s="872"/>
      <c r="HCL382" s="872"/>
      <c r="HCM382" s="872"/>
      <c r="HCN382" s="872"/>
      <c r="HCO382" s="872"/>
      <c r="HCP382" s="872"/>
      <c r="HCQ382" s="872"/>
      <c r="HCR382" s="872"/>
      <c r="HCS382" s="872"/>
      <c r="HCT382" s="872"/>
      <c r="HCU382" s="872"/>
      <c r="HCV382" s="872"/>
      <c r="HCW382" s="872"/>
      <c r="HCX382" s="872"/>
      <c r="HCY382" s="872"/>
      <c r="HCZ382" s="872"/>
      <c r="HDA382" s="872"/>
      <c r="HDB382" s="872"/>
      <c r="HDC382" s="872"/>
      <c r="HDD382" s="872"/>
      <c r="HDE382" s="872"/>
      <c r="HDF382" s="872"/>
      <c r="HDG382" s="872"/>
      <c r="HDH382" s="872"/>
      <c r="HDI382" s="872"/>
      <c r="HDJ382" s="872"/>
      <c r="HDK382" s="872"/>
      <c r="HDL382" s="872"/>
      <c r="HDM382" s="872"/>
      <c r="HDN382" s="872"/>
      <c r="HDO382" s="872"/>
      <c r="HDP382" s="872"/>
      <c r="HDQ382" s="872"/>
      <c r="HDR382" s="872"/>
      <c r="HDS382" s="872"/>
      <c r="HDT382" s="872"/>
      <c r="HDU382" s="872"/>
      <c r="HDV382" s="872"/>
      <c r="HDW382" s="872"/>
      <c r="HDX382" s="872"/>
      <c r="HDY382" s="872"/>
      <c r="HDZ382" s="872"/>
      <c r="HEA382" s="872"/>
      <c r="HEB382" s="872"/>
      <c r="HEC382" s="872"/>
      <c r="HED382" s="872"/>
      <c r="HEE382" s="872"/>
      <c r="HEF382" s="872"/>
      <c r="HEG382" s="872"/>
      <c r="HEH382" s="872"/>
      <c r="HEI382" s="872"/>
      <c r="HEJ382" s="872"/>
      <c r="HEK382" s="872"/>
      <c r="HEL382" s="872"/>
      <c r="HEM382" s="872"/>
      <c r="HEN382" s="872"/>
      <c r="HEO382" s="872"/>
      <c r="HEP382" s="872"/>
      <c r="HEQ382" s="872"/>
      <c r="HER382" s="872"/>
      <c r="HES382" s="872"/>
      <c r="HET382" s="872"/>
      <c r="HEU382" s="872"/>
      <c r="HEV382" s="872"/>
      <c r="HEW382" s="872"/>
      <c r="HEX382" s="872"/>
      <c r="HEY382" s="872"/>
      <c r="HEZ382" s="872"/>
      <c r="HFA382" s="872"/>
      <c r="HFB382" s="872"/>
      <c r="HFC382" s="872"/>
      <c r="HFD382" s="872"/>
      <c r="HFE382" s="872"/>
      <c r="HFF382" s="872"/>
      <c r="HFG382" s="872"/>
      <c r="HFH382" s="872"/>
      <c r="HFI382" s="872"/>
      <c r="HFJ382" s="872"/>
      <c r="HFK382" s="872"/>
      <c r="HFL382" s="872"/>
      <c r="HFM382" s="872"/>
      <c r="HFN382" s="872"/>
      <c r="HFO382" s="872"/>
      <c r="HFP382" s="872"/>
      <c r="HFQ382" s="872"/>
      <c r="HFR382" s="872"/>
      <c r="HFS382" s="872"/>
      <c r="HFT382" s="872"/>
      <c r="HFU382" s="872"/>
      <c r="HFV382" s="872"/>
      <c r="HFW382" s="872"/>
      <c r="HFX382" s="872"/>
      <c r="HFY382" s="872"/>
      <c r="HFZ382" s="872"/>
      <c r="HGA382" s="872"/>
      <c r="HGB382" s="872"/>
      <c r="HGC382" s="872"/>
      <c r="HGD382" s="872"/>
      <c r="HGE382" s="872"/>
      <c r="HGF382" s="872"/>
      <c r="HGG382" s="872"/>
      <c r="HGH382" s="872"/>
      <c r="HGI382" s="872"/>
      <c r="HGJ382" s="872"/>
      <c r="HGK382" s="872"/>
      <c r="HGL382" s="872"/>
      <c r="HGM382" s="872"/>
      <c r="HGN382" s="872"/>
      <c r="HGO382" s="872"/>
      <c r="HGP382" s="872"/>
      <c r="HGQ382" s="872"/>
      <c r="HGR382" s="872"/>
      <c r="HGS382" s="872"/>
      <c r="HGT382" s="872"/>
      <c r="HGU382" s="872"/>
      <c r="HGV382" s="872"/>
      <c r="HGW382" s="872"/>
      <c r="HGX382" s="872"/>
      <c r="HGY382" s="872"/>
      <c r="HGZ382" s="872"/>
      <c r="HHA382" s="872"/>
      <c r="HHB382" s="872"/>
      <c r="HHC382" s="872"/>
      <c r="HHD382" s="872"/>
      <c r="HHE382" s="872"/>
      <c r="HHF382" s="872"/>
      <c r="HHG382" s="872"/>
      <c r="HHH382" s="872"/>
      <c r="HHI382" s="872"/>
      <c r="HHJ382" s="872"/>
      <c r="HHK382" s="872"/>
      <c r="HHL382" s="872"/>
      <c r="HHM382" s="872"/>
      <c r="HHN382" s="872"/>
      <c r="HHO382" s="872"/>
      <c r="HHP382" s="872"/>
      <c r="HHQ382" s="872"/>
      <c r="HHR382" s="872"/>
      <c r="HHS382" s="872"/>
      <c r="HHT382" s="872"/>
      <c r="HHU382" s="872"/>
      <c r="HHV382" s="872"/>
      <c r="HHW382" s="872"/>
      <c r="HHX382" s="872"/>
      <c r="HHY382" s="872"/>
      <c r="HHZ382" s="872"/>
      <c r="HIA382" s="872"/>
      <c r="HIB382" s="872"/>
      <c r="HIC382" s="872"/>
      <c r="HID382" s="872"/>
      <c r="HIE382" s="872"/>
      <c r="HIF382" s="872"/>
      <c r="HIG382" s="872"/>
      <c r="HIH382" s="872"/>
      <c r="HII382" s="872"/>
      <c r="HIJ382" s="872"/>
      <c r="HIK382" s="872"/>
      <c r="HIL382" s="872"/>
      <c r="HIM382" s="872"/>
      <c r="HIN382" s="872"/>
      <c r="HIO382" s="872"/>
      <c r="HIP382" s="872"/>
      <c r="HIQ382" s="872"/>
      <c r="HIR382" s="872"/>
      <c r="HIS382" s="872"/>
      <c r="HIT382" s="872"/>
      <c r="HIU382" s="872"/>
      <c r="HIV382" s="872"/>
      <c r="HIW382" s="872"/>
      <c r="HIX382" s="872"/>
      <c r="HIY382" s="872"/>
      <c r="HIZ382" s="872"/>
      <c r="HJA382" s="872"/>
      <c r="HJB382" s="872"/>
      <c r="HJC382" s="872"/>
      <c r="HJD382" s="872"/>
      <c r="HJE382" s="872"/>
      <c r="HJF382" s="872"/>
      <c r="HJG382" s="872"/>
      <c r="HJH382" s="872"/>
      <c r="HJI382" s="872"/>
      <c r="HJJ382" s="872"/>
      <c r="HJK382" s="872"/>
      <c r="HJL382" s="872"/>
      <c r="HJM382" s="872"/>
      <c r="HJN382" s="872"/>
      <c r="HJO382" s="872"/>
      <c r="HJP382" s="872"/>
      <c r="HJQ382" s="872"/>
      <c r="HJR382" s="872"/>
      <c r="HJS382" s="872"/>
      <c r="HJT382" s="872"/>
      <c r="HJU382" s="872"/>
      <c r="HJV382" s="872"/>
      <c r="HJW382" s="872"/>
      <c r="HJX382" s="872"/>
      <c r="HJY382" s="872"/>
      <c r="HJZ382" s="872"/>
      <c r="HKA382" s="872"/>
      <c r="HKB382" s="872"/>
      <c r="HKC382" s="872"/>
      <c r="HKD382" s="872"/>
      <c r="HKE382" s="872"/>
      <c r="HKF382" s="872"/>
      <c r="HKG382" s="872"/>
      <c r="HKH382" s="872"/>
      <c r="HKI382" s="872"/>
      <c r="HKJ382" s="872"/>
      <c r="HKK382" s="872"/>
      <c r="HKL382" s="872"/>
      <c r="HKM382" s="872"/>
      <c r="HKN382" s="872"/>
      <c r="HKO382" s="872"/>
      <c r="HKP382" s="872"/>
      <c r="HKQ382" s="872"/>
      <c r="HKR382" s="872"/>
      <c r="HKS382" s="872"/>
      <c r="HKT382" s="872"/>
      <c r="HKU382" s="872"/>
      <c r="HKV382" s="872"/>
      <c r="HKW382" s="872"/>
      <c r="HKX382" s="872"/>
      <c r="HKY382" s="872"/>
      <c r="HKZ382" s="872"/>
      <c r="HLA382" s="872"/>
      <c r="HLB382" s="872"/>
      <c r="HLC382" s="872"/>
      <c r="HLD382" s="872"/>
      <c r="HLE382" s="872"/>
      <c r="HLF382" s="872"/>
      <c r="HLG382" s="872"/>
      <c r="HLH382" s="872"/>
      <c r="HLI382" s="872"/>
      <c r="HLJ382" s="872"/>
      <c r="HLK382" s="872"/>
      <c r="HLL382" s="872"/>
      <c r="HLM382" s="872"/>
      <c r="HLN382" s="872"/>
      <c r="HLO382" s="872"/>
      <c r="HLP382" s="872"/>
      <c r="HLQ382" s="872"/>
      <c r="HLR382" s="872"/>
      <c r="HLS382" s="872"/>
      <c r="HLT382" s="872"/>
      <c r="HLU382" s="872"/>
      <c r="HLV382" s="872"/>
      <c r="HLW382" s="872"/>
      <c r="HLX382" s="872"/>
      <c r="HLY382" s="872"/>
      <c r="HLZ382" s="872"/>
      <c r="HMA382" s="872"/>
      <c r="HMB382" s="872"/>
      <c r="HMC382" s="872"/>
      <c r="HMD382" s="872"/>
      <c r="HME382" s="872"/>
      <c r="HMF382" s="872"/>
      <c r="HMG382" s="872"/>
      <c r="HMH382" s="872"/>
      <c r="HMI382" s="872"/>
      <c r="HMJ382" s="872"/>
      <c r="HMK382" s="872"/>
      <c r="HML382" s="872"/>
      <c r="HMM382" s="872"/>
      <c r="HMN382" s="872"/>
      <c r="HMO382" s="872"/>
      <c r="HMP382" s="872"/>
      <c r="HMQ382" s="872"/>
      <c r="HMR382" s="872"/>
      <c r="HMS382" s="872"/>
      <c r="HMT382" s="872"/>
      <c r="HMU382" s="872"/>
      <c r="HMV382" s="872"/>
      <c r="HMW382" s="872"/>
      <c r="HMX382" s="872"/>
      <c r="HMY382" s="872"/>
      <c r="HMZ382" s="872"/>
      <c r="HNA382" s="872"/>
      <c r="HNB382" s="872"/>
      <c r="HNC382" s="872"/>
      <c r="HND382" s="872"/>
      <c r="HNE382" s="872"/>
      <c r="HNF382" s="872"/>
      <c r="HNG382" s="872"/>
      <c r="HNH382" s="872"/>
      <c r="HNI382" s="872"/>
      <c r="HNJ382" s="872"/>
      <c r="HNK382" s="872"/>
      <c r="HNL382" s="872"/>
      <c r="HNM382" s="872"/>
      <c r="HNN382" s="872"/>
      <c r="HNO382" s="872"/>
      <c r="HNP382" s="872"/>
      <c r="HNQ382" s="872"/>
      <c r="HNR382" s="872"/>
      <c r="HNS382" s="872"/>
      <c r="HNT382" s="872"/>
      <c r="HNU382" s="872"/>
      <c r="HNV382" s="872"/>
      <c r="HNW382" s="872"/>
      <c r="HNX382" s="872"/>
      <c r="HNY382" s="872"/>
      <c r="HNZ382" s="872"/>
      <c r="HOA382" s="872"/>
      <c r="HOB382" s="872"/>
      <c r="HOC382" s="872"/>
      <c r="HOD382" s="872"/>
      <c r="HOE382" s="872"/>
      <c r="HOF382" s="872"/>
      <c r="HOG382" s="872"/>
      <c r="HOH382" s="872"/>
      <c r="HOI382" s="872"/>
      <c r="HOJ382" s="872"/>
      <c r="HOK382" s="872"/>
      <c r="HOL382" s="872"/>
      <c r="HOM382" s="872"/>
      <c r="HON382" s="872"/>
      <c r="HOO382" s="872"/>
      <c r="HOP382" s="872"/>
      <c r="HOQ382" s="872"/>
      <c r="HOR382" s="872"/>
      <c r="HOS382" s="872"/>
      <c r="HOT382" s="872"/>
      <c r="HOU382" s="872"/>
      <c r="HOV382" s="872"/>
      <c r="HOW382" s="872"/>
      <c r="HOX382" s="872"/>
      <c r="HOY382" s="872"/>
      <c r="HOZ382" s="872"/>
      <c r="HPA382" s="872"/>
      <c r="HPB382" s="872"/>
      <c r="HPC382" s="872"/>
      <c r="HPD382" s="872"/>
      <c r="HPE382" s="872"/>
      <c r="HPF382" s="872"/>
      <c r="HPG382" s="872"/>
      <c r="HPH382" s="872"/>
      <c r="HPI382" s="872"/>
      <c r="HPJ382" s="872"/>
      <c r="HPK382" s="872"/>
      <c r="HPL382" s="872"/>
      <c r="HPM382" s="872"/>
      <c r="HPN382" s="872"/>
      <c r="HPO382" s="872"/>
      <c r="HPP382" s="872"/>
      <c r="HPQ382" s="872"/>
      <c r="HPR382" s="872"/>
      <c r="HPS382" s="872"/>
      <c r="HPT382" s="872"/>
      <c r="HPU382" s="872"/>
      <c r="HPV382" s="872"/>
      <c r="HPW382" s="872"/>
      <c r="HPX382" s="872"/>
      <c r="HPY382" s="872"/>
      <c r="HPZ382" s="872"/>
      <c r="HQA382" s="872"/>
      <c r="HQB382" s="872"/>
      <c r="HQC382" s="872"/>
      <c r="HQD382" s="872"/>
      <c r="HQE382" s="872"/>
      <c r="HQF382" s="872"/>
      <c r="HQG382" s="872"/>
      <c r="HQH382" s="872"/>
      <c r="HQI382" s="872"/>
      <c r="HQJ382" s="872"/>
      <c r="HQK382" s="872"/>
      <c r="HQL382" s="872"/>
      <c r="HQM382" s="872"/>
      <c r="HQN382" s="872"/>
      <c r="HQO382" s="872"/>
      <c r="HQP382" s="872"/>
      <c r="HQQ382" s="872"/>
      <c r="HQR382" s="872"/>
      <c r="HQS382" s="872"/>
      <c r="HQT382" s="872"/>
      <c r="HQU382" s="872"/>
      <c r="HQV382" s="872"/>
      <c r="HQW382" s="872"/>
      <c r="HQX382" s="872"/>
      <c r="HQY382" s="872"/>
      <c r="HQZ382" s="872"/>
      <c r="HRA382" s="872"/>
      <c r="HRB382" s="872"/>
      <c r="HRC382" s="872"/>
      <c r="HRD382" s="872"/>
      <c r="HRE382" s="872"/>
      <c r="HRF382" s="872"/>
      <c r="HRG382" s="872"/>
      <c r="HRH382" s="872"/>
      <c r="HRI382" s="872"/>
      <c r="HRJ382" s="872"/>
      <c r="HRK382" s="872"/>
      <c r="HRL382" s="872"/>
      <c r="HRM382" s="872"/>
      <c r="HRN382" s="872"/>
      <c r="HRO382" s="872"/>
      <c r="HRP382" s="872"/>
      <c r="HRQ382" s="872"/>
      <c r="HRR382" s="872"/>
      <c r="HRS382" s="872"/>
      <c r="HRT382" s="872"/>
      <c r="HRU382" s="872"/>
      <c r="HRV382" s="872"/>
      <c r="HRW382" s="872"/>
      <c r="HRX382" s="872"/>
      <c r="HRY382" s="872"/>
      <c r="HRZ382" s="872"/>
      <c r="HSA382" s="872"/>
      <c r="HSB382" s="872"/>
      <c r="HSC382" s="872"/>
      <c r="HSD382" s="872"/>
      <c r="HSE382" s="872"/>
      <c r="HSF382" s="872"/>
      <c r="HSG382" s="872"/>
      <c r="HSH382" s="872"/>
      <c r="HSI382" s="872"/>
      <c r="HSJ382" s="872"/>
      <c r="HSK382" s="872"/>
      <c r="HSL382" s="872"/>
      <c r="HSM382" s="872"/>
      <c r="HSN382" s="872"/>
      <c r="HSO382" s="872"/>
      <c r="HSP382" s="872"/>
      <c r="HSQ382" s="872"/>
      <c r="HSR382" s="872"/>
      <c r="HSS382" s="872"/>
      <c r="HST382" s="872"/>
      <c r="HSU382" s="872"/>
      <c r="HSV382" s="872"/>
      <c r="HSW382" s="872"/>
      <c r="HSX382" s="872"/>
      <c r="HSY382" s="872"/>
      <c r="HSZ382" s="872"/>
      <c r="HTA382" s="872"/>
      <c r="HTB382" s="872"/>
      <c r="HTC382" s="872"/>
      <c r="HTD382" s="872"/>
      <c r="HTE382" s="872"/>
      <c r="HTF382" s="872"/>
      <c r="HTG382" s="872"/>
      <c r="HTH382" s="872"/>
      <c r="HTI382" s="872"/>
      <c r="HTJ382" s="872"/>
      <c r="HTK382" s="872"/>
      <c r="HTL382" s="872"/>
      <c r="HTM382" s="872"/>
      <c r="HTN382" s="872"/>
      <c r="HTO382" s="872"/>
      <c r="HTP382" s="872"/>
      <c r="HTQ382" s="872"/>
      <c r="HTR382" s="872"/>
      <c r="HTS382" s="872"/>
      <c r="HTT382" s="872"/>
      <c r="HTU382" s="872"/>
      <c r="HTV382" s="872"/>
      <c r="HTW382" s="872"/>
      <c r="HTX382" s="872"/>
      <c r="HTY382" s="872"/>
      <c r="HTZ382" s="872"/>
      <c r="HUA382" s="872"/>
      <c r="HUB382" s="872"/>
      <c r="HUC382" s="872"/>
      <c r="HUD382" s="872"/>
      <c r="HUE382" s="872"/>
      <c r="HUF382" s="872"/>
      <c r="HUG382" s="872"/>
      <c r="HUH382" s="872"/>
      <c r="HUI382" s="872"/>
      <c r="HUJ382" s="872"/>
      <c r="HUK382" s="872"/>
      <c r="HUL382" s="872"/>
      <c r="HUM382" s="872"/>
      <c r="HUN382" s="872"/>
      <c r="HUO382" s="872"/>
      <c r="HUP382" s="872"/>
      <c r="HUQ382" s="872"/>
      <c r="HUR382" s="872"/>
      <c r="HUS382" s="872"/>
      <c r="HUT382" s="872"/>
      <c r="HUU382" s="872"/>
      <c r="HUV382" s="872"/>
      <c r="HUW382" s="872"/>
      <c r="HUX382" s="872"/>
      <c r="HUY382" s="872"/>
      <c r="HUZ382" s="872"/>
      <c r="HVA382" s="872"/>
      <c r="HVB382" s="872"/>
      <c r="HVC382" s="872"/>
      <c r="HVD382" s="872"/>
      <c r="HVE382" s="872"/>
      <c r="HVF382" s="872"/>
      <c r="HVG382" s="872"/>
      <c r="HVH382" s="872"/>
      <c r="HVI382" s="872"/>
      <c r="HVJ382" s="872"/>
      <c r="HVK382" s="872"/>
      <c r="HVL382" s="872"/>
      <c r="HVM382" s="872"/>
      <c r="HVN382" s="872"/>
      <c r="HVO382" s="872"/>
      <c r="HVP382" s="872"/>
      <c r="HVQ382" s="872"/>
      <c r="HVR382" s="872"/>
      <c r="HVS382" s="872"/>
      <c r="HVT382" s="872"/>
      <c r="HVU382" s="872"/>
      <c r="HVV382" s="872"/>
      <c r="HVW382" s="872"/>
      <c r="HVX382" s="872"/>
      <c r="HVY382" s="872"/>
      <c r="HVZ382" s="872"/>
      <c r="HWA382" s="872"/>
      <c r="HWB382" s="872"/>
      <c r="HWC382" s="872"/>
      <c r="HWD382" s="872"/>
      <c r="HWE382" s="872"/>
      <c r="HWF382" s="872"/>
      <c r="HWG382" s="872"/>
      <c r="HWH382" s="872"/>
      <c r="HWI382" s="872"/>
      <c r="HWJ382" s="872"/>
      <c r="HWK382" s="872"/>
      <c r="HWL382" s="872"/>
      <c r="HWM382" s="872"/>
      <c r="HWN382" s="872"/>
      <c r="HWO382" s="872"/>
      <c r="HWP382" s="872"/>
      <c r="HWQ382" s="872"/>
      <c r="HWR382" s="872"/>
      <c r="HWS382" s="872"/>
      <c r="HWT382" s="872"/>
      <c r="HWU382" s="872"/>
      <c r="HWV382" s="872"/>
      <c r="HWW382" s="872"/>
      <c r="HWX382" s="872"/>
      <c r="HWY382" s="872"/>
      <c r="HWZ382" s="872"/>
      <c r="HXA382" s="872"/>
      <c r="HXB382" s="872"/>
      <c r="HXC382" s="872"/>
      <c r="HXD382" s="872"/>
      <c r="HXE382" s="872"/>
      <c r="HXF382" s="872"/>
      <c r="HXG382" s="872"/>
      <c r="HXH382" s="872"/>
      <c r="HXI382" s="872"/>
      <c r="HXJ382" s="872"/>
      <c r="HXK382" s="872"/>
      <c r="HXL382" s="872"/>
      <c r="HXM382" s="872"/>
      <c r="HXN382" s="872"/>
      <c r="HXO382" s="872"/>
      <c r="HXP382" s="872"/>
      <c r="HXQ382" s="872"/>
      <c r="HXR382" s="872"/>
      <c r="HXS382" s="872"/>
      <c r="HXT382" s="872"/>
      <c r="HXU382" s="872"/>
      <c r="HXV382" s="872"/>
      <c r="HXW382" s="872"/>
      <c r="HXX382" s="872"/>
      <c r="HXY382" s="872"/>
      <c r="HXZ382" s="872"/>
      <c r="HYA382" s="872"/>
      <c r="HYB382" s="872"/>
      <c r="HYC382" s="872"/>
      <c r="HYD382" s="872"/>
      <c r="HYE382" s="872"/>
      <c r="HYF382" s="872"/>
      <c r="HYG382" s="872"/>
      <c r="HYH382" s="872"/>
      <c r="HYI382" s="872"/>
      <c r="HYJ382" s="872"/>
      <c r="HYK382" s="872"/>
      <c r="HYL382" s="872"/>
      <c r="HYM382" s="872"/>
      <c r="HYN382" s="872"/>
      <c r="HYO382" s="872"/>
      <c r="HYP382" s="872"/>
      <c r="HYQ382" s="872"/>
      <c r="HYR382" s="872"/>
      <c r="HYS382" s="872"/>
      <c r="HYT382" s="872"/>
      <c r="HYU382" s="872"/>
      <c r="HYV382" s="872"/>
      <c r="HYW382" s="872"/>
      <c r="HYX382" s="872"/>
      <c r="HYY382" s="872"/>
      <c r="HYZ382" s="872"/>
      <c r="HZA382" s="872"/>
      <c r="HZB382" s="872"/>
      <c r="HZC382" s="872"/>
      <c r="HZD382" s="872"/>
      <c r="HZE382" s="872"/>
      <c r="HZF382" s="872"/>
      <c r="HZG382" s="872"/>
      <c r="HZH382" s="872"/>
      <c r="HZI382" s="872"/>
      <c r="HZJ382" s="872"/>
      <c r="HZK382" s="872"/>
      <c r="HZL382" s="872"/>
      <c r="HZM382" s="872"/>
      <c r="HZN382" s="872"/>
      <c r="HZO382" s="872"/>
      <c r="HZP382" s="872"/>
      <c r="HZQ382" s="872"/>
      <c r="HZR382" s="872"/>
      <c r="HZS382" s="872"/>
      <c r="HZT382" s="872"/>
      <c r="HZU382" s="872"/>
      <c r="HZV382" s="872"/>
      <c r="HZW382" s="872"/>
      <c r="HZX382" s="872"/>
      <c r="HZY382" s="872"/>
      <c r="HZZ382" s="872"/>
      <c r="IAA382" s="872"/>
      <c r="IAB382" s="872"/>
      <c r="IAC382" s="872"/>
      <c r="IAD382" s="872"/>
      <c r="IAE382" s="872"/>
      <c r="IAF382" s="872"/>
      <c r="IAG382" s="872"/>
      <c r="IAH382" s="872"/>
      <c r="IAI382" s="872"/>
      <c r="IAJ382" s="872"/>
      <c r="IAK382" s="872"/>
      <c r="IAL382" s="872"/>
      <c r="IAM382" s="872"/>
      <c r="IAN382" s="872"/>
      <c r="IAO382" s="872"/>
      <c r="IAP382" s="872"/>
      <c r="IAQ382" s="872"/>
      <c r="IAR382" s="872"/>
      <c r="IAS382" s="872"/>
      <c r="IAT382" s="872"/>
      <c r="IAU382" s="872"/>
      <c r="IAV382" s="872"/>
      <c r="IAW382" s="872"/>
      <c r="IAX382" s="872"/>
      <c r="IAY382" s="872"/>
      <c r="IAZ382" s="872"/>
      <c r="IBA382" s="872"/>
      <c r="IBB382" s="872"/>
      <c r="IBC382" s="872"/>
      <c r="IBD382" s="872"/>
      <c r="IBE382" s="872"/>
      <c r="IBF382" s="872"/>
      <c r="IBG382" s="872"/>
      <c r="IBH382" s="872"/>
      <c r="IBI382" s="872"/>
      <c r="IBJ382" s="872"/>
      <c r="IBK382" s="872"/>
      <c r="IBL382" s="872"/>
      <c r="IBM382" s="872"/>
      <c r="IBN382" s="872"/>
      <c r="IBO382" s="872"/>
      <c r="IBP382" s="872"/>
      <c r="IBQ382" s="872"/>
      <c r="IBR382" s="872"/>
      <c r="IBS382" s="872"/>
      <c r="IBT382" s="872"/>
      <c r="IBU382" s="872"/>
      <c r="IBV382" s="872"/>
      <c r="IBW382" s="872"/>
      <c r="IBX382" s="872"/>
      <c r="IBY382" s="872"/>
      <c r="IBZ382" s="872"/>
      <c r="ICA382" s="872"/>
      <c r="ICB382" s="872"/>
      <c r="ICC382" s="872"/>
      <c r="ICD382" s="872"/>
      <c r="ICE382" s="872"/>
      <c r="ICF382" s="872"/>
      <c r="ICG382" s="872"/>
      <c r="ICH382" s="872"/>
      <c r="ICI382" s="872"/>
      <c r="ICJ382" s="872"/>
      <c r="ICK382" s="872"/>
      <c r="ICL382" s="872"/>
      <c r="ICM382" s="872"/>
      <c r="ICN382" s="872"/>
      <c r="ICO382" s="872"/>
      <c r="ICP382" s="872"/>
      <c r="ICQ382" s="872"/>
      <c r="ICR382" s="872"/>
      <c r="ICS382" s="872"/>
      <c r="ICT382" s="872"/>
      <c r="ICU382" s="872"/>
      <c r="ICV382" s="872"/>
      <c r="ICW382" s="872"/>
      <c r="ICX382" s="872"/>
      <c r="ICY382" s="872"/>
      <c r="ICZ382" s="872"/>
      <c r="IDA382" s="872"/>
      <c r="IDB382" s="872"/>
      <c r="IDC382" s="872"/>
      <c r="IDD382" s="872"/>
      <c r="IDE382" s="872"/>
      <c r="IDF382" s="872"/>
      <c r="IDG382" s="872"/>
      <c r="IDH382" s="872"/>
      <c r="IDI382" s="872"/>
      <c r="IDJ382" s="872"/>
      <c r="IDK382" s="872"/>
      <c r="IDL382" s="872"/>
      <c r="IDM382" s="872"/>
      <c r="IDN382" s="872"/>
      <c r="IDO382" s="872"/>
      <c r="IDP382" s="872"/>
      <c r="IDQ382" s="872"/>
      <c r="IDR382" s="872"/>
      <c r="IDS382" s="872"/>
      <c r="IDT382" s="872"/>
      <c r="IDU382" s="872"/>
      <c r="IDV382" s="872"/>
      <c r="IDW382" s="872"/>
      <c r="IDX382" s="872"/>
      <c r="IDY382" s="872"/>
      <c r="IDZ382" s="872"/>
      <c r="IEA382" s="872"/>
      <c r="IEB382" s="872"/>
      <c r="IEC382" s="872"/>
      <c r="IED382" s="872"/>
      <c r="IEE382" s="872"/>
      <c r="IEF382" s="872"/>
      <c r="IEG382" s="872"/>
      <c r="IEH382" s="872"/>
      <c r="IEI382" s="872"/>
      <c r="IEJ382" s="872"/>
      <c r="IEK382" s="872"/>
      <c r="IEL382" s="872"/>
      <c r="IEM382" s="872"/>
      <c r="IEN382" s="872"/>
      <c r="IEO382" s="872"/>
      <c r="IEP382" s="872"/>
      <c r="IEQ382" s="872"/>
      <c r="IER382" s="872"/>
      <c r="IES382" s="872"/>
      <c r="IET382" s="872"/>
      <c r="IEU382" s="872"/>
      <c r="IEV382" s="872"/>
      <c r="IEW382" s="872"/>
      <c r="IEX382" s="872"/>
      <c r="IEY382" s="872"/>
      <c r="IEZ382" s="872"/>
      <c r="IFA382" s="872"/>
      <c r="IFB382" s="872"/>
      <c r="IFC382" s="872"/>
      <c r="IFD382" s="872"/>
      <c r="IFE382" s="872"/>
      <c r="IFF382" s="872"/>
      <c r="IFG382" s="872"/>
      <c r="IFH382" s="872"/>
      <c r="IFI382" s="872"/>
      <c r="IFJ382" s="872"/>
      <c r="IFK382" s="872"/>
      <c r="IFL382" s="872"/>
      <c r="IFM382" s="872"/>
      <c r="IFN382" s="872"/>
      <c r="IFO382" s="872"/>
      <c r="IFP382" s="872"/>
      <c r="IFQ382" s="872"/>
      <c r="IFR382" s="872"/>
      <c r="IFS382" s="872"/>
      <c r="IFT382" s="872"/>
      <c r="IFU382" s="872"/>
      <c r="IFV382" s="872"/>
      <c r="IFW382" s="872"/>
      <c r="IFX382" s="872"/>
      <c r="IFY382" s="872"/>
      <c r="IFZ382" s="872"/>
      <c r="IGA382" s="872"/>
      <c r="IGB382" s="872"/>
      <c r="IGC382" s="872"/>
      <c r="IGD382" s="872"/>
      <c r="IGE382" s="872"/>
      <c r="IGF382" s="872"/>
      <c r="IGG382" s="872"/>
      <c r="IGH382" s="872"/>
      <c r="IGI382" s="872"/>
      <c r="IGJ382" s="872"/>
      <c r="IGK382" s="872"/>
      <c r="IGL382" s="872"/>
      <c r="IGM382" s="872"/>
      <c r="IGN382" s="872"/>
      <c r="IGO382" s="872"/>
      <c r="IGP382" s="872"/>
      <c r="IGQ382" s="872"/>
      <c r="IGR382" s="872"/>
      <c r="IGS382" s="872"/>
      <c r="IGT382" s="872"/>
      <c r="IGU382" s="872"/>
      <c r="IGV382" s="872"/>
      <c r="IGW382" s="872"/>
      <c r="IGX382" s="872"/>
      <c r="IGY382" s="872"/>
      <c r="IGZ382" s="872"/>
      <c r="IHA382" s="872"/>
      <c r="IHB382" s="872"/>
      <c r="IHC382" s="872"/>
      <c r="IHD382" s="872"/>
      <c r="IHE382" s="872"/>
      <c r="IHF382" s="872"/>
      <c r="IHG382" s="872"/>
      <c r="IHH382" s="872"/>
      <c r="IHI382" s="872"/>
      <c r="IHJ382" s="872"/>
      <c r="IHK382" s="872"/>
      <c r="IHL382" s="872"/>
      <c r="IHM382" s="872"/>
      <c r="IHN382" s="872"/>
      <c r="IHO382" s="872"/>
      <c r="IHP382" s="872"/>
      <c r="IHQ382" s="872"/>
      <c r="IHR382" s="872"/>
      <c r="IHS382" s="872"/>
      <c r="IHT382" s="872"/>
      <c r="IHU382" s="872"/>
      <c r="IHV382" s="872"/>
      <c r="IHW382" s="872"/>
      <c r="IHX382" s="872"/>
      <c r="IHY382" s="872"/>
      <c r="IHZ382" s="872"/>
      <c r="IIA382" s="872"/>
      <c r="IIB382" s="872"/>
      <c r="IIC382" s="872"/>
      <c r="IID382" s="872"/>
      <c r="IIE382" s="872"/>
      <c r="IIF382" s="872"/>
      <c r="IIG382" s="872"/>
      <c r="IIH382" s="872"/>
      <c r="III382" s="872"/>
      <c r="IIJ382" s="872"/>
      <c r="IIK382" s="872"/>
      <c r="IIL382" s="872"/>
      <c r="IIM382" s="872"/>
      <c r="IIN382" s="872"/>
      <c r="IIO382" s="872"/>
      <c r="IIP382" s="872"/>
      <c r="IIQ382" s="872"/>
      <c r="IIR382" s="872"/>
      <c r="IIS382" s="872"/>
      <c r="IIT382" s="872"/>
      <c r="IIU382" s="872"/>
      <c r="IIV382" s="872"/>
      <c r="IIW382" s="872"/>
      <c r="IIX382" s="872"/>
      <c r="IIY382" s="872"/>
      <c r="IIZ382" s="872"/>
      <c r="IJA382" s="872"/>
      <c r="IJB382" s="872"/>
      <c r="IJC382" s="872"/>
      <c r="IJD382" s="872"/>
      <c r="IJE382" s="872"/>
      <c r="IJF382" s="872"/>
      <c r="IJG382" s="872"/>
      <c r="IJH382" s="872"/>
      <c r="IJI382" s="872"/>
      <c r="IJJ382" s="872"/>
      <c r="IJK382" s="872"/>
      <c r="IJL382" s="872"/>
      <c r="IJM382" s="872"/>
      <c r="IJN382" s="872"/>
      <c r="IJO382" s="872"/>
      <c r="IJP382" s="872"/>
      <c r="IJQ382" s="872"/>
      <c r="IJR382" s="872"/>
      <c r="IJS382" s="872"/>
      <c r="IJT382" s="872"/>
      <c r="IJU382" s="872"/>
      <c r="IJV382" s="872"/>
      <c r="IJW382" s="872"/>
      <c r="IJX382" s="872"/>
      <c r="IJY382" s="872"/>
      <c r="IJZ382" s="872"/>
      <c r="IKA382" s="872"/>
      <c r="IKB382" s="872"/>
      <c r="IKC382" s="872"/>
      <c r="IKD382" s="872"/>
      <c r="IKE382" s="872"/>
      <c r="IKF382" s="872"/>
      <c r="IKG382" s="872"/>
      <c r="IKH382" s="872"/>
      <c r="IKI382" s="872"/>
      <c r="IKJ382" s="872"/>
      <c r="IKK382" s="872"/>
      <c r="IKL382" s="872"/>
      <c r="IKM382" s="872"/>
      <c r="IKN382" s="872"/>
      <c r="IKO382" s="872"/>
      <c r="IKP382" s="872"/>
      <c r="IKQ382" s="872"/>
      <c r="IKR382" s="872"/>
      <c r="IKS382" s="872"/>
      <c r="IKT382" s="872"/>
      <c r="IKU382" s="872"/>
      <c r="IKV382" s="872"/>
      <c r="IKW382" s="872"/>
      <c r="IKX382" s="872"/>
      <c r="IKY382" s="872"/>
      <c r="IKZ382" s="872"/>
      <c r="ILA382" s="872"/>
      <c r="ILB382" s="872"/>
      <c r="ILC382" s="872"/>
      <c r="ILD382" s="872"/>
      <c r="ILE382" s="872"/>
      <c r="ILF382" s="872"/>
      <c r="ILG382" s="872"/>
      <c r="ILH382" s="872"/>
      <c r="ILI382" s="872"/>
      <c r="ILJ382" s="872"/>
      <c r="ILK382" s="872"/>
      <c r="ILL382" s="872"/>
      <c r="ILM382" s="872"/>
      <c r="ILN382" s="872"/>
      <c r="ILO382" s="872"/>
      <c r="ILP382" s="872"/>
      <c r="ILQ382" s="872"/>
      <c r="ILR382" s="872"/>
      <c r="ILS382" s="872"/>
      <c r="ILT382" s="872"/>
      <c r="ILU382" s="872"/>
      <c r="ILV382" s="872"/>
      <c r="ILW382" s="872"/>
      <c r="ILX382" s="872"/>
      <c r="ILY382" s="872"/>
      <c r="ILZ382" s="872"/>
      <c r="IMA382" s="872"/>
      <c r="IMB382" s="872"/>
      <c r="IMC382" s="872"/>
      <c r="IMD382" s="872"/>
      <c r="IME382" s="872"/>
      <c r="IMF382" s="872"/>
      <c r="IMG382" s="872"/>
      <c r="IMH382" s="872"/>
      <c r="IMI382" s="872"/>
      <c r="IMJ382" s="872"/>
      <c r="IMK382" s="872"/>
      <c r="IML382" s="872"/>
      <c r="IMM382" s="872"/>
      <c r="IMN382" s="872"/>
      <c r="IMO382" s="872"/>
      <c r="IMP382" s="872"/>
      <c r="IMQ382" s="872"/>
      <c r="IMR382" s="872"/>
      <c r="IMS382" s="872"/>
      <c r="IMT382" s="872"/>
      <c r="IMU382" s="872"/>
      <c r="IMV382" s="872"/>
      <c r="IMW382" s="872"/>
      <c r="IMX382" s="872"/>
      <c r="IMY382" s="872"/>
      <c r="IMZ382" s="872"/>
      <c r="INA382" s="872"/>
      <c r="INB382" s="872"/>
      <c r="INC382" s="872"/>
      <c r="IND382" s="872"/>
      <c r="INE382" s="872"/>
      <c r="INF382" s="872"/>
      <c r="ING382" s="872"/>
      <c r="INH382" s="872"/>
      <c r="INI382" s="872"/>
      <c r="INJ382" s="872"/>
      <c r="INK382" s="872"/>
      <c r="INL382" s="872"/>
      <c r="INM382" s="872"/>
      <c r="INN382" s="872"/>
      <c r="INO382" s="872"/>
      <c r="INP382" s="872"/>
      <c r="INQ382" s="872"/>
      <c r="INR382" s="872"/>
      <c r="INS382" s="872"/>
      <c r="INT382" s="872"/>
      <c r="INU382" s="872"/>
      <c r="INV382" s="872"/>
      <c r="INW382" s="872"/>
      <c r="INX382" s="872"/>
      <c r="INY382" s="872"/>
      <c r="INZ382" s="872"/>
      <c r="IOA382" s="872"/>
      <c r="IOB382" s="872"/>
      <c r="IOC382" s="872"/>
      <c r="IOD382" s="872"/>
      <c r="IOE382" s="872"/>
      <c r="IOF382" s="872"/>
      <c r="IOG382" s="872"/>
      <c r="IOH382" s="872"/>
      <c r="IOI382" s="872"/>
      <c r="IOJ382" s="872"/>
      <c r="IOK382" s="872"/>
      <c r="IOL382" s="872"/>
      <c r="IOM382" s="872"/>
      <c r="ION382" s="872"/>
      <c r="IOO382" s="872"/>
      <c r="IOP382" s="872"/>
      <c r="IOQ382" s="872"/>
      <c r="IOR382" s="872"/>
      <c r="IOS382" s="872"/>
      <c r="IOT382" s="872"/>
      <c r="IOU382" s="872"/>
      <c r="IOV382" s="872"/>
      <c r="IOW382" s="872"/>
      <c r="IOX382" s="872"/>
      <c r="IOY382" s="872"/>
      <c r="IOZ382" s="872"/>
      <c r="IPA382" s="872"/>
      <c r="IPB382" s="872"/>
      <c r="IPC382" s="872"/>
      <c r="IPD382" s="872"/>
      <c r="IPE382" s="872"/>
      <c r="IPF382" s="872"/>
      <c r="IPG382" s="872"/>
      <c r="IPH382" s="872"/>
      <c r="IPI382" s="872"/>
      <c r="IPJ382" s="872"/>
      <c r="IPK382" s="872"/>
      <c r="IPL382" s="872"/>
      <c r="IPM382" s="872"/>
      <c r="IPN382" s="872"/>
      <c r="IPO382" s="872"/>
      <c r="IPP382" s="872"/>
      <c r="IPQ382" s="872"/>
      <c r="IPR382" s="872"/>
      <c r="IPS382" s="872"/>
      <c r="IPT382" s="872"/>
      <c r="IPU382" s="872"/>
      <c r="IPV382" s="872"/>
      <c r="IPW382" s="872"/>
      <c r="IPX382" s="872"/>
      <c r="IPY382" s="872"/>
      <c r="IPZ382" s="872"/>
      <c r="IQA382" s="872"/>
      <c r="IQB382" s="872"/>
      <c r="IQC382" s="872"/>
      <c r="IQD382" s="872"/>
      <c r="IQE382" s="872"/>
      <c r="IQF382" s="872"/>
      <c r="IQG382" s="872"/>
      <c r="IQH382" s="872"/>
      <c r="IQI382" s="872"/>
      <c r="IQJ382" s="872"/>
      <c r="IQK382" s="872"/>
      <c r="IQL382" s="872"/>
      <c r="IQM382" s="872"/>
      <c r="IQN382" s="872"/>
      <c r="IQO382" s="872"/>
      <c r="IQP382" s="872"/>
      <c r="IQQ382" s="872"/>
      <c r="IQR382" s="872"/>
      <c r="IQS382" s="872"/>
      <c r="IQT382" s="872"/>
      <c r="IQU382" s="872"/>
      <c r="IQV382" s="872"/>
      <c r="IQW382" s="872"/>
      <c r="IQX382" s="872"/>
      <c r="IQY382" s="872"/>
      <c r="IQZ382" s="872"/>
      <c r="IRA382" s="872"/>
      <c r="IRB382" s="872"/>
      <c r="IRC382" s="872"/>
      <c r="IRD382" s="872"/>
      <c r="IRE382" s="872"/>
      <c r="IRF382" s="872"/>
      <c r="IRG382" s="872"/>
      <c r="IRH382" s="872"/>
      <c r="IRI382" s="872"/>
      <c r="IRJ382" s="872"/>
      <c r="IRK382" s="872"/>
      <c r="IRL382" s="872"/>
      <c r="IRM382" s="872"/>
      <c r="IRN382" s="872"/>
      <c r="IRO382" s="872"/>
      <c r="IRP382" s="872"/>
      <c r="IRQ382" s="872"/>
      <c r="IRR382" s="872"/>
      <c r="IRS382" s="872"/>
      <c r="IRT382" s="872"/>
      <c r="IRU382" s="872"/>
      <c r="IRV382" s="872"/>
      <c r="IRW382" s="872"/>
      <c r="IRX382" s="872"/>
      <c r="IRY382" s="872"/>
      <c r="IRZ382" s="872"/>
      <c r="ISA382" s="872"/>
      <c r="ISB382" s="872"/>
      <c r="ISC382" s="872"/>
      <c r="ISD382" s="872"/>
      <c r="ISE382" s="872"/>
      <c r="ISF382" s="872"/>
      <c r="ISG382" s="872"/>
      <c r="ISH382" s="872"/>
      <c r="ISI382" s="872"/>
      <c r="ISJ382" s="872"/>
      <c r="ISK382" s="872"/>
      <c r="ISL382" s="872"/>
      <c r="ISM382" s="872"/>
      <c r="ISN382" s="872"/>
      <c r="ISO382" s="872"/>
      <c r="ISP382" s="872"/>
      <c r="ISQ382" s="872"/>
      <c r="ISR382" s="872"/>
      <c r="ISS382" s="872"/>
      <c r="IST382" s="872"/>
      <c r="ISU382" s="872"/>
      <c r="ISV382" s="872"/>
      <c r="ISW382" s="872"/>
      <c r="ISX382" s="872"/>
      <c r="ISY382" s="872"/>
      <c r="ISZ382" s="872"/>
      <c r="ITA382" s="872"/>
      <c r="ITB382" s="872"/>
      <c r="ITC382" s="872"/>
      <c r="ITD382" s="872"/>
      <c r="ITE382" s="872"/>
      <c r="ITF382" s="872"/>
      <c r="ITG382" s="872"/>
      <c r="ITH382" s="872"/>
      <c r="ITI382" s="872"/>
      <c r="ITJ382" s="872"/>
      <c r="ITK382" s="872"/>
      <c r="ITL382" s="872"/>
      <c r="ITM382" s="872"/>
      <c r="ITN382" s="872"/>
      <c r="ITO382" s="872"/>
      <c r="ITP382" s="872"/>
      <c r="ITQ382" s="872"/>
      <c r="ITR382" s="872"/>
      <c r="ITS382" s="872"/>
      <c r="ITT382" s="872"/>
      <c r="ITU382" s="872"/>
      <c r="ITV382" s="872"/>
      <c r="ITW382" s="872"/>
      <c r="ITX382" s="872"/>
      <c r="ITY382" s="872"/>
      <c r="ITZ382" s="872"/>
      <c r="IUA382" s="872"/>
      <c r="IUB382" s="872"/>
      <c r="IUC382" s="872"/>
      <c r="IUD382" s="872"/>
      <c r="IUE382" s="872"/>
      <c r="IUF382" s="872"/>
      <c r="IUG382" s="872"/>
      <c r="IUH382" s="872"/>
      <c r="IUI382" s="872"/>
      <c r="IUJ382" s="872"/>
      <c r="IUK382" s="872"/>
      <c r="IUL382" s="872"/>
      <c r="IUM382" s="872"/>
      <c r="IUN382" s="872"/>
      <c r="IUO382" s="872"/>
      <c r="IUP382" s="872"/>
      <c r="IUQ382" s="872"/>
      <c r="IUR382" s="872"/>
      <c r="IUS382" s="872"/>
      <c r="IUT382" s="872"/>
      <c r="IUU382" s="872"/>
      <c r="IUV382" s="872"/>
      <c r="IUW382" s="872"/>
      <c r="IUX382" s="872"/>
      <c r="IUY382" s="872"/>
      <c r="IUZ382" s="872"/>
      <c r="IVA382" s="872"/>
      <c r="IVB382" s="872"/>
      <c r="IVC382" s="872"/>
      <c r="IVD382" s="872"/>
      <c r="IVE382" s="872"/>
      <c r="IVF382" s="872"/>
      <c r="IVG382" s="872"/>
      <c r="IVH382" s="872"/>
      <c r="IVI382" s="872"/>
      <c r="IVJ382" s="872"/>
      <c r="IVK382" s="872"/>
      <c r="IVL382" s="872"/>
      <c r="IVM382" s="872"/>
      <c r="IVN382" s="872"/>
      <c r="IVO382" s="872"/>
      <c r="IVP382" s="872"/>
      <c r="IVQ382" s="872"/>
      <c r="IVR382" s="872"/>
      <c r="IVS382" s="872"/>
      <c r="IVT382" s="872"/>
      <c r="IVU382" s="872"/>
      <c r="IVV382" s="872"/>
      <c r="IVW382" s="872"/>
      <c r="IVX382" s="872"/>
      <c r="IVY382" s="872"/>
      <c r="IVZ382" s="872"/>
      <c r="IWA382" s="872"/>
      <c r="IWB382" s="872"/>
      <c r="IWC382" s="872"/>
      <c r="IWD382" s="872"/>
      <c r="IWE382" s="872"/>
      <c r="IWF382" s="872"/>
      <c r="IWG382" s="872"/>
      <c r="IWH382" s="872"/>
      <c r="IWI382" s="872"/>
      <c r="IWJ382" s="872"/>
      <c r="IWK382" s="872"/>
      <c r="IWL382" s="872"/>
      <c r="IWM382" s="872"/>
      <c r="IWN382" s="872"/>
      <c r="IWO382" s="872"/>
      <c r="IWP382" s="872"/>
      <c r="IWQ382" s="872"/>
      <c r="IWR382" s="872"/>
      <c r="IWS382" s="872"/>
      <c r="IWT382" s="872"/>
      <c r="IWU382" s="872"/>
      <c r="IWV382" s="872"/>
      <c r="IWW382" s="872"/>
      <c r="IWX382" s="872"/>
      <c r="IWY382" s="872"/>
      <c r="IWZ382" s="872"/>
      <c r="IXA382" s="872"/>
      <c r="IXB382" s="872"/>
      <c r="IXC382" s="872"/>
      <c r="IXD382" s="872"/>
      <c r="IXE382" s="872"/>
      <c r="IXF382" s="872"/>
      <c r="IXG382" s="872"/>
      <c r="IXH382" s="872"/>
      <c r="IXI382" s="872"/>
      <c r="IXJ382" s="872"/>
      <c r="IXK382" s="872"/>
      <c r="IXL382" s="872"/>
      <c r="IXM382" s="872"/>
      <c r="IXN382" s="872"/>
      <c r="IXO382" s="872"/>
      <c r="IXP382" s="872"/>
      <c r="IXQ382" s="872"/>
      <c r="IXR382" s="872"/>
      <c r="IXS382" s="872"/>
      <c r="IXT382" s="872"/>
      <c r="IXU382" s="872"/>
      <c r="IXV382" s="872"/>
      <c r="IXW382" s="872"/>
      <c r="IXX382" s="872"/>
      <c r="IXY382" s="872"/>
      <c r="IXZ382" s="872"/>
      <c r="IYA382" s="872"/>
      <c r="IYB382" s="872"/>
      <c r="IYC382" s="872"/>
      <c r="IYD382" s="872"/>
      <c r="IYE382" s="872"/>
      <c r="IYF382" s="872"/>
      <c r="IYG382" s="872"/>
      <c r="IYH382" s="872"/>
      <c r="IYI382" s="872"/>
      <c r="IYJ382" s="872"/>
      <c r="IYK382" s="872"/>
      <c r="IYL382" s="872"/>
      <c r="IYM382" s="872"/>
      <c r="IYN382" s="872"/>
      <c r="IYO382" s="872"/>
      <c r="IYP382" s="872"/>
      <c r="IYQ382" s="872"/>
      <c r="IYR382" s="872"/>
      <c r="IYS382" s="872"/>
      <c r="IYT382" s="872"/>
      <c r="IYU382" s="872"/>
      <c r="IYV382" s="872"/>
      <c r="IYW382" s="872"/>
      <c r="IYX382" s="872"/>
      <c r="IYY382" s="872"/>
      <c r="IYZ382" s="872"/>
      <c r="IZA382" s="872"/>
      <c r="IZB382" s="872"/>
      <c r="IZC382" s="872"/>
      <c r="IZD382" s="872"/>
      <c r="IZE382" s="872"/>
      <c r="IZF382" s="872"/>
      <c r="IZG382" s="872"/>
      <c r="IZH382" s="872"/>
      <c r="IZI382" s="872"/>
      <c r="IZJ382" s="872"/>
      <c r="IZK382" s="872"/>
      <c r="IZL382" s="872"/>
      <c r="IZM382" s="872"/>
      <c r="IZN382" s="872"/>
      <c r="IZO382" s="872"/>
      <c r="IZP382" s="872"/>
      <c r="IZQ382" s="872"/>
      <c r="IZR382" s="872"/>
      <c r="IZS382" s="872"/>
      <c r="IZT382" s="872"/>
      <c r="IZU382" s="872"/>
      <c r="IZV382" s="872"/>
      <c r="IZW382" s="872"/>
      <c r="IZX382" s="872"/>
      <c r="IZY382" s="872"/>
      <c r="IZZ382" s="872"/>
      <c r="JAA382" s="872"/>
      <c r="JAB382" s="872"/>
      <c r="JAC382" s="872"/>
      <c r="JAD382" s="872"/>
      <c r="JAE382" s="872"/>
      <c r="JAF382" s="872"/>
      <c r="JAG382" s="872"/>
      <c r="JAH382" s="872"/>
      <c r="JAI382" s="872"/>
      <c r="JAJ382" s="872"/>
      <c r="JAK382" s="872"/>
      <c r="JAL382" s="872"/>
      <c r="JAM382" s="872"/>
      <c r="JAN382" s="872"/>
      <c r="JAO382" s="872"/>
      <c r="JAP382" s="872"/>
      <c r="JAQ382" s="872"/>
      <c r="JAR382" s="872"/>
      <c r="JAS382" s="872"/>
      <c r="JAT382" s="872"/>
      <c r="JAU382" s="872"/>
      <c r="JAV382" s="872"/>
      <c r="JAW382" s="872"/>
      <c r="JAX382" s="872"/>
      <c r="JAY382" s="872"/>
      <c r="JAZ382" s="872"/>
      <c r="JBA382" s="872"/>
      <c r="JBB382" s="872"/>
      <c r="JBC382" s="872"/>
      <c r="JBD382" s="872"/>
      <c r="JBE382" s="872"/>
      <c r="JBF382" s="872"/>
      <c r="JBG382" s="872"/>
      <c r="JBH382" s="872"/>
      <c r="JBI382" s="872"/>
      <c r="JBJ382" s="872"/>
      <c r="JBK382" s="872"/>
      <c r="JBL382" s="872"/>
      <c r="JBM382" s="872"/>
      <c r="JBN382" s="872"/>
      <c r="JBO382" s="872"/>
      <c r="JBP382" s="872"/>
      <c r="JBQ382" s="872"/>
      <c r="JBR382" s="872"/>
      <c r="JBS382" s="872"/>
      <c r="JBT382" s="872"/>
      <c r="JBU382" s="872"/>
      <c r="JBV382" s="872"/>
      <c r="JBW382" s="872"/>
      <c r="JBX382" s="872"/>
      <c r="JBY382" s="872"/>
      <c r="JBZ382" s="872"/>
      <c r="JCA382" s="872"/>
      <c r="JCB382" s="872"/>
      <c r="JCC382" s="872"/>
      <c r="JCD382" s="872"/>
      <c r="JCE382" s="872"/>
      <c r="JCF382" s="872"/>
      <c r="JCG382" s="872"/>
      <c r="JCH382" s="872"/>
      <c r="JCI382" s="872"/>
      <c r="JCJ382" s="872"/>
      <c r="JCK382" s="872"/>
      <c r="JCL382" s="872"/>
      <c r="JCM382" s="872"/>
      <c r="JCN382" s="872"/>
      <c r="JCO382" s="872"/>
      <c r="JCP382" s="872"/>
      <c r="JCQ382" s="872"/>
      <c r="JCR382" s="872"/>
      <c r="JCS382" s="872"/>
      <c r="JCT382" s="872"/>
      <c r="JCU382" s="872"/>
      <c r="JCV382" s="872"/>
      <c r="JCW382" s="872"/>
      <c r="JCX382" s="872"/>
      <c r="JCY382" s="872"/>
      <c r="JCZ382" s="872"/>
      <c r="JDA382" s="872"/>
      <c r="JDB382" s="872"/>
      <c r="JDC382" s="872"/>
      <c r="JDD382" s="872"/>
      <c r="JDE382" s="872"/>
      <c r="JDF382" s="872"/>
      <c r="JDG382" s="872"/>
      <c r="JDH382" s="872"/>
      <c r="JDI382" s="872"/>
      <c r="JDJ382" s="872"/>
      <c r="JDK382" s="872"/>
      <c r="JDL382" s="872"/>
      <c r="JDM382" s="872"/>
      <c r="JDN382" s="872"/>
      <c r="JDO382" s="872"/>
      <c r="JDP382" s="872"/>
      <c r="JDQ382" s="872"/>
      <c r="JDR382" s="872"/>
      <c r="JDS382" s="872"/>
      <c r="JDT382" s="872"/>
      <c r="JDU382" s="872"/>
      <c r="JDV382" s="872"/>
      <c r="JDW382" s="872"/>
      <c r="JDX382" s="872"/>
      <c r="JDY382" s="872"/>
      <c r="JDZ382" s="872"/>
      <c r="JEA382" s="872"/>
      <c r="JEB382" s="872"/>
      <c r="JEC382" s="872"/>
      <c r="JED382" s="872"/>
      <c r="JEE382" s="872"/>
      <c r="JEF382" s="872"/>
      <c r="JEG382" s="872"/>
      <c r="JEH382" s="872"/>
      <c r="JEI382" s="872"/>
      <c r="JEJ382" s="872"/>
      <c r="JEK382" s="872"/>
      <c r="JEL382" s="872"/>
      <c r="JEM382" s="872"/>
      <c r="JEN382" s="872"/>
      <c r="JEO382" s="872"/>
      <c r="JEP382" s="872"/>
      <c r="JEQ382" s="872"/>
      <c r="JER382" s="872"/>
      <c r="JES382" s="872"/>
      <c r="JET382" s="872"/>
      <c r="JEU382" s="872"/>
      <c r="JEV382" s="872"/>
      <c r="JEW382" s="872"/>
      <c r="JEX382" s="872"/>
      <c r="JEY382" s="872"/>
      <c r="JEZ382" s="872"/>
      <c r="JFA382" s="872"/>
      <c r="JFB382" s="872"/>
      <c r="JFC382" s="872"/>
      <c r="JFD382" s="872"/>
      <c r="JFE382" s="872"/>
      <c r="JFF382" s="872"/>
      <c r="JFG382" s="872"/>
      <c r="JFH382" s="872"/>
      <c r="JFI382" s="872"/>
      <c r="JFJ382" s="872"/>
      <c r="JFK382" s="872"/>
      <c r="JFL382" s="872"/>
      <c r="JFM382" s="872"/>
      <c r="JFN382" s="872"/>
      <c r="JFO382" s="872"/>
      <c r="JFP382" s="872"/>
      <c r="JFQ382" s="872"/>
      <c r="JFR382" s="872"/>
      <c r="JFS382" s="872"/>
      <c r="JFT382" s="872"/>
      <c r="JFU382" s="872"/>
      <c r="JFV382" s="872"/>
      <c r="JFW382" s="872"/>
      <c r="JFX382" s="872"/>
      <c r="JFY382" s="872"/>
      <c r="JFZ382" s="872"/>
      <c r="JGA382" s="872"/>
      <c r="JGB382" s="872"/>
      <c r="JGC382" s="872"/>
      <c r="JGD382" s="872"/>
      <c r="JGE382" s="872"/>
      <c r="JGF382" s="872"/>
      <c r="JGG382" s="872"/>
      <c r="JGH382" s="872"/>
      <c r="JGI382" s="872"/>
      <c r="JGJ382" s="872"/>
      <c r="JGK382" s="872"/>
      <c r="JGL382" s="872"/>
      <c r="JGM382" s="872"/>
      <c r="JGN382" s="872"/>
      <c r="JGO382" s="872"/>
      <c r="JGP382" s="872"/>
      <c r="JGQ382" s="872"/>
      <c r="JGR382" s="872"/>
      <c r="JGS382" s="872"/>
      <c r="JGT382" s="872"/>
      <c r="JGU382" s="872"/>
      <c r="JGV382" s="872"/>
      <c r="JGW382" s="872"/>
      <c r="JGX382" s="872"/>
      <c r="JGY382" s="872"/>
      <c r="JGZ382" s="872"/>
      <c r="JHA382" s="872"/>
      <c r="JHB382" s="872"/>
      <c r="JHC382" s="872"/>
      <c r="JHD382" s="872"/>
      <c r="JHE382" s="872"/>
      <c r="JHF382" s="872"/>
      <c r="JHG382" s="872"/>
      <c r="JHH382" s="872"/>
      <c r="JHI382" s="872"/>
      <c r="JHJ382" s="872"/>
      <c r="JHK382" s="872"/>
      <c r="JHL382" s="872"/>
      <c r="JHM382" s="872"/>
      <c r="JHN382" s="872"/>
      <c r="JHO382" s="872"/>
      <c r="JHP382" s="872"/>
      <c r="JHQ382" s="872"/>
      <c r="JHR382" s="872"/>
      <c r="JHS382" s="872"/>
      <c r="JHT382" s="872"/>
      <c r="JHU382" s="872"/>
      <c r="JHV382" s="872"/>
      <c r="JHW382" s="872"/>
      <c r="JHX382" s="872"/>
      <c r="JHY382" s="872"/>
      <c r="JHZ382" s="872"/>
      <c r="JIA382" s="872"/>
      <c r="JIB382" s="872"/>
      <c r="JIC382" s="872"/>
      <c r="JID382" s="872"/>
      <c r="JIE382" s="872"/>
      <c r="JIF382" s="872"/>
      <c r="JIG382" s="872"/>
      <c r="JIH382" s="872"/>
      <c r="JII382" s="872"/>
      <c r="JIJ382" s="872"/>
      <c r="JIK382" s="872"/>
      <c r="JIL382" s="872"/>
      <c r="JIM382" s="872"/>
      <c r="JIN382" s="872"/>
      <c r="JIO382" s="872"/>
      <c r="JIP382" s="872"/>
      <c r="JIQ382" s="872"/>
      <c r="JIR382" s="872"/>
      <c r="JIS382" s="872"/>
      <c r="JIT382" s="872"/>
      <c r="JIU382" s="872"/>
      <c r="JIV382" s="872"/>
      <c r="JIW382" s="872"/>
      <c r="JIX382" s="872"/>
      <c r="JIY382" s="872"/>
      <c r="JIZ382" s="872"/>
      <c r="JJA382" s="872"/>
      <c r="JJB382" s="872"/>
      <c r="JJC382" s="872"/>
      <c r="JJD382" s="872"/>
      <c r="JJE382" s="872"/>
      <c r="JJF382" s="872"/>
      <c r="JJG382" s="872"/>
      <c r="JJH382" s="872"/>
      <c r="JJI382" s="872"/>
      <c r="JJJ382" s="872"/>
      <c r="JJK382" s="872"/>
      <c r="JJL382" s="872"/>
      <c r="JJM382" s="872"/>
      <c r="JJN382" s="872"/>
      <c r="JJO382" s="872"/>
      <c r="JJP382" s="872"/>
      <c r="JJQ382" s="872"/>
      <c r="JJR382" s="872"/>
      <c r="JJS382" s="872"/>
      <c r="JJT382" s="872"/>
      <c r="JJU382" s="872"/>
      <c r="JJV382" s="872"/>
      <c r="JJW382" s="872"/>
      <c r="JJX382" s="872"/>
      <c r="JJY382" s="872"/>
      <c r="JJZ382" s="872"/>
      <c r="JKA382" s="872"/>
      <c r="JKB382" s="872"/>
      <c r="JKC382" s="872"/>
      <c r="JKD382" s="872"/>
      <c r="JKE382" s="872"/>
      <c r="JKF382" s="872"/>
      <c r="JKG382" s="872"/>
      <c r="JKH382" s="872"/>
      <c r="JKI382" s="872"/>
      <c r="JKJ382" s="872"/>
      <c r="JKK382" s="872"/>
      <c r="JKL382" s="872"/>
      <c r="JKM382" s="872"/>
      <c r="JKN382" s="872"/>
      <c r="JKO382" s="872"/>
      <c r="JKP382" s="872"/>
      <c r="JKQ382" s="872"/>
      <c r="JKR382" s="872"/>
      <c r="JKS382" s="872"/>
      <c r="JKT382" s="872"/>
      <c r="JKU382" s="872"/>
      <c r="JKV382" s="872"/>
      <c r="JKW382" s="872"/>
      <c r="JKX382" s="872"/>
      <c r="JKY382" s="872"/>
      <c r="JKZ382" s="872"/>
      <c r="JLA382" s="872"/>
      <c r="JLB382" s="872"/>
      <c r="JLC382" s="872"/>
      <c r="JLD382" s="872"/>
      <c r="JLE382" s="872"/>
      <c r="JLF382" s="872"/>
      <c r="JLG382" s="872"/>
      <c r="JLH382" s="872"/>
      <c r="JLI382" s="872"/>
      <c r="JLJ382" s="872"/>
      <c r="JLK382" s="872"/>
      <c r="JLL382" s="872"/>
      <c r="JLM382" s="872"/>
      <c r="JLN382" s="872"/>
      <c r="JLO382" s="872"/>
      <c r="JLP382" s="872"/>
      <c r="JLQ382" s="872"/>
      <c r="JLR382" s="872"/>
      <c r="JLS382" s="872"/>
      <c r="JLT382" s="872"/>
      <c r="JLU382" s="872"/>
      <c r="JLV382" s="872"/>
      <c r="JLW382" s="872"/>
      <c r="JLX382" s="872"/>
      <c r="JLY382" s="872"/>
      <c r="JLZ382" s="872"/>
      <c r="JMA382" s="872"/>
      <c r="JMB382" s="872"/>
      <c r="JMC382" s="872"/>
      <c r="JMD382" s="872"/>
      <c r="JME382" s="872"/>
      <c r="JMF382" s="872"/>
      <c r="JMG382" s="872"/>
      <c r="JMH382" s="872"/>
      <c r="JMI382" s="872"/>
      <c r="JMJ382" s="872"/>
      <c r="JMK382" s="872"/>
      <c r="JML382" s="872"/>
      <c r="JMM382" s="872"/>
      <c r="JMN382" s="872"/>
      <c r="JMO382" s="872"/>
      <c r="JMP382" s="872"/>
      <c r="JMQ382" s="872"/>
      <c r="JMR382" s="872"/>
      <c r="JMS382" s="872"/>
      <c r="JMT382" s="872"/>
      <c r="JMU382" s="872"/>
      <c r="JMV382" s="872"/>
      <c r="JMW382" s="872"/>
      <c r="JMX382" s="872"/>
      <c r="JMY382" s="872"/>
      <c r="JMZ382" s="872"/>
      <c r="JNA382" s="872"/>
      <c r="JNB382" s="872"/>
      <c r="JNC382" s="872"/>
      <c r="JND382" s="872"/>
      <c r="JNE382" s="872"/>
      <c r="JNF382" s="872"/>
      <c r="JNG382" s="872"/>
      <c r="JNH382" s="872"/>
      <c r="JNI382" s="872"/>
      <c r="JNJ382" s="872"/>
      <c r="JNK382" s="872"/>
      <c r="JNL382" s="872"/>
      <c r="JNM382" s="872"/>
      <c r="JNN382" s="872"/>
      <c r="JNO382" s="872"/>
      <c r="JNP382" s="872"/>
      <c r="JNQ382" s="872"/>
      <c r="JNR382" s="872"/>
      <c r="JNS382" s="872"/>
      <c r="JNT382" s="872"/>
      <c r="JNU382" s="872"/>
      <c r="JNV382" s="872"/>
      <c r="JNW382" s="872"/>
      <c r="JNX382" s="872"/>
      <c r="JNY382" s="872"/>
      <c r="JNZ382" s="872"/>
      <c r="JOA382" s="872"/>
      <c r="JOB382" s="872"/>
      <c r="JOC382" s="872"/>
      <c r="JOD382" s="872"/>
      <c r="JOE382" s="872"/>
      <c r="JOF382" s="872"/>
      <c r="JOG382" s="872"/>
      <c r="JOH382" s="872"/>
      <c r="JOI382" s="872"/>
      <c r="JOJ382" s="872"/>
      <c r="JOK382" s="872"/>
      <c r="JOL382" s="872"/>
      <c r="JOM382" s="872"/>
      <c r="JON382" s="872"/>
      <c r="JOO382" s="872"/>
      <c r="JOP382" s="872"/>
      <c r="JOQ382" s="872"/>
      <c r="JOR382" s="872"/>
      <c r="JOS382" s="872"/>
      <c r="JOT382" s="872"/>
      <c r="JOU382" s="872"/>
      <c r="JOV382" s="872"/>
      <c r="JOW382" s="872"/>
      <c r="JOX382" s="872"/>
      <c r="JOY382" s="872"/>
      <c r="JOZ382" s="872"/>
      <c r="JPA382" s="872"/>
      <c r="JPB382" s="872"/>
      <c r="JPC382" s="872"/>
      <c r="JPD382" s="872"/>
      <c r="JPE382" s="872"/>
      <c r="JPF382" s="872"/>
      <c r="JPG382" s="872"/>
      <c r="JPH382" s="872"/>
      <c r="JPI382" s="872"/>
      <c r="JPJ382" s="872"/>
      <c r="JPK382" s="872"/>
      <c r="JPL382" s="872"/>
      <c r="JPM382" s="872"/>
      <c r="JPN382" s="872"/>
      <c r="JPO382" s="872"/>
      <c r="JPP382" s="872"/>
      <c r="JPQ382" s="872"/>
      <c r="JPR382" s="872"/>
      <c r="JPS382" s="872"/>
      <c r="JPT382" s="872"/>
      <c r="JPU382" s="872"/>
      <c r="JPV382" s="872"/>
      <c r="JPW382" s="872"/>
      <c r="JPX382" s="872"/>
      <c r="JPY382" s="872"/>
      <c r="JPZ382" s="872"/>
      <c r="JQA382" s="872"/>
      <c r="JQB382" s="872"/>
      <c r="JQC382" s="872"/>
      <c r="JQD382" s="872"/>
      <c r="JQE382" s="872"/>
      <c r="JQF382" s="872"/>
      <c r="JQG382" s="872"/>
      <c r="JQH382" s="872"/>
      <c r="JQI382" s="872"/>
      <c r="JQJ382" s="872"/>
      <c r="JQK382" s="872"/>
      <c r="JQL382" s="872"/>
      <c r="JQM382" s="872"/>
      <c r="JQN382" s="872"/>
      <c r="JQO382" s="872"/>
      <c r="JQP382" s="872"/>
      <c r="JQQ382" s="872"/>
      <c r="JQR382" s="872"/>
      <c r="JQS382" s="872"/>
      <c r="JQT382" s="872"/>
      <c r="JQU382" s="872"/>
      <c r="JQV382" s="872"/>
      <c r="JQW382" s="872"/>
      <c r="JQX382" s="872"/>
      <c r="JQY382" s="872"/>
      <c r="JQZ382" s="872"/>
      <c r="JRA382" s="872"/>
      <c r="JRB382" s="872"/>
      <c r="JRC382" s="872"/>
      <c r="JRD382" s="872"/>
      <c r="JRE382" s="872"/>
      <c r="JRF382" s="872"/>
      <c r="JRG382" s="872"/>
      <c r="JRH382" s="872"/>
      <c r="JRI382" s="872"/>
      <c r="JRJ382" s="872"/>
      <c r="JRK382" s="872"/>
      <c r="JRL382" s="872"/>
      <c r="JRM382" s="872"/>
      <c r="JRN382" s="872"/>
      <c r="JRO382" s="872"/>
      <c r="JRP382" s="872"/>
      <c r="JRQ382" s="872"/>
      <c r="JRR382" s="872"/>
      <c r="JRS382" s="872"/>
      <c r="JRT382" s="872"/>
      <c r="JRU382" s="872"/>
      <c r="JRV382" s="872"/>
      <c r="JRW382" s="872"/>
      <c r="JRX382" s="872"/>
      <c r="JRY382" s="872"/>
      <c r="JRZ382" s="872"/>
      <c r="JSA382" s="872"/>
      <c r="JSB382" s="872"/>
      <c r="JSC382" s="872"/>
      <c r="JSD382" s="872"/>
      <c r="JSE382" s="872"/>
      <c r="JSF382" s="872"/>
      <c r="JSG382" s="872"/>
      <c r="JSH382" s="872"/>
      <c r="JSI382" s="872"/>
      <c r="JSJ382" s="872"/>
      <c r="JSK382" s="872"/>
      <c r="JSL382" s="872"/>
      <c r="JSM382" s="872"/>
      <c r="JSN382" s="872"/>
      <c r="JSO382" s="872"/>
      <c r="JSP382" s="872"/>
      <c r="JSQ382" s="872"/>
      <c r="JSR382" s="872"/>
      <c r="JSS382" s="872"/>
      <c r="JST382" s="872"/>
      <c r="JSU382" s="872"/>
      <c r="JSV382" s="872"/>
      <c r="JSW382" s="872"/>
      <c r="JSX382" s="872"/>
      <c r="JSY382" s="872"/>
      <c r="JSZ382" s="872"/>
      <c r="JTA382" s="872"/>
      <c r="JTB382" s="872"/>
      <c r="JTC382" s="872"/>
      <c r="JTD382" s="872"/>
      <c r="JTE382" s="872"/>
      <c r="JTF382" s="872"/>
      <c r="JTG382" s="872"/>
      <c r="JTH382" s="872"/>
      <c r="JTI382" s="872"/>
      <c r="JTJ382" s="872"/>
      <c r="JTK382" s="872"/>
      <c r="JTL382" s="872"/>
      <c r="JTM382" s="872"/>
      <c r="JTN382" s="872"/>
      <c r="JTO382" s="872"/>
      <c r="JTP382" s="872"/>
      <c r="JTQ382" s="872"/>
      <c r="JTR382" s="872"/>
      <c r="JTS382" s="872"/>
      <c r="JTT382" s="872"/>
      <c r="JTU382" s="872"/>
      <c r="JTV382" s="872"/>
      <c r="JTW382" s="872"/>
      <c r="JTX382" s="872"/>
      <c r="JTY382" s="872"/>
      <c r="JTZ382" s="872"/>
      <c r="JUA382" s="872"/>
      <c r="JUB382" s="872"/>
      <c r="JUC382" s="872"/>
      <c r="JUD382" s="872"/>
      <c r="JUE382" s="872"/>
      <c r="JUF382" s="872"/>
      <c r="JUG382" s="872"/>
      <c r="JUH382" s="872"/>
      <c r="JUI382" s="872"/>
      <c r="JUJ382" s="872"/>
      <c r="JUK382" s="872"/>
      <c r="JUL382" s="872"/>
      <c r="JUM382" s="872"/>
      <c r="JUN382" s="872"/>
      <c r="JUO382" s="872"/>
      <c r="JUP382" s="872"/>
      <c r="JUQ382" s="872"/>
      <c r="JUR382" s="872"/>
      <c r="JUS382" s="872"/>
      <c r="JUT382" s="872"/>
      <c r="JUU382" s="872"/>
      <c r="JUV382" s="872"/>
      <c r="JUW382" s="872"/>
      <c r="JUX382" s="872"/>
      <c r="JUY382" s="872"/>
      <c r="JUZ382" s="872"/>
      <c r="JVA382" s="872"/>
      <c r="JVB382" s="872"/>
      <c r="JVC382" s="872"/>
      <c r="JVD382" s="872"/>
      <c r="JVE382" s="872"/>
      <c r="JVF382" s="872"/>
      <c r="JVG382" s="872"/>
      <c r="JVH382" s="872"/>
      <c r="JVI382" s="872"/>
      <c r="JVJ382" s="872"/>
      <c r="JVK382" s="872"/>
      <c r="JVL382" s="872"/>
      <c r="JVM382" s="872"/>
      <c r="JVN382" s="872"/>
      <c r="JVO382" s="872"/>
      <c r="JVP382" s="872"/>
      <c r="JVQ382" s="872"/>
      <c r="JVR382" s="872"/>
      <c r="JVS382" s="872"/>
      <c r="JVT382" s="872"/>
      <c r="JVU382" s="872"/>
      <c r="JVV382" s="872"/>
      <c r="JVW382" s="872"/>
      <c r="JVX382" s="872"/>
      <c r="JVY382" s="872"/>
      <c r="JVZ382" s="872"/>
      <c r="JWA382" s="872"/>
      <c r="JWB382" s="872"/>
      <c r="JWC382" s="872"/>
      <c r="JWD382" s="872"/>
      <c r="JWE382" s="872"/>
      <c r="JWF382" s="872"/>
      <c r="JWG382" s="872"/>
      <c r="JWH382" s="872"/>
      <c r="JWI382" s="872"/>
      <c r="JWJ382" s="872"/>
      <c r="JWK382" s="872"/>
      <c r="JWL382" s="872"/>
      <c r="JWM382" s="872"/>
      <c r="JWN382" s="872"/>
      <c r="JWO382" s="872"/>
      <c r="JWP382" s="872"/>
      <c r="JWQ382" s="872"/>
      <c r="JWR382" s="872"/>
      <c r="JWS382" s="872"/>
      <c r="JWT382" s="872"/>
      <c r="JWU382" s="872"/>
      <c r="JWV382" s="872"/>
      <c r="JWW382" s="872"/>
      <c r="JWX382" s="872"/>
      <c r="JWY382" s="872"/>
      <c r="JWZ382" s="872"/>
      <c r="JXA382" s="872"/>
      <c r="JXB382" s="872"/>
      <c r="JXC382" s="872"/>
      <c r="JXD382" s="872"/>
      <c r="JXE382" s="872"/>
      <c r="JXF382" s="872"/>
      <c r="JXG382" s="872"/>
      <c r="JXH382" s="872"/>
      <c r="JXI382" s="872"/>
      <c r="JXJ382" s="872"/>
      <c r="JXK382" s="872"/>
      <c r="JXL382" s="872"/>
      <c r="JXM382" s="872"/>
      <c r="JXN382" s="872"/>
      <c r="JXO382" s="872"/>
      <c r="JXP382" s="872"/>
      <c r="JXQ382" s="872"/>
      <c r="JXR382" s="872"/>
      <c r="JXS382" s="872"/>
      <c r="JXT382" s="872"/>
      <c r="JXU382" s="872"/>
      <c r="JXV382" s="872"/>
      <c r="JXW382" s="872"/>
      <c r="JXX382" s="872"/>
      <c r="JXY382" s="872"/>
      <c r="JXZ382" s="872"/>
      <c r="JYA382" s="872"/>
      <c r="JYB382" s="872"/>
      <c r="JYC382" s="872"/>
      <c r="JYD382" s="872"/>
      <c r="JYE382" s="872"/>
      <c r="JYF382" s="872"/>
      <c r="JYG382" s="872"/>
      <c r="JYH382" s="872"/>
      <c r="JYI382" s="872"/>
      <c r="JYJ382" s="872"/>
      <c r="JYK382" s="872"/>
      <c r="JYL382" s="872"/>
      <c r="JYM382" s="872"/>
      <c r="JYN382" s="872"/>
      <c r="JYO382" s="872"/>
      <c r="JYP382" s="872"/>
      <c r="JYQ382" s="872"/>
      <c r="JYR382" s="872"/>
      <c r="JYS382" s="872"/>
      <c r="JYT382" s="872"/>
      <c r="JYU382" s="872"/>
      <c r="JYV382" s="872"/>
      <c r="JYW382" s="872"/>
      <c r="JYX382" s="872"/>
      <c r="JYY382" s="872"/>
      <c r="JYZ382" s="872"/>
      <c r="JZA382" s="872"/>
      <c r="JZB382" s="872"/>
      <c r="JZC382" s="872"/>
      <c r="JZD382" s="872"/>
      <c r="JZE382" s="872"/>
      <c r="JZF382" s="872"/>
      <c r="JZG382" s="872"/>
      <c r="JZH382" s="872"/>
      <c r="JZI382" s="872"/>
      <c r="JZJ382" s="872"/>
      <c r="JZK382" s="872"/>
      <c r="JZL382" s="872"/>
      <c r="JZM382" s="872"/>
      <c r="JZN382" s="872"/>
      <c r="JZO382" s="872"/>
      <c r="JZP382" s="872"/>
      <c r="JZQ382" s="872"/>
      <c r="JZR382" s="872"/>
      <c r="JZS382" s="872"/>
      <c r="JZT382" s="872"/>
      <c r="JZU382" s="872"/>
      <c r="JZV382" s="872"/>
      <c r="JZW382" s="872"/>
      <c r="JZX382" s="872"/>
      <c r="JZY382" s="872"/>
      <c r="JZZ382" s="872"/>
      <c r="KAA382" s="872"/>
      <c r="KAB382" s="872"/>
      <c r="KAC382" s="872"/>
      <c r="KAD382" s="872"/>
      <c r="KAE382" s="872"/>
      <c r="KAF382" s="872"/>
      <c r="KAG382" s="872"/>
      <c r="KAH382" s="872"/>
      <c r="KAI382" s="872"/>
      <c r="KAJ382" s="872"/>
      <c r="KAK382" s="872"/>
      <c r="KAL382" s="872"/>
      <c r="KAM382" s="872"/>
      <c r="KAN382" s="872"/>
      <c r="KAO382" s="872"/>
      <c r="KAP382" s="872"/>
      <c r="KAQ382" s="872"/>
      <c r="KAR382" s="872"/>
      <c r="KAS382" s="872"/>
      <c r="KAT382" s="872"/>
      <c r="KAU382" s="872"/>
      <c r="KAV382" s="872"/>
      <c r="KAW382" s="872"/>
      <c r="KAX382" s="872"/>
      <c r="KAY382" s="872"/>
      <c r="KAZ382" s="872"/>
      <c r="KBA382" s="872"/>
      <c r="KBB382" s="872"/>
      <c r="KBC382" s="872"/>
      <c r="KBD382" s="872"/>
      <c r="KBE382" s="872"/>
      <c r="KBF382" s="872"/>
      <c r="KBG382" s="872"/>
      <c r="KBH382" s="872"/>
      <c r="KBI382" s="872"/>
      <c r="KBJ382" s="872"/>
      <c r="KBK382" s="872"/>
      <c r="KBL382" s="872"/>
      <c r="KBM382" s="872"/>
      <c r="KBN382" s="872"/>
      <c r="KBO382" s="872"/>
      <c r="KBP382" s="872"/>
      <c r="KBQ382" s="872"/>
      <c r="KBR382" s="872"/>
      <c r="KBS382" s="872"/>
      <c r="KBT382" s="872"/>
      <c r="KBU382" s="872"/>
      <c r="KBV382" s="872"/>
      <c r="KBW382" s="872"/>
      <c r="KBX382" s="872"/>
      <c r="KBY382" s="872"/>
      <c r="KBZ382" s="872"/>
      <c r="KCA382" s="872"/>
      <c r="KCB382" s="872"/>
      <c r="KCC382" s="872"/>
      <c r="KCD382" s="872"/>
      <c r="KCE382" s="872"/>
      <c r="KCF382" s="872"/>
      <c r="KCG382" s="872"/>
      <c r="KCH382" s="872"/>
      <c r="KCI382" s="872"/>
      <c r="KCJ382" s="872"/>
      <c r="KCK382" s="872"/>
      <c r="KCL382" s="872"/>
      <c r="KCM382" s="872"/>
      <c r="KCN382" s="872"/>
      <c r="KCO382" s="872"/>
      <c r="KCP382" s="872"/>
      <c r="KCQ382" s="872"/>
      <c r="KCR382" s="872"/>
      <c r="KCS382" s="872"/>
      <c r="KCT382" s="872"/>
      <c r="KCU382" s="872"/>
      <c r="KCV382" s="872"/>
      <c r="KCW382" s="872"/>
      <c r="KCX382" s="872"/>
      <c r="KCY382" s="872"/>
      <c r="KCZ382" s="872"/>
      <c r="KDA382" s="872"/>
      <c r="KDB382" s="872"/>
      <c r="KDC382" s="872"/>
      <c r="KDD382" s="872"/>
      <c r="KDE382" s="872"/>
      <c r="KDF382" s="872"/>
      <c r="KDG382" s="872"/>
      <c r="KDH382" s="872"/>
      <c r="KDI382" s="872"/>
      <c r="KDJ382" s="872"/>
      <c r="KDK382" s="872"/>
      <c r="KDL382" s="872"/>
      <c r="KDM382" s="872"/>
      <c r="KDN382" s="872"/>
      <c r="KDO382" s="872"/>
      <c r="KDP382" s="872"/>
      <c r="KDQ382" s="872"/>
      <c r="KDR382" s="872"/>
      <c r="KDS382" s="872"/>
      <c r="KDT382" s="872"/>
      <c r="KDU382" s="872"/>
      <c r="KDV382" s="872"/>
      <c r="KDW382" s="872"/>
      <c r="KDX382" s="872"/>
      <c r="KDY382" s="872"/>
      <c r="KDZ382" s="872"/>
      <c r="KEA382" s="872"/>
      <c r="KEB382" s="872"/>
      <c r="KEC382" s="872"/>
      <c r="KED382" s="872"/>
      <c r="KEE382" s="872"/>
      <c r="KEF382" s="872"/>
      <c r="KEG382" s="872"/>
      <c r="KEH382" s="872"/>
      <c r="KEI382" s="872"/>
      <c r="KEJ382" s="872"/>
      <c r="KEK382" s="872"/>
      <c r="KEL382" s="872"/>
      <c r="KEM382" s="872"/>
      <c r="KEN382" s="872"/>
      <c r="KEO382" s="872"/>
      <c r="KEP382" s="872"/>
      <c r="KEQ382" s="872"/>
      <c r="KER382" s="872"/>
      <c r="KES382" s="872"/>
      <c r="KET382" s="872"/>
      <c r="KEU382" s="872"/>
      <c r="KEV382" s="872"/>
      <c r="KEW382" s="872"/>
      <c r="KEX382" s="872"/>
      <c r="KEY382" s="872"/>
      <c r="KEZ382" s="872"/>
      <c r="KFA382" s="872"/>
      <c r="KFB382" s="872"/>
      <c r="KFC382" s="872"/>
      <c r="KFD382" s="872"/>
      <c r="KFE382" s="872"/>
      <c r="KFF382" s="872"/>
      <c r="KFG382" s="872"/>
      <c r="KFH382" s="872"/>
      <c r="KFI382" s="872"/>
      <c r="KFJ382" s="872"/>
      <c r="KFK382" s="872"/>
      <c r="KFL382" s="872"/>
      <c r="KFM382" s="872"/>
      <c r="KFN382" s="872"/>
      <c r="KFO382" s="872"/>
      <c r="KFP382" s="872"/>
      <c r="KFQ382" s="872"/>
      <c r="KFR382" s="872"/>
      <c r="KFS382" s="872"/>
      <c r="KFT382" s="872"/>
      <c r="KFU382" s="872"/>
      <c r="KFV382" s="872"/>
      <c r="KFW382" s="872"/>
      <c r="KFX382" s="872"/>
      <c r="KFY382" s="872"/>
      <c r="KFZ382" s="872"/>
      <c r="KGA382" s="872"/>
      <c r="KGB382" s="872"/>
      <c r="KGC382" s="872"/>
      <c r="KGD382" s="872"/>
      <c r="KGE382" s="872"/>
      <c r="KGF382" s="872"/>
      <c r="KGG382" s="872"/>
      <c r="KGH382" s="872"/>
      <c r="KGI382" s="872"/>
      <c r="KGJ382" s="872"/>
      <c r="KGK382" s="872"/>
      <c r="KGL382" s="872"/>
      <c r="KGM382" s="872"/>
      <c r="KGN382" s="872"/>
      <c r="KGO382" s="872"/>
      <c r="KGP382" s="872"/>
      <c r="KGQ382" s="872"/>
      <c r="KGR382" s="872"/>
      <c r="KGS382" s="872"/>
      <c r="KGT382" s="872"/>
      <c r="KGU382" s="872"/>
      <c r="KGV382" s="872"/>
      <c r="KGW382" s="872"/>
      <c r="KGX382" s="872"/>
      <c r="KGY382" s="872"/>
      <c r="KGZ382" s="872"/>
      <c r="KHA382" s="872"/>
      <c r="KHB382" s="872"/>
      <c r="KHC382" s="872"/>
      <c r="KHD382" s="872"/>
      <c r="KHE382" s="872"/>
      <c r="KHF382" s="872"/>
      <c r="KHG382" s="872"/>
      <c r="KHH382" s="872"/>
      <c r="KHI382" s="872"/>
      <c r="KHJ382" s="872"/>
      <c r="KHK382" s="872"/>
      <c r="KHL382" s="872"/>
      <c r="KHM382" s="872"/>
      <c r="KHN382" s="872"/>
      <c r="KHO382" s="872"/>
      <c r="KHP382" s="872"/>
      <c r="KHQ382" s="872"/>
      <c r="KHR382" s="872"/>
      <c r="KHS382" s="872"/>
      <c r="KHT382" s="872"/>
      <c r="KHU382" s="872"/>
      <c r="KHV382" s="872"/>
      <c r="KHW382" s="872"/>
      <c r="KHX382" s="872"/>
      <c r="KHY382" s="872"/>
      <c r="KHZ382" s="872"/>
      <c r="KIA382" s="872"/>
      <c r="KIB382" s="872"/>
      <c r="KIC382" s="872"/>
      <c r="KID382" s="872"/>
      <c r="KIE382" s="872"/>
      <c r="KIF382" s="872"/>
      <c r="KIG382" s="872"/>
      <c r="KIH382" s="872"/>
      <c r="KII382" s="872"/>
      <c r="KIJ382" s="872"/>
      <c r="KIK382" s="872"/>
      <c r="KIL382" s="872"/>
      <c r="KIM382" s="872"/>
      <c r="KIN382" s="872"/>
      <c r="KIO382" s="872"/>
      <c r="KIP382" s="872"/>
      <c r="KIQ382" s="872"/>
      <c r="KIR382" s="872"/>
      <c r="KIS382" s="872"/>
      <c r="KIT382" s="872"/>
      <c r="KIU382" s="872"/>
      <c r="KIV382" s="872"/>
      <c r="KIW382" s="872"/>
      <c r="KIX382" s="872"/>
      <c r="KIY382" s="872"/>
      <c r="KIZ382" s="872"/>
      <c r="KJA382" s="872"/>
      <c r="KJB382" s="872"/>
      <c r="KJC382" s="872"/>
      <c r="KJD382" s="872"/>
      <c r="KJE382" s="872"/>
      <c r="KJF382" s="872"/>
      <c r="KJG382" s="872"/>
      <c r="KJH382" s="872"/>
      <c r="KJI382" s="872"/>
      <c r="KJJ382" s="872"/>
      <c r="KJK382" s="872"/>
      <c r="KJL382" s="872"/>
      <c r="KJM382" s="872"/>
      <c r="KJN382" s="872"/>
      <c r="KJO382" s="872"/>
      <c r="KJP382" s="872"/>
      <c r="KJQ382" s="872"/>
      <c r="KJR382" s="872"/>
      <c r="KJS382" s="872"/>
      <c r="KJT382" s="872"/>
      <c r="KJU382" s="872"/>
      <c r="KJV382" s="872"/>
      <c r="KJW382" s="872"/>
      <c r="KJX382" s="872"/>
      <c r="KJY382" s="872"/>
      <c r="KJZ382" s="872"/>
      <c r="KKA382" s="872"/>
      <c r="KKB382" s="872"/>
      <c r="KKC382" s="872"/>
      <c r="KKD382" s="872"/>
      <c r="KKE382" s="872"/>
      <c r="KKF382" s="872"/>
      <c r="KKG382" s="872"/>
      <c r="KKH382" s="872"/>
      <c r="KKI382" s="872"/>
      <c r="KKJ382" s="872"/>
      <c r="KKK382" s="872"/>
      <c r="KKL382" s="872"/>
      <c r="KKM382" s="872"/>
      <c r="KKN382" s="872"/>
      <c r="KKO382" s="872"/>
      <c r="KKP382" s="872"/>
      <c r="KKQ382" s="872"/>
      <c r="KKR382" s="872"/>
      <c r="KKS382" s="872"/>
      <c r="KKT382" s="872"/>
      <c r="KKU382" s="872"/>
      <c r="KKV382" s="872"/>
      <c r="KKW382" s="872"/>
      <c r="KKX382" s="872"/>
      <c r="KKY382" s="872"/>
      <c r="KKZ382" s="872"/>
      <c r="KLA382" s="872"/>
      <c r="KLB382" s="872"/>
      <c r="KLC382" s="872"/>
      <c r="KLD382" s="872"/>
      <c r="KLE382" s="872"/>
      <c r="KLF382" s="872"/>
      <c r="KLG382" s="872"/>
      <c r="KLH382" s="872"/>
      <c r="KLI382" s="872"/>
      <c r="KLJ382" s="872"/>
      <c r="KLK382" s="872"/>
      <c r="KLL382" s="872"/>
      <c r="KLM382" s="872"/>
      <c r="KLN382" s="872"/>
      <c r="KLO382" s="872"/>
      <c r="KLP382" s="872"/>
      <c r="KLQ382" s="872"/>
      <c r="KLR382" s="872"/>
      <c r="KLS382" s="872"/>
      <c r="KLT382" s="872"/>
      <c r="KLU382" s="872"/>
      <c r="KLV382" s="872"/>
      <c r="KLW382" s="872"/>
      <c r="KLX382" s="872"/>
      <c r="KLY382" s="872"/>
      <c r="KLZ382" s="872"/>
      <c r="KMA382" s="872"/>
      <c r="KMB382" s="872"/>
      <c r="KMC382" s="872"/>
      <c r="KMD382" s="872"/>
      <c r="KME382" s="872"/>
      <c r="KMF382" s="872"/>
      <c r="KMG382" s="872"/>
      <c r="KMH382" s="872"/>
      <c r="KMI382" s="872"/>
      <c r="KMJ382" s="872"/>
      <c r="KMK382" s="872"/>
      <c r="KML382" s="872"/>
      <c r="KMM382" s="872"/>
      <c r="KMN382" s="872"/>
      <c r="KMO382" s="872"/>
      <c r="KMP382" s="872"/>
      <c r="KMQ382" s="872"/>
      <c r="KMR382" s="872"/>
      <c r="KMS382" s="872"/>
      <c r="KMT382" s="872"/>
      <c r="KMU382" s="872"/>
      <c r="KMV382" s="872"/>
      <c r="KMW382" s="872"/>
      <c r="KMX382" s="872"/>
      <c r="KMY382" s="872"/>
      <c r="KMZ382" s="872"/>
      <c r="KNA382" s="872"/>
      <c r="KNB382" s="872"/>
      <c r="KNC382" s="872"/>
      <c r="KND382" s="872"/>
      <c r="KNE382" s="872"/>
      <c r="KNF382" s="872"/>
      <c r="KNG382" s="872"/>
      <c r="KNH382" s="872"/>
      <c r="KNI382" s="872"/>
      <c r="KNJ382" s="872"/>
      <c r="KNK382" s="872"/>
      <c r="KNL382" s="872"/>
      <c r="KNM382" s="872"/>
      <c r="KNN382" s="872"/>
      <c r="KNO382" s="872"/>
      <c r="KNP382" s="872"/>
      <c r="KNQ382" s="872"/>
      <c r="KNR382" s="872"/>
      <c r="KNS382" s="872"/>
      <c r="KNT382" s="872"/>
      <c r="KNU382" s="872"/>
      <c r="KNV382" s="872"/>
      <c r="KNW382" s="872"/>
      <c r="KNX382" s="872"/>
      <c r="KNY382" s="872"/>
      <c r="KNZ382" s="872"/>
      <c r="KOA382" s="872"/>
      <c r="KOB382" s="872"/>
      <c r="KOC382" s="872"/>
      <c r="KOD382" s="872"/>
      <c r="KOE382" s="872"/>
      <c r="KOF382" s="872"/>
      <c r="KOG382" s="872"/>
      <c r="KOH382" s="872"/>
      <c r="KOI382" s="872"/>
      <c r="KOJ382" s="872"/>
      <c r="KOK382" s="872"/>
      <c r="KOL382" s="872"/>
      <c r="KOM382" s="872"/>
      <c r="KON382" s="872"/>
      <c r="KOO382" s="872"/>
      <c r="KOP382" s="872"/>
      <c r="KOQ382" s="872"/>
      <c r="KOR382" s="872"/>
      <c r="KOS382" s="872"/>
      <c r="KOT382" s="872"/>
      <c r="KOU382" s="872"/>
      <c r="KOV382" s="872"/>
      <c r="KOW382" s="872"/>
      <c r="KOX382" s="872"/>
      <c r="KOY382" s="872"/>
      <c r="KOZ382" s="872"/>
      <c r="KPA382" s="872"/>
      <c r="KPB382" s="872"/>
      <c r="KPC382" s="872"/>
      <c r="KPD382" s="872"/>
      <c r="KPE382" s="872"/>
      <c r="KPF382" s="872"/>
      <c r="KPG382" s="872"/>
      <c r="KPH382" s="872"/>
      <c r="KPI382" s="872"/>
      <c r="KPJ382" s="872"/>
      <c r="KPK382" s="872"/>
      <c r="KPL382" s="872"/>
      <c r="KPM382" s="872"/>
      <c r="KPN382" s="872"/>
      <c r="KPO382" s="872"/>
      <c r="KPP382" s="872"/>
      <c r="KPQ382" s="872"/>
      <c r="KPR382" s="872"/>
      <c r="KPS382" s="872"/>
      <c r="KPT382" s="872"/>
      <c r="KPU382" s="872"/>
      <c r="KPV382" s="872"/>
      <c r="KPW382" s="872"/>
      <c r="KPX382" s="872"/>
      <c r="KPY382" s="872"/>
      <c r="KPZ382" s="872"/>
      <c r="KQA382" s="872"/>
      <c r="KQB382" s="872"/>
      <c r="KQC382" s="872"/>
      <c r="KQD382" s="872"/>
      <c r="KQE382" s="872"/>
      <c r="KQF382" s="872"/>
      <c r="KQG382" s="872"/>
      <c r="KQH382" s="872"/>
      <c r="KQI382" s="872"/>
      <c r="KQJ382" s="872"/>
      <c r="KQK382" s="872"/>
      <c r="KQL382" s="872"/>
      <c r="KQM382" s="872"/>
      <c r="KQN382" s="872"/>
      <c r="KQO382" s="872"/>
      <c r="KQP382" s="872"/>
      <c r="KQQ382" s="872"/>
      <c r="KQR382" s="872"/>
      <c r="KQS382" s="872"/>
      <c r="KQT382" s="872"/>
      <c r="KQU382" s="872"/>
      <c r="KQV382" s="872"/>
      <c r="KQW382" s="872"/>
      <c r="KQX382" s="872"/>
      <c r="KQY382" s="872"/>
      <c r="KQZ382" s="872"/>
      <c r="KRA382" s="872"/>
      <c r="KRB382" s="872"/>
      <c r="KRC382" s="872"/>
      <c r="KRD382" s="872"/>
      <c r="KRE382" s="872"/>
      <c r="KRF382" s="872"/>
      <c r="KRG382" s="872"/>
      <c r="KRH382" s="872"/>
      <c r="KRI382" s="872"/>
      <c r="KRJ382" s="872"/>
      <c r="KRK382" s="872"/>
      <c r="KRL382" s="872"/>
      <c r="KRM382" s="872"/>
      <c r="KRN382" s="872"/>
      <c r="KRO382" s="872"/>
      <c r="KRP382" s="872"/>
      <c r="KRQ382" s="872"/>
      <c r="KRR382" s="872"/>
      <c r="KRS382" s="872"/>
      <c r="KRT382" s="872"/>
      <c r="KRU382" s="872"/>
      <c r="KRV382" s="872"/>
      <c r="KRW382" s="872"/>
      <c r="KRX382" s="872"/>
      <c r="KRY382" s="872"/>
      <c r="KRZ382" s="872"/>
      <c r="KSA382" s="872"/>
      <c r="KSB382" s="872"/>
      <c r="KSC382" s="872"/>
      <c r="KSD382" s="872"/>
      <c r="KSE382" s="872"/>
      <c r="KSF382" s="872"/>
      <c r="KSG382" s="872"/>
      <c r="KSH382" s="872"/>
      <c r="KSI382" s="872"/>
      <c r="KSJ382" s="872"/>
      <c r="KSK382" s="872"/>
      <c r="KSL382" s="872"/>
      <c r="KSM382" s="872"/>
      <c r="KSN382" s="872"/>
      <c r="KSO382" s="872"/>
      <c r="KSP382" s="872"/>
      <c r="KSQ382" s="872"/>
      <c r="KSR382" s="872"/>
      <c r="KSS382" s="872"/>
      <c r="KST382" s="872"/>
      <c r="KSU382" s="872"/>
      <c r="KSV382" s="872"/>
      <c r="KSW382" s="872"/>
      <c r="KSX382" s="872"/>
      <c r="KSY382" s="872"/>
      <c r="KSZ382" s="872"/>
      <c r="KTA382" s="872"/>
      <c r="KTB382" s="872"/>
      <c r="KTC382" s="872"/>
      <c r="KTD382" s="872"/>
      <c r="KTE382" s="872"/>
      <c r="KTF382" s="872"/>
      <c r="KTG382" s="872"/>
      <c r="KTH382" s="872"/>
      <c r="KTI382" s="872"/>
      <c r="KTJ382" s="872"/>
      <c r="KTK382" s="872"/>
      <c r="KTL382" s="872"/>
      <c r="KTM382" s="872"/>
      <c r="KTN382" s="872"/>
      <c r="KTO382" s="872"/>
      <c r="KTP382" s="872"/>
      <c r="KTQ382" s="872"/>
      <c r="KTR382" s="872"/>
      <c r="KTS382" s="872"/>
      <c r="KTT382" s="872"/>
      <c r="KTU382" s="872"/>
      <c r="KTV382" s="872"/>
      <c r="KTW382" s="872"/>
      <c r="KTX382" s="872"/>
      <c r="KTY382" s="872"/>
      <c r="KTZ382" s="872"/>
      <c r="KUA382" s="872"/>
      <c r="KUB382" s="872"/>
      <c r="KUC382" s="872"/>
      <c r="KUD382" s="872"/>
      <c r="KUE382" s="872"/>
      <c r="KUF382" s="872"/>
      <c r="KUG382" s="872"/>
      <c r="KUH382" s="872"/>
      <c r="KUI382" s="872"/>
      <c r="KUJ382" s="872"/>
      <c r="KUK382" s="872"/>
      <c r="KUL382" s="872"/>
      <c r="KUM382" s="872"/>
      <c r="KUN382" s="872"/>
      <c r="KUO382" s="872"/>
      <c r="KUP382" s="872"/>
      <c r="KUQ382" s="872"/>
      <c r="KUR382" s="872"/>
      <c r="KUS382" s="872"/>
      <c r="KUT382" s="872"/>
      <c r="KUU382" s="872"/>
      <c r="KUV382" s="872"/>
      <c r="KUW382" s="872"/>
      <c r="KUX382" s="872"/>
      <c r="KUY382" s="872"/>
      <c r="KUZ382" s="872"/>
      <c r="KVA382" s="872"/>
      <c r="KVB382" s="872"/>
      <c r="KVC382" s="872"/>
      <c r="KVD382" s="872"/>
      <c r="KVE382" s="872"/>
      <c r="KVF382" s="872"/>
      <c r="KVG382" s="872"/>
      <c r="KVH382" s="872"/>
      <c r="KVI382" s="872"/>
      <c r="KVJ382" s="872"/>
      <c r="KVK382" s="872"/>
      <c r="KVL382" s="872"/>
      <c r="KVM382" s="872"/>
      <c r="KVN382" s="872"/>
      <c r="KVO382" s="872"/>
      <c r="KVP382" s="872"/>
      <c r="KVQ382" s="872"/>
      <c r="KVR382" s="872"/>
      <c r="KVS382" s="872"/>
      <c r="KVT382" s="872"/>
      <c r="KVU382" s="872"/>
      <c r="KVV382" s="872"/>
      <c r="KVW382" s="872"/>
      <c r="KVX382" s="872"/>
      <c r="KVY382" s="872"/>
      <c r="KVZ382" s="872"/>
      <c r="KWA382" s="872"/>
      <c r="KWB382" s="872"/>
      <c r="KWC382" s="872"/>
      <c r="KWD382" s="872"/>
      <c r="KWE382" s="872"/>
      <c r="KWF382" s="872"/>
      <c r="KWG382" s="872"/>
      <c r="KWH382" s="872"/>
      <c r="KWI382" s="872"/>
      <c r="KWJ382" s="872"/>
      <c r="KWK382" s="872"/>
      <c r="KWL382" s="872"/>
      <c r="KWM382" s="872"/>
      <c r="KWN382" s="872"/>
      <c r="KWO382" s="872"/>
      <c r="KWP382" s="872"/>
      <c r="KWQ382" s="872"/>
      <c r="KWR382" s="872"/>
      <c r="KWS382" s="872"/>
      <c r="KWT382" s="872"/>
      <c r="KWU382" s="872"/>
      <c r="KWV382" s="872"/>
      <c r="KWW382" s="872"/>
      <c r="KWX382" s="872"/>
      <c r="KWY382" s="872"/>
      <c r="KWZ382" s="872"/>
      <c r="KXA382" s="872"/>
      <c r="KXB382" s="872"/>
      <c r="KXC382" s="872"/>
      <c r="KXD382" s="872"/>
      <c r="KXE382" s="872"/>
      <c r="KXF382" s="872"/>
      <c r="KXG382" s="872"/>
      <c r="KXH382" s="872"/>
      <c r="KXI382" s="872"/>
      <c r="KXJ382" s="872"/>
      <c r="KXK382" s="872"/>
      <c r="KXL382" s="872"/>
      <c r="KXM382" s="872"/>
      <c r="KXN382" s="872"/>
      <c r="KXO382" s="872"/>
      <c r="KXP382" s="872"/>
      <c r="KXQ382" s="872"/>
      <c r="KXR382" s="872"/>
      <c r="KXS382" s="872"/>
      <c r="KXT382" s="872"/>
      <c r="KXU382" s="872"/>
      <c r="KXV382" s="872"/>
      <c r="KXW382" s="872"/>
      <c r="KXX382" s="872"/>
      <c r="KXY382" s="872"/>
      <c r="KXZ382" s="872"/>
      <c r="KYA382" s="872"/>
      <c r="KYB382" s="872"/>
      <c r="KYC382" s="872"/>
      <c r="KYD382" s="872"/>
      <c r="KYE382" s="872"/>
      <c r="KYF382" s="872"/>
      <c r="KYG382" s="872"/>
      <c r="KYH382" s="872"/>
      <c r="KYI382" s="872"/>
      <c r="KYJ382" s="872"/>
      <c r="KYK382" s="872"/>
      <c r="KYL382" s="872"/>
      <c r="KYM382" s="872"/>
      <c r="KYN382" s="872"/>
      <c r="KYO382" s="872"/>
      <c r="KYP382" s="872"/>
      <c r="KYQ382" s="872"/>
      <c r="KYR382" s="872"/>
      <c r="KYS382" s="872"/>
      <c r="KYT382" s="872"/>
      <c r="KYU382" s="872"/>
      <c r="KYV382" s="872"/>
      <c r="KYW382" s="872"/>
      <c r="KYX382" s="872"/>
      <c r="KYY382" s="872"/>
      <c r="KYZ382" s="872"/>
      <c r="KZA382" s="872"/>
      <c r="KZB382" s="872"/>
      <c r="KZC382" s="872"/>
      <c r="KZD382" s="872"/>
      <c r="KZE382" s="872"/>
      <c r="KZF382" s="872"/>
      <c r="KZG382" s="872"/>
      <c r="KZH382" s="872"/>
      <c r="KZI382" s="872"/>
      <c r="KZJ382" s="872"/>
      <c r="KZK382" s="872"/>
      <c r="KZL382" s="872"/>
      <c r="KZM382" s="872"/>
      <c r="KZN382" s="872"/>
      <c r="KZO382" s="872"/>
      <c r="KZP382" s="872"/>
      <c r="KZQ382" s="872"/>
      <c r="KZR382" s="872"/>
      <c r="KZS382" s="872"/>
      <c r="KZT382" s="872"/>
      <c r="KZU382" s="872"/>
      <c r="KZV382" s="872"/>
      <c r="KZW382" s="872"/>
      <c r="KZX382" s="872"/>
      <c r="KZY382" s="872"/>
      <c r="KZZ382" s="872"/>
      <c r="LAA382" s="872"/>
      <c r="LAB382" s="872"/>
      <c r="LAC382" s="872"/>
      <c r="LAD382" s="872"/>
      <c r="LAE382" s="872"/>
      <c r="LAF382" s="872"/>
      <c r="LAG382" s="872"/>
      <c r="LAH382" s="872"/>
      <c r="LAI382" s="872"/>
      <c r="LAJ382" s="872"/>
      <c r="LAK382" s="872"/>
      <c r="LAL382" s="872"/>
      <c r="LAM382" s="872"/>
      <c r="LAN382" s="872"/>
      <c r="LAO382" s="872"/>
      <c r="LAP382" s="872"/>
      <c r="LAQ382" s="872"/>
      <c r="LAR382" s="872"/>
      <c r="LAS382" s="872"/>
      <c r="LAT382" s="872"/>
      <c r="LAU382" s="872"/>
      <c r="LAV382" s="872"/>
      <c r="LAW382" s="872"/>
      <c r="LAX382" s="872"/>
      <c r="LAY382" s="872"/>
      <c r="LAZ382" s="872"/>
      <c r="LBA382" s="872"/>
      <c r="LBB382" s="872"/>
      <c r="LBC382" s="872"/>
      <c r="LBD382" s="872"/>
      <c r="LBE382" s="872"/>
      <c r="LBF382" s="872"/>
      <c r="LBG382" s="872"/>
      <c r="LBH382" s="872"/>
      <c r="LBI382" s="872"/>
      <c r="LBJ382" s="872"/>
      <c r="LBK382" s="872"/>
      <c r="LBL382" s="872"/>
      <c r="LBM382" s="872"/>
      <c r="LBN382" s="872"/>
      <c r="LBO382" s="872"/>
      <c r="LBP382" s="872"/>
      <c r="LBQ382" s="872"/>
      <c r="LBR382" s="872"/>
      <c r="LBS382" s="872"/>
      <c r="LBT382" s="872"/>
      <c r="LBU382" s="872"/>
      <c r="LBV382" s="872"/>
      <c r="LBW382" s="872"/>
      <c r="LBX382" s="872"/>
      <c r="LBY382" s="872"/>
      <c r="LBZ382" s="872"/>
      <c r="LCA382" s="872"/>
      <c r="LCB382" s="872"/>
      <c r="LCC382" s="872"/>
      <c r="LCD382" s="872"/>
      <c r="LCE382" s="872"/>
      <c r="LCF382" s="872"/>
      <c r="LCG382" s="872"/>
      <c r="LCH382" s="872"/>
      <c r="LCI382" s="872"/>
      <c r="LCJ382" s="872"/>
      <c r="LCK382" s="872"/>
      <c r="LCL382" s="872"/>
      <c r="LCM382" s="872"/>
      <c r="LCN382" s="872"/>
      <c r="LCO382" s="872"/>
      <c r="LCP382" s="872"/>
      <c r="LCQ382" s="872"/>
      <c r="LCR382" s="872"/>
      <c r="LCS382" s="872"/>
      <c r="LCT382" s="872"/>
      <c r="LCU382" s="872"/>
      <c r="LCV382" s="872"/>
      <c r="LCW382" s="872"/>
      <c r="LCX382" s="872"/>
      <c r="LCY382" s="872"/>
      <c r="LCZ382" s="872"/>
      <c r="LDA382" s="872"/>
      <c r="LDB382" s="872"/>
      <c r="LDC382" s="872"/>
      <c r="LDD382" s="872"/>
      <c r="LDE382" s="872"/>
      <c r="LDF382" s="872"/>
      <c r="LDG382" s="872"/>
      <c r="LDH382" s="872"/>
      <c r="LDI382" s="872"/>
      <c r="LDJ382" s="872"/>
      <c r="LDK382" s="872"/>
      <c r="LDL382" s="872"/>
      <c r="LDM382" s="872"/>
      <c r="LDN382" s="872"/>
      <c r="LDO382" s="872"/>
      <c r="LDP382" s="872"/>
      <c r="LDQ382" s="872"/>
      <c r="LDR382" s="872"/>
      <c r="LDS382" s="872"/>
      <c r="LDT382" s="872"/>
      <c r="LDU382" s="872"/>
      <c r="LDV382" s="872"/>
      <c r="LDW382" s="872"/>
      <c r="LDX382" s="872"/>
      <c r="LDY382" s="872"/>
      <c r="LDZ382" s="872"/>
      <c r="LEA382" s="872"/>
      <c r="LEB382" s="872"/>
      <c r="LEC382" s="872"/>
      <c r="LED382" s="872"/>
      <c r="LEE382" s="872"/>
      <c r="LEF382" s="872"/>
      <c r="LEG382" s="872"/>
      <c r="LEH382" s="872"/>
      <c r="LEI382" s="872"/>
      <c r="LEJ382" s="872"/>
      <c r="LEK382" s="872"/>
      <c r="LEL382" s="872"/>
      <c r="LEM382" s="872"/>
      <c r="LEN382" s="872"/>
      <c r="LEO382" s="872"/>
      <c r="LEP382" s="872"/>
      <c r="LEQ382" s="872"/>
      <c r="LER382" s="872"/>
      <c r="LES382" s="872"/>
      <c r="LET382" s="872"/>
      <c r="LEU382" s="872"/>
      <c r="LEV382" s="872"/>
      <c r="LEW382" s="872"/>
      <c r="LEX382" s="872"/>
      <c r="LEY382" s="872"/>
      <c r="LEZ382" s="872"/>
      <c r="LFA382" s="872"/>
      <c r="LFB382" s="872"/>
      <c r="LFC382" s="872"/>
      <c r="LFD382" s="872"/>
      <c r="LFE382" s="872"/>
      <c r="LFF382" s="872"/>
      <c r="LFG382" s="872"/>
      <c r="LFH382" s="872"/>
      <c r="LFI382" s="872"/>
      <c r="LFJ382" s="872"/>
      <c r="LFK382" s="872"/>
      <c r="LFL382" s="872"/>
      <c r="LFM382" s="872"/>
      <c r="LFN382" s="872"/>
      <c r="LFO382" s="872"/>
      <c r="LFP382" s="872"/>
      <c r="LFQ382" s="872"/>
      <c r="LFR382" s="872"/>
      <c r="LFS382" s="872"/>
      <c r="LFT382" s="872"/>
      <c r="LFU382" s="872"/>
      <c r="LFV382" s="872"/>
      <c r="LFW382" s="872"/>
      <c r="LFX382" s="872"/>
      <c r="LFY382" s="872"/>
      <c r="LFZ382" s="872"/>
      <c r="LGA382" s="872"/>
      <c r="LGB382" s="872"/>
      <c r="LGC382" s="872"/>
      <c r="LGD382" s="872"/>
      <c r="LGE382" s="872"/>
      <c r="LGF382" s="872"/>
      <c r="LGG382" s="872"/>
      <c r="LGH382" s="872"/>
      <c r="LGI382" s="872"/>
      <c r="LGJ382" s="872"/>
      <c r="LGK382" s="872"/>
      <c r="LGL382" s="872"/>
      <c r="LGM382" s="872"/>
      <c r="LGN382" s="872"/>
      <c r="LGO382" s="872"/>
      <c r="LGP382" s="872"/>
      <c r="LGQ382" s="872"/>
      <c r="LGR382" s="872"/>
      <c r="LGS382" s="872"/>
      <c r="LGT382" s="872"/>
      <c r="LGU382" s="872"/>
      <c r="LGV382" s="872"/>
      <c r="LGW382" s="872"/>
      <c r="LGX382" s="872"/>
      <c r="LGY382" s="872"/>
      <c r="LGZ382" s="872"/>
      <c r="LHA382" s="872"/>
      <c r="LHB382" s="872"/>
      <c r="LHC382" s="872"/>
      <c r="LHD382" s="872"/>
      <c r="LHE382" s="872"/>
      <c r="LHF382" s="872"/>
      <c r="LHG382" s="872"/>
      <c r="LHH382" s="872"/>
      <c r="LHI382" s="872"/>
      <c r="LHJ382" s="872"/>
      <c r="LHK382" s="872"/>
      <c r="LHL382" s="872"/>
      <c r="LHM382" s="872"/>
      <c r="LHN382" s="872"/>
      <c r="LHO382" s="872"/>
      <c r="LHP382" s="872"/>
      <c r="LHQ382" s="872"/>
      <c r="LHR382" s="872"/>
      <c r="LHS382" s="872"/>
      <c r="LHT382" s="872"/>
      <c r="LHU382" s="872"/>
      <c r="LHV382" s="872"/>
      <c r="LHW382" s="872"/>
      <c r="LHX382" s="872"/>
      <c r="LHY382" s="872"/>
      <c r="LHZ382" s="872"/>
      <c r="LIA382" s="872"/>
      <c r="LIB382" s="872"/>
      <c r="LIC382" s="872"/>
      <c r="LID382" s="872"/>
      <c r="LIE382" s="872"/>
      <c r="LIF382" s="872"/>
      <c r="LIG382" s="872"/>
      <c r="LIH382" s="872"/>
      <c r="LII382" s="872"/>
      <c r="LIJ382" s="872"/>
      <c r="LIK382" s="872"/>
      <c r="LIL382" s="872"/>
      <c r="LIM382" s="872"/>
      <c r="LIN382" s="872"/>
      <c r="LIO382" s="872"/>
      <c r="LIP382" s="872"/>
      <c r="LIQ382" s="872"/>
      <c r="LIR382" s="872"/>
      <c r="LIS382" s="872"/>
      <c r="LIT382" s="872"/>
      <c r="LIU382" s="872"/>
      <c r="LIV382" s="872"/>
      <c r="LIW382" s="872"/>
      <c r="LIX382" s="872"/>
      <c r="LIY382" s="872"/>
      <c r="LIZ382" s="872"/>
      <c r="LJA382" s="872"/>
      <c r="LJB382" s="872"/>
      <c r="LJC382" s="872"/>
      <c r="LJD382" s="872"/>
      <c r="LJE382" s="872"/>
      <c r="LJF382" s="872"/>
      <c r="LJG382" s="872"/>
      <c r="LJH382" s="872"/>
      <c r="LJI382" s="872"/>
      <c r="LJJ382" s="872"/>
      <c r="LJK382" s="872"/>
      <c r="LJL382" s="872"/>
      <c r="LJM382" s="872"/>
      <c r="LJN382" s="872"/>
      <c r="LJO382" s="872"/>
      <c r="LJP382" s="872"/>
      <c r="LJQ382" s="872"/>
      <c r="LJR382" s="872"/>
      <c r="LJS382" s="872"/>
      <c r="LJT382" s="872"/>
      <c r="LJU382" s="872"/>
      <c r="LJV382" s="872"/>
      <c r="LJW382" s="872"/>
      <c r="LJX382" s="872"/>
      <c r="LJY382" s="872"/>
      <c r="LJZ382" s="872"/>
      <c r="LKA382" s="872"/>
      <c r="LKB382" s="872"/>
      <c r="LKC382" s="872"/>
      <c r="LKD382" s="872"/>
      <c r="LKE382" s="872"/>
      <c r="LKF382" s="872"/>
      <c r="LKG382" s="872"/>
      <c r="LKH382" s="872"/>
      <c r="LKI382" s="872"/>
      <c r="LKJ382" s="872"/>
      <c r="LKK382" s="872"/>
      <c r="LKL382" s="872"/>
      <c r="LKM382" s="872"/>
      <c r="LKN382" s="872"/>
      <c r="LKO382" s="872"/>
      <c r="LKP382" s="872"/>
      <c r="LKQ382" s="872"/>
      <c r="LKR382" s="872"/>
      <c r="LKS382" s="872"/>
      <c r="LKT382" s="872"/>
      <c r="LKU382" s="872"/>
      <c r="LKV382" s="872"/>
      <c r="LKW382" s="872"/>
      <c r="LKX382" s="872"/>
      <c r="LKY382" s="872"/>
      <c r="LKZ382" s="872"/>
      <c r="LLA382" s="872"/>
      <c r="LLB382" s="872"/>
      <c r="LLC382" s="872"/>
      <c r="LLD382" s="872"/>
      <c r="LLE382" s="872"/>
      <c r="LLF382" s="872"/>
      <c r="LLG382" s="872"/>
      <c r="LLH382" s="872"/>
      <c r="LLI382" s="872"/>
      <c r="LLJ382" s="872"/>
      <c r="LLK382" s="872"/>
      <c r="LLL382" s="872"/>
      <c r="LLM382" s="872"/>
      <c r="LLN382" s="872"/>
      <c r="LLO382" s="872"/>
      <c r="LLP382" s="872"/>
      <c r="LLQ382" s="872"/>
      <c r="LLR382" s="872"/>
      <c r="LLS382" s="872"/>
      <c r="LLT382" s="872"/>
      <c r="LLU382" s="872"/>
      <c r="LLV382" s="872"/>
      <c r="LLW382" s="872"/>
      <c r="LLX382" s="872"/>
      <c r="LLY382" s="872"/>
      <c r="LLZ382" s="872"/>
      <c r="LMA382" s="872"/>
      <c r="LMB382" s="872"/>
      <c r="LMC382" s="872"/>
      <c r="LMD382" s="872"/>
      <c r="LME382" s="872"/>
      <c r="LMF382" s="872"/>
      <c r="LMG382" s="872"/>
      <c r="LMH382" s="872"/>
      <c r="LMI382" s="872"/>
      <c r="LMJ382" s="872"/>
      <c r="LMK382" s="872"/>
      <c r="LML382" s="872"/>
      <c r="LMM382" s="872"/>
      <c r="LMN382" s="872"/>
      <c r="LMO382" s="872"/>
      <c r="LMP382" s="872"/>
      <c r="LMQ382" s="872"/>
      <c r="LMR382" s="872"/>
      <c r="LMS382" s="872"/>
      <c r="LMT382" s="872"/>
      <c r="LMU382" s="872"/>
      <c r="LMV382" s="872"/>
      <c r="LMW382" s="872"/>
      <c r="LMX382" s="872"/>
      <c r="LMY382" s="872"/>
      <c r="LMZ382" s="872"/>
      <c r="LNA382" s="872"/>
      <c r="LNB382" s="872"/>
      <c r="LNC382" s="872"/>
      <c r="LND382" s="872"/>
      <c r="LNE382" s="872"/>
      <c r="LNF382" s="872"/>
      <c r="LNG382" s="872"/>
      <c r="LNH382" s="872"/>
      <c r="LNI382" s="872"/>
      <c r="LNJ382" s="872"/>
      <c r="LNK382" s="872"/>
      <c r="LNL382" s="872"/>
      <c r="LNM382" s="872"/>
      <c r="LNN382" s="872"/>
      <c r="LNO382" s="872"/>
      <c r="LNP382" s="872"/>
      <c r="LNQ382" s="872"/>
      <c r="LNR382" s="872"/>
      <c r="LNS382" s="872"/>
      <c r="LNT382" s="872"/>
      <c r="LNU382" s="872"/>
      <c r="LNV382" s="872"/>
      <c r="LNW382" s="872"/>
      <c r="LNX382" s="872"/>
      <c r="LNY382" s="872"/>
      <c r="LNZ382" s="872"/>
      <c r="LOA382" s="872"/>
      <c r="LOB382" s="872"/>
      <c r="LOC382" s="872"/>
      <c r="LOD382" s="872"/>
      <c r="LOE382" s="872"/>
      <c r="LOF382" s="872"/>
      <c r="LOG382" s="872"/>
      <c r="LOH382" s="872"/>
      <c r="LOI382" s="872"/>
      <c r="LOJ382" s="872"/>
      <c r="LOK382" s="872"/>
      <c r="LOL382" s="872"/>
      <c r="LOM382" s="872"/>
      <c r="LON382" s="872"/>
      <c r="LOO382" s="872"/>
      <c r="LOP382" s="872"/>
      <c r="LOQ382" s="872"/>
      <c r="LOR382" s="872"/>
      <c r="LOS382" s="872"/>
      <c r="LOT382" s="872"/>
      <c r="LOU382" s="872"/>
      <c r="LOV382" s="872"/>
      <c r="LOW382" s="872"/>
      <c r="LOX382" s="872"/>
      <c r="LOY382" s="872"/>
      <c r="LOZ382" s="872"/>
      <c r="LPA382" s="872"/>
      <c r="LPB382" s="872"/>
      <c r="LPC382" s="872"/>
      <c r="LPD382" s="872"/>
      <c r="LPE382" s="872"/>
      <c r="LPF382" s="872"/>
      <c r="LPG382" s="872"/>
      <c r="LPH382" s="872"/>
      <c r="LPI382" s="872"/>
      <c r="LPJ382" s="872"/>
      <c r="LPK382" s="872"/>
      <c r="LPL382" s="872"/>
      <c r="LPM382" s="872"/>
      <c r="LPN382" s="872"/>
      <c r="LPO382" s="872"/>
      <c r="LPP382" s="872"/>
      <c r="LPQ382" s="872"/>
      <c r="LPR382" s="872"/>
      <c r="LPS382" s="872"/>
      <c r="LPT382" s="872"/>
      <c r="LPU382" s="872"/>
      <c r="LPV382" s="872"/>
      <c r="LPW382" s="872"/>
      <c r="LPX382" s="872"/>
      <c r="LPY382" s="872"/>
      <c r="LPZ382" s="872"/>
      <c r="LQA382" s="872"/>
      <c r="LQB382" s="872"/>
      <c r="LQC382" s="872"/>
      <c r="LQD382" s="872"/>
      <c r="LQE382" s="872"/>
      <c r="LQF382" s="872"/>
      <c r="LQG382" s="872"/>
      <c r="LQH382" s="872"/>
      <c r="LQI382" s="872"/>
      <c r="LQJ382" s="872"/>
      <c r="LQK382" s="872"/>
      <c r="LQL382" s="872"/>
      <c r="LQM382" s="872"/>
      <c r="LQN382" s="872"/>
      <c r="LQO382" s="872"/>
      <c r="LQP382" s="872"/>
      <c r="LQQ382" s="872"/>
      <c r="LQR382" s="872"/>
      <c r="LQS382" s="872"/>
      <c r="LQT382" s="872"/>
      <c r="LQU382" s="872"/>
      <c r="LQV382" s="872"/>
      <c r="LQW382" s="872"/>
      <c r="LQX382" s="872"/>
      <c r="LQY382" s="872"/>
      <c r="LQZ382" s="872"/>
      <c r="LRA382" s="872"/>
      <c r="LRB382" s="872"/>
      <c r="LRC382" s="872"/>
      <c r="LRD382" s="872"/>
      <c r="LRE382" s="872"/>
      <c r="LRF382" s="872"/>
      <c r="LRG382" s="872"/>
      <c r="LRH382" s="872"/>
      <c r="LRI382" s="872"/>
      <c r="LRJ382" s="872"/>
      <c r="LRK382" s="872"/>
      <c r="LRL382" s="872"/>
      <c r="LRM382" s="872"/>
      <c r="LRN382" s="872"/>
      <c r="LRO382" s="872"/>
      <c r="LRP382" s="872"/>
      <c r="LRQ382" s="872"/>
      <c r="LRR382" s="872"/>
      <c r="LRS382" s="872"/>
      <c r="LRT382" s="872"/>
      <c r="LRU382" s="872"/>
      <c r="LRV382" s="872"/>
      <c r="LRW382" s="872"/>
      <c r="LRX382" s="872"/>
      <c r="LRY382" s="872"/>
      <c r="LRZ382" s="872"/>
      <c r="LSA382" s="872"/>
      <c r="LSB382" s="872"/>
      <c r="LSC382" s="872"/>
      <c r="LSD382" s="872"/>
      <c r="LSE382" s="872"/>
      <c r="LSF382" s="872"/>
      <c r="LSG382" s="872"/>
      <c r="LSH382" s="872"/>
      <c r="LSI382" s="872"/>
      <c r="LSJ382" s="872"/>
      <c r="LSK382" s="872"/>
      <c r="LSL382" s="872"/>
      <c r="LSM382" s="872"/>
      <c r="LSN382" s="872"/>
      <c r="LSO382" s="872"/>
      <c r="LSP382" s="872"/>
      <c r="LSQ382" s="872"/>
      <c r="LSR382" s="872"/>
      <c r="LSS382" s="872"/>
      <c r="LST382" s="872"/>
      <c r="LSU382" s="872"/>
      <c r="LSV382" s="872"/>
      <c r="LSW382" s="872"/>
      <c r="LSX382" s="872"/>
      <c r="LSY382" s="872"/>
      <c r="LSZ382" s="872"/>
      <c r="LTA382" s="872"/>
      <c r="LTB382" s="872"/>
      <c r="LTC382" s="872"/>
      <c r="LTD382" s="872"/>
      <c r="LTE382" s="872"/>
      <c r="LTF382" s="872"/>
      <c r="LTG382" s="872"/>
      <c r="LTH382" s="872"/>
      <c r="LTI382" s="872"/>
      <c r="LTJ382" s="872"/>
      <c r="LTK382" s="872"/>
      <c r="LTL382" s="872"/>
      <c r="LTM382" s="872"/>
      <c r="LTN382" s="872"/>
      <c r="LTO382" s="872"/>
      <c r="LTP382" s="872"/>
      <c r="LTQ382" s="872"/>
      <c r="LTR382" s="872"/>
      <c r="LTS382" s="872"/>
      <c r="LTT382" s="872"/>
      <c r="LTU382" s="872"/>
      <c r="LTV382" s="872"/>
      <c r="LTW382" s="872"/>
      <c r="LTX382" s="872"/>
      <c r="LTY382" s="872"/>
      <c r="LTZ382" s="872"/>
      <c r="LUA382" s="872"/>
      <c r="LUB382" s="872"/>
      <c r="LUC382" s="872"/>
      <c r="LUD382" s="872"/>
      <c r="LUE382" s="872"/>
      <c r="LUF382" s="872"/>
      <c r="LUG382" s="872"/>
      <c r="LUH382" s="872"/>
      <c r="LUI382" s="872"/>
      <c r="LUJ382" s="872"/>
      <c r="LUK382" s="872"/>
      <c r="LUL382" s="872"/>
      <c r="LUM382" s="872"/>
      <c r="LUN382" s="872"/>
      <c r="LUO382" s="872"/>
      <c r="LUP382" s="872"/>
      <c r="LUQ382" s="872"/>
      <c r="LUR382" s="872"/>
      <c r="LUS382" s="872"/>
      <c r="LUT382" s="872"/>
      <c r="LUU382" s="872"/>
      <c r="LUV382" s="872"/>
      <c r="LUW382" s="872"/>
      <c r="LUX382" s="872"/>
      <c r="LUY382" s="872"/>
      <c r="LUZ382" s="872"/>
      <c r="LVA382" s="872"/>
      <c r="LVB382" s="872"/>
      <c r="LVC382" s="872"/>
      <c r="LVD382" s="872"/>
      <c r="LVE382" s="872"/>
      <c r="LVF382" s="872"/>
      <c r="LVG382" s="872"/>
      <c r="LVH382" s="872"/>
      <c r="LVI382" s="872"/>
      <c r="LVJ382" s="872"/>
      <c r="LVK382" s="872"/>
      <c r="LVL382" s="872"/>
      <c r="LVM382" s="872"/>
      <c r="LVN382" s="872"/>
      <c r="LVO382" s="872"/>
      <c r="LVP382" s="872"/>
      <c r="LVQ382" s="872"/>
      <c r="LVR382" s="872"/>
      <c r="LVS382" s="872"/>
      <c r="LVT382" s="872"/>
      <c r="LVU382" s="872"/>
      <c r="LVV382" s="872"/>
      <c r="LVW382" s="872"/>
      <c r="LVX382" s="872"/>
      <c r="LVY382" s="872"/>
      <c r="LVZ382" s="872"/>
      <c r="LWA382" s="872"/>
      <c r="LWB382" s="872"/>
      <c r="LWC382" s="872"/>
      <c r="LWD382" s="872"/>
      <c r="LWE382" s="872"/>
      <c r="LWF382" s="872"/>
      <c r="LWG382" s="872"/>
      <c r="LWH382" s="872"/>
      <c r="LWI382" s="872"/>
      <c r="LWJ382" s="872"/>
      <c r="LWK382" s="872"/>
      <c r="LWL382" s="872"/>
      <c r="LWM382" s="872"/>
      <c r="LWN382" s="872"/>
      <c r="LWO382" s="872"/>
      <c r="LWP382" s="872"/>
      <c r="LWQ382" s="872"/>
      <c r="LWR382" s="872"/>
      <c r="LWS382" s="872"/>
      <c r="LWT382" s="872"/>
      <c r="LWU382" s="872"/>
      <c r="LWV382" s="872"/>
      <c r="LWW382" s="872"/>
      <c r="LWX382" s="872"/>
      <c r="LWY382" s="872"/>
      <c r="LWZ382" s="872"/>
      <c r="LXA382" s="872"/>
      <c r="LXB382" s="872"/>
      <c r="LXC382" s="872"/>
      <c r="LXD382" s="872"/>
      <c r="LXE382" s="872"/>
      <c r="LXF382" s="872"/>
      <c r="LXG382" s="872"/>
      <c r="LXH382" s="872"/>
      <c r="LXI382" s="872"/>
      <c r="LXJ382" s="872"/>
      <c r="LXK382" s="872"/>
      <c r="LXL382" s="872"/>
      <c r="LXM382" s="872"/>
      <c r="LXN382" s="872"/>
      <c r="LXO382" s="872"/>
      <c r="LXP382" s="872"/>
      <c r="LXQ382" s="872"/>
      <c r="LXR382" s="872"/>
      <c r="LXS382" s="872"/>
      <c r="LXT382" s="872"/>
      <c r="LXU382" s="872"/>
      <c r="LXV382" s="872"/>
      <c r="LXW382" s="872"/>
      <c r="LXX382" s="872"/>
      <c r="LXY382" s="872"/>
      <c r="LXZ382" s="872"/>
      <c r="LYA382" s="872"/>
      <c r="LYB382" s="872"/>
      <c r="LYC382" s="872"/>
      <c r="LYD382" s="872"/>
      <c r="LYE382" s="872"/>
      <c r="LYF382" s="872"/>
      <c r="LYG382" s="872"/>
      <c r="LYH382" s="872"/>
      <c r="LYI382" s="872"/>
      <c r="LYJ382" s="872"/>
      <c r="LYK382" s="872"/>
      <c r="LYL382" s="872"/>
      <c r="LYM382" s="872"/>
      <c r="LYN382" s="872"/>
      <c r="LYO382" s="872"/>
      <c r="LYP382" s="872"/>
      <c r="LYQ382" s="872"/>
      <c r="LYR382" s="872"/>
      <c r="LYS382" s="872"/>
      <c r="LYT382" s="872"/>
      <c r="LYU382" s="872"/>
      <c r="LYV382" s="872"/>
      <c r="LYW382" s="872"/>
      <c r="LYX382" s="872"/>
      <c r="LYY382" s="872"/>
      <c r="LYZ382" s="872"/>
      <c r="LZA382" s="872"/>
      <c r="LZB382" s="872"/>
      <c r="LZC382" s="872"/>
      <c r="LZD382" s="872"/>
      <c r="LZE382" s="872"/>
      <c r="LZF382" s="872"/>
      <c r="LZG382" s="872"/>
      <c r="LZH382" s="872"/>
      <c r="LZI382" s="872"/>
      <c r="LZJ382" s="872"/>
      <c r="LZK382" s="872"/>
      <c r="LZL382" s="872"/>
      <c r="LZM382" s="872"/>
      <c r="LZN382" s="872"/>
      <c r="LZO382" s="872"/>
      <c r="LZP382" s="872"/>
      <c r="LZQ382" s="872"/>
      <c r="LZR382" s="872"/>
      <c r="LZS382" s="872"/>
      <c r="LZT382" s="872"/>
      <c r="LZU382" s="872"/>
      <c r="LZV382" s="872"/>
      <c r="LZW382" s="872"/>
      <c r="LZX382" s="872"/>
      <c r="LZY382" s="872"/>
      <c r="LZZ382" s="872"/>
      <c r="MAA382" s="872"/>
      <c r="MAB382" s="872"/>
      <c r="MAC382" s="872"/>
      <c r="MAD382" s="872"/>
      <c r="MAE382" s="872"/>
      <c r="MAF382" s="872"/>
      <c r="MAG382" s="872"/>
      <c r="MAH382" s="872"/>
      <c r="MAI382" s="872"/>
      <c r="MAJ382" s="872"/>
      <c r="MAK382" s="872"/>
      <c r="MAL382" s="872"/>
      <c r="MAM382" s="872"/>
      <c r="MAN382" s="872"/>
      <c r="MAO382" s="872"/>
      <c r="MAP382" s="872"/>
      <c r="MAQ382" s="872"/>
      <c r="MAR382" s="872"/>
      <c r="MAS382" s="872"/>
      <c r="MAT382" s="872"/>
      <c r="MAU382" s="872"/>
      <c r="MAV382" s="872"/>
      <c r="MAW382" s="872"/>
      <c r="MAX382" s="872"/>
      <c r="MAY382" s="872"/>
      <c r="MAZ382" s="872"/>
      <c r="MBA382" s="872"/>
      <c r="MBB382" s="872"/>
      <c r="MBC382" s="872"/>
      <c r="MBD382" s="872"/>
      <c r="MBE382" s="872"/>
      <c r="MBF382" s="872"/>
      <c r="MBG382" s="872"/>
      <c r="MBH382" s="872"/>
      <c r="MBI382" s="872"/>
      <c r="MBJ382" s="872"/>
      <c r="MBK382" s="872"/>
      <c r="MBL382" s="872"/>
      <c r="MBM382" s="872"/>
      <c r="MBN382" s="872"/>
      <c r="MBO382" s="872"/>
      <c r="MBP382" s="872"/>
      <c r="MBQ382" s="872"/>
      <c r="MBR382" s="872"/>
      <c r="MBS382" s="872"/>
      <c r="MBT382" s="872"/>
      <c r="MBU382" s="872"/>
      <c r="MBV382" s="872"/>
      <c r="MBW382" s="872"/>
      <c r="MBX382" s="872"/>
      <c r="MBY382" s="872"/>
      <c r="MBZ382" s="872"/>
      <c r="MCA382" s="872"/>
      <c r="MCB382" s="872"/>
      <c r="MCC382" s="872"/>
      <c r="MCD382" s="872"/>
      <c r="MCE382" s="872"/>
      <c r="MCF382" s="872"/>
      <c r="MCG382" s="872"/>
      <c r="MCH382" s="872"/>
      <c r="MCI382" s="872"/>
      <c r="MCJ382" s="872"/>
      <c r="MCK382" s="872"/>
      <c r="MCL382" s="872"/>
      <c r="MCM382" s="872"/>
      <c r="MCN382" s="872"/>
      <c r="MCO382" s="872"/>
      <c r="MCP382" s="872"/>
      <c r="MCQ382" s="872"/>
      <c r="MCR382" s="872"/>
      <c r="MCS382" s="872"/>
      <c r="MCT382" s="872"/>
      <c r="MCU382" s="872"/>
      <c r="MCV382" s="872"/>
      <c r="MCW382" s="872"/>
      <c r="MCX382" s="872"/>
      <c r="MCY382" s="872"/>
      <c r="MCZ382" s="872"/>
      <c r="MDA382" s="872"/>
      <c r="MDB382" s="872"/>
      <c r="MDC382" s="872"/>
      <c r="MDD382" s="872"/>
      <c r="MDE382" s="872"/>
      <c r="MDF382" s="872"/>
      <c r="MDG382" s="872"/>
      <c r="MDH382" s="872"/>
      <c r="MDI382" s="872"/>
      <c r="MDJ382" s="872"/>
      <c r="MDK382" s="872"/>
      <c r="MDL382" s="872"/>
      <c r="MDM382" s="872"/>
      <c r="MDN382" s="872"/>
      <c r="MDO382" s="872"/>
      <c r="MDP382" s="872"/>
      <c r="MDQ382" s="872"/>
      <c r="MDR382" s="872"/>
      <c r="MDS382" s="872"/>
      <c r="MDT382" s="872"/>
      <c r="MDU382" s="872"/>
      <c r="MDV382" s="872"/>
      <c r="MDW382" s="872"/>
      <c r="MDX382" s="872"/>
      <c r="MDY382" s="872"/>
      <c r="MDZ382" s="872"/>
      <c r="MEA382" s="872"/>
      <c r="MEB382" s="872"/>
      <c r="MEC382" s="872"/>
      <c r="MED382" s="872"/>
      <c r="MEE382" s="872"/>
      <c r="MEF382" s="872"/>
      <c r="MEG382" s="872"/>
      <c r="MEH382" s="872"/>
      <c r="MEI382" s="872"/>
      <c r="MEJ382" s="872"/>
      <c r="MEK382" s="872"/>
      <c r="MEL382" s="872"/>
      <c r="MEM382" s="872"/>
      <c r="MEN382" s="872"/>
      <c r="MEO382" s="872"/>
      <c r="MEP382" s="872"/>
      <c r="MEQ382" s="872"/>
      <c r="MER382" s="872"/>
      <c r="MES382" s="872"/>
      <c r="MET382" s="872"/>
      <c r="MEU382" s="872"/>
      <c r="MEV382" s="872"/>
      <c r="MEW382" s="872"/>
      <c r="MEX382" s="872"/>
      <c r="MEY382" s="872"/>
      <c r="MEZ382" s="872"/>
      <c r="MFA382" s="872"/>
      <c r="MFB382" s="872"/>
      <c r="MFC382" s="872"/>
      <c r="MFD382" s="872"/>
      <c r="MFE382" s="872"/>
      <c r="MFF382" s="872"/>
      <c r="MFG382" s="872"/>
      <c r="MFH382" s="872"/>
      <c r="MFI382" s="872"/>
      <c r="MFJ382" s="872"/>
      <c r="MFK382" s="872"/>
      <c r="MFL382" s="872"/>
      <c r="MFM382" s="872"/>
      <c r="MFN382" s="872"/>
      <c r="MFO382" s="872"/>
      <c r="MFP382" s="872"/>
      <c r="MFQ382" s="872"/>
      <c r="MFR382" s="872"/>
      <c r="MFS382" s="872"/>
      <c r="MFT382" s="872"/>
      <c r="MFU382" s="872"/>
      <c r="MFV382" s="872"/>
      <c r="MFW382" s="872"/>
      <c r="MFX382" s="872"/>
      <c r="MFY382" s="872"/>
      <c r="MFZ382" s="872"/>
      <c r="MGA382" s="872"/>
      <c r="MGB382" s="872"/>
      <c r="MGC382" s="872"/>
      <c r="MGD382" s="872"/>
      <c r="MGE382" s="872"/>
      <c r="MGF382" s="872"/>
      <c r="MGG382" s="872"/>
      <c r="MGH382" s="872"/>
      <c r="MGI382" s="872"/>
      <c r="MGJ382" s="872"/>
      <c r="MGK382" s="872"/>
      <c r="MGL382" s="872"/>
      <c r="MGM382" s="872"/>
      <c r="MGN382" s="872"/>
      <c r="MGO382" s="872"/>
      <c r="MGP382" s="872"/>
      <c r="MGQ382" s="872"/>
      <c r="MGR382" s="872"/>
      <c r="MGS382" s="872"/>
      <c r="MGT382" s="872"/>
      <c r="MGU382" s="872"/>
      <c r="MGV382" s="872"/>
      <c r="MGW382" s="872"/>
      <c r="MGX382" s="872"/>
      <c r="MGY382" s="872"/>
      <c r="MGZ382" s="872"/>
      <c r="MHA382" s="872"/>
      <c r="MHB382" s="872"/>
      <c r="MHC382" s="872"/>
      <c r="MHD382" s="872"/>
      <c r="MHE382" s="872"/>
      <c r="MHF382" s="872"/>
      <c r="MHG382" s="872"/>
      <c r="MHH382" s="872"/>
      <c r="MHI382" s="872"/>
      <c r="MHJ382" s="872"/>
      <c r="MHK382" s="872"/>
      <c r="MHL382" s="872"/>
      <c r="MHM382" s="872"/>
      <c r="MHN382" s="872"/>
      <c r="MHO382" s="872"/>
      <c r="MHP382" s="872"/>
      <c r="MHQ382" s="872"/>
      <c r="MHR382" s="872"/>
      <c r="MHS382" s="872"/>
      <c r="MHT382" s="872"/>
      <c r="MHU382" s="872"/>
      <c r="MHV382" s="872"/>
      <c r="MHW382" s="872"/>
      <c r="MHX382" s="872"/>
      <c r="MHY382" s="872"/>
      <c r="MHZ382" s="872"/>
      <c r="MIA382" s="872"/>
      <c r="MIB382" s="872"/>
      <c r="MIC382" s="872"/>
      <c r="MID382" s="872"/>
      <c r="MIE382" s="872"/>
      <c r="MIF382" s="872"/>
      <c r="MIG382" s="872"/>
      <c r="MIH382" s="872"/>
      <c r="MII382" s="872"/>
      <c r="MIJ382" s="872"/>
      <c r="MIK382" s="872"/>
      <c r="MIL382" s="872"/>
      <c r="MIM382" s="872"/>
      <c r="MIN382" s="872"/>
      <c r="MIO382" s="872"/>
      <c r="MIP382" s="872"/>
      <c r="MIQ382" s="872"/>
      <c r="MIR382" s="872"/>
      <c r="MIS382" s="872"/>
      <c r="MIT382" s="872"/>
      <c r="MIU382" s="872"/>
      <c r="MIV382" s="872"/>
      <c r="MIW382" s="872"/>
      <c r="MIX382" s="872"/>
      <c r="MIY382" s="872"/>
      <c r="MIZ382" s="872"/>
      <c r="MJA382" s="872"/>
      <c r="MJB382" s="872"/>
      <c r="MJC382" s="872"/>
      <c r="MJD382" s="872"/>
      <c r="MJE382" s="872"/>
      <c r="MJF382" s="872"/>
      <c r="MJG382" s="872"/>
      <c r="MJH382" s="872"/>
      <c r="MJI382" s="872"/>
      <c r="MJJ382" s="872"/>
      <c r="MJK382" s="872"/>
      <c r="MJL382" s="872"/>
      <c r="MJM382" s="872"/>
      <c r="MJN382" s="872"/>
      <c r="MJO382" s="872"/>
      <c r="MJP382" s="872"/>
      <c r="MJQ382" s="872"/>
      <c r="MJR382" s="872"/>
      <c r="MJS382" s="872"/>
      <c r="MJT382" s="872"/>
      <c r="MJU382" s="872"/>
      <c r="MJV382" s="872"/>
      <c r="MJW382" s="872"/>
      <c r="MJX382" s="872"/>
      <c r="MJY382" s="872"/>
      <c r="MJZ382" s="872"/>
      <c r="MKA382" s="872"/>
      <c r="MKB382" s="872"/>
      <c r="MKC382" s="872"/>
      <c r="MKD382" s="872"/>
      <c r="MKE382" s="872"/>
      <c r="MKF382" s="872"/>
      <c r="MKG382" s="872"/>
      <c r="MKH382" s="872"/>
      <c r="MKI382" s="872"/>
      <c r="MKJ382" s="872"/>
      <c r="MKK382" s="872"/>
      <c r="MKL382" s="872"/>
      <c r="MKM382" s="872"/>
      <c r="MKN382" s="872"/>
      <c r="MKO382" s="872"/>
      <c r="MKP382" s="872"/>
      <c r="MKQ382" s="872"/>
      <c r="MKR382" s="872"/>
      <c r="MKS382" s="872"/>
      <c r="MKT382" s="872"/>
      <c r="MKU382" s="872"/>
      <c r="MKV382" s="872"/>
      <c r="MKW382" s="872"/>
      <c r="MKX382" s="872"/>
      <c r="MKY382" s="872"/>
      <c r="MKZ382" s="872"/>
      <c r="MLA382" s="872"/>
      <c r="MLB382" s="872"/>
      <c r="MLC382" s="872"/>
      <c r="MLD382" s="872"/>
      <c r="MLE382" s="872"/>
      <c r="MLF382" s="872"/>
      <c r="MLG382" s="872"/>
      <c r="MLH382" s="872"/>
      <c r="MLI382" s="872"/>
      <c r="MLJ382" s="872"/>
      <c r="MLK382" s="872"/>
      <c r="MLL382" s="872"/>
      <c r="MLM382" s="872"/>
      <c r="MLN382" s="872"/>
      <c r="MLO382" s="872"/>
      <c r="MLP382" s="872"/>
      <c r="MLQ382" s="872"/>
      <c r="MLR382" s="872"/>
      <c r="MLS382" s="872"/>
      <c r="MLT382" s="872"/>
      <c r="MLU382" s="872"/>
      <c r="MLV382" s="872"/>
      <c r="MLW382" s="872"/>
      <c r="MLX382" s="872"/>
      <c r="MLY382" s="872"/>
      <c r="MLZ382" s="872"/>
      <c r="MMA382" s="872"/>
      <c r="MMB382" s="872"/>
      <c r="MMC382" s="872"/>
      <c r="MMD382" s="872"/>
      <c r="MME382" s="872"/>
      <c r="MMF382" s="872"/>
      <c r="MMG382" s="872"/>
      <c r="MMH382" s="872"/>
      <c r="MMI382" s="872"/>
      <c r="MMJ382" s="872"/>
      <c r="MMK382" s="872"/>
      <c r="MML382" s="872"/>
      <c r="MMM382" s="872"/>
      <c r="MMN382" s="872"/>
      <c r="MMO382" s="872"/>
      <c r="MMP382" s="872"/>
      <c r="MMQ382" s="872"/>
      <c r="MMR382" s="872"/>
      <c r="MMS382" s="872"/>
      <c r="MMT382" s="872"/>
      <c r="MMU382" s="872"/>
      <c r="MMV382" s="872"/>
      <c r="MMW382" s="872"/>
      <c r="MMX382" s="872"/>
      <c r="MMY382" s="872"/>
      <c r="MMZ382" s="872"/>
      <c r="MNA382" s="872"/>
      <c r="MNB382" s="872"/>
      <c r="MNC382" s="872"/>
      <c r="MND382" s="872"/>
      <c r="MNE382" s="872"/>
      <c r="MNF382" s="872"/>
      <c r="MNG382" s="872"/>
      <c r="MNH382" s="872"/>
      <c r="MNI382" s="872"/>
      <c r="MNJ382" s="872"/>
      <c r="MNK382" s="872"/>
      <c r="MNL382" s="872"/>
      <c r="MNM382" s="872"/>
      <c r="MNN382" s="872"/>
      <c r="MNO382" s="872"/>
      <c r="MNP382" s="872"/>
      <c r="MNQ382" s="872"/>
      <c r="MNR382" s="872"/>
      <c r="MNS382" s="872"/>
      <c r="MNT382" s="872"/>
      <c r="MNU382" s="872"/>
      <c r="MNV382" s="872"/>
      <c r="MNW382" s="872"/>
      <c r="MNX382" s="872"/>
      <c r="MNY382" s="872"/>
      <c r="MNZ382" s="872"/>
      <c r="MOA382" s="872"/>
      <c r="MOB382" s="872"/>
      <c r="MOC382" s="872"/>
      <c r="MOD382" s="872"/>
      <c r="MOE382" s="872"/>
      <c r="MOF382" s="872"/>
      <c r="MOG382" s="872"/>
      <c r="MOH382" s="872"/>
      <c r="MOI382" s="872"/>
      <c r="MOJ382" s="872"/>
      <c r="MOK382" s="872"/>
      <c r="MOL382" s="872"/>
      <c r="MOM382" s="872"/>
      <c r="MON382" s="872"/>
      <c r="MOO382" s="872"/>
      <c r="MOP382" s="872"/>
      <c r="MOQ382" s="872"/>
      <c r="MOR382" s="872"/>
      <c r="MOS382" s="872"/>
      <c r="MOT382" s="872"/>
      <c r="MOU382" s="872"/>
      <c r="MOV382" s="872"/>
      <c r="MOW382" s="872"/>
      <c r="MOX382" s="872"/>
      <c r="MOY382" s="872"/>
      <c r="MOZ382" s="872"/>
      <c r="MPA382" s="872"/>
      <c r="MPB382" s="872"/>
      <c r="MPC382" s="872"/>
      <c r="MPD382" s="872"/>
      <c r="MPE382" s="872"/>
      <c r="MPF382" s="872"/>
      <c r="MPG382" s="872"/>
      <c r="MPH382" s="872"/>
      <c r="MPI382" s="872"/>
      <c r="MPJ382" s="872"/>
      <c r="MPK382" s="872"/>
      <c r="MPL382" s="872"/>
      <c r="MPM382" s="872"/>
      <c r="MPN382" s="872"/>
      <c r="MPO382" s="872"/>
      <c r="MPP382" s="872"/>
      <c r="MPQ382" s="872"/>
      <c r="MPR382" s="872"/>
      <c r="MPS382" s="872"/>
      <c r="MPT382" s="872"/>
      <c r="MPU382" s="872"/>
      <c r="MPV382" s="872"/>
      <c r="MPW382" s="872"/>
      <c r="MPX382" s="872"/>
      <c r="MPY382" s="872"/>
      <c r="MPZ382" s="872"/>
      <c r="MQA382" s="872"/>
      <c r="MQB382" s="872"/>
      <c r="MQC382" s="872"/>
      <c r="MQD382" s="872"/>
      <c r="MQE382" s="872"/>
      <c r="MQF382" s="872"/>
      <c r="MQG382" s="872"/>
      <c r="MQH382" s="872"/>
      <c r="MQI382" s="872"/>
      <c r="MQJ382" s="872"/>
      <c r="MQK382" s="872"/>
      <c r="MQL382" s="872"/>
      <c r="MQM382" s="872"/>
      <c r="MQN382" s="872"/>
      <c r="MQO382" s="872"/>
      <c r="MQP382" s="872"/>
      <c r="MQQ382" s="872"/>
      <c r="MQR382" s="872"/>
      <c r="MQS382" s="872"/>
      <c r="MQT382" s="872"/>
      <c r="MQU382" s="872"/>
      <c r="MQV382" s="872"/>
      <c r="MQW382" s="872"/>
      <c r="MQX382" s="872"/>
      <c r="MQY382" s="872"/>
      <c r="MQZ382" s="872"/>
      <c r="MRA382" s="872"/>
      <c r="MRB382" s="872"/>
      <c r="MRC382" s="872"/>
      <c r="MRD382" s="872"/>
      <c r="MRE382" s="872"/>
      <c r="MRF382" s="872"/>
      <c r="MRG382" s="872"/>
      <c r="MRH382" s="872"/>
      <c r="MRI382" s="872"/>
      <c r="MRJ382" s="872"/>
      <c r="MRK382" s="872"/>
      <c r="MRL382" s="872"/>
      <c r="MRM382" s="872"/>
      <c r="MRN382" s="872"/>
      <c r="MRO382" s="872"/>
      <c r="MRP382" s="872"/>
      <c r="MRQ382" s="872"/>
      <c r="MRR382" s="872"/>
      <c r="MRS382" s="872"/>
      <c r="MRT382" s="872"/>
      <c r="MRU382" s="872"/>
      <c r="MRV382" s="872"/>
      <c r="MRW382" s="872"/>
      <c r="MRX382" s="872"/>
      <c r="MRY382" s="872"/>
      <c r="MRZ382" s="872"/>
      <c r="MSA382" s="872"/>
      <c r="MSB382" s="872"/>
      <c r="MSC382" s="872"/>
      <c r="MSD382" s="872"/>
      <c r="MSE382" s="872"/>
      <c r="MSF382" s="872"/>
      <c r="MSG382" s="872"/>
      <c r="MSH382" s="872"/>
      <c r="MSI382" s="872"/>
      <c r="MSJ382" s="872"/>
      <c r="MSK382" s="872"/>
      <c r="MSL382" s="872"/>
      <c r="MSM382" s="872"/>
      <c r="MSN382" s="872"/>
      <c r="MSO382" s="872"/>
      <c r="MSP382" s="872"/>
      <c r="MSQ382" s="872"/>
      <c r="MSR382" s="872"/>
      <c r="MSS382" s="872"/>
      <c r="MST382" s="872"/>
      <c r="MSU382" s="872"/>
      <c r="MSV382" s="872"/>
      <c r="MSW382" s="872"/>
      <c r="MSX382" s="872"/>
      <c r="MSY382" s="872"/>
      <c r="MSZ382" s="872"/>
      <c r="MTA382" s="872"/>
      <c r="MTB382" s="872"/>
      <c r="MTC382" s="872"/>
      <c r="MTD382" s="872"/>
      <c r="MTE382" s="872"/>
      <c r="MTF382" s="872"/>
      <c r="MTG382" s="872"/>
      <c r="MTH382" s="872"/>
      <c r="MTI382" s="872"/>
      <c r="MTJ382" s="872"/>
      <c r="MTK382" s="872"/>
      <c r="MTL382" s="872"/>
      <c r="MTM382" s="872"/>
      <c r="MTN382" s="872"/>
      <c r="MTO382" s="872"/>
      <c r="MTP382" s="872"/>
      <c r="MTQ382" s="872"/>
      <c r="MTR382" s="872"/>
      <c r="MTS382" s="872"/>
      <c r="MTT382" s="872"/>
      <c r="MTU382" s="872"/>
      <c r="MTV382" s="872"/>
      <c r="MTW382" s="872"/>
      <c r="MTX382" s="872"/>
      <c r="MTY382" s="872"/>
      <c r="MTZ382" s="872"/>
      <c r="MUA382" s="872"/>
      <c r="MUB382" s="872"/>
      <c r="MUC382" s="872"/>
      <c r="MUD382" s="872"/>
      <c r="MUE382" s="872"/>
      <c r="MUF382" s="872"/>
      <c r="MUG382" s="872"/>
      <c r="MUH382" s="872"/>
      <c r="MUI382" s="872"/>
      <c r="MUJ382" s="872"/>
      <c r="MUK382" s="872"/>
      <c r="MUL382" s="872"/>
      <c r="MUM382" s="872"/>
      <c r="MUN382" s="872"/>
      <c r="MUO382" s="872"/>
      <c r="MUP382" s="872"/>
      <c r="MUQ382" s="872"/>
      <c r="MUR382" s="872"/>
      <c r="MUS382" s="872"/>
      <c r="MUT382" s="872"/>
      <c r="MUU382" s="872"/>
      <c r="MUV382" s="872"/>
      <c r="MUW382" s="872"/>
      <c r="MUX382" s="872"/>
      <c r="MUY382" s="872"/>
      <c r="MUZ382" s="872"/>
      <c r="MVA382" s="872"/>
      <c r="MVB382" s="872"/>
      <c r="MVC382" s="872"/>
      <c r="MVD382" s="872"/>
      <c r="MVE382" s="872"/>
      <c r="MVF382" s="872"/>
      <c r="MVG382" s="872"/>
      <c r="MVH382" s="872"/>
      <c r="MVI382" s="872"/>
      <c r="MVJ382" s="872"/>
      <c r="MVK382" s="872"/>
      <c r="MVL382" s="872"/>
      <c r="MVM382" s="872"/>
      <c r="MVN382" s="872"/>
      <c r="MVO382" s="872"/>
      <c r="MVP382" s="872"/>
      <c r="MVQ382" s="872"/>
      <c r="MVR382" s="872"/>
      <c r="MVS382" s="872"/>
      <c r="MVT382" s="872"/>
      <c r="MVU382" s="872"/>
      <c r="MVV382" s="872"/>
      <c r="MVW382" s="872"/>
      <c r="MVX382" s="872"/>
      <c r="MVY382" s="872"/>
      <c r="MVZ382" s="872"/>
      <c r="MWA382" s="872"/>
      <c r="MWB382" s="872"/>
      <c r="MWC382" s="872"/>
      <c r="MWD382" s="872"/>
      <c r="MWE382" s="872"/>
      <c r="MWF382" s="872"/>
      <c r="MWG382" s="872"/>
      <c r="MWH382" s="872"/>
      <c r="MWI382" s="872"/>
      <c r="MWJ382" s="872"/>
      <c r="MWK382" s="872"/>
      <c r="MWL382" s="872"/>
      <c r="MWM382" s="872"/>
      <c r="MWN382" s="872"/>
      <c r="MWO382" s="872"/>
      <c r="MWP382" s="872"/>
      <c r="MWQ382" s="872"/>
      <c r="MWR382" s="872"/>
      <c r="MWS382" s="872"/>
      <c r="MWT382" s="872"/>
      <c r="MWU382" s="872"/>
      <c r="MWV382" s="872"/>
      <c r="MWW382" s="872"/>
      <c r="MWX382" s="872"/>
      <c r="MWY382" s="872"/>
      <c r="MWZ382" s="872"/>
      <c r="MXA382" s="872"/>
      <c r="MXB382" s="872"/>
      <c r="MXC382" s="872"/>
      <c r="MXD382" s="872"/>
      <c r="MXE382" s="872"/>
      <c r="MXF382" s="872"/>
      <c r="MXG382" s="872"/>
      <c r="MXH382" s="872"/>
      <c r="MXI382" s="872"/>
      <c r="MXJ382" s="872"/>
      <c r="MXK382" s="872"/>
      <c r="MXL382" s="872"/>
      <c r="MXM382" s="872"/>
      <c r="MXN382" s="872"/>
      <c r="MXO382" s="872"/>
      <c r="MXP382" s="872"/>
      <c r="MXQ382" s="872"/>
      <c r="MXR382" s="872"/>
      <c r="MXS382" s="872"/>
      <c r="MXT382" s="872"/>
      <c r="MXU382" s="872"/>
      <c r="MXV382" s="872"/>
      <c r="MXW382" s="872"/>
      <c r="MXX382" s="872"/>
      <c r="MXY382" s="872"/>
      <c r="MXZ382" s="872"/>
      <c r="MYA382" s="872"/>
      <c r="MYB382" s="872"/>
      <c r="MYC382" s="872"/>
      <c r="MYD382" s="872"/>
      <c r="MYE382" s="872"/>
      <c r="MYF382" s="872"/>
      <c r="MYG382" s="872"/>
      <c r="MYH382" s="872"/>
      <c r="MYI382" s="872"/>
      <c r="MYJ382" s="872"/>
      <c r="MYK382" s="872"/>
      <c r="MYL382" s="872"/>
      <c r="MYM382" s="872"/>
      <c r="MYN382" s="872"/>
      <c r="MYO382" s="872"/>
      <c r="MYP382" s="872"/>
      <c r="MYQ382" s="872"/>
      <c r="MYR382" s="872"/>
      <c r="MYS382" s="872"/>
      <c r="MYT382" s="872"/>
      <c r="MYU382" s="872"/>
      <c r="MYV382" s="872"/>
      <c r="MYW382" s="872"/>
      <c r="MYX382" s="872"/>
      <c r="MYY382" s="872"/>
      <c r="MYZ382" s="872"/>
      <c r="MZA382" s="872"/>
      <c r="MZB382" s="872"/>
      <c r="MZC382" s="872"/>
      <c r="MZD382" s="872"/>
      <c r="MZE382" s="872"/>
      <c r="MZF382" s="872"/>
      <c r="MZG382" s="872"/>
      <c r="MZH382" s="872"/>
      <c r="MZI382" s="872"/>
      <c r="MZJ382" s="872"/>
      <c r="MZK382" s="872"/>
      <c r="MZL382" s="872"/>
      <c r="MZM382" s="872"/>
      <c r="MZN382" s="872"/>
      <c r="MZO382" s="872"/>
      <c r="MZP382" s="872"/>
      <c r="MZQ382" s="872"/>
      <c r="MZR382" s="872"/>
      <c r="MZS382" s="872"/>
      <c r="MZT382" s="872"/>
      <c r="MZU382" s="872"/>
      <c r="MZV382" s="872"/>
      <c r="MZW382" s="872"/>
      <c r="MZX382" s="872"/>
      <c r="MZY382" s="872"/>
      <c r="MZZ382" s="872"/>
      <c r="NAA382" s="872"/>
      <c r="NAB382" s="872"/>
      <c r="NAC382" s="872"/>
      <c r="NAD382" s="872"/>
      <c r="NAE382" s="872"/>
      <c r="NAF382" s="872"/>
      <c r="NAG382" s="872"/>
      <c r="NAH382" s="872"/>
      <c r="NAI382" s="872"/>
      <c r="NAJ382" s="872"/>
      <c r="NAK382" s="872"/>
      <c r="NAL382" s="872"/>
      <c r="NAM382" s="872"/>
      <c r="NAN382" s="872"/>
      <c r="NAO382" s="872"/>
      <c r="NAP382" s="872"/>
      <c r="NAQ382" s="872"/>
      <c r="NAR382" s="872"/>
      <c r="NAS382" s="872"/>
      <c r="NAT382" s="872"/>
      <c r="NAU382" s="872"/>
      <c r="NAV382" s="872"/>
      <c r="NAW382" s="872"/>
      <c r="NAX382" s="872"/>
      <c r="NAY382" s="872"/>
      <c r="NAZ382" s="872"/>
      <c r="NBA382" s="872"/>
      <c r="NBB382" s="872"/>
      <c r="NBC382" s="872"/>
      <c r="NBD382" s="872"/>
      <c r="NBE382" s="872"/>
      <c r="NBF382" s="872"/>
      <c r="NBG382" s="872"/>
      <c r="NBH382" s="872"/>
      <c r="NBI382" s="872"/>
      <c r="NBJ382" s="872"/>
      <c r="NBK382" s="872"/>
      <c r="NBL382" s="872"/>
      <c r="NBM382" s="872"/>
      <c r="NBN382" s="872"/>
      <c r="NBO382" s="872"/>
      <c r="NBP382" s="872"/>
      <c r="NBQ382" s="872"/>
      <c r="NBR382" s="872"/>
      <c r="NBS382" s="872"/>
      <c r="NBT382" s="872"/>
      <c r="NBU382" s="872"/>
      <c r="NBV382" s="872"/>
      <c r="NBW382" s="872"/>
      <c r="NBX382" s="872"/>
      <c r="NBY382" s="872"/>
      <c r="NBZ382" s="872"/>
      <c r="NCA382" s="872"/>
      <c r="NCB382" s="872"/>
      <c r="NCC382" s="872"/>
      <c r="NCD382" s="872"/>
      <c r="NCE382" s="872"/>
      <c r="NCF382" s="872"/>
      <c r="NCG382" s="872"/>
      <c r="NCH382" s="872"/>
      <c r="NCI382" s="872"/>
      <c r="NCJ382" s="872"/>
      <c r="NCK382" s="872"/>
      <c r="NCL382" s="872"/>
      <c r="NCM382" s="872"/>
      <c r="NCN382" s="872"/>
      <c r="NCO382" s="872"/>
      <c r="NCP382" s="872"/>
      <c r="NCQ382" s="872"/>
      <c r="NCR382" s="872"/>
      <c r="NCS382" s="872"/>
      <c r="NCT382" s="872"/>
      <c r="NCU382" s="872"/>
      <c r="NCV382" s="872"/>
      <c r="NCW382" s="872"/>
      <c r="NCX382" s="872"/>
      <c r="NCY382" s="872"/>
      <c r="NCZ382" s="872"/>
      <c r="NDA382" s="872"/>
      <c r="NDB382" s="872"/>
      <c r="NDC382" s="872"/>
      <c r="NDD382" s="872"/>
      <c r="NDE382" s="872"/>
      <c r="NDF382" s="872"/>
      <c r="NDG382" s="872"/>
      <c r="NDH382" s="872"/>
      <c r="NDI382" s="872"/>
      <c r="NDJ382" s="872"/>
      <c r="NDK382" s="872"/>
      <c r="NDL382" s="872"/>
      <c r="NDM382" s="872"/>
      <c r="NDN382" s="872"/>
      <c r="NDO382" s="872"/>
      <c r="NDP382" s="872"/>
      <c r="NDQ382" s="872"/>
      <c r="NDR382" s="872"/>
      <c r="NDS382" s="872"/>
      <c r="NDT382" s="872"/>
      <c r="NDU382" s="872"/>
      <c r="NDV382" s="872"/>
      <c r="NDW382" s="872"/>
      <c r="NDX382" s="872"/>
      <c r="NDY382" s="872"/>
      <c r="NDZ382" s="872"/>
      <c r="NEA382" s="872"/>
      <c r="NEB382" s="872"/>
      <c r="NEC382" s="872"/>
      <c r="NED382" s="872"/>
      <c r="NEE382" s="872"/>
      <c r="NEF382" s="872"/>
      <c r="NEG382" s="872"/>
      <c r="NEH382" s="872"/>
      <c r="NEI382" s="872"/>
      <c r="NEJ382" s="872"/>
      <c r="NEK382" s="872"/>
      <c r="NEL382" s="872"/>
      <c r="NEM382" s="872"/>
      <c r="NEN382" s="872"/>
      <c r="NEO382" s="872"/>
      <c r="NEP382" s="872"/>
      <c r="NEQ382" s="872"/>
      <c r="NER382" s="872"/>
      <c r="NES382" s="872"/>
      <c r="NET382" s="872"/>
      <c r="NEU382" s="872"/>
      <c r="NEV382" s="872"/>
      <c r="NEW382" s="872"/>
      <c r="NEX382" s="872"/>
      <c r="NEY382" s="872"/>
      <c r="NEZ382" s="872"/>
      <c r="NFA382" s="872"/>
      <c r="NFB382" s="872"/>
      <c r="NFC382" s="872"/>
      <c r="NFD382" s="872"/>
      <c r="NFE382" s="872"/>
      <c r="NFF382" s="872"/>
      <c r="NFG382" s="872"/>
      <c r="NFH382" s="872"/>
      <c r="NFI382" s="872"/>
      <c r="NFJ382" s="872"/>
      <c r="NFK382" s="872"/>
      <c r="NFL382" s="872"/>
      <c r="NFM382" s="872"/>
      <c r="NFN382" s="872"/>
      <c r="NFO382" s="872"/>
      <c r="NFP382" s="872"/>
      <c r="NFQ382" s="872"/>
      <c r="NFR382" s="872"/>
      <c r="NFS382" s="872"/>
      <c r="NFT382" s="872"/>
      <c r="NFU382" s="872"/>
      <c r="NFV382" s="872"/>
      <c r="NFW382" s="872"/>
      <c r="NFX382" s="872"/>
      <c r="NFY382" s="872"/>
      <c r="NFZ382" s="872"/>
      <c r="NGA382" s="872"/>
      <c r="NGB382" s="872"/>
      <c r="NGC382" s="872"/>
      <c r="NGD382" s="872"/>
      <c r="NGE382" s="872"/>
      <c r="NGF382" s="872"/>
      <c r="NGG382" s="872"/>
      <c r="NGH382" s="872"/>
      <c r="NGI382" s="872"/>
      <c r="NGJ382" s="872"/>
      <c r="NGK382" s="872"/>
      <c r="NGL382" s="872"/>
      <c r="NGM382" s="872"/>
      <c r="NGN382" s="872"/>
      <c r="NGO382" s="872"/>
      <c r="NGP382" s="872"/>
      <c r="NGQ382" s="872"/>
      <c r="NGR382" s="872"/>
      <c r="NGS382" s="872"/>
      <c r="NGT382" s="872"/>
      <c r="NGU382" s="872"/>
      <c r="NGV382" s="872"/>
      <c r="NGW382" s="872"/>
      <c r="NGX382" s="872"/>
      <c r="NGY382" s="872"/>
      <c r="NGZ382" s="872"/>
      <c r="NHA382" s="872"/>
      <c r="NHB382" s="872"/>
      <c r="NHC382" s="872"/>
      <c r="NHD382" s="872"/>
      <c r="NHE382" s="872"/>
      <c r="NHF382" s="872"/>
      <c r="NHG382" s="872"/>
      <c r="NHH382" s="872"/>
      <c r="NHI382" s="872"/>
      <c r="NHJ382" s="872"/>
      <c r="NHK382" s="872"/>
      <c r="NHL382" s="872"/>
      <c r="NHM382" s="872"/>
      <c r="NHN382" s="872"/>
      <c r="NHO382" s="872"/>
      <c r="NHP382" s="872"/>
      <c r="NHQ382" s="872"/>
      <c r="NHR382" s="872"/>
      <c r="NHS382" s="872"/>
      <c r="NHT382" s="872"/>
      <c r="NHU382" s="872"/>
      <c r="NHV382" s="872"/>
      <c r="NHW382" s="872"/>
      <c r="NHX382" s="872"/>
      <c r="NHY382" s="872"/>
      <c r="NHZ382" s="872"/>
      <c r="NIA382" s="872"/>
      <c r="NIB382" s="872"/>
      <c r="NIC382" s="872"/>
      <c r="NID382" s="872"/>
      <c r="NIE382" s="872"/>
      <c r="NIF382" s="872"/>
      <c r="NIG382" s="872"/>
      <c r="NIH382" s="872"/>
      <c r="NII382" s="872"/>
      <c r="NIJ382" s="872"/>
      <c r="NIK382" s="872"/>
      <c r="NIL382" s="872"/>
      <c r="NIM382" s="872"/>
      <c r="NIN382" s="872"/>
      <c r="NIO382" s="872"/>
      <c r="NIP382" s="872"/>
      <c r="NIQ382" s="872"/>
      <c r="NIR382" s="872"/>
      <c r="NIS382" s="872"/>
      <c r="NIT382" s="872"/>
      <c r="NIU382" s="872"/>
      <c r="NIV382" s="872"/>
      <c r="NIW382" s="872"/>
      <c r="NIX382" s="872"/>
      <c r="NIY382" s="872"/>
      <c r="NIZ382" s="872"/>
      <c r="NJA382" s="872"/>
      <c r="NJB382" s="872"/>
      <c r="NJC382" s="872"/>
      <c r="NJD382" s="872"/>
      <c r="NJE382" s="872"/>
      <c r="NJF382" s="872"/>
      <c r="NJG382" s="872"/>
      <c r="NJH382" s="872"/>
      <c r="NJI382" s="872"/>
      <c r="NJJ382" s="872"/>
      <c r="NJK382" s="872"/>
      <c r="NJL382" s="872"/>
      <c r="NJM382" s="872"/>
      <c r="NJN382" s="872"/>
      <c r="NJO382" s="872"/>
      <c r="NJP382" s="872"/>
      <c r="NJQ382" s="872"/>
      <c r="NJR382" s="872"/>
      <c r="NJS382" s="872"/>
      <c r="NJT382" s="872"/>
      <c r="NJU382" s="872"/>
      <c r="NJV382" s="872"/>
      <c r="NJW382" s="872"/>
      <c r="NJX382" s="872"/>
      <c r="NJY382" s="872"/>
      <c r="NJZ382" s="872"/>
      <c r="NKA382" s="872"/>
      <c r="NKB382" s="872"/>
      <c r="NKC382" s="872"/>
      <c r="NKD382" s="872"/>
      <c r="NKE382" s="872"/>
      <c r="NKF382" s="872"/>
      <c r="NKG382" s="872"/>
      <c r="NKH382" s="872"/>
      <c r="NKI382" s="872"/>
      <c r="NKJ382" s="872"/>
      <c r="NKK382" s="872"/>
      <c r="NKL382" s="872"/>
      <c r="NKM382" s="872"/>
      <c r="NKN382" s="872"/>
      <c r="NKO382" s="872"/>
      <c r="NKP382" s="872"/>
      <c r="NKQ382" s="872"/>
      <c r="NKR382" s="872"/>
      <c r="NKS382" s="872"/>
      <c r="NKT382" s="872"/>
      <c r="NKU382" s="872"/>
      <c r="NKV382" s="872"/>
      <c r="NKW382" s="872"/>
      <c r="NKX382" s="872"/>
      <c r="NKY382" s="872"/>
      <c r="NKZ382" s="872"/>
      <c r="NLA382" s="872"/>
      <c r="NLB382" s="872"/>
      <c r="NLC382" s="872"/>
      <c r="NLD382" s="872"/>
      <c r="NLE382" s="872"/>
      <c r="NLF382" s="872"/>
      <c r="NLG382" s="872"/>
      <c r="NLH382" s="872"/>
      <c r="NLI382" s="872"/>
      <c r="NLJ382" s="872"/>
      <c r="NLK382" s="872"/>
      <c r="NLL382" s="872"/>
      <c r="NLM382" s="872"/>
      <c r="NLN382" s="872"/>
      <c r="NLO382" s="872"/>
      <c r="NLP382" s="872"/>
      <c r="NLQ382" s="872"/>
      <c r="NLR382" s="872"/>
      <c r="NLS382" s="872"/>
      <c r="NLT382" s="872"/>
      <c r="NLU382" s="872"/>
      <c r="NLV382" s="872"/>
      <c r="NLW382" s="872"/>
      <c r="NLX382" s="872"/>
      <c r="NLY382" s="872"/>
      <c r="NLZ382" s="872"/>
      <c r="NMA382" s="872"/>
      <c r="NMB382" s="872"/>
      <c r="NMC382" s="872"/>
      <c r="NMD382" s="872"/>
      <c r="NME382" s="872"/>
      <c r="NMF382" s="872"/>
      <c r="NMG382" s="872"/>
      <c r="NMH382" s="872"/>
      <c r="NMI382" s="872"/>
      <c r="NMJ382" s="872"/>
      <c r="NMK382" s="872"/>
      <c r="NML382" s="872"/>
      <c r="NMM382" s="872"/>
      <c r="NMN382" s="872"/>
      <c r="NMO382" s="872"/>
      <c r="NMP382" s="872"/>
      <c r="NMQ382" s="872"/>
      <c r="NMR382" s="872"/>
      <c r="NMS382" s="872"/>
      <c r="NMT382" s="872"/>
      <c r="NMU382" s="872"/>
      <c r="NMV382" s="872"/>
      <c r="NMW382" s="872"/>
      <c r="NMX382" s="872"/>
      <c r="NMY382" s="872"/>
      <c r="NMZ382" s="872"/>
      <c r="NNA382" s="872"/>
      <c r="NNB382" s="872"/>
      <c r="NNC382" s="872"/>
      <c r="NND382" s="872"/>
      <c r="NNE382" s="872"/>
      <c r="NNF382" s="872"/>
      <c r="NNG382" s="872"/>
      <c r="NNH382" s="872"/>
      <c r="NNI382" s="872"/>
      <c r="NNJ382" s="872"/>
      <c r="NNK382" s="872"/>
      <c r="NNL382" s="872"/>
      <c r="NNM382" s="872"/>
      <c r="NNN382" s="872"/>
      <c r="NNO382" s="872"/>
      <c r="NNP382" s="872"/>
      <c r="NNQ382" s="872"/>
      <c r="NNR382" s="872"/>
      <c r="NNS382" s="872"/>
      <c r="NNT382" s="872"/>
      <c r="NNU382" s="872"/>
      <c r="NNV382" s="872"/>
      <c r="NNW382" s="872"/>
      <c r="NNX382" s="872"/>
      <c r="NNY382" s="872"/>
      <c r="NNZ382" s="872"/>
      <c r="NOA382" s="872"/>
      <c r="NOB382" s="872"/>
      <c r="NOC382" s="872"/>
      <c r="NOD382" s="872"/>
      <c r="NOE382" s="872"/>
      <c r="NOF382" s="872"/>
      <c r="NOG382" s="872"/>
      <c r="NOH382" s="872"/>
      <c r="NOI382" s="872"/>
      <c r="NOJ382" s="872"/>
      <c r="NOK382" s="872"/>
      <c r="NOL382" s="872"/>
      <c r="NOM382" s="872"/>
      <c r="NON382" s="872"/>
      <c r="NOO382" s="872"/>
      <c r="NOP382" s="872"/>
      <c r="NOQ382" s="872"/>
      <c r="NOR382" s="872"/>
      <c r="NOS382" s="872"/>
      <c r="NOT382" s="872"/>
      <c r="NOU382" s="872"/>
      <c r="NOV382" s="872"/>
      <c r="NOW382" s="872"/>
      <c r="NOX382" s="872"/>
      <c r="NOY382" s="872"/>
      <c r="NOZ382" s="872"/>
      <c r="NPA382" s="872"/>
      <c r="NPB382" s="872"/>
      <c r="NPC382" s="872"/>
      <c r="NPD382" s="872"/>
      <c r="NPE382" s="872"/>
      <c r="NPF382" s="872"/>
      <c r="NPG382" s="872"/>
      <c r="NPH382" s="872"/>
      <c r="NPI382" s="872"/>
      <c r="NPJ382" s="872"/>
      <c r="NPK382" s="872"/>
      <c r="NPL382" s="872"/>
      <c r="NPM382" s="872"/>
      <c r="NPN382" s="872"/>
      <c r="NPO382" s="872"/>
      <c r="NPP382" s="872"/>
      <c r="NPQ382" s="872"/>
      <c r="NPR382" s="872"/>
      <c r="NPS382" s="872"/>
      <c r="NPT382" s="872"/>
      <c r="NPU382" s="872"/>
      <c r="NPV382" s="872"/>
      <c r="NPW382" s="872"/>
      <c r="NPX382" s="872"/>
      <c r="NPY382" s="872"/>
      <c r="NPZ382" s="872"/>
      <c r="NQA382" s="872"/>
      <c r="NQB382" s="872"/>
      <c r="NQC382" s="872"/>
      <c r="NQD382" s="872"/>
      <c r="NQE382" s="872"/>
      <c r="NQF382" s="872"/>
      <c r="NQG382" s="872"/>
      <c r="NQH382" s="872"/>
      <c r="NQI382" s="872"/>
      <c r="NQJ382" s="872"/>
      <c r="NQK382" s="872"/>
      <c r="NQL382" s="872"/>
      <c r="NQM382" s="872"/>
      <c r="NQN382" s="872"/>
      <c r="NQO382" s="872"/>
      <c r="NQP382" s="872"/>
      <c r="NQQ382" s="872"/>
      <c r="NQR382" s="872"/>
      <c r="NQS382" s="872"/>
      <c r="NQT382" s="872"/>
      <c r="NQU382" s="872"/>
      <c r="NQV382" s="872"/>
      <c r="NQW382" s="872"/>
      <c r="NQX382" s="872"/>
      <c r="NQY382" s="872"/>
      <c r="NQZ382" s="872"/>
      <c r="NRA382" s="872"/>
      <c r="NRB382" s="872"/>
      <c r="NRC382" s="872"/>
      <c r="NRD382" s="872"/>
      <c r="NRE382" s="872"/>
      <c r="NRF382" s="872"/>
      <c r="NRG382" s="872"/>
      <c r="NRH382" s="872"/>
      <c r="NRI382" s="872"/>
      <c r="NRJ382" s="872"/>
      <c r="NRK382" s="872"/>
      <c r="NRL382" s="872"/>
      <c r="NRM382" s="872"/>
      <c r="NRN382" s="872"/>
      <c r="NRO382" s="872"/>
      <c r="NRP382" s="872"/>
      <c r="NRQ382" s="872"/>
      <c r="NRR382" s="872"/>
      <c r="NRS382" s="872"/>
      <c r="NRT382" s="872"/>
      <c r="NRU382" s="872"/>
      <c r="NRV382" s="872"/>
      <c r="NRW382" s="872"/>
      <c r="NRX382" s="872"/>
      <c r="NRY382" s="872"/>
      <c r="NRZ382" s="872"/>
      <c r="NSA382" s="872"/>
      <c r="NSB382" s="872"/>
      <c r="NSC382" s="872"/>
      <c r="NSD382" s="872"/>
      <c r="NSE382" s="872"/>
      <c r="NSF382" s="872"/>
      <c r="NSG382" s="872"/>
      <c r="NSH382" s="872"/>
      <c r="NSI382" s="872"/>
      <c r="NSJ382" s="872"/>
      <c r="NSK382" s="872"/>
      <c r="NSL382" s="872"/>
      <c r="NSM382" s="872"/>
      <c r="NSN382" s="872"/>
      <c r="NSO382" s="872"/>
      <c r="NSP382" s="872"/>
      <c r="NSQ382" s="872"/>
      <c r="NSR382" s="872"/>
      <c r="NSS382" s="872"/>
      <c r="NST382" s="872"/>
      <c r="NSU382" s="872"/>
      <c r="NSV382" s="872"/>
      <c r="NSW382" s="872"/>
      <c r="NSX382" s="872"/>
      <c r="NSY382" s="872"/>
      <c r="NSZ382" s="872"/>
      <c r="NTA382" s="872"/>
      <c r="NTB382" s="872"/>
      <c r="NTC382" s="872"/>
      <c r="NTD382" s="872"/>
      <c r="NTE382" s="872"/>
      <c r="NTF382" s="872"/>
      <c r="NTG382" s="872"/>
      <c r="NTH382" s="872"/>
      <c r="NTI382" s="872"/>
      <c r="NTJ382" s="872"/>
      <c r="NTK382" s="872"/>
      <c r="NTL382" s="872"/>
      <c r="NTM382" s="872"/>
      <c r="NTN382" s="872"/>
      <c r="NTO382" s="872"/>
      <c r="NTP382" s="872"/>
      <c r="NTQ382" s="872"/>
      <c r="NTR382" s="872"/>
      <c r="NTS382" s="872"/>
      <c r="NTT382" s="872"/>
      <c r="NTU382" s="872"/>
      <c r="NTV382" s="872"/>
      <c r="NTW382" s="872"/>
      <c r="NTX382" s="872"/>
      <c r="NTY382" s="872"/>
      <c r="NTZ382" s="872"/>
      <c r="NUA382" s="872"/>
      <c r="NUB382" s="872"/>
      <c r="NUC382" s="872"/>
      <c r="NUD382" s="872"/>
      <c r="NUE382" s="872"/>
      <c r="NUF382" s="872"/>
      <c r="NUG382" s="872"/>
      <c r="NUH382" s="872"/>
      <c r="NUI382" s="872"/>
      <c r="NUJ382" s="872"/>
      <c r="NUK382" s="872"/>
      <c r="NUL382" s="872"/>
      <c r="NUM382" s="872"/>
      <c r="NUN382" s="872"/>
      <c r="NUO382" s="872"/>
      <c r="NUP382" s="872"/>
      <c r="NUQ382" s="872"/>
      <c r="NUR382" s="872"/>
      <c r="NUS382" s="872"/>
      <c r="NUT382" s="872"/>
      <c r="NUU382" s="872"/>
      <c r="NUV382" s="872"/>
      <c r="NUW382" s="872"/>
      <c r="NUX382" s="872"/>
      <c r="NUY382" s="872"/>
      <c r="NUZ382" s="872"/>
      <c r="NVA382" s="872"/>
      <c r="NVB382" s="872"/>
      <c r="NVC382" s="872"/>
      <c r="NVD382" s="872"/>
      <c r="NVE382" s="872"/>
      <c r="NVF382" s="872"/>
      <c r="NVG382" s="872"/>
      <c r="NVH382" s="872"/>
      <c r="NVI382" s="872"/>
      <c r="NVJ382" s="872"/>
      <c r="NVK382" s="872"/>
      <c r="NVL382" s="872"/>
      <c r="NVM382" s="872"/>
      <c r="NVN382" s="872"/>
      <c r="NVO382" s="872"/>
      <c r="NVP382" s="872"/>
      <c r="NVQ382" s="872"/>
      <c r="NVR382" s="872"/>
      <c r="NVS382" s="872"/>
      <c r="NVT382" s="872"/>
      <c r="NVU382" s="872"/>
      <c r="NVV382" s="872"/>
      <c r="NVW382" s="872"/>
      <c r="NVX382" s="872"/>
      <c r="NVY382" s="872"/>
      <c r="NVZ382" s="872"/>
      <c r="NWA382" s="872"/>
      <c r="NWB382" s="872"/>
      <c r="NWC382" s="872"/>
      <c r="NWD382" s="872"/>
      <c r="NWE382" s="872"/>
      <c r="NWF382" s="872"/>
      <c r="NWG382" s="872"/>
      <c r="NWH382" s="872"/>
      <c r="NWI382" s="872"/>
      <c r="NWJ382" s="872"/>
      <c r="NWK382" s="872"/>
      <c r="NWL382" s="872"/>
      <c r="NWM382" s="872"/>
      <c r="NWN382" s="872"/>
      <c r="NWO382" s="872"/>
      <c r="NWP382" s="872"/>
      <c r="NWQ382" s="872"/>
      <c r="NWR382" s="872"/>
      <c r="NWS382" s="872"/>
      <c r="NWT382" s="872"/>
      <c r="NWU382" s="872"/>
      <c r="NWV382" s="872"/>
      <c r="NWW382" s="872"/>
      <c r="NWX382" s="872"/>
      <c r="NWY382" s="872"/>
      <c r="NWZ382" s="872"/>
      <c r="NXA382" s="872"/>
      <c r="NXB382" s="872"/>
      <c r="NXC382" s="872"/>
      <c r="NXD382" s="872"/>
      <c r="NXE382" s="872"/>
      <c r="NXF382" s="872"/>
      <c r="NXG382" s="872"/>
      <c r="NXH382" s="872"/>
      <c r="NXI382" s="872"/>
      <c r="NXJ382" s="872"/>
      <c r="NXK382" s="872"/>
      <c r="NXL382" s="872"/>
      <c r="NXM382" s="872"/>
      <c r="NXN382" s="872"/>
      <c r="NXO382" s="872"/>
      <c r="NXP382" s="872"/>
      <c r="NXQ382" s="872"/>
      <c r="NXR382" s="872"/>
      <c r="NXS382" s="872"/>
      <c r="NXT382" s="872"/>
      <c r="NXU382" s="872"/>
      <c r="NXV382" s="872"/>
      <c r="NXW382" s="872"/>
      <c r="NXX382" s="872"/>
      <c r="NXY382" s="872"/>
      <c r="NXZ382" s="872"/>
      <c r="NYA382" s="872"/>
      <c r="NYB382" s="872"/>
      <c r="NYC382" s="872"/>
      <c r="NYD382" s="872"/>
      <c r="NYE382" s="872"/>
      <c r="NYF382" s="872"/>
      <c r="NYG382" s="872"/>
      <c r="NYH382" s="872"/>
      <c r="NYI382" s="872"/>
      <c r="NYJ382" s="872"/>
      <c r="NYK382" s="872"/>
      <c r="NYL382" s="872"/>
      <c r="NYM382" s="872"/>
      <c r="NYN382" s="872"/>
      <c r="NYO382" s="872"/>
      <c r="NYP382" s="872"/>
      <c r="NYQ382" s="872"/>
      <c r="NYR382" s="872"/>
      <c r="NYS382" s="872"/>
      <c r="NYT382" s="872"/>
      <c r="NYU382" s="872"/>
      <c r="NYV382" s="872"/>
      <c r="NYW382" s="872"/>
      <c r="NYX382" s="872"/>
      <c r="NYY382" s="872"/>
      <c r="NYZ382" s="872"/>
      <c r="NZA382" s="872"/>
      <c r="NZB382" s="872"/>
      <c r="NZC382" s="872"/>
      <c r="NZD382" s="872"/>
      <c r="NZE382" s="872"/>
      <c r="NZF382" s="872"/>
      <c r="NZG382" s="872"/>
      <c r="NZH382" s="872"/>
      <c r="NZI382" s="872"/>
      <c r="NZJ382" s="872"/>
      <c r="NZK382" s="872"/>
      <c r="NZL382" s="872"/>
      <c r="NZM382" s="872"/>
      <c r="NZN382" s="872"/>
      <c r="NZO382" s="872"/>
      <c r="NZP382" s="872"/>
      <c r="NZQ382" s="872"/>
      <c r="NZR382" s="872"/>
      <c r="NZS382" s="872"/>
      <c r="NZT382" s="872"/>
      <c r="NZU382" s="872"/>
      <c r="NZV382" s="872"/>
      <c r="NZW382" s="872"/>
      <c r="NZX382" s="872"/>
      <c r="NZY382" s="872"/>
      <c r="NZZ382" s="872"/>
      <c r="OAA382" s="872"/>
      <c r="OAB382" s="872"/>
      <c r="OAC382" s="872"/>
      <c r="OAD382" s="872"/>
      <c r="OAE382" s="872"/>
      <c r="OAF382" s="872"/>
      <c r="OAG382" s="872"/>
      <c r="OAH382" s="872"/>
      <c r="OAI382" s="872"/>
      <c r="OAJ382" s="872"/>
      <c r="OAK382" s="872"/>
      <c r="OAL382" s="872"/>
      <c r="OAM382" s="872"/>
      <c r="OAN382" s="872"/>
      <c r="OAO382" s="872"/>
      <c r="OAP382" s="872"/>
      <c r="OAQ382" s="872"/>
      <c r="OAR382" s="872"/>
      <c r="OAS382" s="872"/>
      <c r="OAT382" s="872"/>
      <c r="OAU382" s="872"/>
      <c r="OAV382" s="872"/>
      <c r="OAW382" s="872"/>
      <c r="OAX382" s="872"/>
      <c r="OAY382" s="872"/>
      <c r="OAZ382" s="872"/>
      <c r="OBA382" s="872"/>
      <c r="OBB382" s="872"/>
      <c r="OBC382" s="872"/>
      <c r="OBD382" s="872"/>
      <c r="OBE382" s="872"/>
      <c r="OBF382" s="872"/>
      <c r="OBG382" s="872"/>
      <c r="OBH382" s="872"/>
      <c r="OBI382" s="872"/>
      <c r="OBJ382" s="872"/>
      <c r="OBK382" s="872"/>
      <c r="OBL382" s="872"/>
      <c r="OBM382" s="872"/>
      <c r="OBN382" s="872"/>
      <c r="OBO382" s="872"/>
      <c r="OBP382" s="872"/>
      <c r="OBQ382" s="872"/>
      <c r="OBR382" s="872"/>
      <c r="OBS382" s="872"/>
      <c r="OBT382" s="872"/>
      <c r="OBU382" s="872"/>
      <c r="OBV382" s="872"/>
      <c r="OBW382" s="872"/>
      <c r="OBX382" s="872"/>
      <c r="OBY382" s="872"/>
      <c r="OBZ382" s="872"/>
      <c r="OCA382" s="872"/>
      <c r="OCB382" s="872"/>
      <c r="OCC382" s="872"/>
      <c r="OCD382" s="872"/>
      <c r="OCE382" s="872"/>
      <c r="OCF382" s="872"/>
      <c r="OCG382" s="872"/>
      <c r="OCH382" s="872"/>
      <c r="OCI382" s="872"/>
      <c r="OCJ382" s="872"/>
      <c r="OCK382" s="872"/>
      <c r="OCL382" s="872"/>
      <c r="OCM382" s="872"/>
      <c r="OCN382" s="872"/>
      <c r="OCO382" s="872"/>
      <c r="OCP382" s="872"/>
      <c r="OCQ382" s="872"/>
      <c r="OCR382" s="872"/>
      <c r="OCS382" s="872"/>
      <c r="OCT382" s="872"/>
      <c r="OCU382" s="872"/>
      <c r="OCV382" s="872"/>
      <c r="OCW382" s="872"/>
      <c r="OCX382" s="872"/>
      <c r="OCY382" s="872"/>
      <c r="OCZ382" s="872"/>
      <c r="ODA382" s="872"/>
      <c r="ODB382" s="872"/>
      <c r="ODC382" s="872"/>
      <c r="ODD382" s="872"/>
      <c r="ODE382" s="872"/>
      <c r="ODF382" s="872"/>
      <c r="ODG382" s="872"/>
      <c r="ODH382" s="872"/>
      <c r="ODI382" s="872"/>
      <c r="ODJ382" s="872"/>
      <c r="ODK382" s="872"/>
      <c r="ODL382" s="872"/>
      <c r="ODM382" s="872"/>
      <c r="ODN382" s="872"/>
      <c r="ODO382" s="872"/>
      <c r="ODP382" s="872"/>
      <c r="ODQ382" s="872"/>
      <c r="ODR382" s="872"/>
      <c r="ODS382" s="872"/>
      <c r="ODT382" s="872"/>
      <c r="ODU382" s="872"/>
      <c r="ODV382" s="872"/>
      <c r="ODW382" s="872"/>
      <c r="ODX382" s="872"/>
      <c r="ODY382" s="872"/>
      <c r="ODZ382" s="872"/>
      <c r="OEA382" s="872"/>
      <c r="OEB382" s="872"/>
      <c r="OEC382" s="872"/>
      <c r="OED382" s="872"/>
      <c r="OEE382" s="872"/>
      <c r="OEF382" s="872"/>
      <c r="OEG382" s="872"/>
      <c r="OEH382" s="872"/>
      <c r="OEI382" s="872"/>
      <c r="OEJ382" s="872"/>
      <c r="OEK382" s="872"/>
      <c r="OEL382" s="872"/>
      <c r="OEM382" s="872"/>
      <c r="OEN382" s="872"/>
      <c r="OEO382" s="872"/>
      <c r="OEP382" s="872"/>
      <c r="OEQ382" s="872"/>
      <c r="OER382" s="872"/>
      <c r="OES382" s="872"/>
      <c r="OET382" s="872"/>
      <c r="OEU382" s="872"/>
      <c r="OEV382" s="872"/>
      <c r="OEW382" s="872"/>
      <c r="OEX382" s="872"/>
      <c r="OEY382" s="872"/>
      <c r="OEZ382" s="872"/>
      <c r="OFA382" s="872"/>
      <c r="OFB382" s="872"/>
      <c r="OFC382" s="872"/>
      <c r="OFD382" s="872"/>
      <c r="OFE382" s="872"/>
      <c r="OFF382" s="872"/>
      <c r="OFG382" s="872"/>
      <c r="OFH382" s="872"/>
      <c r="OFI382" s="872"/>
      <c r="OFJ382" s="872"/>
      <c r="OFK382" s="872"/>
      <c r="OFL382" s="872"/>
      <c r="OFM382" s="872"/>
      <c r="OFN382" s="872"/>
      <c r="OFO382" s="872"/>
      <c r="OFP382" s="872"/>
      <c r="OFQ382" s="872"/>
      <c r="OFR382" s="872"/>
      <c r="OFS382" s="872"/>
      <c r="OFT382" s="872"/>
      <c r="OFU382" s="872"/>
      <c r="OFV382" s="872"/>
      <c r="OFW382" s="872"/>
      <c r="OFX382" s="872"/>
      <c r="OFY382" s="872"/>
      <c r="OFZ382" s="872"/>
      <c r="OGA382" s="872"/>
      <c r="OGB382" s="872"/>
      <c r="OGC382" s="872"/>
      <c r="OGD382" s="872"/>
      <c r="OGE382" s="872"/>
      <c r="OGF382" s="872"/>
      <c r="OGG382" s="872"/>
      <c r="OGH382" s="872"/>
      <c r="OGI382" s="872"/>
      <c r="OGJ382" s="872"/>
      <c r="OGK382" s="872"/>
      <c r="OGL382" s="872"/>
      <c r="OGM382" s="872"/>
      <c r="OGN382" s="872"/>
      <c r="OGO382" s="872"/>
      <c r="OGP382" s="872"/>
      <c r="OGQ382" s="872"/>
      <c r="OGR382" s="872"/>
      <c r="OGS382" s="872"/>
      <c r="OGT382" s="872"/>
      <c r="OGU382" s="872"/>
      <c r="OGV382" s="872"/>
      <c r="OGW382" s="872"/>
      <c r="OGX382" s="872"/>
      <c r="OGY382" s="872"/>
      <c r="OGZ382" s="872"/>
      <c r="OHA382" s="872"/>
      <c r="OHB382" s="872"/>
      <c r="OHC382" s="872"/>
      <c r="OHD382" s="872"/>
      <c r="OHE382" s="872"/>
      <c r="OHF382" s="872"/>
      <c r="OHG382" s="872"/>
      <c r="OHH382" s="872"/>
      <c r="OHI382" s="872"/>
      <c r="OHJ382" s="872"/>
      <c r="OHK382" s="872"/>
      <c r="OHL382" s="872"/>
      <c r="OHM382" s="872"/>
      <c r="OHN382" s="872"/>
      <c r="OHO382" s="872"/>
      <c r="OHP382" s="872"/>
      <c r="OHQ382" s="872"/>
      <c r="OHR382" s="872"/>
      <c r="OHS382" s="872"/>
      <c r="OHT382" s="872"/>
      <c r="OHU382" s="872"/>
      <c r="OHV382" s="872"/>
      <c r="OHW382" s="872"/>
      <c r="OHX382" s="872"/>
      <c r="OHY382" s="872"/>
      <c r="OHZ382" s="872"/>
      <c r="OIA382" s="872"/>
      <c r="OIB382" s="872"/>
      <c r="OIC382" s="872"/>
      <c r="OID382" s="872"/>
      <c r="OIE382" s="872"/>
      <c r="OIF382" s="872"/>
      <c r="OIG382" s="872"/>
      <c r="OIH382" s="872"/>
      <c r="OII382" s="872"/>
      <c r="OIJ382" s="872"/>
      <c r="OIK382" s="872"/>
      <c r="OIL382" s="872"/>
      <c r="OIM382" s="872"/>
      <c r="OIN382" s="872"/>
      <c r="OIO382" s="872"/>
      <c r="OIP382" s="872"/>
      <c r="OIQ382" s="872"/>
      <c r="OIR382" s="872"/>
      <c r="OIS382" s="872"/>
      <c r="OIT382" s="872"/>
      <c r="OIU382" s="872"/>
      <c r="OIV382" s="872"/>
      <c r="OIW382" s="872"/>
      <c r="OIX382" s="872"/>
      <c r="OIY382" s="872"/>
      <c r="OIZ382" s="872"/>
      <c r="OJA382" s="872"/>
      <c r="OJB382" s="872"/>
      <c r="OJC382" s="872"/>
      <c r="OJD382" s="872"/>
      <c r="OJE382" s="872"/>
      <c r="OJF382" s="872"/>
      <c r="OJG382" s="872"/>
      <c r="OJH382" s="872"/>
      <c r="OJI382" s="872"/>
      <c r="OJJ382" s="872"/>
      <c r="OJK382" s="872"/>
      <c r="OJL382" s="872"/>
      <c r="OJM382" s="872"/>
      <c r="OJN382" s="872"/>
      <c r="OJO382" s="872"/>
      <c r="OJP382" s="872"/>
      <c r="OJQ382" s="872"/>
      <c r="OJR382" s="872"/>
      <c r="OJS382" s="872"/>
      <c r="OJT382" s="872"/>
      <c r="OJU382" s="872"/>
      <c r="OJV382" s="872"/>
      <c r="OJW382" s="872"/>
      <c r="OJX382" s="872"/>
      <c r="OJY382" s="872"/>
      <c r="OJZ382" s="872"/>
      <c r="OKA382" s="872"/>
      <c r="OKB382" s="872"/>
      <c r="OKC382" s="872"/>
      <c r="OKD382" s="872"/>
      <c r="OKE382" s="872"/>
      <c r="OKF382" s="872"/>
      <c r="OKG382" s="872"/>
      <c r="OKH382" s="872"/>
      <c r="OKI382" s="872"/>
      <c r="OKJ382" s="872"/>
      <c r="OKK382" s="872"/>
      <c r="OKL382" s="872"/>
      <c r="OKM382" s="872"/>
      <c r="OKN382" s="872"/>
      <c r="OKO382" s="872"/>
      <c r="OKP382" s="872"/>
      <c r="OKQ382" s="872"/>
      <c r="OKR382" s="872"/>
      <c r="OKS382" s="872"/>
      <c r="OKT382" s="872"/>
      <c r="OKU382" s="872"/>
      <c r="OKV382" s="872"/>
      <c r="OKW382" s="872"/>
      <c r="OKX382" s="872"/>
      <c r="OKY382" s="872"/>
      <c r="OKZ382" s="872"/>
      <c r="OLA382" s="872"/>
      <c r="OLB382" s="872"/>
      <c r="OLC382" s="872"/>
      <c r="OLD382" s="872"/>
      <c r="OLE382" s="872"/>
      <c r="OLF382" s="872"/>
      <c r="OLG382" s="872"/>
      <c r="OLH382" s="872"/>
      <c r="OLI382" s="872"/>
      <c r="OLJ382" s="872"/>
      <c r="OLK382" s="872"/>
      <c r="OLL382" s="872"/>
      <c r="OLM382" s="872"/>
      <c r="OLN382" s="872"/>
      <c r="OLO382" s="872"/>
      <c r="OLP382" s="872"/>
      <c r="OLQ382" s="872"/>
      <c r="OLR382" s="872"/>
      <c r="OLS382" s="872"/>
      <c r="OLT382" s="872"/>
      <c r="OLU382" s="872"/>
      <c r="OLV382" s="872"/>
      <c r="OLW382" s="872"/>
      <c r="OLX382" s="872"/>
      <c r="OLY382" s="872"/>
      <c r="OLZ382" s="872"/>
      <c r="OMA382" s="872"/>
      <c r="OMB382" s="872"/>
      <c r="OMC382" s="872"/>
      <c r="OMD382" s="872"/>
      <c r="OME382" s="872"/>
      <c r="OMF382" s="872"/>
      <c r="OMG382" s="872"/>
      <c r="OMH382" s="872"/>
      <c r="OMI382" s="872"/>
      <c r="OMJ382" s="872"/>
      <c r="OMK382" s="872"/>
      <c r="OML382" s="872"/>
      <c r="OMM382" s="872"/>
      <c r="OMN382" s="872"/>
      <c r="OMO382" s="872"/>
      <c r="OMP382" s="872"/>
      <c r="OMQ382" s="872"/>
      <c r="OMR382" s="872"/>
      <c r="OMS382" s="872"/>
      <c r="OMT382" s="872"/>
      <c r="OMU382" s="872"/>
      <c r="OMV382" s="872"/>
      <c r="OMW382" s="872"/>
      <c r="OMX382" s="872"/>
      <c r="OMY382" s="872"/>
      <c r="OMZ382" s="872"/>
      <c r="ONA382" s="872"/>
      <c r="ONB382" s="872"/>
      <c r="ONC382" s="872"/>
      <c r="OND382" s="872"/>
      <c r="ONE382" s="872"/>
      <c r="ONF382" s="872"/>
      <c r="ONG382" s="872"/>
      <c r="ONH382" s="872"/>
      <c r="ONI382" s="872"/>
      <c r="ONJ382" s="872"/>
      <c r="ONK382" s="872"/>
      <c r="ONL382" s="872"/>
      <c r="ONM382" s="872"/>
      <c r="ONN382" s="872"/>
      <c r="ONO382" s="872"/>
      <c r="ONP382" s="872"/>
      <c r="ONQ382" s="872"/>
      <c r="ONR382" s="872"/>
      <c r="ONS382" s="872"/>
      <c r="ONT382" s="872"/>
      <c r="ONU382" s="872"/>
      <c r="ONV382" s="872"/>
      <c r="ONW382" s="872"/>
      <c r="ONX382" s="872"/>
      <c r="ONY382" s="872"/>
      <c r="ONZ382" s="872"/>
      <c r="OOA382" s="872"/>
      <c r="OOB382" s="872"/>
      <c r="OOC382" s="872"/>
      <c r="OOD382" s="872"/>
      <c r="OOE382" s="872"/>
      <c r="OOF382" s="872"/>
      <c r="OOG382" s="872"/>
      <c r="OOH382" s="872"/>
      <c r="OOI382" s="872"/>
      <c r="OOJ382" s="872"/>
      <c r="OOK382" s="872"/>
      <c r="OOL382" s="872"/>
      <c r="OOM382" s="872"/>
      <c r="OON382" s="872"/>
      <c r="OOO382" s="872"/>
      <c r="OOP382" s="872"/>
      <c r="OOQ382" s="872"/>
      <c r="OOR382" s="872"/>
      <c r="OOS382" s="872"/>
      <c r="OOT382" s="872"/>
      <c r="OOU382" s="872"/>
      <c r="OOV382" s="872"/>
      <c r="OOW382" s="872"/>
      <c r="OOX382" s="872"/>
      <c r="OOY382" s="872"/>
      <c r="OOZ382" s="872"/>
      <c r="OPA382" s="872"/>
      <c r="OPB382" s="872"/>
      <c r="OPC382" s="872"/>
      <c r="OPD382" s="872"/>
      <c r="OPE382" s="872"/>
      <c r="OPF382" s="872"/>
      <c r="OPG382" s="872"/>
      <c r="OPH382" s="872"/>
      <c r="OPI382" s="872"/>
      <c r="OPJ382" s="872"/>
      <c r="OPK382" s="872"/>
      <c r="OPL382" s="872"/>
      <c r="OPM382" s="872"/>
      <c r="OPN382" s="872"/>
      <c r="OPO382" s="872"/>
      <c r="OPP382" s="872"/>
      <c r="OPQ382" s="872"/>
      <c r="OPR382" s="872"/>
      <c r="OPS382" s="872"/>
      <c r="OPT382" s="872"/>
      <c r="OPU382" s="872"/>
      <c r="OPV382" s="872"/>
      <c r="OPW382" s="872"/>
      <c r="OPX382" s="872"/>
      <c r="OPY382" s="872"/>
      <c r="OPZ382" s="872"/>
      <c r="OQA382" s="872"/>
      <c r="OQB382" s="872"/>
      <c r="OQC382" s="872"/>
      <c r="OQD382" s="872"/>
      <c r="OQE382" s="872"/>
      <c r="OQF382" s="872"/>
      <c r="OQG382" s="872"/>
      <c r="OQH382" s="872"/>
      <c r="OQI382" s="872"/>
      <c r="OQJ382" s="872"/>
      <c r="OQK382" s="872"/>
      <c r="OQL382" s="872"/>
      <c r="OQM382" s="872"/>
      <c r="OQN382" s="872"/>
      <c r="OQO382" s="872"/>
      <c r="OQP382" s="872"/>
      <c r="OQQ382" s="872"/>
      <c r="OQR382" s="872"/>
      <c r="OQS382" s="872"/>
      <c r="OQT382" s="872"/>
      <c r="OQU382" s="872"/>
      <c r="OQV382" s="872"/>
      <c r="OQW382" s="872"/>
      <c r="OQX382" s="872"/>
      <c r="OQY382" s="872"/>
      <c r="OQZ382" s="872"/>
      <c r="ORA382" s="872"/>
      <c r="ORB382" s="872"/>
      <c r="ORC382" s="872"/>
      <c r="ORD382" s="872"/>
      <c r="ORE382" s="872"/>
      <c r="ORF382" s="872"/>
      <c r="ORG382" s="872"/>
      <c r="ORH382" s="872"/>
      <c r="ORI382" s="872"/>
      <c r="ORJ382" s="872"/>
      <c r="ORK382" s="872"/>
      <c r="ORL382" s="872"/>
      <c r="ORM382" s="872"/>
      <c r="ORN382" s="872"/>
      <c r="ORO382" s="872"/>
      <c r="ORP382" s="872"/>
      <c r="ORQ382" s="872"/>
      <c r="ORR382" s="872"/>
      <c r="ORS382" s="872"/>
      <c r="ORT382" s="872"/>
      <c r="ORU382" s="872"/>
      <c r="ORV382" s="872"/>
      <c r="ORW382" s="872"/>
      <c r="ORX382" s="872"/>
      <c r="ORY382" s="872"/>
      <c r="ORZ382" s="872"/>
      <c r="OSA382" s="872"/>
      <c r="OSB382" s="872"/>
      <c r="OSC382" s="872"/>
      <c r="OSD382" s="872"/>
      <c r="OSE382" s="872"/>
      <c r="OSF382" s="872"/>
      <c r="OSG382" s="872"/>
      <c r="OSH382" s="872"/>
      <c r="OSI382" s="872"/>
      <c r="OSJ382" s="872"/>
      <c r="OSK382" s="872"/>
      <c r="OSL382" s="872"/>
      <c r="OSM382" s="872"/>
      <c r="OSN382" s="872"/>
      <c r="OSO382" s="872"/>
      <c r="OSP382" s="872"/>
      <c r="OSQ382" s="872"/>
      <c r="OSR382" s="872"/>
      <c r="OSS382" s="872"/>
      <c r="OST382" s="872"/>
      <c r="OSU382" s="872"/>
      <c r="OSV382" s="872"/>
      <c r="OSW382" s="872"/>
      <c r="OSX382" s="872"/>
      <c r="OSY382" s="872"/>
      <c r="OSZ382" s="872"/>
      <c r="OTA382" s="872"/>
      <c r="OTB382" s="872"/>
      <c r="OTC382" s="872"/>
      <c r="OTD382" s="872"/>
      <c r="OTE382" s="872"/>
      <c r="OTF382" s="872"/>
      <c r="OTG382" s="872"/>
      <c r="OTH382" s="872"/>
      <c r="OTI382" s="872"/>
      <c r="OTJ382" s="872"/>
      <c r="OTK382" s="872"/>
      <c r="OTL382" s="872"/>
      <c r="OTM382" s="872"/>
      <c r="OTN382" s="872"/>
      <c r="OTO382" s="872"/>
      <c r="OTP382" s="872"/>
      <c r="OTQ382" s="872"/>
      <c r="OTR382" s="872"/>
      <c r="OTS382" s="872"/>
      <c r="OTT382" s="872"/>
      <c r="OTU382" s="872"/>
      <c r="OTV382" s="872"/>
      <c r="OTW382" s="872"/>
      <c r="OTX382" s="872"/>
      <c r="OTY382" s="872"/>
      <c r="OTZ382" s="872"/>
      <c r="OUA382" s="872"/>
      <c r="OUB382" s="872"/>
      <c r="OUC382" s="872"/>
      <c r="OUD382" s="872"/>
      <c r="OUE382" s="872"/>
      <c r="OUF382" s="872"/>
      <c r="OUG382" s="872"/>
      <c r="OUH382" s="872"/>
      <c r="OUI382" s="872"/>
      <c r="OUJ382" s="872"/>
      <c r="OUK382" s="872"/>
      <c r="OUL382" s="872"/>
      <c r="OUM382" s="872"/>
      <c r="OUN382" s="872"/>
      <c r="OUO382" s="872"/>
      <c r="OUP382" s="872"/>
      <c r="OUQ382" s="872"/>
      <c r="OUR382" s="872"/>
      <c r="OUS382" s="872"/>
      <c r="OUT382" s="872"/>
      <c r="OUU382" s="872"/>
      <c r="OUV382" s="872"/>
      <c r="OUW382" s="872"/>
      <c r="OUX382" s="872"/>
      <c r="OUY382" s="872"/>
      <c r="OUZ382" s="872"/>
      <c r="OVA382" s="872"/>
      <c r="OVB382" s="872"/>
      <c r="OVC382" s="872"/>
      <c r="OVD382" s="872"/>
      <c r="OVE382" s="872"/>
      <c r="OVF382" s="872"/>
      <c r="OVG382" s="872"/>
      <c r="OVH382" s="872"/>
      <c r="OVI382" s="872"/>
      <c r="OVJ382" s="872"/>
      <c r="OVK382" s="872"/>
      <c r="OVL382" s="872"/>
      <c r="OVM382" s="872"/>
      <c r="OVN382" s="872"/>
      <c r="OVO382" s="872"/>
      <c r="OVP382" s="872"/>
      <c r="OVQ382" s="872"/>
      <c r="OVR382" s="872"/>
      <c r="OVS382" s="872"/>
      <c r="OVT382" s="872"/>
      <c r="OVU382" s="872"/>
      <c r="OVV382" s="872"/>
      <c r="OVW382" s="872"/>
      <c r="OVX382" s="872"/>
      <c r="OVY382" s="872"/>
      <c r="OVZ382" s="872"/>
      <c r="OWA382" s="872"/>
      <c r="OWB382" s="872"/>
      <c r="OWC382" s="872"/>
      <c r="OWD382" s="872"/>
      <c r="OWE382" s="872"/>
      <c r="OWF382" s="872"/>
      <c r="OWG382" s="872"/>
      <c r="OWH382" s="872"/>
      <c r="OWI382" s="872"/>
      <c r="OWJ382" s="872"/>
      <c r="OWK382" s="872"/>
      <c r="OWL382" s="872"/>
      <c r="OWM382" s="872"/>
      <c r="OWN382" s="872"/>
      <c r="OWO382" s="872"/>
      <c r="OWP382" s="872"/>
      <c r="OWQ382" s="872"/>
      <c r="OWR382" s="872"/>
      <c r="OWS382" s="872"/>
      <c r="OWT382" s="872"/>
      <c r="OWU382" s="872"/>
      <c r="OWV382" s="872"/>
      <c r="OWW382" s="872"/>
      <c r="OWX382" s="872"/>
      <c r="OWY382" s="872"/>
      <c r="OWZ382" s="872"/>
      <c r="OXA382" s="872"/>
      <c r="OXB382" s="872"/>
      <c r="OXC382" s="872"/>
      <c r="OXD382" s="872"/>
      <c r="OXE382" s="872"/>
      <c r="OXF382" s="872"/>
      <c r="OXG382" s="872"/>
      <c r="OXH382" s="872"/>
      <c r="OXI382" s="872"/>
      <c r="OXJ382" s="872"/>
      <c r="OXK382" s="872"/>
      <c r="OXL382" s="872"/>
      <c r="OXM382" s="872"/>
      <c r="OXN382" s="872"/>
      <c r="OXO382" s="872"/>
      <c r="OXP382" s="872"/>
      <c r="OXQ382" s="872"/>
      <c r="OXR382" s="872"/>
      <c r="OXS382" s="872"/>
      <c r="OXT382" s="872"/>
      <c r="OXU382" s="872"/>
      <c r="OXV382" s="872"/>
      <c r="OXW382" s="872"/>
      <c r="OXX382" s="872"/>
      <c r="OXY382" s="872"/>
      <c r="OXZ382" s="872"/>
      <c r="OYA382" s="872"/>
      <c r="OYB382" s="872"/>
      <c r="OYC382" s="872"/>
      <c r="OYD382" s="872"/>
      <c r="OYE382" s="872"/>
      <c r="OYF382" s="872"/>
      <c r="OYG382" s="872"/>
      <c r="OYH382" s="872"/>
      <c r="OYI382" s="872"/>
      <c r="OYJ382" s="872"/>
      <c r="OYK382" s="872"/>
      <c r="OYL382" s="872"/>
      <c r="OYM382" s="872"/>
      <c r="OYN382" s="872"/>
      <c r="OYO382" s="872"/>
      <c r="OYP382" s="872"/>
      <c r="OYQ382" s="872"/>
      <c r="OYR382" s="872"/>
      <c r="OYS382" s="872"/>
      <c r="OYT382" s="872"/>
      <c r="OYU382" s="872"/>
      <c r="OYV382" s="872"/>
      <c r="OYW382" s="872"/>
      <c r="OYX382" s="872"/>
      <c r="OYY382" s="872"/>
      <c r="OYZ382" s="872"/>
      <c r="OZA382" s="872"/>
      <c r="OZB382" s="872"/>
      <c r="OZC382" s="872"/>
      <c r="OZD382" s="872"/>
      <c r="OZE382" s="872"/>
      <c r="OZF382" s="872"/>
      <c r="OZG382" s="872"/>
      <c r="OZH382" s="872"/>
      <c r="OZI382" s="872"/>
      <c r="OZJ382" s="872"/>
      <c r="OZK382" s="872"/>
      <c r="OZL382" s="872"/>
      <c r="OZM382" s="872"/>
      <c r="OZN382" s="872"/>
      <c r="OZO382" s="872"/>
      <c r="OZP382" s="872"/>
      <c r="OZQ382" s="872"/>
      <c r="OZR382" s="872"/>
      <c r="OZS382" s="872"/>
      <c r="OZT382" s="872"/>
      <c r="OZU382" s="872"/>
      <c r="OZV382" s="872"/>
      <c r="OZW382" s="872"/>
      <c r="OZX382" s="872"/>
      <c r="OZY382" s="872"/>
      <c r="OZZ382" s="872"/>
      <c r="PAA382" s="872"/>
      <c r="PAB382" s="872"/>
      <c r="PAC382" s="872"/>
      <c r="PAD382" s="872"/>
      <c r="PAE382" s="872"/>
      <c r="PAF382" s="872"/>
      <c r="PAG382" s="872"/>
      <c r="PAH382" s="872"/>
      <c r="PAI382" s="872"/>
      <c r="PAJ382" s="872"/>
      <c r="PAK382" s="872"/>
      <c r="PAL382" s="872"/>
      <c r="PAM382" s="872"/>
      <c r="PAN382" s="872"/>
      <c r="PAO382" s="872"/>
      <c r="PAP382" s="872"/>
      <c r="PAQ382" s="872"/>
      <c r="PAR382" s="872"/>
      <c r="PAS382" s="872"/>
      <c r="PAT382" s="872"/>
      <c r="PAU382" s="872"/>
      <c r="PAV382" s="872"/>
      <c r="PAW382" s="872"/>
      <c r="PAX382" s="872"/>
      <c r="PAY382" s="872"/>
      <c r="PAZ382" s="872"/>
      <c r="PBA382" s="872"/>
      <c r="PBB382" s="872"/>
      <c r="PBC382" s="872"/>
      <c r="PBD382" s="872"/>
      <c r="PBE382" s="872"/>
      <c r="PBF382" s="872"/>
      <c r="PBG382" s="872"/>
      <c r="PBH382" s="872"/>
      <c r="PBI382" s="872"/>
      <c r="PBJ382" s="872"/>
      <c r="PBK382" s="872"/>
      <c r="PBL382" s="872"/>
      <c r="PBM382" s="872"/>
      <c r="PBN382" s="872"/>
      <c r="PBO382" s="872"/>
      <c r="PBP382" s="872"/>
      <c r="PBQ382" s="872"/>
      <c r="PBR382" s="872"/>
      <c r="PBS382" s="872"/>
      <c r="PBT382" s="872"/>
      <c r="PBU382" s="872"/>
      <c r="PBV382" s="872"/>
      <c r="PBW382" s="872"/>
      <c r="PBX382" s="872"/>
      <c r="PBY382" s="872"/>
      <c r="PBZ382" s="872"/>
      <c r="PCA382" s="872"/>
      <c r="PCB382" s="872"/>
      <c r="PCC382" s="872"/>
      <c r="PCD382" s="872"/>
      <c r="PCE382" s="872"/>
      <c r="PCF382" s="872"/>
      <c r="PCG382" s="872"/>
      <c r="PCH382" s="872"/>
      <c r="PCI382" s="872"/>
      <c r="PCJ382" s="872"/>
      <c r="PCK382" s="872"/>
      <c r="PCL382" s="872"/>
      <c r="PCM382" s="872"/>
      <c r="PCN382" s="872"/>
      <c r="PCO382" s="872"/>
      <c r="PCP382" s="872"/>
      <c r="PCQ382" s="872"/>
      <c r="PCR382" s="872"/>
      <c r="PCS382" s="872"/>
      <c r="PCT382" s="872"/>
      <c r="PCU382" s="872"/>
      <c r="PCV382" s="872"/>
      <c r="PCW382" s="872"/>
      <c r="PCX382" s="872"/>
      <c r="PCY382" s="872"/>
      <c r="PCZ382" s="872"/>
      <c r="PDA382" s="872"/>
      <c r="PDB382" s="872"/>
      <c r="PDC382" s="872"/>
      <c r="PDD382" s="872"/>
      <c r="PDE382" s="872"/>
      <c r="PDF382" s="872"/>
      <c r="PDG382" s="872"/>
      <c r="PDH382" s="872"/>
      <c r="PDI382" s="872"/>
      <c r="PDJ382" s="872"/>
      <c r="PDK382" s="872"/>
      <c r="PDL382" s="872"/>
      <c r="PDM382" s="872"/>
      <c r="PDN382" s="872"/>
      <c r="PDO382" s="872"/>
      <c r="PDP382" s="872"/>
      <c r="PDQ382" s="872"/>
      <c r="PDR382" s="872"/>
      <c r="PDS382" s="872"/>
      <c r="PDT382" s="872"/>
      <c r="PDU382" s="872"/>
      <c r="PDV382" s="872"/>
      <c r="PDW382" s="872"/>
      <c r="PDX382" s="872"/>
      <c r="PDY382" s="872"/>
      <c r="PDZ382" s="872"/>
      <c r="PEA382" s="872"/>
      <c r="PEB382" s="872"/>
      <c r="PEC382" s="872"/>
      <c r="PED382" s="872"/>
      <c r="PEE382" s="872"/>
      <c r="PEF382" s="872"/>
      <c r="PEG382" s="872"/>
      <c r="PEH382" s="872"/>
      <c r="PEI382" s="872"/>
      <c r="PEJ382" s="872"/>
      <c r="PEK382" s="872"/>
      <c r="PEL382" s="872"/>
      <c r="PEM382" s="872"/>
      <c r="PEN382" s="872"/>
      <c r="PEO382" s="872"/>
      <c r="PEP382" s="872"/>
      <c r="PEQ382" s="872"/>
      <c r="PER382" s="872"/>
      <c r="PES382" s="872"/>
      <c r="PET382" s="872"/>
      <c r="PEU382" s="872"/>
      <c r="PEV382" s="872"/>
      <c r="PEW382" s="872"/>
      <c r="PEX382" s="872"/>
      <c r="PEY382" s="872"/>
      <c r="PEZ382" s="872"/>
      <c r="PFA382" s="872"/>
      <c r="PFB382" s="872"/>
      <c r="PFC382" s="872"/>
      <c r="PFD382" s="872"/>
      <c r="PFE382" s="872"/>
      <c r="PFF382" s="872"/>
      <c r="PFG382" s="872"/>
      <c r="PFH382" s="872"/>
      <c r="PFI382" s="872"/>
      <c r="PFJ382" s="872"/>
      <c r="PFK382" s="872"/>
      <c r="PFL382" s="872"/>
      <c r="PFM382" s="872"/>
      <c r="PFN382" s="872"/>
      <c r="PFO382" s="872"/>
      <c r="PFP382" s="872"/>
      <c r="PFQ382" s="872"/>
      <c r="PFR382" s="872"/>
      <c r="PFS382" s="872"/>
      <c r="PFT382" s="872"/>
      <c r="PFU382" s="872"/>
      <c r="PFV382" s="872"/>
      <c r="PFW382" s="872"/>
      <c r="PFX382" s="872"/>
      <c r="PFY382" s="872"/>
      <c r="PFZ382" s="872"/>
      <c r="PGA382" s="872"/>
      <c r="PGB382" s="872"/>
      <c r="PGC382" s="872"/>
      <c r="PGD382" s="872"/>
      <c r="PGE382" s="872"/>
      <c r="PGF382" s="872"/>
      <c r="PGG382" s="872"/>
      <c r="PGH382" s="872"/>
      <c r="PGI382" s="872"/>
      <c r="PGJ382" s="872"/>
      <c r="PGK382" s="872"/>
      <c r="PGL382" s="872"/>
      <c r="PGM382" s="872"/>
      <c r="PGN382" s="872"/>
      <c r="PGO382" s="872"/>
      <c r="PGP382" s="872"/>
      <c r="PGQ382" s="872"/>
      <c r="PGR382" s="872"/>
      <c r="PGS382" s="872"/>
      <c r="PGT382" s="872"/>
      <c r="PGU382" s="872"/>
      <c r="PGV382" s="872"/>
      <c r="PGW382" s="872"/>
      <c r="PGX382" s="872"/>
      <c r="PGY382" s="872"/>
      <c r="PGZ382" s="872"/>
      <c r="PHA382" s="872"/>
      <c r="PHB382" s="872"/>
      <c r="PHC382" s="872"/>
      <c r="PHD382" s="872"/>
      <c r="PHE382" s="872"/>
      <c r="PHF382" s="872"/>
      <c r="PHG382" s="872"/>
      <c r="PHH382" s="872"/>
      <c r="PHI382" s="872"/>
      <c r="PHJ382" s="872"/>
      <c r="PHK382" s="872"/>
      <c r="PHL382" s="872"/>
      <c r="PHM382" s="872"/>
      <c r="PHN382" s="872"/>
      <c r="PHO382" s="872"/>
      <c r="PHP382" s="872"/>
      <c r="PHQ382" s="872"/>
      <c r="PHR382" s="872"/>
      <c r="PHS382" s="872"/>
      <c r="PHT382" s="872"/>
      <c r="PHU382" s="872"/>
      <c r="PHV382" s="872"/>
      <c r="PHW382" s="872"/>
      <c r="PHX382" s="872"/>
      <c r="PHY382" s="872"/>
      <c r="PHZ382" s="872"/>
      <c r="PIA382" s="872"/>
      <c r="PIB382" s="872"/>
      <c r="PIC382" s="872"/>
      <c r="PID382" s="872"/>
      <c r="PIE382" s="872"/>
      <c r="PIF382" s="872"/>
      <c r="PIG382" s="872"/>
      <c r="PIH382" s="872"/>
      <c r="PII382" s="872"/>
      <c r="PIJ382" s="872"/>
      <c r="PIK382" s="872"/>
      <c r="PIL382" s="872"/>
      <c r="PIM382" s="872"/>
      <c r="PIN382" s="872"/>
      <c r="PIO382" s="872"/>
      <c r="PIP382" s="872"/>
      <c r="PIQ382" s="872"/>
      <c r="PIR382" s="872"/>
      <c r="PIS382" s="872"/>
      <c r="PIT382" s="872"/>
      <c r="PIU382" s="872"/>
      <c r="PIV382" s="872"/>
      <c r="PIW382" s="872"/>
      <c r="PIX382" s="872"/>
      <c r="PIY382" s="872"/>
      <c r="PIZ382" s="872"/>
      <c r="PJA382" s="872"/>
      <c r="PJB382" s="872"/>
      <c r="PJC382" s="872"/>
      <c r="PJD382" s="872"/>
      <c r="PJE382" s="872"/>
      <c r="PJF382" s="872"/>
      <c r="PJG382" s="872"/>
      <c r="PJH382" s="872"/>
      <c r="PJI382" s="872"/>
      <c r="PJJ382" s="872"/>
      <c r="PJK382" s="872"/>
      <c r="PJL382" s="872"/>
      <c r="PJM382" s="872"/>
      <c r="PJN382" s="872"/>
      <c r="PJO382" s="872"/>
      <c r="PJP382" s="872"/>
      <c r="PJQ382" s="872"/>
      <c r="PJR382" s="872"/>
      <c r="PJS382" s="872"/>
      <c r="PJT382" s="872"/>
      <c r="PJU382" s="872"/>
      <c r="PJV382" s="872"/>
      <c r="PJW382" s="872"/>
      <c r="PJX382" s="872"/>
      <c r="PJY382" s="872"/>
      <c r="PJZ382" s="872"/>
      <c r="PKA382" s="872"/>
      <c r="PKB382" s="872"/>
      <c r="PKC382" s="872"/>
      <c r="PKD382" s="872"/>
      <c r="PKE382" s="872"/>
      <c r="PKF382" s="872"/>
      <c r="PKG382" s="872"/>
      <c r="PKH382" s="872"/>
      <c r="PKI382" s="872"/>
      <c r="PKJ382" s="872"/>
      <c r="PKK382" s="872"/>
      <c r="PKL382" s="872"/>
      <c r="PKM382" s="872"/>
      <c r="PKN382" s="872"/>
      <c r="PKO382" s="872"/>
      <c r="PKP382" s="872"/>
      <c r="PKQ382" s="872"/>
      <c r="PKR382" s="872"/>
      <c r="PKS382" s="872"/>
      <c r="PKT382" s="872"/>
      <c r="PKU382" s="872"/>
      <c r="PKV382" s="872"/>
      <c r="PKW382" s="872"/>
      <c r="PKX382" s="872"/>
      <c r="PKY382" s="872"/>
      <c r="PKZ382" s="872"/>
      <c r="PLA382" s="872"/>
      <c r="PLB382" s="872"/>
      <c r="PLC382" s="872"/>
      <c r="PLD382" s="872"/>
      <c r="PLE382" s="872"/>
      <c r="PLF382" s="872"/>
      <c r="PLG382" s="872"/>
      <c r="PLH382" s="872"/>
      <c r="PLI382" s="872"/>
      <c r="PLJ382" s="872"/>
      <c r="PLK382" s="872"/>
      <c r="PLL382" s="872"/>
      <c r="PLM382" s="872"/>
      <c r="PLN382" s="872"/>
      <c r="PLO382" s="872"/>
      <c r="PLP382" s="872"/>
      <c r="PLQ382" s="872"/>
      <c r="PLR382" s="872"/>
      <c r="PLS382" s="872"/>
      <c r="PLT382" s="872"/>
      <c r="PLU382" s="872"/>
      <c r="PLV382" s="872"/>
      <c r="PLW382" s="872"/>
      <c r="PLX382" s="872"/>
      <c r="PLY382" s="872"/>
      <c r="PLZ382" s="872"/>
      <c r="PMA382" s="872"/>
      <c r="PMB382" s="872"/>
      <c r="PMC382" s="872"/>
      <c r="PMD382" s="872"/>
      <c r="PME382" s="872"/>
      <c r="PMF382" s="872"/>
      <c r="PMG382" s="872"/>
      <c r="PMH382" s="872"/>
      <c r="PMI382" s="872"/>
      <c r="PMJ382" s="872"/>
      <c r="PMK382" s="872"/>
      <c r="PML382" s="872"/>
      <c r="PMM382" s="872"/>
      <c r="PMN382" s="872"/>
      <c r="PMO382" s="872"/>
      <c r="PMP382" s="872"/>
      <c r="PMQ382" s="872"/>
      <c r="PMR382" s="872"/>
      <c r="PMS382" s="872"/>
      <c r="PMT382" s="872"/>
      <c r="PMU382" s="872"/>
      <c r="PMV382" s="872"/>
      <c r="PMW382" s="872"/>
      <c r="PMX382" s="872"/>
      <c r="PMY382" s="872"/>
      <c r="PMZ382" s="872"/>
      <c r="PNA382" s="872"/>
      <c r="PNB382" s="872"/>
      <c r="PNC382" s="872"/>
      <c r="PND382" s="872"/>
      <c r="PNE382" s="872"/>
      <c r="PNF382" s="872"/>
      <c r="PNG382" s="872"/>
      <c r="PNH382" s="872"/>
      <c r="PNI382" s="872"/>
      <c r="PNJ382" s="872"/>
      <c r="PNK382" s="872"/>
      <c r="PNL382" s="872"/>
      <c r="PNM382" s="872"/>
      <c r="PNN382" s="872"/>
      <c r="PNO382" s="872"/>
      <c r="PNP382" s="872"/>
      <c r="PNQ382" s="872"/>
      <c r="PNR382" s="872"/>
      <c r="PNS382" s="872"/>
      <c r="PNT382" s="872"/>
      <c r="PNU382" s="872"/>
      <c r="PNV382" s="872"/>
      <c r="PNW382" s="872"/>
      <c r="PNX382" s="872"/>
      <c r="PNY382" s="872"/>
      <c r="PNZ382" s="872"/>
      <c r="POA382" s="872"/>
      <c r="POB382" s="872"/>
      <c r="POC382" s="872"/>
      <c r="POD382" s="872"/>
      <c r="POE382" s="872"/>
      <c r="POF382" s="872"/>
      <c r="POG382" s="872"/>
      <c r="POH382" s="872"/>
      <c r="POI382" s="872"/>
      <c r="POJ382" s="872"/>
      <c r="POK382" s="872"/>
      <c r="POL382" s="872"/>
      <c r="POM382" s="872"/>
      <c r="PON382" s="872"/>
      <c r="POO382" s="872"/>
      <c r="POP382" s="872"/>
      <c r="POQ382" s="872"/>
      <c r="POR382" s="872"/>
      <c r="POS382" s="872"/>
      <c r="POT382" s="872"/>
      <c r="POU382" s="872"/>
      <c r="POV382" s="872"/>
      <c r="POW382" s="872"/>
      <c r="POX382" s="872"/>
      <c r="POY382" s="872"/>
      <c r="POZ382" s="872"/>
      <c r="PPA382" s="872"/>
      <c r="PPB382" s="872"/>
      <c r="PPC382" s="872"/>
      <c r="PPD382" s="872"/>
      <c r="PPE382" s="872"/>
      <c r="PPF382" s="872"/>
      <c r="PPG382" s="872"/>
      <c r="PPH382" s="872"/>
      <c r="PPI382" s="872"/>
      <c r="PPJ382" s="872"/>
      <c r="PPK382" s="872"/>
      <c r="PPL382" s="872"/>
      <c r="PPM382" s="872"/>
      <c r="PPN382" s="872"/>
      <c r="PPO382" s="872"/>
      <c r="PPP382" s="872"/>
      <c r="PPQ382" s="872"/>
      <c r="PPR382" s="872"/>
      <c r="PPS382" s="872"/>
      <c r="PPT382" s="872"/>
      <c r="PPU382" s="872"/>
      <c r="PPV382" s="872"/>
      <c r="PPW382" s="872"/>
      <c r="PPX382" s="872"/>
      <c r="PPY382" s="872"/>
      <c r="PPZ382" s="872"/>
      <c r="PQA382" s="872"/>
      <c r="PQB382" s="872"/>
      <c r="PQC382" s="872"/>
      <c r="PQD382" s="872"/>
      <c r="PQE382" s="872"/>
      <c r="PQF382" s="872"/>
      <c r="PQG382" s="872"/>
      <c r="PQH382" s="872"/>
      <c r="PQI382" s="872"/>
      <c r="PQJ382" s="872"/>
      <c r="PQK382" s="872"/>
      <c r="PQL382" s="872"/>
      <c r="PQM382" s="872"/>
      <c r="PQN382" s="872"/>
      <c r="PQO382" s="872"/>
      <c r="PQP382" s="872"/>
      <c r="PQQ382" s="872"/>
      <c r="PQR382" s="872"/>
      <c r="PQS382" s="872"/>
      <c r="PQT382" s="872"/>
      <c r="PQU382" s="872"/>
      <c r="PQV382" s="872"/>
      <c r="PQW382" s="872"/>
      <c r="PQX382" s="872"/>
      <c r="PQY382" s="872"/>
      <c r="PQZ382" s="872"/>
      <c r="PRA382" s="872"/>
      <c r="PRB382" s="872"/>
      <c r="PRC382" s="872"/>
      <c r="PRD382" s="872"/>
      <c r="PRE382" s="872"/>
      <c r="PRF382" s="872"/>
      <c r="PRG382" s="872"/>
      <c r="PRH382" s="872"/>
      <c r="PRI382" s="872"/>
      <c r="PRJ382" s="872"/>
      <c r="PRK382" s="872"/>
      <c r="PRL382" s="872"/>
      <c r="PRM382" s="872"/>
      <c r="PRN382" s="872"/>
      <c r="PRO382" s="872"/>
      <c r="PRP382" s="872"/>
      <c r="PRQ382" s="872"/>
      <c r="PRR382" s="872"/>
      <c r="PRS382" s="872"/>
      <c r="PRT382" s="872"/>
      <c r="PRU382" s="872"/>
      <c r="PRV382" s="872"/>
      <c r="PRW382" s="872"/>
      <c r="PRX382" s="872"/>
      <c r="PRY382" s="872"/>
      <c r="PRZ382" s="872"/>
      <c r="PSA382" s="872"/>
      <c r="PSB382" s="872"/>
      <c r="PSC382" s="872"/>
      <c r="PSD382" s="872"/>
      <c r="PSE382" s="872"/>
      <c r="PSF382" s="872"/>
      <c r="PSG382" s="872"/>
      <c r="PSH382" s="872"/>
      <c r="PSI382" s="872"/>
      <c r="PSJ382" s="872"/>
      <c r="PSK382" s="872"/>
      <c r="PSL382" s="872"/>
      <c r="PSM382" s="872"/>
      <c r="PSN382" s="872"/>
      <c r="PSO382" s="872"/>
      <c r="PSP382" s="872"/>
      <c r="PSQ382" s="872"/>
      <c r="PSR382" s="872"/>
      <c r="PSS382" s="872"/>
      <c r="PST382" s="872"/>
      <c r="PSU382" s="872"/>
      <c r="PSV382" s="872"/>
      <c r="PSW382" s="872"/>
      <c r="PSX382" s="872"/>
      <c r="PSY382" s="872"/>
      <c r="PSZ382" s="872"/>
      <c r="PTA382" s="872"/>
      <c r="PTB382" s="872"/>
      <c r="PTC382" s="872"/>
      <c r="PTD382" s="872"/>
      <c r="PTE382" s="872"/>
      <c r="PTF382" s="872"/>
      <c r="PTG382" s="872"/>
      <c r="PTH382" s="872"/>
      <c r="PTI382" s="872"/>
      <c r="PTJ382" s="872"/>
      <c r="PTK382" s="872"/>
      <c r="PTL382" s="872"/>
      <c r="PTM382" s="872"/>
      <c r="PTN382" s="872"/>
      <c r="PTO382" s="872"/>
      <c r="PTP382" s="872"/>
      <c r="PTQ382" s="872"/>
      <c r="PTR382" s="872"/>
      <c r="PTS382" s="872"/>
      <c r="PTT382" s="872"/>
      <c r="PTU382" s="872"/>
      <c r="PTV382" s="872"/>
      <c r="PTW382" s="872"/>
      <c r="PTX382" s="872"/>
      <c r="PTY382" s="872"/>
      <c r="PTZ382" s="872"/>
      <c r="PUA382" s="872"/>
      <c r="PUB382" s="872"/>
      <c r="PUC382" s="872"/>
      <c r="PUD382" s="872"/>
      <c r="PUE382" s="872"/>
      <c r="PUF382" s="872"/>
      <c r="PUG382" s="872"/>
      <c r="PUH382" s="872"/>
      <c r="PUI382" s="872"/>
      <c r="PUJ382" s="872"/>
      <c r="PUK382" s="872"/>
      <c r="PUL382" s="872"/>
      <c r="PUM382" s="872"/>
      <c r="PUN382" s="872"/>
      <c r="PUO382" s="872"/>
      <c r="PUP382" s="872"/>
      <c r="PUQ382" s="872"/>
      <c r="PUR382" s="872"/>
      <c r="PUS382" s="872"/>
      <c r="PUT382" s="872"/>
      <c r="PUU382" s="872"/>
      <c r="PUV382" s="872"/>
      <c r="PUW382" s="872"/>
      <c r="PUX382" s="872"/>
      <c r="PUY382" s="872"/>
      <c r="PUZ382" s="872"/>
      <c r="PVA382" s="872"/>
      <c r="PVB382" s="872"/>
      <c r="PVC382" s="872"/>
      <c r="PVD382" s="872"/>
      <c r="PVE382" s="872"/>
      <c r="PVF382" s="872"/>
      <c r="PVG382" s="872"/>
      <c r="PVH382" s="872"/>
      <c r="PVI382" s="872"/>
      <c r="PVJ382" s="872"/>
      <c r="PVK382" s="872"/>
      <c r="PVL382" s="872"/>
      <c r="PVM382" s="872"/>
      <c r="PVN382" s="872"/>
      <c r="PVO382" s="872"/>
      <c r="PVP382" s="872"/>
      <c r="PVQ382" s="872"/>
      <c r="PVR382" s="872"/>
      <c r="PVS382" s="872"/>
      <c r="PVT382" s="872"/>
      <c r="PVU382" s="872"/>
      <c r="PVV382" s="872"/>
      <c r="PVW382" s="872"/>
      <c r="PVX382" s="872"/>
      <c r="PVY382" s="872"/>
      <c r="PVZ382" s="872"/>
      <c r="PWA382" s="872"/>
      <c r="PWB382" s="872"/>
      <c r="PWC382" s="872"/>
      <c r="PWD382" s="872"/>
      <c r="PWE382" s="872"/>
      <c r="PWF382" s="872"/>
      <c r="PWG382" s="872"/>
      <c r="PWH382" s="872"/>
      <c r="PWI382" s="872"/>
      <c r="PWJ382" s="872"/>
      <c r="PWK382" s="872"/>
      <c r="PWL382" s="872"/>
      <c r="PWM382" s="872"/>
      <c r="PWN382" s="872"/>
      <c r="PWO382" s="872"/>
      <c r="PWP382" s="872"/>
      <c r="PWQ382" s="872"/>
      <c r="PWR382" s="872"/>
      <c r="PWS382" s="872"/>
      <c r="PWT382" s="872"/>
      <c r="PWU382" s="872"/>
      <c r="PWV382" s="872"/>
      <c r="PWW382" s="872"/>
      <c r="PWX382" s="872"/>
      <c r="PWY382" s="872"/>
      <c r="PWZ382" s="872"/>
      <c r="PXA382" s="872"/>
      <c r="PXB382" s="872"/>
      <c r="PXC382" s="872"/>
      <c r="PXD382" s="872"/>
      <c r="PXE382" s="872"/>
      <c r="PXF382" s="872"/>
      <c r="PXG382" s="872"/>
      <c r="PXH382" s="872"/>
      <c r="PXI382" s="872"/>
      <c r="PXJ382" s="872"/>
      <c r="PXK382" s="872"/>
      <c r="PXL382" s="872"/>
      <c r="PXM382" s="872"/>
      <c r="PXN382" s="872"/>
      <c r="PXO382" s="872"/>
      <c r="PXP382" s="872"/>
      <c r="PXQ382" s="872"/>
      <c r="PXR382" s="872"/>
      <c r="PXS382" s="872"/>
      <c r="PXT382" s="872"/>
      <c r="PXU382" s="872"/>
      <c r="PXV382" s="872"/>
      <c r="PXW382" s="872"/>
      <c r="PXX382" s="872"/>
      <c r="PXY382" s="872"/>
      <c r="PXZ382" s="872"/>
      <c r="PYA382" s="872"/>
      <c r="PYB382" s="872"/>
      <c r="PYC382" s="872"/>
      <c r="PYD382" s="872"/>
      <c r="PYE382" s="872"/>
      <c r="PYF382" s="872"/>
      <c r="PYG382" s="872"/>
      <c r="PYH382" s="872"/>
      <c r="PYI382" s="872"/>
      <c r="PYJ382" s="872"/>
      <c r="PYK382" s="872"/>
      <c r="PYL382" s="872"/>
      <c r="PYM382" s="872"/>
      <c r="PYN382" s="872"/>
      <c r="PYO382" s="872"/>
      <c r="PYP382" s="872"/>
      <c r="PYQ382" s="872"/>
      <c r="PYR382" s="872"/>
      <c r="PYS382" s="872"/>
      <c r="PYT382" s="872"/>
      <c r="PYU382" s="872"/>
      <c r="PYV382" s="872"/>
      <c r="PYW382" s="872"/>
      <c r="PYX382" s="872"/>
      <c r="PYY382" s="872"/>
      <c r="PYZ382" s="872"/>
      <c r="PZA382" s="872"/>
      <c r="PZB382" s="872"/>
      <c r="PZC382" s="872"/>
      <c r="PZD382" s="872"/>
      <c r="PZE382" s="872"/>
      <c r="PZF382" s="872"/>
      <c r="PZG382" s="872"/>
      <c r="PZH382" s="872"/>
      <c r="PZI382" s="872"/>
      <c r="PZJ382" s="872"/>
      <c r="PZK382" s="872"/>
      <c r="PZL382" s="872"/>
      <c r="PZM382" s="872"/>
      <c r="PZN382" s="872"/>
      <c r="PZO382" s="872"/>
      <c r="PZP382" s="872"/>
      <c r="PZQ382" s="872"/>
      <c r="PZR382" s="872"/>
      <c r="PZS382" s="872"/>
      <c r="PZT382" s="872"/>
      <c r="PZU382" s="872"/>
      <c r="PZV382" s="872"/>
      <c r="PZW382" s="872"/>
      <c r="PZX382" s="872"/>
      <c r="PZY382" s="872"/>
      <c r="PZZ382" s="872"/>
      <c r="QAA382" s="872"/>
      <c r="QAB382" s="872"/>
      <c r="QAC382" s="872"/>
      <c r="QAD382" s="872"/>
      <c r="QAE382" s="872"/>
      <c r="QAF382" s="872"/>
      <c r="QAG382" s="872"/>
      <c r="QAH382" s="872"/>
      <c r="QAI382" s="872"/>
      <c r="QAJ382" s="872"/>
      <c r="QAK382" s="872"/>
      <c r="QAL382" s="872"/>
      <c r="QAM382" s="872"/>
      <c r="QAN382" s="872"/>
      <c r="QAO382" s="872"/>
      <c r="QAP382" s="872"/>
      <c r="QAQ382" s="872"/>
      <c r="QAR382" s="872"/>
      <c r="QAS382" s="872"/>
      <c r="QAT382" s="872"/>
      <c r="QAU382" s="872"/>
      <c r="QAV382" s="872"/>
      <c r="QAW382" s="872"/>
      <c r="QAX382" s="872"/>
      <c r="QAY382" s="872"/>
      <c r="QAZ382" s="872"/>
      <c r="QBA382" s="872"/>
      <c r="QBB382" s="872"/>
      <c r="QBC382" s="872"/>
      <c r="QBD382" s="872"/>
      <c r="QBE382" s="872"/>
      <c r="QBF382" s="872"/>
      <c r="QBG382" s="872"/>
      <c r="QBH382" s="872"/>
      <c r="QBI382" s="872"/>
      <c r="QBJ382" s="872"/>
      <c r="QBK382" s="872"/>
      <c r="QBL382" s="872"/>
      <c r="QBM382" s="872"/>
      <c r="QBN382" s="872"/>
      <c r="QBO382" s="872"/>
      <c r="QBP382" s="872"/>
      <c r="QBQ382" s="872"/>
      <c r="QBR382" s="872"/>
      <c r="QBS382" s="872"/>
      <c r="QBT382" s="872"/>
      <c r="QBU382" s="872"/>
      <c r="QBV382" s="872"/>
      <c r="QBW382" s="872"/>
      <c r="QBX382" s="872"/>
      <c r="QBY382" s="872"/>
      <c r="QBZ382" s="872"/>
      <c r="QCA382" s="872"/>
      <c r="QCB382" s="872"/>
      <c r="QCC382" s="872"/>
      <c r="QCD382" s="872"/>
      <c r="QCE382" s="872"/>
      <c r="QCF382" s="872"/>
      <c r="QCG382" s="872"/>
      <c r="QCH382" s="872"/>
      <c r="QCI382" s="872"/>
      <c r="QCJ382" s="872"/>
      <c r="QCK382" s="872"/>
      <c r="QCL382" s="872"/>
      <c r="QCM382" s="872"/>
      <c r="QCN382" s="872"/>
      <c r="QCO382" s="872"/>
      <c r="QCP382" s="872"/>
      <c r="QCQ382" s="872"/>
      <c r="QCR382" s="872"/>
      <c r="QCS382" s="872"/>
      <c r="QCT382" s="872"/>
      <c r="QCU382" s="872"/>
      <c r="QCV382" s="872"/>
      <c r="QCW382" s="872"/>
      <c r="QCX382" s="872"/>
      <c r="QCY382" s="872"/>
      <c r="QCZ382" s="872"/>
      <c r="QDA382" s="872"/>
      <c r="QDB382" s="872"/>
      <c r="QDC382" s="872"/>
      <c r="QDD382" s="872"/>
      <c r="QDE382" s="872"/>
      <c r="QDF382" s="872"/>
      <c r="QDG382" s="872"/>
      <c r="QDH382" s="872"/>
      <c r="QDI382" s="872"/>
      <c r="QDJ382" s="872"/>
      <c r="QDK382" s="872"/>
      <c r="QDL382" s="872"/>
      <c r="QDM382" s="872"/>
      <c r="QDN382" s="872"/>
      <c r="QDO382" s="872"/>
      <c r="QDP382" s="872"/>
      <c r="QDQ382" s="872"/>
      <c r="QDR382" s="872"/>
      <c r="QDS382" s="872"/>
      <c r="QDT382" s="872"/>
      <c r="QDU382" s="872"/>
      <c r="QDV382" s="872"/>
      <c r="QDW382" s="872"/>
      <c r="QDX382" s="872"/>
      <c r="QDY382" s="872"/>
      <c r="QDZ382" s="872"/>
      <c r="QEA382" s="872"/>
      <c r="QEB382" s="872"/>
      <c r="QEC382" s="872"/>
      <c r="QED382" s="872"/>
      <c r="QEE382" s="872"/>
      <c r="QEF382" s="872"/>
      <c r="QEG382" s="872"/>
      <c r="QEH382" s="872"/>
      <c r="QEI382" s="872"/>
      <c r="QEJ382" s="872"/>
      <c r="QEK382" s="872"/>
      <c r="QEL382" s="872"/>
      <c r="QEM382" s="872"/>
      <c r="QEN382" s="872"/>
      <c r="QEO382" s="872"/>
      <c r="QEP382" s="872"/>
      <c r="QEQ382" s="872"/>
      <c r="QER382" s="872"/>
      <c r="QES382" s="872"/>
      <c r="QET382" s="872"/>
      <c r="QEU382" s="872"/>
      <c r="QEV382" s="872"/>
      <c r="QEW382" s="872"/>
      <c r="QEX382" s="872"/>
      <c r="QEY382" s="872"/>
      <c r="QEZ382" s="872"/>
      <c r="QFA382" s="872"/>
      <c r="QFB382" s="872"/>
      <c r="QFC382" s="872"/>
      <c r="QFD382" s="872"/>
      <c r="QFE382" s="872"/>
      <c r="QFF382" s="872"/>
      <c r="QFG382" s="872"/>
      <c r="QFH382" s="872"/>
      <c r="QFI382" s="872"/>
      <c r="QFJ382" s="872"/>
      <c r="QFK382" s="872"/>
      <c r="QFL382" s="872"/>
      <c r="QFM382" s="872"/>
      <c r="QFN382" s="872"/>
      <c r="QFO382" s="872"/>
      <c r="QFP382" s="872"/>
      <c r="QFQ382" s="872"/>
      <c r="QFR382" s="872"/>
      <c r="QFS382" s="872"/>
      <c r="QFT382" s="872"/>
      <c r="QFU382" s="872"/>
      <c r="QFV382" s="872"/>
      <c r="QFW382" s="872"/>
      <c r="QFX382" s="872"/>
      <c r="QFY382" s="872"/>
      <c r="QFZ382" s="872"/>
      <c r="QGA382" s="872"/>
      <c r="QGB382" s="872"/>
      <c r="QGC382" s="872"/>
      <c r="QGD382" s="872"/>
      <c r="QGE382" s="872"/>
      <c r="QGF382" s="872"/>
      <c r="QGG382" s="872"/>
      <c r="QGH382" s="872"/>
      <c r="QGI382" s="872"/>
      <c r="QGJ382" s="872"/>
      <c r="QGK382" s="872"/>
      <c r="QGL382" s="872"/>
      <c r="QGM382" s="872"/>
      <c r="QGN382" s="872"/>
      <c r="QGO382" s="872"/>
      <c r="QGP382" s="872"/>
      <c r="QGQ382" s="872"/>
      <c r="QGR382" s="872"/>
      <c r="QGS382" s="872"/>
      <c r="QGT382" s="872"/>
      <c r="QGU382" s="872"/>
      <c r="QGV382" s="872"/>
      <c r="QGW382" s="872"/>
      <c r="QGX382" s="872"/>
      <c r="QGY382" s="872"/>
      <c r="QGZ382" s="872"/>
      <c r="QHA382" s="872"/>
      <c r="QHB382" s="872"/>
      <c r="QHC382" s="872"/>
      <c r="QHD382" s="872"/>
      <c r="QHE382" s="872"/>
      <c r="QHF382" s="872"/>
      <c r="QHG382" s="872"/>
      <c r="QHH382" s="872"/>
      <c r="QHI382" s="872"/>
      <c r="QHJ382" s="872"/>
      <c r="QHK382" s="872"/>
      <c r="QHL382" s="872"/>
      <c r="QHM382" s="872"/>
      <c r="QHN382" s="872"/>
      <c r="QHO382" s="872"/>
      <c r="QHP382" s="872"/>
      <c r="QHQ382" s="872"/>
      <c r="QHR382" s="872"/>
      <c r="QHS382" s="872"/>
      <c r="QHT382" s="872"/>
      <c r="QHU382" s="872"/>
      <c r="QHV382" s="872"/>
      <c r="QHW382" s="872"/>
      <c r="QHX382" s="872"/>
      <c r="QHY382" s="872"/>
      <c r="QHZ382" s="872"/>
      <c r="QIA382" s="872"/>
      <c r="QIB382" s="872"/>
      <c r="QIC382" s="872"/>
      <c r="QID382" s="872"/>
      <c r="QIE382" s="872"/>
      <c r="QIF382" s="872"/>
      <c r="QIG382" s="872"/>
      <c r="QIH382" s="872"/>
      <c r="QII382" s="872"/>
      <c r="QIJ382" s="872"/>
      <c r="QIK382" s="872"/>
      <c r="QIL382" s="872"/>
      <c r="QIM382" s="872"/>
      <c r="QIN382" s="872"/>
      <c r="QIO382" s="872"/>
      <c r="QIP382" s="872"/>
      <c r="QIQ382" s="872"/>
      <c r="QIR382" s="872"/>
      <c r="QIS382" s="872"/>
      <c r="QIT382" s="872"/>
      <c r="QIU382" s="872"/>
      <c r="QIV382" s="872"/>
      <c r="QIW382" s="872"/>
      <c r="QIX382" s="872"/>
      <c r="QIY382" s="872"/>
      <c r="QIZ382" s="872"/>
      <c r="QJA382" s="872"/>
      <c r="QJB382" s="872"/>
      <c r="QJC382" s="872"/>
      <c r="QJD382" s="872"/>
      <c r="QJE382" s="872"/>
      <c r="QJF382" s="872"/>
      <c r="QJG382" s="872"/>
      <c r="QJH382" s="872"/>
      <c r="QJI382" s="872"/>
      <c r="QJJ382" s="872"/>
      <c r="QJK382" s="872"/>
      <c r="QJL382" s="872"/>
      <c r="QJM382" s="872"/>
      <c r="QJN382" s="872"/>
      <c r="QJO382" s="872"/>
      <c r="QJP382" s="872"/>
      <c r="QJQ382" s="872"/>
      <c r="QJR382" s="872"/>
      <c r="QJS382" s="872"/>
      <c r="QJT382" s="872"/>
      <c r="QJU382" s="872"/>
      <c r="QJV382" s="872"/>
      <c r="QJW382" s="872"/>
      <c r="QJX382" s="872"/>
      <c r="QJY382" s="872"/>
      <c r="QJZ382" s="872"/>
      <c r="QKA382" s="872"/>
      <c r="QKB382" s="872"/>
      <c r="QKC382" s="872"/>
      <c r="QKD382" s="872"/>
      <c r="QKE382" s="872"/>
      <c r="QKF382" s="872"/>
      <c r="QKG382" s="872"/>
      <c r="QKH382" s="872"/>
      <c r="QKI382" s="872"/>
      <c r="QKJ382" s="872"/>
      <c r="QKK382" s="872"/>
      <c r="QKL382" s="872"/>
      <c r="QKM382" s="872"/>
      <c r="QKN382" s="872"/>
      <c r="QKO382" s="872"/>
      <c r="QKP382" s="872"/>
      <c r="QKQ382" s="872"/>
      <c r="QKR382" s="872"/>
      <c r="QKS382" s="872"/>
      <c r="QKT382" s="872"/>
      <c r="QKU382" s="872"/>
      <c r="QKV382" s="872"/>
      <c r="QKW382" s="872"/>
      <c r="QKX382" s="872"/>
      <c r="QKY382" s="872"/>
      <c r="QKZ382" s="872"/>
      <c r="QLA382" s="872"/>
      <c r="QLB382" s="872"/>
      <c r="QLC382" s="872"/>
      <c r="QLD382" s="872"/>
      <c r="QLE382" s="872"/>
      <c r="QLF382" s="872"/>
      <c r="QLG382" s="872"/>
      <c r="QLH382" s="872"/>
      <c r="QLI382" s="872"/>
      <c r="QLJ382" s="872"/>
      <c r="QLK382" s="872"/>
      <c r="QLL382" s="872"/>
      <c r="QLM382" s="872"/>
      <c r="QLN382" s="872"/>
      <c r="QLO382" s="872"/>
      <c r="QLP382" s="872"/>
      <c r="QLQ382" s="872"/>
      <c r="QLR382" s="872"/>
      <c r="QLS382" s="872"/>
      <c r="QLT382" s="872"/>
      <c r="QLU382" s="872"/>
      <c r="QLV382" s="872"/>
      <c r="QLW382" s="872"/>
      <c r="QLX382" s="872"/>
      <c r="QLY382" s="872"/>
      <c r="QLZ382" s="872"/>
      <c r="QMA382" s="872"/>
      <c r="QMB382" s="872"/>
      <c r="QMC382" s="872"/>
      <c r="QMD382" s="872"/>
      <c r="QME382" s="872"/>
      <c r="QMF382" s="872"/>
      <c r="QMG382" s="872"/>
      <c r="QMH382" s="872"/>
      <c r="QMI382" s="872"/>
      <c r="QMJ382" s="872"/>
      <c r="QMK382" s="872"/>
      <c r="QML382" s="872"/>
      <c r="QMM382" s="872"/>
      <c r="QMN382" s="872"/>
      <c r="QMO382" s="872"/>
      <c r="QMP382" s="872"/>
      <c r="QMQ382" s="872"/>
      <c r="QMR382" s="872"/>
      <c r="QMS382" s="872"/>
      <c r="QMT382" s="872"/>
      <c r="QMU382" s="872"/>
      <c r="QMV382" s="872"/>
      <c r="QMW382" s="872"/>
      <c r="QMX382" s="872"/>
      <c r="QMY382" s="872"/>
      <c r="QMZ382" s="872"/>
      <c r="QNA382" s="872"/>
      <c r="QNB382" s="872"/>
      <c r="QNC382" s="872"/>
      <c r="QND382" s="872"/>
      <c r="QNE382" s="872"/>
      <c r="QNF382" s="872"/>
      <c r="QNG382" s="872"/>
      <c r="QNH382" s="872"/>
      <c r="QNI382" s="872"/>
      <c r="QNJ382" s="872"/>
      <c r="QNK382" s="872"/>
      <c r="QNL382" s="872"/>
      <c r="QNM382" s="872"/>
      <c r="QNN382" s="872"/>
      <c r="QNO382" s="872"/>
      <c r="QNP382" s="872"/>
      <c r="QNQ382" s="872"/>
      <c r="QNR382" s="872"/>
      <c r="QNS382" s="872"/>
      <c r="QNT382" s="872"/>
      <c r="QNU382" s="872"/>
      <c r="QNV382" s="872"/>
      <c r="QNW382" s="872"/>
      <c r="QNX382" s="872"/>
      <c r="QNY382" s="872"/>
      <c r="QNZ382" s="872"/>
      <c r="QOA382" s="872"/>
      <c r="QOB382" s="872"/>
      <c r="QOC382" s="872"/>
      <c r="QOD382" s="872"/>
      <c r="QOE382" s="872"/>
      <c r="QOF382" s="872"/>
      <c r="QOG382" s="872"/>
      <c r="QOH382" s="872"/>
      <c r="QOI382" s="872"/>
      <c r="QOJ382" s="872"/>
      <c r="QOK382" s="872"/>
      <c r="QOL382" s="872"/>
      <c r="QOM382" s="872"/>
      <c r="QON382" s="872"/>
      <c r="QOO382" s="872"/>
      <c r="QOP382" s="872"/>
      <c r="QOQ382" s="872"/>
      <c r="QOR382" s="872"/>
      <c r="QOS382" s="872"/>
      <c r="QOT382" s="872"/>
      <c r="QOU382" s="872"/>
      <c r="QOV382" s="872"/>
      <c r="QOW382" s="872"/>
      <c r="QOX382" s="872"/>
      <c r="QOY382" s="872"/>
      <c r="QOZ382" s="872"/>
      <c r="QPA382" s="872"/>
      <c r="QPB382" s="872"/>
      <c r="QPC382" s="872"/>
      <c r="QPD382" s="872"/>
      <c r="QPE382" s="872"/>
      <c r="QPF382" s="872"/>
      <c r="QPG382" s="872"/>
      <c r="QPH382" s="872"/>
      <c r="QPI382" s="872"/>
      <c r="QPJ382" s="872"/>
      <c r="QPK382" s="872"/>
      <c r="QPL382" s="872"/>
      <c r="QPM382" s="872"/>
      <c r="QPN382" s="872"/>
      <c r="QPO382" s="872"/>
      <c r="QPP382" s="872"/>
      <c r="QPQ382" s="872"/>
      <c r="QPR382" s="872"/>
      <c r="QPS382" s="872"/>
      <c r="QPT382" s="872"/>
      <c r="QPU382" s="872"/>
      <c r="QPV382" s="872"/>
      <c r="QPW382" s="872"/>
      <c r="QPX382" s="872"/>
      <c r="QPY382" s="872"/>
      <c r="QPZ382" s="872"/>
      <c r="QQA382" s="872"/>
      <c r="QQB382" s="872"/>
      <c r="QQC382" s="872"/>
      <c r="QQD382" s="872"/>
      <c r="QQE382" s="872"/>
      <c r="QQF382" s="872"/>
      <c r="QQG382" s="872"/>
      <c r="QQH382" s="872"/>
      <c r="QQI382" s="872"/>
      <c r="QQJ382" s="872"/>
      <c r="QQK382" s="872"/>
      <c r="QQL382" s="872"/>
      <c r="QQM382" s="872"/>
      <c r="QQN382" s="872"/>
      <c r="QQO382" s="872"/>
      <c r="QQP382" s="872"/>
      <c r="QQQ382" s="872"/>
      <c r="QQR382" s="872"/>
      <c r="QQS382" s="872"/>
      <c r="QQT382" s="872"/>
      <c r="QQU382" s="872"/>
      <c r="QQV382" s="872"/>
      <c r="QQW382" s="872"/>
      <c r="QQX382" s="872"/>
      <c r="QQY382" s="872"/>
      <c r="QQZ382" s="872"/>
      <c r="QRA382" s="872"/>
      <c r="QRB382" s="872"/>
      <c r="QRC382" s="872"/>
      <c r="QRD382" s="872"/>
      <c r="QRE382" s="872"/>
      <c r="QRF382" s="872"/>
      <c r="QRG382" s="872"/>
      <c r="QRH382" s="872"/>
      <c r="QRI382" s="872"/>
      <c r="QRJ382" s="872"/>
      <c r="QRK382" s="872"/>
      <c r="QRL382" s="872"/>
      <c r="QRM382" s="872"/>
      <c r="QRN382" s="872"/>
      <c r="QRO382" s="872"/>
      <c r="QRP382" s="872"/>
      <c r="QRQ382" s="872"/>
      <c r="QRR382" s="872"/>
      <c r="QRS382" s="872"/>
      <c r="QRT382" s="872"/>
      <c r="QRU382" s="872"/>
      <c r="QRV382" s="872"/>
      <c r="QRW382" s="872"/>
      <c r="QRX382" s="872"/>
      <c r="QRY382" s="872"/>
      <c r="QRZ382" s="872"/>
      <c r="QSA382" s="872"/>
      <c r="QSB382" s="872"/>
      <c r="QSC382" s="872"/>
      <c r="QSD382" s="872"/>
      <c r="QSE382" s="872"/>
      <c r="QSF382" s="872"/>
      <c r="QSG382" s="872"/>
      <c r="QSH382" s="872"/>
      <c r="QSI382" s="872"/>
      <c r="QSJ382" s="872"/>
      <c r="QSK382" s="872"/>
      <c r="QSL382" s="872"/>
      <c r="QSM382" s="872"/>
      <c r="QSN382" s="872"/>
      <c r="QSO382" s="872"/>
      <c r="QSP382" s="872"/>
      <c r="QSQ382" s="872"/>
      <c r="QSR382" s="872"/>
      <c r="QSS382" s="872"/>
      <c r="QST382" s="872"/>
      <c r="QSU382" s="872"/>
      <c r="QSV382" s="872"/>
      <c r="QSW382" s="872"/>
      <c r="QSX382" s="872"/>
      <c r="QSY382" s="872"/>
      <c r="QSZ382" s="872"/>
      <c r="QTA382" s="872"/>
      <c r="QTB382" s="872"/>
      <c r="QTC382" s="872"/>
      <c r="QTD382" s="872"/>
      <c r="QTE382" s="872"/>
      <c r="QTF382" s="872"/>
      <c r="QTG382" s="872"/>
      <c r="QTH382" s="872"/>
      <c r="QTI382" s="872"/>
      <c r="QTJ382" s="872"/>
      <c r="QTK382" s="872"/>
      <c r="QTL382" s="872"/>
      <c r="QTM382" s="872"/>
      <c r="QTN382" s="872"/>
      <c r="QTO382" s="872"/>
      <c r="QTP382" s="872"/>
      <c r="QTQ382" s="872"/>
      <c r="QTR382" s="872"/>
      <c r="QTS382" s="872"/>
      <c r="QTT382" s="872"/>
      <c r="QTU382" s="872"/>
      <c r="QTV382" s="872"/>
      <c r="QTW382" s="872"/>
      <c r="QTX382" s="872"/>
      <c r="QTY382" s="872"/>
      <c r="QTZ382" s="872"/>
      <c r="QUA382" s="872"/>
      <c r="QUB382" s="872"/>
      <c r="QUC382" s="872"/>
      <c r="QUD382" s="872"/>
      <c r="QUE382" s="872"/>
      <c r="QUF382" s="872"/>
      <c r="QUG382" s="872"/>
      <c r="QUH382" s="872"/>
      <c r="QUI382" s="872"/>
      <c r="QUJ382" s="872"/>
      <c r="QUK382" s="872"/>
      <c r="QUL382" s="872"/>
      <c r="QUM382" s="872"/>
      <c r="QUN382" s="872"/>
      <c r="QUO382" s="872"/>
      <c r="QUP382" s="872"/>
      <c r="QUQ382" s="872"/>
      <c r="QUR382" s="872"/>
      <c r="QUS382" s="872"/>
      <c r="QUT382" s="872"/>
      <c r="QUU382" s="872"/>
      <c r="QUV382" s="872"/>
      <c r="QUW382" s="872"/>
      <c r="QUX382" s="872"/>
      <c r="QUY382" s="872"/>
      <c r="QUZ382" s="872"/>
      <c r="QVA382" s="872"/>
      <c r="QVB382" s="872"/>
      <c r="QVC382" s="872"/>
      <c r="QVD382" s="872"/>
      <c r="QVE382" s="872"/>
      <c r="QVF382" s="872"/>
      <c r="QVG382" s="872"/>
      <c r="QVH382" s="872"/>
      <c r="QVI382" s="872"/>
      <c r="QVJ382" s="872"/>
      <c r="QVK382" s="872"/>
      <c r="QVL382" s="872"/>
      <c r="QVM382" s="872"/>
      <c r="QVN382" s="872"/>
      <c r="QVO382" s="872"/>
      <c r="QVP382" s="872"/>
      <c r="QVQ382" s="872"/>
      <c r="QVR382" s="872"/>
      <c r="QVS382" s="872"/>
      <c r="QVT382" s="872"/>
      <c r="QVU382" s="872"/>
      <c r="QVV382" s="872"/>
      <c r="QVW382" s="872"/>
      <c r="QVX382" s="872"/>
      <c r="QVY382" s="872"/>
      <c r="QVZ382" s="872"/>
      <c r="QWA382" s="872"/>
      <c r="QWB382" s="872"/>
      <c r="QWC382" s="872"/>
      <c r="QWD382" s="872"/>
      <c r="QWE382" s="872"/>
      <c r="QWF382" s="872"/>
      <c r="QWG382" s="872"/>
      <c r="QWH382" s="872"/>
      <c r="QWI382" s="872"/>
      <c r="QWJ382" s="872"/>
      <c r="QWK382" s="872"/>
      <c r="QWL382" s="872"/>
      <c r="QWM382" s="872"/>
      <c r="QWN382" s="872"/>
      <c r="QWO382" s="872"/>
      <c r="QWP382" s="872"/>
      <c r="QWQ382" s="872"/>
      <c r="QWR382" s="872"/>
      <c r="QWS382" s="872"/>
      <c r="QWT382" s="872"/>
      <c r="QWU382" s="872"/>
      <c r="QWV382" s="872"/>
      <c r="QWW382" s="872"/>
      <c r="QWX382" s="872"/>
      <c r="QWY382" s="872"/>
      <c r="QWZ382" s="872"/>
      <c r="QXA382" s="872"/>
      <c r="QXB382" s="872"/>
      <c r="QXC382" s="872"/>
      <c r="QXD382" s="872"/>
      <c r="QXE382" s="872"/>
      <c r="QXF382" s="872"/>
      <c r="QXG382" s="872"/>
      <c r="QXH382" s="872"/>
      <c r="QXI382" s="872"/>
      <c r="QXJ382" s="872"/>
      <c r="QXK382" s="872"/>
      <c r="QXL382" s="872"/>
      <c r="QXM382" s="872"/>
      <c r="QXN382" s="872"/>
      <c r="QXO382" s="872"/>
      <c r="QXP382" s="872"/>
      <c r="QXQ382" s="872"/>
      <c r="QXR382" s="872"/>
      <c r="QXS382" s="872"/>
      <c r="QXT382" s="872"/>
      <c r="QXU382" s="872"/>
      <c r="QXV382" s="872"/>
      <c r="QXW382" s="872"/>
      <c r="QXX382" s="872"/>
      <c r="QXY382" s="872"/>
      <c r="QXZ382" s="872"/>
      <c r="QYA382" s="872"/>
      <c r="QYB382" s="872"/>
      <c r="QYC382" s="872"/>
      <c r="QYD382" s="872"/>
      <c r="QYE382" s="872"/>
      <c r="QYF382" s="872"/>
      <c r="QYG382" s="872"/>
      <c r="QYH382" s="872"/>
      <c r="QYI382" s="872"/>
      <c r="QYJ382" s="872"/>
      <c r="QYK382" s="872"/>
      <c r="QYL382" s="872"/>
      <c r="QYM382" s="872"/>
      <c r="QYN382" s="872"/>
      <c r="QYO382" s="872"/>
      <c r="QYP382" s="872"/>
      <c r="QYQ382" s="872"/>
      <c r="QYR382" s="872"/>
      <c r="QYS382" s="872"/>
      <c r="QYT382" s="872"/>
      <c r="QYU382" s="872"/>
      <c r="QYV382" s="872"/>
      <c r="QYW382" s="872"/>
      <c r="QYX382" s="872"/>
      <c r="QYY382" s="872"/>
      <c r="QYZ382" s="872"/>
      <c r="QZA382" s="872"/>
      <c r="QZB382" s="872"/>
      <c r="QZC382" s="872"/>
      <c r="QZD382" s="872"/>
      <c r="QZE382" s="872"/>
      <c r="QZF382" s="872"/>
      <c r="QZG382" s="872"/>
      <c r="QZH382" s="872"/>
      <c r="QZI382" s="872"/>
      <c r="QZJ382" s="872"/>
      <c r="QZK382" s="872"/>
      <c r="QZL382" s="872"/>
      <c r="QZM382" s="872"/>
      <c r="QZN382" s="872"/>
      <c r="QZO382" s="872"/>
      <c r="QZP382" s="872"/>
      <c r="QZQ382" s="872"/>
      <c r="QZR382" s="872"/>
      <c r="QZS382" s="872"/>
      <c r="QZT382" s="872"/>
      <c r="QZU382" s="872"/>
      <c r="QZV382" s="872"/>
      <c r="QZW382" s="872"/>
      <c r="QZX382" s="872"/>
      <c r="QZY382" s="872"/>
      <c r="QZZ382" s="872"/>
      <c r="RAA382" s="872"/>
      <c r="RAB382" s="872"/>
      <c r="RAC382" s="872"/>
      <c r="RAD382" s="872"/>
      <c r="RAE382" s="872"/>
      <c r="RAF382" s="872"/>
      <c r="RAG382" s="872"/>
      <c r="RAH382" s="872"/>
      <c r="RAI382" s="872"/>
      <c r="RAJ382" s="872"/>
      <c r="RAK382" s="872"/>
      <c r="RAL382" s="872"/>
      <c r="RAM382" s="872"/>
      <c r="RAN382" s="872"/>
      <c r="RAO382" s="872"/>
      <c r="RAP382" s="872"/>
      <c r="RAQ382" s="872"/>
      <c r="RAR382" s="872"/>
      <c r="RAS382" s="872"/>
      <c r="RAT382" s="872"/>
      <c r="RAU382" s="872"/>
      <c r="RAV382" s="872"/>
      <c r="RAW382" s="872"/>
      <c r="RAX382" s="872"/>
      <c r="RAY382" s="872"/>
      <c r="RAZ382" s="872"/>
      <c r="RBA382" s="872"/>
      <c r="RBB382" s="872"/>
      <c r="RBC382" s="872"/>
      <c r="RBD382" s="872"/>
      <c r="RBE382" s="872"/>
      <c r="RBF382" s="872"/>
      <c r="RBG382" s="872"/>
      <c r="RBH382" s="872"/>
      <c r="RBI382" s="872"/>
      <c r="RBJ382" s="872"/>
      <c r="RBK382" s="872"/>
      <c r="RBL382" s="872"/>
      <c r="RBM382" s="872"/>
      <c r="RBN382" s="872"/>
      <c r="RBO382" s="872"/>
      <c r="RBP382" s="872"/>
      <c r="RBQ382" s="872"/>
      <c r="RBR382" s="872"/>
      <c r="RBS382" s="872"/>
      <c r="RBT382" s="872"/>
      <c r="RBU382" s="872"/>
      <c r="RBV382" s="872"/>
      <c r="RBW382" s="872"/>
      <c r="RBX382" s="872"/>
      <c r="RBY382" s="872"/>
      <c r="RBZ382" s="872"/>
      <c r="RCA382" s="872"/>
      <c r="RCB382" s="872"/>
      <c r="RCC382" s="872"/>
      <c r="RCD382" s="872"/>
      <c r="RCE382" s="872"/>
      <c r="RCF382" s="872"/>
      <c r="RCG382" s="872"/>
      <c r="RCH382" s="872"/>
      <c r="RCI382" s="872"/>
      <c r="RCJ382" s="872"/>
      <c r="RCK382" s="872"/>
      <c r="RCL382" s="872"/>
      <c r="RCM382" s="872"/>
      <c r="RCN382" s="872"/>
      <c r="RCO382" s="872"/>
      <c r="RCP382" s="872"/>
      <c r="RCQ382" s="872"/>
      <c r="RCR382" s="872"/>
      <c r="RCS382" s="872"/>
      <c r="RCT382" s="872"/>
      <c r="RCU382" s="872"/>
      <c r="RCV382" s="872"/>
      <c r="RCW382" s="872"/>
      <c r="RCX382" s="872"/>
      <c r="RCY382" s="872"/>
      <c r="RCZ382" s="872"/>
      <c r="RDA382" s="872"/>
      <c r="RDB382" s="872"/>
      <c r="RDC382" s="872"/>
      <c r="RDD382" s="872"/>
      <c r="RDE382" s="872"/>
      <c r="RDF382" s="872"/>
      <c r="RDG382" s="872"/>
      <c r="RDH382" s="872"/>
      <c r="RDI382" s="872"/>
      <c r="RDJ382" s="872"/>
      <c r="RDK382" s="872"/>
      <c r="RDL382" s="872"/>
      <c r="RDM382" s="872"/>
      <c r="RDN382" s="872"/>
      <c r="RDO382" s="872"/>
      <c r="RDP382" s="872"/>
      <c r="RDQ382" s="872"/>
      <c r="RDR382" s="872"/>
      <c r="RDS382" s="872"/>
      <c r="RDT382" s="872"/>
      <c r="RDU382" s="872"/>
      <c r="RDV382" s="872"/>
      <c r="RDW382" s="872"/>
      <c r="RDX382" s="872"/>
      <c r="RDY382" s="872"/>
      <c r="RDZ382" s="872"/>
      <c r="REA382" s="872"/>
      <c r="REB382" s="872"/>
      <c r="REC382" s="872"/>
      <c r="RED382" s="872"/>
      <c r="REE382" s="872"/>
      <c r="REF382" s="872"/>
      <c r="REG382" s="872"/>
      <c r="REH382" s="872"/>
      <c r="REI382" s="872"/>
      <c r="REJ382" s="872"/>
      <c r="REK382" s="872"/>
      <c r="REL382" s="872"/>
      <c r="REM382" s="872"/>
      <c r="REN382" s="872"/>
      <c r="REO382" s="872"/>
      <c r="REP382" s="872"/>
      <c r="REQ382" s="872"/>
      <c r="RER382" s="872"/>
      <c r="RES382" s="872"/>
      <c r="RET382" s="872"/>
      <c r="REU382" s="872"/>
      <c r="REV382" s="872"/>
      <c r="REW382" s="872"/>
      <c r="REX382" s="872"/>
      <c r="REY382" s="872"/>
      <c r="REZ382" s="872"/>
      <c r="RFA382" s="872"/>
      <c r="RFB382" s="872"/>
      <c r="RFC382" s="872"/>
      <c r="RFD382" s="872"/>
      <c r="RFE382" s="872"/>
      <c r="RFF382" s="872"/>
      <c r="RFG382" s="872"/>
      <c r="RFH382" s="872"/>
      <c r="RFI382" s="872"/>
      <c r="RFJ382" s="872"/>
      <c r="RFK382" s="872"/>
      <c r="RFL382" s="872"/>
      <c r="RFM382" s="872"/>
      <c r="RFN382" s="872"/>
      <c r="RFO382" s="872"/>
      <c r="RFP382" s="872"/>
      <c r="RFQ382" s="872"/>
      <c r="RFR382" s="872"/>
      <c r="RFS382" s="872"/>
      <c r="RFT382" s="872"/>
      <c r="RFU382" s="872"/>
      <c r="RFV382" s="872"/>
      <c r="RFW382" s="872"/>
      <c r="RFX382" s="872"/>
      <c r="RFY382" s="872"/>
      <c r="RFZ382" s="872"/>
      <c r="RGA382" s="872"/>
      <c r="RGB382" s="872"/>
      <c r="RGC382" s="872"/>
      <c r="RGD382" s="872"/>
      <c r="RGE382" s="872"/>
      <c r="RGF382" s="872"/>
      <c r="RGG382" s="872"/>
      <c r="RGH382" s="872"/>
      <c r="RGI382" s="872"/>
      <c r="RGJ382" s="872"/>
      <c r="RGK382" s="872"/>
      <c r="RGL382" s="872"/>
      <c r="RGM382" s="872"/>
      <c r="RGN382" s="872"/>
      <c r="RGO382" s="872"/>
      <c r="RGP382" s="872"/>
      <c r="RGQ382" s="872"/>
      <c r="RGR382" s="872"/>
      <c r="RGS382" s="872"/>
      <c r="RGT382" s="872"/>
      <c r="RGU382" s="872"/>
      <c r="RGV382" s="872"/>
      <c r="RGW382" s="872"/>
      <c r="RGX382" s="872"/>
      <c r="RGY382" s="872"/>
      <c r="RGZ382" s="872"/>
      <c r="RHA382" s="872"/>
      <c r="RHB382" s="872"/>
      <c r="RHC382" s="872"/>
      <c r="RHD382" s="872"/>
      <c r="RHE382" s="872"/>
      <c r="RHF382" s="872"/>
      <c r="RHG382" s="872"/>
      <c r="RHH382" s="872"/>
      <c r="RHI382" s="872"/>
      <c r="RHJ382" s="872"/>
      <c r="RHK382" s="872"/>
      <c r="RHL382" s="872"/>
      <c r="RHM382" s="872"/>
      <c r="RHN382" s="872"/>
      <c r="RHO382" s="872"/>
      <c r="RHP382" s="872"/>
      <c r="RHQ382" s="872"/>
      <c r="RHR382" s="872"/>
      <c r="RHS382" s="872"/>
      <c r="RHT382" s="872"/>
      <c r="RHU382" s="872"/>
      <c r="RHV382" s="872"/>
      <c r="RHW382" s="872"/>
      <c r="RHX382" s="872"/>
      <c r="RHY382" s="872"/>
      <c r="RHZ382" s="872"/>
      <c r="RIA382" s="872"/>
      <c r="RIB382" s="872"/>
      <c r="RIC382" s="872"/>
      <c r="RID382" s="872"/>
      <c r="RIE382" s="872"/>
      <c r="RIF382" s="872"/>
      <c r="RIG382" s="872"/>
      <c r="RIH382" s="872"/>
      <c r="RII382" s="872"/>
      <c r="RIJ382" s="872"/>
      <c r="RIK382" s="872"/>
      <c r="RIL382" s="872"/>
      <c r="RIM382" s="872"/>
      <c r="RIN382" s="872"/>
      <c r="RIO382" s="872"/>
      <c r="RIP382" s="872"/>
      <c r="RIQ382" s="872"/>
      <c r="RIR382" s="872"/>
      <c r="RIS382" s="872"/>
      <c r="RIT382" s="872"/>
      <c r="RIU382" s="872"/>
      <c r="RIV382" s="872"/>
      <c r="RIW382" s="872"/>
      <c r="RIX382" s="872"/>
      <c r="RIY382" s="872"/>
      <c r="RIZ382" s="872"/>
      <c r="RJA382" s="872"/>
      <c r="RJB382" s="872"/>
      <c r="RJC382" s="872"/>
      <c r="RJD382" s="872"/>
      <c r="RJE382" s="872"/>
      <c r="RJF382" s="872"/>
      <c r="RJG382" s="872"/>
      <c r="RJH382" s="872"/>
      <c r="RJI382" s="872"/>
      <c r="RJJ382" s="872"/>
      <c r="RJK382" s="872"/>
      <c r="RJL382" s="872"/>
      <c r="RJM382" s="872"/>
      <c r="RJN382" s="872"/>
      <c r="RJO382" s="872"/>
      <c r="RJP382" s="872"/>
      <c r="RJQ382" s="872"/>
      <c r="RJR382" s="872"/>
      <c r="RJS382" s="872"/>
      <c r="RJT382" s="872"/>
      <c r="RJU382" s="872"/>
      <c r="RJV382" s="872"/>
      <c r="RJW382" s="872"/>
      <c r="RJX382" s="872"/>
      <c r="RJY382" s="872"/>
      <c r="RJZ382" s="872"/>
      <c r="RKA382" s="872"/>
      <c r="RKB382" s="872"/>
      <c r="RKC382" s="872"/>
      <c r="RKD382" s="872"/>
      <c r="RKE382" s="872"/>
      <c r="RKF382" s="872"/>
      <c r="RKG382" s="872"/>
      <c r="RKH382" s="872"/>
      <c r="RKI382" s="872"/>
      <c r="RKJ382" s="872"/>
      <c r="RKK382" s="872"/>
      <c r="RKL382" s="872"/>
      <c r="RKM382" s="872"/>
      <c r="RKN382" s="872"/>
      <c r="RKO382" s="872"/>
      <c r="RKP382" s="872"/>
      <c r="RKQ382" s="872"/>
      <c r="RKR382" s="872"/>
      <c r="RKS382" s="872"/>
      <c r="RKT382" s="872"/>
      <c r="RKU382" s="872"/>
      <c r="RKV382" s="872"/>
      <c r="RKW382" s="872"/>
      <c r="RKX382" s="872"/>
      <c r="RKY382" s="872"/>
      <c r="RKZ382" s="872"/>
      <c r="RLA382" s="872"/>
      <c r="RLB382" s="872"/>
      <c r="RLC382" s="872"/>
      <c r="RLD382" s="872"/>
      <c r="RLE382" s="872"/>
      <c r="RLF382" s="872"/>
      <c r="RLG382" s="872"/>
      <c r="RLH382" s="872"/>
      <c r="RLI382" s="872"/>
      <c r="RLJ382" s="872"/>
      <c r="RLK382" s="872"/>
      <c r="RLL382" s="872"/>
      <c r="RLM382" s="872"/>
      <c r="RLN382" s="872"/>
      <c r="RLO382" s="872"/>
      <c r="RLP382" s="872"/>
      <c r="RLQ382" s="872"/>
      <c r="RLR382" s="872"/>
      <c r="RLS382" s="872"/>
      <c r="RLT382" s="872"/>
      <c r="RLU382" s="872"/>
      <c r="RLV382" s="872"/>
      <c r="RLW382" s="872"/>
      <c r="RLX382" s="872"/>
      <c r="RLY382" s="872"/>
      <c r="RLZ382" s="872"/>
      <c r="RMA382" s="872"/>
      <c r="RMB382" s="872"/>
      <c r="RMC382" s="872"/>
      <c r="RMD382" s="872"/>
      <c r="RME382" s="872"/>
      <c r="RMF382" s="872"/>
      <c r="RMG382" s="872"/>
      <c r="RMH382" s="872"/>
      <c r="RMI382" s="872"/>
      <c r="RMJ382" s="872"/>
      <c r="RMK382" s="872"/>
      <c r="RML382" s="872"/>
      <c r="RMM382" s="872"/>
      <c r="RMN382" s="872"/>
      <c r="RMO382" s="872"/>
      <c r="RMP382" s="872"/>
      <c r="RMQ382" s="872"/>
      <c r="RMR382" s="872"/>
      <c r="RMS382" s="872"/>
      <c r="RMT382" s="872"/>
      <c r="RMU382" s="872"/>
      <c r="RMV382" s="872"/>
      <c r="RMW382" s="872"/>
      <c r="RMX382" s="872"/>
      <c r="RMY382" s="872"/>
      <c r="RMZ382" s="872"/>
      <c r="RNA382" s="872"/>
      <c r="RNB382" s="872"/>
      <c r="RNC382" s="872"/>
      <c r="RND382" s="872"/>
      <c r="RNE382" s="872"/>
      <c r="RNF382" s="872"/>
      <c r="RNG382" s="872"/>
      <c r="RNH382" s="872"/>
      <c r="RNI382" s="872"/>
      <c r="RNJ382" s="872"/>
      <c r="RNK382" s="872"/>
      <c r="RNL382" s="872"/>
      <c r="RNM382" s="872"/>
      <c r="RNN382" s="872"/>
      <c r="RNO382" s="872"/>
      <c r="RNP382" s="872"/>
      <c r="RNQ382" s="872"/>
      <c r="RNR382" s="872"/>
      <c r="RNS382" s="872"/>
      <c r="RNT382" s="872"/>
      <c r="RNU382" s="872"/>
      <c r="RNV382" s="872"/>
      <c r="RNW382" s="872"/>
      <c r="RNX382" s="872"/>
      <c r="RNY382" s="872"/>
      <c r="RNZ382" s="872"/>
      <c r="ROA382" s="872"/>
      <c r="ROB382" s="872"/>
      <c r="ROC382" s="872"/>
      <c r="ROD382" s="872"/>
      <c r="ROE382" s="872"/>
      <c r="ROF382" s="872"/>
      <c r="ROG382" s="872"/>
      <c r="ROH382" s="872"/>
      <c r="ROI382" s="872"/>
      <c r="ROJ382" s="872"/>
      <c r="ROK382" s="872"/>
      <c r="ROL382" s="872"/>
      <c r="ROM382" s="872"/>
      <c r="RON382" s="872"/>
      <c r="ROO382" s="872"/>
      <c r="ROP382" s="872"/>
      <c r="ROQ382" s="872"/>
      <c r="ROR382" s="872"/>
      <c r="ROS382" s="872"/>
      <c r="ROT382" s="872"/>
      <c r="ROU382" s="872"/>
      <c r="ROV382" s="872"/>
      <c r="ROW382" s="872"/>
      <c r="ROX382" s="872"/>
      <c r="ROY382" s="872"/>
      <c r="ROZ382" s="872"/>
      <c r="RPA382" s="872"/>
      <c r="RPB382" s="872"/>
      <c r="RPC382" s="872"/>
      <c r="RPD382" s="872"/>
      <c r="RPE382" s="872"/>
      <c r="RPF382" s="872"/>
      <c r="RPG382" s="872"/>
      <c r="RPH382" s="872"/>
      <c r="RPI382" s="872"/>
      <c r="RPJ382" s="872"/>
      <c r="RPK382" s="872"/>
      <c r="RPL382" s="872"/>
      <c r="RPM382" s="872"/>
      <c r="RPN382" s="872"/>
      <c r="RPO382" s="872"/>
      <c r="RPP382" s="872"/>
      <c r="RPQ382" s="872"/>
      <c r="RPR382" s="872"/>
      <c r="RPS382" s="872"/>
      <c r="RPT382" s="872"/>
      <c r="RPU382" s="872"/>
      <c r="RPV382" s="872"/>
      <c r="RPW382" s="872"/>
      <c r="RPX382" s="872"/>
      <c r="RPY382" s="872"/>
      <c r="RPZ382" s="872"/>
      <c r="RQA382" s="872"/>
      <c r="RQB382" s="872"/>
      <c r="RQC382" s="872"/>
      <c r="RQD382" s="872"/>
      <c r="RQE382" s="872"/>
      <c r="RQF382" s="872"/>
      <c r="RQG382" s="872"/>
      <c r="RQH382" s="872"/>
      <c r="RQI382" s="872"/>
      <c r="RQJ382" s="872"/>
      <c r="RQK382" s="872"/>
      <c r="RQL382" s="872"/>
      <c r="RQM382" s="872"/>
      <c r="RQN382" s="872"/>
      <c r="RQO382" s="872"/>
      <c r="RQP382" s="872"/>
      <c r="RQQ382" s="872"/>
      <c r="RQR382" s="872"/>
      <c r="RQS382" s="872"/>
      <c r="RQT382" s="872"/>
      <c r="RQU382" s="872"/>
      <c r="RQV382" s="872"/>
      <c r="RQW382" s="872"/>
      <c r="RQX382" s="872"/>
      <c r="RQY382" s="872"/>
      <c r="RQZ382" s="872"/>
      <c r="RRA382" s="872"/>
      <c r="RRB382" s="872"/>
      <c r="RRC382" s="872"/>
      <c r="RRD382" s="872"/>
      <c r="RRE382" s="872"/>
      <c r="RRF382" s="872"/>
      <c r="RRG382" s="872"/>
      <c r="RRH382" s="872"/>
      <c r="RRI382" s="872"/>
      <c r="RRJ382" s="872"/>
      <c r="RRK382" s="872"/>
      <c r="RRL382" s="872"/>
      <c r="RRM382" s="872"/>
      <c r="RRN382" s="872"/>
      <c r="RRO382" s="872"/>
      <c r="RRP382" s="872"/>
      <c r="RRQ382" s="872"/>
      <c r="RRR382" s="872"/>
      <c r="RRS382" s="872"/>
      <c r="RRT382" s="872"/>
      <c r="RRU382" s="872"/>
      <c r="RRV382" s="872"/>
      <c r="RRW382" s="872"/>
      <c r="RRX382" s="872"/>
      <c r="RRY382" s="872"/>
      <c r="RRZ382" s="872"/>
      <c r="RSA382" s="872"/>
      <c r="RSB382" s="872"/>
      <c r="RSC382" s="872"/>
      <c r="RSD382" s="872"/>
      <c r="RSE382" s="872"/>
      <c r="RSF382" s="872"/>
      <c r="RSG382" s="872"/>
      <c r="RSH382" s="872"/>
      <c r="RSI382" s="872"/>
      <c r="RSJ382" s="872"/>
      <c r="RSK382" s="872"/>
      <c r="RSL382" s="872"/>
      <c r="RSM382" s="872"/>
      <c r="RSN382" s="872"/>
      <c r="RSO382" s="872"/>
      <c r="RSP382" s="872"/>
      <c r="RSQ382" s="872"/>
      <c r="RSR382" s="872"/>
      <c r="RSS382" s="872"/>
      <c r="RST382" s="872"/>
      <c r="RSU382" s="872"/>
      <c r="RSV382" s="872"/>
      <c r="RSW382" s="872"/>
      <c r="RSX382" s="872"/>
      <c r="RSY382" s="872"/>
      <c r="RSZ382" s="872"/>
      <c r="RTA382" s="872"/>
      <c r="RTB382" s="872"/>
      <c r="RTC382" s="872"/>
      <c r="RTD382" s="872"/>
      <c r="RTE382" s="872"/>
      <c r="RTF382" s="872"/>
      <c r="RTG382" s="872"/>
      <c r="RTH382" s="872"/>
      <c r="RTI382" s="872"/>
      <c r="RTJ382" s="872"/>
      <c r="RTK382" s="872"/>
      <c r="RTL382" s="872"/>
      <c r="RTM382" s="872"/>
      <c r="RTN382" s="872"/>
      <c r="RTO382" s="872"/>
      <c r="RTP382" s="872"/>
      <c r="RTQ382" s="872"/>
      <c r="RTR382" s="872"/>
      <c r="RTS382" s="872"/>
      <c r="RTT382" s="872"/>
      <c r="RTU382" s="872"/>
      <c r="RTV382" s="872"/>
      <c r="RTW382" s="872"/>
      <c r="RTX382" s="872"/>
      <c r="RTY382" s="872"/>
      <c r="RTZ382" s="872"/>
      <c r="RUA382" s="872"/>
      <c r="RUB382" s="872"/>
      <c r="RUC382" s="872"/>
      <c r="RUD382" s="872"/>
      <c r="RUE382" s="872"/>
      <c r="RUF382" s="872"/>
      <c r="RUG382" s="872"/>
      <c r="RUH382" s="872"/>
      <c r="RUI382" s="872"/>
      <c r="RUJ382" s="872"/>
      <c r="RUK382" s="872"/>
      <c r="RUL382" s="872"/>
      <c r="RUM382" s="872"/>
      <c r="RUN382" s="872"/>
      <c r="RUO382" s="872"/>
      <c r="RUP382" s="872"/>
      <c r="RUQ382" s="872"/>
      <c r="RUR382" s="872"/>
      <c r="RUS382" s="872"/>
      <c r="RUT382" s="872"/>
      <c r="RUU382" s="872"/>
      <c r="RUV382" s="872"/>
      <c r="RUW382" s="872"/>
      <c r="RUX382" s="872"/>
      <c r="RUY382" s="872"/>
      <c r="RUZ382" s="872"/>
      <c r="RVA382" s="872"/>
      <c r="RVB382" s="872"/>
      <c r="RVC382" s="872"/>
      <c r="RVD382" s="872"/>
      <c r="RVE382" s="872"/>
      <c r="RVF382" s="872"/>
      <c r="RVG382" s="872"/>
      <c r="RVH382" s="872"/>
      <c r="RVI382" s="872"/>
      <c r="RVJ382" s="872"/>
      <c r="RVK382" s="872"/>
      <c r="RVL382" s="872"/>
      <c r="RVM382" s="872"/>
      <c r="RVN382" s="872"/>
      <c r="RVO382" s="872"/>
      <c r="RVP382" s="872"/>
      <c r="RVQ382" s="872"/>
      <c r="RVR382" s="872"/>
      <c r="RVS382" s="872"/>
      <c r="RVT382" s="872"/>
      <c r="RVU382" s="872"/>
      <c r="RVV382" s="872"/>
      <c r="RVW382" s="872"/>
      <c r="RVX382" s="872"/>
      <c r="RVY382" s="872"/>
      <c r="RVZ382" s="872"/>
      <c r="RWA382" s="872"/>
      <c r="RWB382" s="872"/>
      <c r="RWC382" s="872"/>
      <c r="RWD382" s="872"/>
      <c r="RWE382" s="872"/>
      <c r="RWF382" s="872"/>
      <c r="RWG382" s="872"/>
      <c r="RWH382" s="872"/>
      <c r="RWI382" s="872"/>
      <c r="RWJ382" s="872"/>
      <c r="RWK382" s="872"/>
      <c r="RWL382" s="872"/>
      <c r="RWM382" s="872"/>
      <c r="RWN382" s="872"/>
      <c r="RWO382" s="872"/>
      <c r="RWP382" s="872"/>
      <c r="RWQ382" s="872"/>
      <c r="RWR382" s="872"/>
      <c r="RWS382" s="872"/>
      <c r="RWT382" s="872"/>
      <c r="RWU382" s="872"/>
      <c r="RWV382" s="872"/>
      <c r="RWW382" s="872"/>
      <c r="RWX382" s="872"/>
      <c r="RWY382" s="872"/>
      <c r="RWZ382" s="872"/>
      <c r="RXA382" s="872"/>
      <c r="RXB382" s="872"/>
      <c r="RXC382" s="872"/>
      <c r="RXD382" s="872"/>
      <c r="RXE382" s="872"/>
      <c r="RXF382" s="872"/>
      <c r="RXG382" s="872"/>
      <c r="RXH382" s="872"/>
      <c r="RXI382" s="872"/>
      <c r="RXJ382" s="872"/>
      <c r="RXK382" s="872"/>
      <c r="RXL382" s="872"/>
      <c r="RXM382" s="872"/>
      <c r="RXN382" s="872"/>
      <c r="RXO382" s="872"/>
      <c r="RXP382" s="872"/>
      <c r="RXQ382" s="872"/>
      <c r="RXR382" s="872"/>
      <c r="RXS382" s="872"/>
      <c r="RXT382" s="872"/>
      <c r="RXU382" s="872"/>
      <c r="RXV382" s="872"/>
      <c r="RXW382" s="872"/>
      <c r="RXX382" s="872"/>
      <c r="RXY382" s="872"/>
      <c r="RXZ382" s="872"/>
      <c r="RYA382" s="872"/>
      <c r="RYB382" s="872"/>
      <c r="RYC382" s="872"/>
      <c r="RYD382" s="872"/>
      <c r="RYE382" s="872"/>
      <c r="RYF382" s="872"/>
      <c r="RYG382" s="872"/>
      <c r="RYH382" s="872"/>
      <c r="RYI382" s="872"/>
      <c r="RYJ382" s="872"/>
      <c r="RYK382" s="872"/>
      <c r="RYL382" s="872"/>
      <c r="RYM382" s="872"/>
      <c r="RYN382" s="872"/>
      <c r="RYO382" s="872"/>
      <c r="RYP382" s="872"/>
      <c r="RYQ382" s="872"/>
      <c r="RYR382" s="872"/>
      <c r="RYS382" s="872"/>
      <c r="RYT382" s="872"/>
      <c r="RYU382" s="872"/>
      <c r="RYV382" s="872"/>
      <c r="RYW382" s="872"/>
      <c r="RYX382" s="872"/>
      <c r="RYY382" s="872"/>
      <c r="RYZ382" s="872"/>
      <c r="RZA382" s="872"/>
      <c r="RZB382" s="872"/>
      <c r="RZC382" s="872"/>
      <c r="RZD382" s="872"/>
      <c r="RZE382" s="872"/>
      <c r="RZF382" s="872"/>
      <c r="RZG382" s="872"/>
      <c r="RZH382" s="872"/>
      <c r="RZI382" s="872"/>
      <c r="RZJ382" s="872"/>
      <c r="RZK382" s="872"/>
      <c r="RZL382" s="872"/>
      <c r="RZM382" s="872"/>
      <c r="RZN382" s="872"/>
      <c r="RZO382" s="872"/>
      <c r="RZP382" s="872"/>
      <c r="RZQ382" s="872"/>
      <c r="RZR382" s="872"/>
      <c r="RZS382" s="872"/>
      <c r="RZT382" s="872"/>
      <c r="RZU382" s="872"/>
      <c r="RZV382" s="872"/>
      <c r="RZW382" s="872"/>
      <c r="RZX382" s="872"/>
      <c r="RZY382" s="872"/>
      <c r="RZZ382" s="872"/>
      <c r="SAA382" s="872"/>
      <c r="SAB382" s="872"/>
      <c r="SAC382" s="872"/>
      <c r="SAD382" s="872"/>
      <c r="SAE382" s="872"/>
      <c r="SAF382" s="872"/>
      <c r="SAG382" s="872"/>
      <c r="SAH382" s="872"/>
      <c r="SAI382" s="872"/>
      <c r="SAJ382" s="872"/>
      <c r="SAK382" s="872"/>
      <c r="SAL382" s="872"/>
      <c r="SAM382" s="872"/>
      <c r="SAN382" s="872"/>
      <c r="SAO382" s="872"/>
      <c r="SAP382" s="872"/>
      <c r="SAQ382" s="872"/>
      <c r="SAR382" s="872"/>
      <c r="SAS382" s="872"/>
      <c r="SAT382" s="872"/>
      <c r="SAU382" s="872"/>
      <c r="SAV382" s="872"/>
      <c r="SAW382" s="872"/>
      <c r="SAX382" s="872"/>
      <c r="SAY382" s="872"/>
      <c r="SAZ382" s="872"/>
      <c r="SBA382" s="872"/>
      <c r="SBB382" s="872"/>
      <c r="SBC382" s="872"/>
      <c r="SBD382" s="872"/>
      <c r="SBE382" s="872"/>
      <c r="SBF382" s="872"/>
      <c r="SBG382" s="872"/>
      <c r="SBH382" s="872"/>
      <c r="SBI382" s="872"/>
      <c r="SBJ382" s="872"/>
      <c r="SBK382" s="872"/>
      <c r="SBL382" s="872"/>
      <c r="SBM382" s="872"/>
      <c r="SBN382" s="872"/>
      <c r="SBO382" s="872"/>
      <c r="SBP382" s="872"/>
      <c r="SBQ382" s="872"/>
      <c r="SBR382" s="872"/>
      <c r="SBS382" s="872"/>
      <c r="SBT382" s="872"/>
      <c r="SBU382" s="872"/>
      <c r="SBV382" s="872"/>
      <c r="SBW382" s="872"/>
      <c r="SBX382" s="872"/>
      <c r="SBY382" s="872"/>
      <c r="SBZ382" s="872"/>
      <c r="SCA382" s="872"/>
      <c r="SCB382" s="872"/>
      <c r="SCC382" s="872"/>
      <c r="SCD382" s="872"/>
      <c r="SCE382" s="872"/>
      <c r="SCF382" s="872"/>
      <c r="SCG382" s="872"/>
      <c r="SCH382" s="872"/>
      <c r="SCI382" s="872"/>
      <c r="SCJ382" s="872"/>
      <c r="SCK382" s="872"/>
      <c r="SCL382" s="872"/>
      <c r="SCM382" s="872"/>
      <c r="SCN382" s="872"/>
      <c r="SCO382" s="872"/>
      <c r="SCP382" s="872"/>
      <c r="SCQ382" s="872"/>
      <c r="SCR382" s="872"/>
      <c r="SCS382" s="872"/>
      <c r="SCT382" s="872"/>
      <c r="SCU382" s="872"/>
      <c r="SCV382" s="872"/>
      <c r="SCW382" s="872"/>
      <c r="SCX382" s="872"/>
      <c r="SCY382" s="872"/>
      <c r="SCZ382" s="872"/>
      <c r="SDA382" s="872"/>
      <c r="SDB382" s="872"/>
      <c r="SDC382" s="872"/>
      <c r="SDD382" s="872"/>
      <c r="SDE382" s="872"/>
      <c r="SDF382" s="872"/>
      <c r="SDG382" s="872"/>
      <c r="SDH382" s="872"/>
      <c r="SDI382" s="872"/>
      <c r="SDJ382" s="872"/>
      <c r="SDK382" s="872"/>
      <c r="SDL382" s="872"/>
      <c r="SDM382" s="872"/>
      <c r="SDN382" s="872"/>
      <c r="SDO382" s="872"/>
      <c r="SDP382" s="872"/>
      <c r="SDQ382" s="872"/>
      <c r="SDR382" s="872"/>
      <c r="SDS382" s="872"/>
      <c r="SDT382" s="872"/>
      <c r="SDU382" s="872"/>
      <c r="SDV382" s="872"/>
      <c r="SDW382" s="872"/>
      <c r="SDX382" s="872"/>
      <c r="SDY382" s="872"/>
      <c r="SDZ382" s="872"/>
      <c r="SEA382" s="872"/>
      <c r="SEB382" s="872"/>
      <c r="SEC382" s="872"/>
      <c r="SED382" s="872"/>
      <c r="SEE382" s="872"/>
      <c r="SEF382" s="872"/>
      <c r="SEG382" s="872"/>
      <c r="SEH382" s="872"/>
      <c r="SEI382" s="872"/>
      <c r="SEJ382" s="872"/>
      <c r="SEK382" s="872"/>
      <c r="SEL382" s="872"/>
      <c r="SEM382" s="872"/>
      <c r="SEN382" s="872"/>
      <c r="SEO382" s="872"/>
      <c r="SEP382" s="872"/>
      <c r="SEQ382" s="872"/>
      <c r="SER382" s="872"/>
      <c r="SES382" s="872"/>
      <c r="SET382" s="872"/>
      <c r="SEU382" s="872"/>
      <c r="SEV382" s="872"/>
      <c r="SEW382" s="872"/>
      <c r="SEX382" s="872"/>
      <c r="SEY382" s="872"/>
      <c r="SEZ382" s="872"/>
      <c r="SFA382" s="872"/>
      <c r="SFB382" s="872"/>
      <c r="SFC382" s="872"/>
      <c r="SFD382" s="872"/>
      <c r="SFE382" s="872"/>
      <c r="SFF382" s="872"/>
      <c r="SFG382" s="872"/>
      <c r="SFH382" s="872"/>
      <c r="SFI382" s="872"/>
      <c r="SFJ382" s="872"/>
      <c r="SFK382" s="872"/>
      <c r="SFL382" s="872"/>
      <c r="SFM382" s="872"/>
      <c r="SFN382" s="872"/>
      <c r="SFO382" s="872"/>
      <c r="SFP382" s="872"/>
      <c r="SFQ382" s="872"/>
      <c r="SFR382" s="872"/>
      <c r="SFS382" s="872"/>
      <c r="SFT382" s="872"/>
      <c r="SFU382" s="872"/>
      <c r="SFV382" s="872"/>
      <c r="SFW382" s="872"/>
      <c r="SFX382" s="872"/>
      <c r="SFY382" s="872"/>
      <c r="SFZ382" s="872"/>
      <c r="SGA382" s="872"/>
      <c r="SGB382" s="872"/>
      <c r="SGC382" s="872"/>
      <c r="SGD382" s="872"/>
      <c r="SGE382" s="872"/>
      <c r="SGF382" s="872"/>
      <c r="SGG382" s="872"/>
      <c r="SGH382" s="872"/>
      <c r="SGI382" s="872"/>
      <c r="SGJ382" s="872"/>
      <c r="SGK382" s="872"/>
      <c r="SGL382" s="872"/>
      <c r="SGM382" s="872"/>
      <c r="SGN382" s="872"/>
      <c r="SGO382" s="872"/>
      <c r="SGP382" s="872"/>
      <c r="SGQ382" s="872"/>
      <c r="SGR382" s="872"/>
      <c r="SGS382" s="872"/>
      <c r="SGT382" s="872"/>
      <c r="SGU382" s="872"/>
      <c r="SGV382" s="872"/>
      <c r="SGW382" s="872"/>
      <c r="SGX382" s="872"/>
      <c r="SGY382" s="872"/>
      <c r="SGZ382" s="872"/>
      <c r="SHA382" s="872"/>
      <c r="SHB382" s="872"/>
      <c r="SHC382" s="872"/>
      <c r="SHD382" s="872"/>
      <c r="SHE382" s="872"/>
      <c r="SHF382" s="872"/>
      <c r="SHG382" s="872"/>
      <c r="SHH382" s="872"/>
      <c r="SHI382" s="872"/>
      <c r="SHJ382" s="872"/>
      <c r="SHK382" s="872"/>
      <c r="SHL382" s="872"/>
      <c r="SHM382" s="872"/>
      <c r="SHN382" s="872"/>
      <c r="SHO382" s="872"/>
      <c r="SHP382" s="872"/>
      <c r="SHQ382" s="872"/>
      <c r="SHR382" s="872"/>
      <c r="SHS382" s="872"/>
      <c r="SHT382" s="872"/>
      <c r="SHU382" s="872"/>
      <c r="SHV382" s="872"/>
      <c r="SHW382" s="872"/>
      <c r="SHX382" s="872"/>
      <c r="SHY382" s="872"/>
      <c r="SHZ382" s="872"/>
      <c r="SIA382" s="872"/>
      <c r="SIB382" s="872"/>
      <c r="SIC382" s="872"/>
      <c r="SID382" s="872"/>
      <c r="SIE382" s="872"/>
      <c r="SIF382" s="872"/>
      <c r="SIG382" s="872"/>
      <c r="SIH382" s="872"/>
      <c r="SII382" s="872"/>
      <c r="SIJ382" s="872"/>
      <c r="SIK382" s="872"/>
      <c r="SIL382" s="872"/>
      <c r="SIM382" s="872"/>
      <c r="SIN382" s="872"/>
      <c r="SIO382" s="872"/>
      <c r="SIP382" s="872"/>
      <c r="SIQ382" s="872"/>
      <c r="SIR382" s="872"/>
      <c r="SIS382" s="872"/>
      <c r="SIT382" s="872"/>
      <c r="SIU382" s="872"/>
      <c r="SIV382" s="872"/>
      <c r="SIW382" s="872"/>
      <c r="SIX382" s="872"/>
      <c r="SIY382" s="872"/>
      <c r="SIZ382" s="872"/>
      <c r="SJA382" s="872"/>
      <c r="SJB382" s="872"/>
      <c r="SJC382" s="872"/>
      <c r="SJD382" s="872"/>
      <c r="SJE382" s="872"/>
      <c r="SJF382" s="872"/>
      <c r="SJG382" s="872"/>
      <c r="SJH382" s="872"/>
      <c r="SJI382" s="872"/>
      <c r="SJJ382" s="872"/>
      <c r="SJK382" s="872"/>
      <c r="SJL382" s="872"/>
      <c r="SJM382" s="872"/>
      <c r="SJN382" s="872"/>
      <c r="SJO382" s="872"/>
      <c r="SJP382" s="872"/>
      <c r="SJQ382" s="872"/>
      <c r="SJR382" s="872"/>
      <c r="SJS382" s="872"/>
      <c r="SJT382" s="872"/>
      <c r="SJU382" s="872"/>
      <c r="SJV382" s="872"/>
      <c r="SJW382" s="872"/>
      <c r="SJX382" s="872"/>
      <c r="SJY382" s="872"/>
      <c r="SJZ382" s="872"/>
      <c r="SKA382" s="872"/>
      <c r="SKB382" s="872"/>
      <c r="SKC382" s="872"/>
      <c r="SKD382" s="872"/>
      <c r="SKE382" s="872"/>
      <c r="SKF382" s="872"/>
      <c r="SKG382" s="872"/>
      <c r="SKH382" s="872"/>
      <c r="SKI382" s="872"/>
      <c r="SKJ382" s="872"/>
      <c r="SKK382" s="872"/>
      <c r="SKL382" s="872"/>
      <c r="SKM382" s="872"/>
      <c r="SKN382" s="872"/>
      <c r="SKO382" s="872"/>
      <c r="SKP382" s="872"/>
      <c r="SKQ382" s="872"/>
      <c r="SKR382" s="872"/>
      <c r="SKS382" s="872"/>
      <c r="SKT382" s="872"/>
      <c r="SKU382" s="872"/>
      <c r="SKV382" s="872"/>
      <c r="SKW382" s="872"/>
      <c r="SKX382" s="872"/>
      <c r="SKY382" s="872"/>
      <c r="SKZ382" s="872"/>
      <c r="SLA382" s="872"/>
      <c r="SLB382" s="872"/>
      <c r="SLC382" s="872"/>
      <c r="SLD382" s="872"/>
      <c r="SLE382" s="872"/>
      <c r="SLF382" s="872"/>
      <c r="SLG382" s="872"/>
      <c r="SLH382" s="872"/>
      <c r="SLI382" s="872"/>
      <c r="SLJ382" s="872"/>
      <c r="SLK382" s="872"/>
      <c r="SLL382" s="872"/>
      <c r="SLM382" s="872"/>
      <c r="SLN382" s="872"/>
      <c r="SLO382" s="872"/>
      <c r="SLP382" s="872"/>
      <c r="SLQ382" s="872"/>
      <c r="SLR382" s="872"/>
      <c r="SLS382" s="872"/>
      <c r="SLT382" s="872"/>
      <c r="SLU382" s="872"/>
      <c r="SLV382" s="872"/>
      <c r="SLW382" s="872"/>
      <c r="SLX382" s="872"/>
      <c r="SLY382" s="872"/>
      <c r="SLZ382" s="872"/>
      <c r="SMA382" s="872"/>
      <c r="SMB382" s="872"/>
      <c r="SMC382" s="872"/>
      <c r="SMD382" s="872"/>
      <c r="SME382" s="872"/>
      <c r="SMF382" s="872"/>
      <c r="SMG382" s="872"/>
      <c r="SMH382" s="872"/>
      <c r="SMI382" s="872"/>
      <c r="SMJ382" s="872"/>
      <c r="SMK382" s="872"/>
      <c r="SML382" s="872"/>
      <c r="SMM382" s="872"/>
      <c r="SMN382" s="872"/>
      <c r="SMO382" s="872"/>
      <c r="SMP382" s="872"/>
      <c r="SMQ382" s="872"/>
      <c r="SMR382" s="872"/>
      <c r="SMS382" s="872"/>
      <c r="SMT382" s="872"/>
      <c r="SMU382" s="872"/>
      <c r="SMV382" s="872"/>
      <c r="SMW382" s="872"/>
      <c r="SMX382" s="872"/>
      <c r="SMY382" s="872"/>
      <c r="SMZ382" s="872"/>
      <c r="SNA382" s="872"/>
      <c r="SNB382" s="872"/>
      <c r="SNC382" s="872"/>
      <c r="SND382" s="872"/>
      <c r="SNE382" s="872"/>
      <c r="SNF382" s="872"/>
      <c r="SNG382" s="872"/>
      <c r="SNH382" s="872"/>
      <c r="SNI382" s="872"/>
      <c r="SNJ382" s="872"/>
      <c r="SNK382" s="872"/>
      <c r="SNL382" s="872"/>
      <c r="SNM382" s="872"/>
      <c r="SNN382" s="872"/>
      <c r="SNO382" s="872"/>
      <c r="SNP382" s="872"/>
      <c r="SNQ382" s="872"/>
      <c r="SNR382" s="872"/>
      <c r="SNS382" s="872"/>
      <c r="SNT382" s="872"/>
      <c r="SNU382" s="872"/>
      <c r="SNV382" s="872"/>
      <c r="SNW382" s="872"/>
      <c r="SNX382" s="872"/>
      <c r="SNY382" s="872"/>
      <c r="SNZ382" s="872"/>
      <c r="SOA382" s="872"/>
      <c r="SOB382" s="872"/>
      <c r="SOC382" s="872"/>
      <c r="SOD382" s="872"/>
      <c r="SOE382" s="872"/>
      <c r="SOF382" s="872"/>
      <c r="SOG382" s="872"/>
      <c r="SOH382" s="872"/>
      <c r="SOI382" s="872"/>
      <c r="SOJ382" s="872"/>
      <c r="SOK382" s="872"/>
      <c r="SOL382" s="872"/>
      <c r="SOM382" s="872"/>
      <c r="SON382" s="872"/>
      <c r="SOO382" s="872"/>
      <c r="SOP382" s="872"/>
      <c r="SOQ382" s="872"/>
      <c r="SOR382" s="872"/>
      <c r="SOS382" s="872"/>
      <c r="SOT382" s="872"/>
      <c r="SOU382" s="872"/>
      <c r="SOV382" s="872"/>
      <c r="SOW382" s="872"/>
      <c r="SOX382" s="872"/>
      <c r="SOY382" s="872"/>
      <c r="SOZ382" s="872"/>
      <c r="SPA382" s="872"/>
      <c r="SPB382" s="872"/>
      <c r="SPC382" s="872"/>
      <c r="SPD382" s="872"/>
      <c r="SPE382" s="872"/>
      <c r="SPF382" s="872"/>
      <c r="SPG382" s="872"/>
      <c r="SPH382" s="872"/>
      <c r="SPI382" s="872"/>
      <c r="SPJ382" s="872"/>
      <c r="SPK382" s="872"/>
      <c r="SPL382" s="872"/>
      <c r="SPM382" s="872"/>
      <c r="SPN382" s="872"/>
      <c r="SPO382" s="872"/>
      <c r="SPP382" s="872"/>
      <c r="SPQ382" s="872"/>
      <c r="SPR382" s="872"/>
      <c r="SPS382" s="872"/>
      <c r="SPT382" s="872"/>
      <c r="SPU382" s="872"/>
      <c r="SPV382" s="872"/>
      <c r="SPW382" s="872"/>
      <c r="SPX382" s="872"/>
      <c r="SPY382" s="872"/>
      <c r="SPZ382" s="872"/>
      <c r="SQA382" s="872"/>
      <c r="SQB382" s="872"/>
      <c r="SQC382" s="872"/>
      <c r="SQD382" s="872"/>
      <c r="SQE382" s="872"/>
      <c r="SQF382" s="872"/>
      <c r="SQG382" s="872"/>
      <c r="SQH382" s="872"/>
      <c r="SQI382" s="872"/>
      <c r="SQJ382" s="872"/>
      <c r="SQK382" s="872"/>
      <c r="SQL382" s="872"/>
      <c r="SQM382" s="872"/>
      <c r="SQN382" s="872"/>
      <c r="SQO382" s="872"/>
      <c r="SQP382" s="872"/>
      <c r="SQQ382" s="872"/>
      <c r="SQR382" s="872"/>
      <c r="SQS382" s="872"/>
      <c r="SQT382" s="872"/>
      <c r="SQU382" s="872"/>
      <c r="SQV382" s="872"/>
      <c r="SQW382" s="872"/>
      <c r="SQX382" s="872"/>
      <c r="SQY382" s="872"/>
      <c r="SQZ382" s="872"/>
      <c r="SRA382" s="872"/>
      <c r="SRB382" s="872"/>
      <c r="SRC382" s="872"/>
      <c r="SRD382" s="872"/>
      <c r="SRE382" s="872"/>
      <c r="SRF382" s="872"/>
      <c r="SRG382" s="872"/>
      <c r="SRH382" s="872"/>
      <c r="SRI382" s="872"/>
      <c r="SRJ382" s="872"/>
      <c r="SRK382" s="872"/>
      <c r="SRL382" s="872"/>
      <c r="SRM382" s="872"/>
      <c r="SRN382" s="872"/>
      <c r="SRO382" s="872"/>
      <c r="SRP382" s="872"/>
      <c r="SRQ382" s="872"/>
      <c r="SRR382" s="872"/>
      <c r="SRS382" s="872"/>
      <c r="SRT382" s="872"/>
      <c r="SRU382" s="872"/>
      <c r="SRV382" s="872"/>
      <c r="SRW382" s="872"/>
      <c r="SRX382" s="872"/>
      <c r="SRY382" s="872"/>
      <c r="SRZ382" s="872"/>
      <c r="SSA382" s="872"/>
      <c r="SSB382" s="872"/>
      <c r="SSC382" s="872"/>
      <c r="SSD382" s="872"/>
      <c r="SSE382" s="872"/>
      <c r="SSF382" s="872"/>
      <c r="SSG382" s="872"/>
      <c r="SSH382" s="872"/>
      <c r="SSI382" s="872"/>
      <c r="SSJ382" s="872"/>
      <c r="SSK382" s="872"/>
      <c r="SSL382" s="872"/>
      <c r="SSM382" s="872"/>
      <c r="SSN382" s="872"/>
      <c r="SSO382" s="872"/>
      <c r="SSP382" s="872"/>
      <c r="SSQ382" s="872"/>
      <c r="SSR382" s="872"/>
      <c r="SSS382" s="872"/>
      <c r="SST382" s="872"/>
      <c r="SSU382" s="872"/>
      <c r="SSV382" s="872"/>
      <c r="SSW382" s="872"/>
      <c r="SSX382" s="872"/>
      <c r="SSY382" s="872"/>
      <c r="SSZ382" s="872"/>
      <c r="STA382" s="872"/>
      <c r="STB382" s="872"/>
      <c r="STC382" s="872"/>
      <c r="STD382" s="872"/>
      <c r="STE382" s="872"/>
      <c r="STF382" s="872"/>
      <c r="STG382" s="872"/>
      <c r="STH382" s="872"/>
      <c r="STI382" s="872"/>
      <c r="STJ382" s="872"/>
      <c r="STK382" s="872"/>
      <c r="STL382" s="872"/>
      <c r="STM382" s="872"/>
      <c r="STN382" s="872"/>
      <c r="STO382" s="872"/>
      <c r="STP382" s="872"/>
      <c r="STQ382" s="872"/>
      <c r="STR382" s="872"/>
      <c r="STS382" s="872"/>
      <c r="STT382" s="872"/>
      <c r="STU382" s="872"/>
      <c r="STV382" s="872"/>
      <c r="STW382" s="872"/>
      <c r="STX382" s="872"/>
      <c r="STY382" s="872"/>
      <c r="STZ382" s="872"/>
      <c r="SUA382" s="872"/>
      <c r="SUB382" s="872"/>
      <c r="SUC382" s="872"/>
      <c r="SUD382" s="872"/>
      <c r="SUE382" s="872"/>
      <c r="SUF382" s="872"/>
      <c r="SUG382" s="872"/>
      <c r="SUH382" s="872"/>
      <c r="SUI382" s="872"/>
      <c r="SUJ382" s="872"/>
      <c r="SUK382" s="872"/>
      <c r="SUL382" s="872"/>
      <c r="SUM382" s="872"/>
      <c r="SUN382" s="872"/>
      <c r="SUO382" s="872"/>
      <c r="SUP382" s="872"/>
      <c r="SUQ382" s="872"/>
      <c r="SUR382" s="872"/>
      <c r="SUS382" s="872"/>
      <c r="SUT382" s="872"/>
      <c r="SUU382" s="872"/>
      <c r="SUV382" s="872"/>
      <c r="SUW382" s="872"/>
      <c r="SUX382" s="872"/>
      <c r="SUY382" s="872"/>
      <c r="SUZ382" s="872"/>
      <c r="SVA382" s="872"/>
      <c r="SVB382" s="872"/>
      <c r="SVC382" s="872"/>
      <c r="SVD382" s="872"/>
      <c r="SVE382" s="872"/>
      <c r="SVF382" s="872"/>
      <c r="SVG382" s="872"/>
      <c r="SVH382" s="872"/>
      <c r="SVI382" s="872"/>
      <c r="SVJ382" s="872"/>
      <c r="SVK382" s="872"/>
      <c r="SVL382" s="872"/>
      <c r="SVM382" s="872"/>
      <c r="SVN382" s="872"/>
      <c r="SVO382" s="872"/>
      <c r="SVP382" s="872"/>
      <c r="SVQ382" s="872"/>
      <c r="SVR382" s="872"/>
      <c r="SVS382" s="872"/>
      <c r="SVT382" s="872"/>
      <c r="SVU382" s="872"/>
      <c r="SVV382" s="872"/>
      <c r="SVW382" s="872"/>
      <c r="SVX382" s="872"/>
      <c r="SVY382" s="872"/>
      <c r="SVZ382" s="872"/>
      <c r="SWA382" s="872"/>
      <c r="SWB382" s="872"/>
      <c r="SWC382" s="872"/>
      <c r="SWD382" s="872"/>
      <c r="SWE382" s="872"/>
      <c r="SWF382" s="872"/>
      <c r="SWG382" s="872"/>
      <c r="SWH382" s="872"/>
      <c r="SWI382" s="872"/>
      <c r="SWJ382" s="872"/>
      <c r="SWK382" s="872"/>
      <c r="SWL382" s="872"/>
      <c r="SWM382" s="872"/>
      <c r="SWN382" s="872"/>
      <c r="SWO382" s="872"/>
      <c r="SWP382" s="872"/>
      <c r="SWQ382" s="872"/>
      <c r="SWR382" s="872"/>
      <c r="SWS382" s="872"/>
      <c r="SWT382" s="872"/>
      <c r="SWU382" s="872"/>
      <c r="SWV382" s="872"/>
      <c r="SWW382" s="872"/>
      <c r="SWX382" s="872"/>
      <c r="SWY382" s="872"/>
      <c r="SWZ382" s="872"/>
      <c r="SXA382" s="872"/>
      <c r="SXB382" s="872"/>
      <c r="SXC382" s="872"/>
      <c r="SXD382" s="872"/>
      <c r="SXE382" s="872"/>
      <c r="SXF382" s="872"/>
      <c r="SXG382" s="872"/>
      <c r="SXH382" s="872"/>
      <c r="SXI382" s="872"/>
      <c r="SXJ382" s="872"/>
      <c r="SXK382" s="872"/>
      <c r="SXL382" s="872"/>
      <c r="SXM382" s="872"/>
      <c r="SXN382" s="872"/>
      <c r="SXO382" s="872"/>
      <c r="SXP382" s="872"/>
      <c r="SXQ382" s="872"/>
      <c r="SXR382" s="872"/>
      <c r="SXS382" s="872"/>
      <c r="SXT382" s="872"/>
      <c r="SXU382" s="872"/>
      <c r="SXV382" s="872"/>
      <c r="SXW382" s="872"/>
      <c r="SXX382" s="872"/>
      <c r="SXY382" s="872"/>
      <c r="SXZ382" s="872"/>
      <c r="SYA382" s="872"/>
      <c r="SYB382" s="872"/>
      <c r="SYC382" s="872"/>
      <c r="SYD382" s="872"/>
      <c r="SYE382" s="872"/>
      <c r="SYF382" s="872"/>
      <c r="SYG382" s="872"/>
      <c r="SYH382" s="872"/>
      <c r="SYI382" s="872"/>
      <c r="SYJ382" s="872"/>
      <c r="SYK382" s="872"/>
      <c r="SYL382" s="872"/>
      <c r="SYM382" s="872"/>
      <c r="SYN382" s="872"/>
      <c r="SYO382" s="872"/>
      <c r="SYP382" s="872"/>
      <c r="SYQ382" s="872"/>
      <c r="SYR382" s="872"/>
      <c r="SYS382" s="872"/>
      <c r="SYT382" s="872"/>
      <c r="SYU382" s="872"/>
      <c r="SYV382" s="872"/>
      <c r="SYW382" s="872"/>
      <c r="SYX382" s="872"/>
      <c r="SYY382" s="872"/>
      <c r="SYZ382" s="872"/>
      <c r="SZA382" s="872"/>
      <c r="SZB382" s="872"/>
      <c r="SZC382" s="872"/>
      <c r="SZD382" s="872"/>
      <c r="SZE382" s="872"/>
      <c r="SZF382" s="872"/>
      <c r="SZG382" s="872"/>
      <c r="SZH382" s="872"/>
      <c r="SZI382" s="872"/>
      <c r="SZJ382" s="872"/>
      <c r="SZK382" s="872"/>
      <c r="SZL382" s="872"/>
      <c r="SZM382" s="872"/>
      <c r="SZN382" s="872"/>
      <c r="SZO382" s="872"/>
      <c r="SZP382" s="872"/>
      <c r="SZQ382" s="872"/>
      <c r="SZR382" s="872"/>
      <c r="SZS382" s="872"/>
      <c r="SZT382" s="872"/>
      <c r="SZU382" s="872"/>
      <c r="SZV382" s="872"/>
      <c r="SZW382" s="872"/>
      <c r="SZX382" s="872"/>
      <c r="SZY382" s="872"/>
      <c r="SZZ382" s="872"/>
      <c r="TAA382" s="872"/>
      <c r="TAB382" s="872"/>
      <c r="TAC382" s="872"/>
      <c r="TAD382" s="872"/>
      <c r="TAE382" s="872"/>
      <c r="TAF382" s="872"/>
      <c r="TAG382" s="872"/>
      <c r="TAH382" s="872"/>
      <c r="TAI382" s="872"/>
      <c r="TAJ382" s="872"/>
      <c r="TAK382" s="872"/>
      <c r="TAL382" s="872"/>
      <c r="TAM382" s="872"/>
      <c r="TAN382" s="872"/>
      <c r="TAO382" s="872"/>
      <c r="TAP382" s="872"/>
      <c r="TAQ382" s="872"/>
      <c r="TAR382" s="872"/>
      <c r="TAS382" s="872"/>
      <c r="TAT382" s="872"/>
      <c r="TAU382" s="872"/>
      <c r="TAV382" s="872"/>
      <c r="TAW382" s="872"/>
      <c r="TAX382" s="872"/>
      <c r="TAY382" s="872"/>
      <c r="TAZ382" s="872"/>
      <c r="TBA382" s="872"/>
      <c r="TBB382" s="872"/>
      <c r="TBC382" s="872"/>
      <c r="TBD382" s="872"/>
      <c r="TBE382" s="872"/>
      <c r="TBF382" s="872"/>
      <c r="TBG382" s="872"/>
      <c r="TBH382" s="872"/>
      <c r="TBI382" s="872"/>
      <c r="TBJ382" s="872"/>
      <c r="TBK382" s="872"/>
      <c r="TBL382" s="872"/>
      <c r="TBM382" s="872"/>
      <c r="TBN382" s="872"/>
      <c r="TBO382" s="872"/>
      <c r="TBP382" s="872"/>
      <c r="TBQ382" s="872"/>
      <c r="TBR382" s="872"/>
      <c r="TBS382" s="872"/>
      <c r="TBT382" s="872"/>
      <c r="TBU382" s="872"/>
      <c r="TBV382" s="872"/>
      <c r="TBW382" s="872"/>
      <c r="TBX382" s="872"/>
      <c r="TBY382" s="872"/>
      <c r="TBZ382" s="872"/>
      <c r="TCA382" s="872"/>
      <c r="TCB382" s="872"/>
      <c r="TCC382" s="872"/>
      <c r="TCD382" s="872"/>
      <c r="TCE382" s="872"/>
      <c r="TCF382" s="872"/>
      <c r="TCG382" s="872"/>
      <c r="TCH382" s="872"/>
      <c r="TCI382" s="872"/>
      <c r="TCJ382" s="872"/>
      <c r="TCK382" s="872"/>
      <c r="TCL382" s="872"/>
      <c r="TCM382" s="872"/>
      <c r="TCN382" s="872"/>
      <c r="TCO382" s="872"/>
      <c r="TCP382" s="872"/>
      <c r="TCQ382" s="872"/>
      <c r="TCR382" s="872"/>
      <c r="TCS382" s="872"/>
      <c r="TCT382" s="872"/>
      <c r="TCU382" s="872"/>
      <c r="TCV382" s="872"/>
      <c r="TCW382" s="872"/>
      <c r="TCX382" s="872"/>
      <c r="TCY382" s="872"/>
      <c r="TCZ382" s="872"/>
      <c r="TDA382" s="872"/>
      <c r="TDB382" s="872"/>
      <c r="TDC382" s="872"/>
      <c r="TDD382" s="872"/>
      <c r="TDE382" s="872"/>
      <c r="TDF382" s="872"/>
      <c r="TDG382" s="872"/>
      <c r="TDH382" s="872"/>
      <c r="TDI382" s="872"/>
      <c r="TDJ382" s="872"/>
      <c r="TDK382" s="872"/>
      <c r="TDL382" s="872"/>
      <c r="TDM382" s="872"/>
      <c r="TDN382" s="872"/>
      <c r="TDO382" s="872"/>
      <c r="TDP382" s="872"/>
      <c r="TDQ382" s="872"/>
      <c r="TDR382" s="872"/>
      <c r="TDS382" s="872"/>
      <c r="TDT382" s="872"/>
      <c r="TDU382" s="872"/>
      <c r="TDV382" s="872"/>
      <c r="TDW382" s="872"/>
      <c r="TDX382" s="872"/>
      <c r="TDY382" s="872"/>
      <c r="TDZ382" s="872"/>
      <c r="TEA382" s="872"/>
      <c r="TEB382" s="872"/>
      <c r="TEC382" s="872"/>
      <c r="TED382" s="872"/>
      <c r="TEE382" s="872"/>
      <c r="TEF382" s="872"/>
      <c r="TEG382" s="872"/>
      <c r="TEH382" s="872"/>
      <c r="TEI382" s="872"/>
      <c r="TEJ382" s="872"/>
      <c r="TEK382" s="872"/>
      <c r="TEL382" s="872"/>
      <c r="TEM382" s="872"/>
      <c r="TEN382" s="872"/>
      <c r="TEO382" s="872"/>
      <c r="TEP382" s="872"/>
      <c r="TEQ382" s="872"/>
      <c r="TER382" s="872"/>
      <c r="TES382" s="872"/>
      <c r="TET382" s="872"/>
      <c r="TEU382" s="872"/>
      <c r="TEV382" s="872"/>
      <c r="TEW382" s="872"/>
      <c r="TEX382" s="872"/>
      <c r="TEY382" s="872"/>
      <c r="TEZ382" s="872"/>
      <c r="TFA382" s="872"/>
      <c r="TFB382" s="872"/>
      <c r="TFC382" s="872"/>
      <c r="TFD382" s="872"/>
      <c r="TFE382" s="872"/>
      <c r="TFF382" s="872"/>
      <c r="TFG382" s="872"/>
      <c r="TFH382" s="872"/>
      <c r="TFI382" s="872"/>
      <c r="TFJ382" s="872"/>
      <c r="TFK382" s="872"/>
      <c r="TFL382" s="872"/>
      <c r="TFM382" s="872"/>
      <c r="TFN382" s="872"/>
      <c r="TFO382" s="872"/>
      <c r="TFP382" s="872"/>
      <c r="TFQ382" s="872"/>
      <c r="TFR382" s="872"/>
      <c r="TFS382" s="872"/>
      <c r="TFT382" s="872"/>
      <c r="TFU382" s="872"/>
      <c r="TFV382" s="872"/>
      <c r="TFW382" s="872"/>
      <c r="TFX382" s="872"/>
      <c r="TFY382" s="872"/>
      <c r="TFZ382" s="872"/>
      <c r="TGA382" s="872"/>
      <c r="TGB382" s="872"/>
      <c r="TGC382" s="872"/>
      <c r="TGD382" s="872"/>
      <c r="TGE382" s="872"/>
      <c r="TGF382" s="872"/>
      <c r="TGG382" s="872"/>
      <c r="TGH382" s="872"/>
      <c r="TGI382" s="872"/>
      <c r="TGJ382" s="872"/>
      <c r="TGK382" s="872"/>
      <c r="TGL382" s="872"/>
      <c r="TGM382" s="872"/>
      <c r="TGN382" s="872"/>
      <c r="TGO382" s="872"/>
      <c r="TGP382" s="872"/>
      <c r="TGQ382" s="872"/>
      <c r="TGR382" s="872"/>
      <c r="TGS382" s="872"/>
      <c r="TGT382" s="872"/>
      <c r="TGU382" s="872"/>
      <c r="TGV382" s="872"/>
      <c r="TGW382" s="872"/>
      <c r="TGX382" s="872"/>
      <c r="TGY382" s="872"/>
      <c r="TGZ382" s="872"/>
      <c r="THA382" s="872"/>
      <c r="THB382" s="872"/>
      <c r="THC382" s="872"/>
      <c r="THD382" s="872"/>
      <c r="THE382" s="872"/>
      <c r="THF382" s="872"/>
      <c r="THG382" s="872"/>
      <c r="THH382" s="872"/>
      <c r="THI382" s="872"/>
      <c r="THJ382" s="872"/>
      <c r="THK382" s="872"/>
      <c r="THL382" s="872"/>
      <c r="THM382" s="872"/>
      <c r="THN382" s="872"/>
      <c r="THO382" s="872"/>
      <c r="THP382" s="872"/>
      <c r="THQ382" s="872"/>
      <c r="THR382" s="872"/>
      <c r="THS382" s="872"/>
      <c r="THT382" s="872"/>
      <c r="THU382" s="872"/>
      <c r="THV382" s="872"/>
      <c r="THW382" s="872"/>
      <c r="THX382" s="872"/>
      <c r="THY382" s="872"/>
      <c r="THZ382" s="872"/>
      <c r="TIA382" s="872"/>
      <c r="TIB382" s="872"/>
      <c r="TIC382" s="872"/>
      <c r="TID382" s="872"/>
      <c r="TIE382" s="872"/>
      <c r="TIF382" s="872"/>
      <c r="TIG382" s="872"/>
      <c r="TIH382" s="872"/>
      <c r="TII382" s="872"/>
      <c r="TIJ382" s="872"/>
      <c r="TIK382" s="872"/>
      <c r="TIL382" s="872"/>
      <c r="TIM382" s="872"/>
      <c r="TIN382" s="872"/>
      <c r="TIO382" s="872"/>
      <c r="TIP382" s="872"/>
      <c r="TIQ382" s="872"/>
      <c r="TIR382" s="872"/>
      <c r="TIS382" s="872"/>
      <c r="TIT382" s="872"/>
      <c r="TIU382" s="872"/>
      <c r="TIV382" s="872"/>
      <c r="TIW382" s="872"/>
      <c r="TIX382" s="872"/>
      <c r="TIY382" s="872"/>
      <c r="TIZ382" s="872"/>
      <c r="TJA382" s="872"/>
      <c r="TJB382" s="872"/>
      <c r="TJC382" s="872"/>
      <c r="TJD382" s="872"/>
      <c r="TJE382" s="872"/>
      <c r="TJF382" s="872"/>
      <c r="TJG382" s="872"/>
      <c r="TJH382" s="872"/>
      <c r="TJI382" s="872"/>
      <c r="TJJ382" s="872"/>
      <c r="TJK382" s="872"/>
      <c r="TJL382" s="872"/>
      <c r="TJM382" s="872"/>
      <c r="TJN382" s="872"/>
      <c r="TJO382" s="872"/>
      <c r="TJP382" s="872"/>
      <c r="TJQ382" s="872"/>
      <c r="TJR382" s="872"/>
      <c r="TJS382" s="872"/>
      <c r="TJT382" s="872"/>
      <c r="TJU382" s="872"/>
      <c r="TJV382" s="872"/>
      <c r="TJW382" s="872"/>
      <c r="TJX382" s="872"/>
      <c r="TJY382" s="872"/>
      <c r="TJZ382" s="872"/>
      <c r="TKA382" s="872"/>
      <c r="TKB382" s="872"/>
      <c r="TKC382" s="872"/>
      <c r="TKD382" s="872"/>
      <c r="TKE382" s="872"/>
      <c r="TKF382" s="872"/>
      <c r="TKG382" s="872"/>
      <c r="TKH382" s="872"/>
      <c r="TKI382" s="872"/>
      <c r="TKJ382" s="872"/>
      <c r="TKK382" s="872"/>
      <c r="TKL382" s="872"/>
      <c r="TKM382" s="872"/>
      <c r="TKN382" s="872"/>
      <c r="TKO382" s="872"/>
      <c r="TKP382" s="872"/>
      <c r="TKQ382" s="872"/>
      <c r="TKR382" s="872"/>
      <c r="TKS382" s="872"/>
      <c r="TKT382" s="872"/>
      <c r="TKU382" s="872"/>
      <c r="TKV382" s="872"/>
      <c r="TKW382" s="872"/>
      <c r="TKX382" s="872"/>
      <c r="TKY382" s="872"/>
      <c r="TKZ382" s="872"/>
      <c r="TLA382" s="872"/>
      <c r="TLB382" s="872"/>
      <c r="TLC382" s="872"/>
      <c r="TLD382" s="872"/>
      <c r="TLE382" s="872"/>
      <c r="TLF382" s="872"/>
      <c r="TLG382" s="872"/>
      <c r="TLH382" s="872"/>
      <c r="TLI382" s="872"/>
      <c r="TLJ382" s="872"/>
      <c r="TLK382" s="872"/>
      <c r="TLL382" s="872"/>
      <c r="TLM382" s="872"/>
      <c r="TLN382" s="872"/>
      <c r="TLO382" s="872"/>
      <c r="TLP382" s="872"/>
      <c r="TLQ382" s="872"/>
      <c r="TLR382" s="872"/>
      <c r="TLS382" s="872"/>
      <c r="TLT382" s="872"/>
      <c r="TLU382" s="872"/>
      <c r="TLV382" s="872"/>
      <c r="TLW382" s="872"/>
      <c r="TLX382" s="872"/>
      <c r="TLY382" s="872"/>
      <c r="TLZ382" s="872"/>
      <c r="TMA382" s="872"/>
      <c r="TMB382" s="872"/>
      <c r="TMC382" s="872"/>
      <c r="TMD382" s="872"/>
      <c r="TME382" s="872"/>
      <c r="TMF382" s="872"/>
      <c r="TMG382" s="872"/>
      <c r="TMH382" s="872"/>
      <c r="TMI382" s="872"/>
      <c r="TMJ382" s="872"/>
      <c r="TMK382" s="872"/>
      <c r="TML382" s="872"/>
      <c r="TMM382" s="872"/>
      <c r="TMN382" s="872"/>
      <c r="TMO382" s="872"/>
      <c r="TMP382" s="872"/>
      <c r="TMQ382" s="872"/>
      <c r="TMR382" s="872"/>
      <c r="TMS382" s="872"/>
      <c r="TMT382" s="872"/>
      <c r="TMU382" s="872"/>
      <c r="TMV382" s="872"/>
      <c r="TMW382" s="872"/>
      <c r="TMX382" s="872"/>
      <c r="TMY382" s="872"/>
      <c r="TMZ382" s="872"/>
      <c r="TNA382" s="872"/>
      <c r="TNB382" s="872"/>
      <c r="TNC382" s="872"/>
      <c r="TND382" s="872"/>
      <c r="TNE382" s="872"/>
      <c r="TNF382" s="872"/>
      <c r="TNG382" s="872"/>
      <c r="TNH382" s="872"/>
      <c r="TNI382" s="872"/>
      <c r="TNJ382" s="872"/>
      <c r="TNK382" s="872"/>
      <c r="TNL382" s="872"/>
      <c r="TNM382" s="872"/>
      <c r="TNN382" s="872"/>
      <c r="TNO382" s="872"/>
      <c r="TNP382" s="872"/>
      <c r="TNQ382" s="872"/>
      <c r="TNR382" s="872"/>
      <c r="TNS382" s="872"/>
      <c r="TNT382" s="872"/>
      <c r="TNU382" s="872"/>
      <c r="TNV382" s="872"/>
      <c r="TNW382" s="872"/>
      <c r="TNX382" s="872"/>
      <c r="TNY382" s="872"/>
      <c r="TNZ382" s="872"/>
      <c r="TOA382" s="872"/>
      <c r="TOB382" s="872"/>
      <c r="TOC382" s="872"/>
      <c r="TOD382" s="872"/>
      <c r="TOE382" s="872"/>
      <c r="TOF382" s="872"/>
      <c r="TOG382" s="872"/>
      <c r="TOH382" s="872"/>
      <c r="TOI382" s="872"/>
      <c r="TOJ382" s="872"/>
      <c r="TOK382" s="872"/>
      <c r="TOL382" s="872"/>
      <c r="TOM382" s="872"/>
      <c r="TON382" s="872"/>
      <c r="TOO382" s="872"/>
      <c r="TOP382" s="872"/>
      <c r="TOQ382" s="872"/>
      <c r="TOR382" s="872"/>
      <c r="TOS382" s="872"/>
      <c r="TOT382" s="872"/>
      <c r="TOU382" s="872"/>
      <c r="TOV382" s="872"/>
      <c r="TOW382" s="872"/>
      <c r="TOX382" s="872"/>
      <c r="TOY382" s="872"/>
      <c r="TOZ382" s="872"/>
      <c r="TPA382" s="872"/>
      <c r="TPB382" s="872"/>
      <c r="TPC382" s="872"/>
      <c r="TPD382" s="872"/>
      <c r="TPE382" s="872"/>
      <c r="TPF382" s="872"/>
      <c r="TPG382" s="872"/>
      <c r="TPH382" s="872"/>
      <c r="TPI382" s="872"/>
      <c r="TPJ382" s="872"/>
      <c r="TPK382" s="872"/>
      <c r="TPL382" s="872"/>
      <c r="TPM382" s="872"/>
      <c r="TPN382" s="872"/>
      <c r="TPO382" s="872"/>
      <c r="TPP382" s="872"/>
      <c r="TPQ382" s="872"/>
      <c r="TPR382" s="872"/>
      <c r="TPS382" s="872"/>
      <c r="TPT382" s="872"/>
      <c r="TPU382" s="872"/>
      <c r="TPV382" s="872"/>
      <c r="TPW382" s="872"/>
      <c r="TPX382" s="872"/>
      <c r="TPY382" s="872"/>
      <c r="TPZ382" s="872"/>
      <c r="TQA382" s="872"/>
      <c r="TQB382" s="872"/>
      <c r="TQC382" s="872"/>
      <c r="TQD382" s="872"/>
      <c r="TQE382" s="872"/>
      <c r="TQF382" s="872"/>
      <c r="TQG382" s="872"/>
      <c r="TQH382" s="872"/>
      <c r="TQI382" s="872"/>
      <c r="TQJ382" s="872"/>
      <c r="TQK382" s="872"/>
      <c r="TQL382" s="872"/>
      <c r="TQM382" s="872"/>
      <c r="TQN382" s="872"/>
      <c r="TQO382" s="872"/>
      <c r="TQP382" s="872"/>
      <c r="TQQ382" s="872"/>
      <c r="TQR382" s="872"/>
      <c r="TQS382" s="872"/>
      <c r="TQT382" s="872"/>
      <c r="TQU382" s="872"/>
      <c r="TQV382" s="872"/>
      <c r="TQW382" s="872"/>
      <c r="TQX382" s="872"/>
      <c r="TQY382" s="872"/>
      <c r="TQZ382" s="872"/>
      <c r="TRA382" s="872"/>
      <c r="TRB382" s="872"/>
      <c r="TRC382" s="872"/>
      <c r="TRD382" s="872"/>
      <c r="TRE382" s="872"/>
      <c r="TRF382" s="872"/>
      <c r="TRG382" s="872"/>
      <c r="TRH382" s="872"/>
      <c r="TRI382" s="872"/>
      <c r="TRJ382" s="872"/>
      <c r="TRK382" s="872"/>
      <c r="TRL382" s="872"/>
      <c r="TRM382" s="872"/>
      <c r="TRN382" s="872"/>
      <c r="TRO382" s="872"/>
      <c r="TRP382" s="872"/>
      <c r="TRQ382" s="872"/>
      <c r="TRR382" s="872"/>
      <c r="TRS382" s="872"/>
      <c r="TRT382" s="872"/>
      <c r="TRU382" s="872"/>
      <c r="TRV382" s="872"/>
      <c r="TRW382" s="872"/>
      <c r="TRX382" s="872"/>
      <c r="TRY382" s="872"/>
      <c r="TRZ382" s="872"/>
      <c r="TSA382" s="872"/>
      <c r="TSB382" s="872"/>
      <c r="TSC382" s="872"/>
      <c r="TSD382" s="872"/>
      <c r="TSE382" s="872"/>
      <c r="TSF382" s="872"/>
      <c r="TSG382" s="872"/>
      <c r="TSH382" s="872"/>
      <c r="TSI382" s="872"/>
      <c r="TSJ382" s="872"/>
      <c r="TSK382" s="872"/>
      <c r="TSL382" s="872"/>
      <c r="TSM382" s="872"/>
      <c r="TSN382" s="872"/>
      <c r="TSO382" s="872"/>
      <c r="TSP382" s="872"/>
      <c r="TSQ382" s="872"/>
      <c r="TSR382" s="872"/>
      <c r="TSS382" s="872"/>
      <c r="TST382" s="872"/>
      <c r="TSU382" s="872"/>
      <c r="TSV382" s="872"/>
      <c r="TSW382" s="872"/>
      <c r="TSX382" s="872"/>
      <c r="TSY382" s="872"/>
      <c r="TSZ382" s="872"/>
      <c r="TTA382" s="872"/>
      <c r="TTB382" s="872"/>
      <c r="TTC382" s="872"/>
      <c r="TTD382" s="872"/>
      <c r="TTE382" s="872"/>
      <c r="TTF382" s="872"/>
      <c r="TTG382" s="872"/>
      <c r="TTH382" s="872"/>
      <c r="TTI382" s="872"/>
      <c r="TTJ382" s="872"/>
      <c r="TTK382" s="872"/>
      <c r="TTL382" s="872"/>
      <c r="TTM382" s="872"/>
      <c r="TTN382" s="872"/>
      <c r="TTO382" s="872"/>
      <c r="TTP382" s="872"/>
      <c r="TTQ382" s="872"/>
      <c r="TTR382" s="872"/>
      <c r="TTS382" s="872"/>
      <c r="TTT382" s="872"/>
      <c r="TTU382" s="872"/>
      <c r="TTV382" s="872"/>
      <c r="TTW382" s="872"/>
      <c r="TTX382" s="872"/>
      <c r="TTY382" s="872"/>
      <c r="TTZ382" s="872"/>
      <c r="TUA382" s="872"/>
      <c r="TUB382" s="872"/>
      <c r="TUC382" s="872"/>
      <c r="TUD382" s="872"/>
      <c r="TUE382" s="872"/>
      <c r="TUF382" s="872"/>
      <c r="TUG382" s="872"/>
      <c r="TUH382" s="872"/>
      <c r="TUI382" s="872"/>
      <c r="TUJ382" s="872"/>
      <c r="TUK382" s="872"/>
      <c r="TUL382" s="872"/>
      <c r="TUM382" s="872"/>
      <c r="TUN382" s="872"/>
      <c r="TUO382" s="872"/>
      <c r="TUP382" s="872"/>
      <c r="TUQ382" s="872"/>
      <c r="TUR382" s="872"/>
      <c r="TUS382" s="872"/>
      <c r="TUT382" s="872"/>
      <c r="TUU382" s="872"/>
      <c r="TUV382" s="872"/>
      <c r="TUW382" s="872"/>
      <c r="TUX382" s="872"/>
      <c r="TUY382" s="872"/>
      <c r="TUZ382" s="872"/>
      <c r="TVA382" s="872"/>
      <c r="TVB382" s="872"/>
      <c r="TVC382" s="872"/>
      <c r="TVD382" s="872"/>
      <c r="TVE382" s="872"/>
      <c r="TVF382" s="872"/>
      <c r="TVG382" s="872"/>
      <c r="TVH382" s="872"/>
      <c r="TVI382" s="872"/>
      <c r="TVJ382" s="872"/>
      <c r="TVK382" s="872"/>
      <c r="TVL382" s="872"/>
      <c r="TVM382" s="872"/>
      <c r="TVN382" s="872"/>
      <c r="TVO382" s="872"/>
      <c r="TVP382" s="872"/>
      <c r="TVQ382" s="872"/>
      <c r="TVR382" s="872"/>
      <c r="TVS382" s="872"/>
      <c r="TVT382" s="872"/>
      <c r="TVU382" s="872"/>
      <c r="TVV382" s="872"/>
      <c r="TVW382" s="872"/>
      <c r="TVX382" s="872"/>
      <c r="TVY382" s="872"/>
      <c r="TVZ382" s="872"/>
      <c r="TWA382" s="872"/>
      <c r="TWB382" s="872"/>
      <c r="TWC382" s="872"/>
      <c r="TWD382" s="872"/>
      <c r="TWE382" s="872"/>
      <c r="TWF382" s="872"/>
      <c r="TWG382" s="872"/>
      <c r="TWH382" s="872"/>
      <c r="TWI382" s="872"/>
      <c r="TWJ382" s="872"/>
      <c r="TWK382" s="872"/>
      <c r="TWL382" s="872"/>
      <c r="TWM382" s="872"/>
      <c r="TWN382" s="872"/>
      <c r="TWO382" s="872"/>
      <c r="TWP382" s="872"/>
      <c r="TWQ382" s="872"/>
      <c r="TWR382" s="872"/>
      <c r="TWS382" s="872"/>
      <c r="TWT382" s="872"/>
      <c r="TWU382" s="872"/>
      <c r="TWV382" s="872"/>
      <c r="TWW382" s="872"/>
      <c r="TWX382" s="872"/>
      <c r="TWY382" s="872"/>
      <c r="TWZ382" s="872"/>
      <c r="TXA382" s="872"/>
      <c r="TXB382" s="872"/>
      <c r="TXC382" s="872"/>
      <c r="TXD382" s="872"/>
      <c r="TXE382" s="872"/>
      <c r="TXF382" s="872"/>
      <c r="TXG382" s="872"/>
      <c r="TXH382" s="872"/>
      <c r="TXI382" s="872"/>
      <c r="TXJ382" s="872"/>
      <c r="TXK382" s="872"/>
      <c r="TXL382" s="872"/>
      <c r="TXM382" s="872"/>
      <c r="TXN382" s="872"/>
      <c r="TXO382" s="872"/>
      <c r="TXP382" s="872"/>
      <c r="TXQ382" s="872"/>
      <c r="TXR382" s="872"/>
      <c r="TXS382" s="872"/>
      <c r="TXT382" s="872"/>
      <c r="TXU382" s="872"/>
      <c r="TXV382" s="872"/>
      <c r="TXW382" s="872"/>
      <c r="TXX382" s="872"/>
      <c r="TXY382" s="872"/>
      <c r="TXZ382" s="872"/>
      <c r="TYA382" s="872"/>
      <c r="TYB382" s="872"/>
      <c r="TYC382" s="872"/>
      <c r="TYD382" s="872"/>
      <c r="TYE382" s="872"/>
      <c r="TYF382" s="872"/>
      <c r="TYG382" s="872"/>
      <c r="TYH382" s="872"/>
      <c r="TYI382" s="872"/>
      <c r="TYJ382" s="872"/>
      <c r="TYK382" s="872"/>
      <c r="TYL382" s="872"/>
      <c r="TYM382" s="872"/>
      <c r="TYN382" s="872"/>
      <c r="TYO382" s="872"/>
      <c r="TYP382" s="872"/>
      <c r="TYQ382" s="872"/>
      <c r="TYR382" s="872"/>
      <c r="TYS382" s="872"/>
      <c r="TYT382" s="872"/>
      <c r="TYU382" s="872"/>
      <c r="TYV382" s="872"/>
      <c r="TYW382" s="872"/>
      <c r="TYX382" s="872"/>
      <c r="TYY382" s="872"/>
      <c r="TYZ382" s="872"/>
      <c r="TZA382" s="872"/>
      <c r="TZB382" s="872"/>
      <c r="TZC382" s="872"/>
      <c r="TZD382" s="872"/>
      <c r="TZE382" s="872"/>
      <c r="TZF382" s="872"/>
      <c r="TZG382" s="872"/>
      <c r="TZH382" s="872"/>
      <c r="TZI382" s="872"/>
      <c r="TZJ382" s="872"/>
      <c r="TZK382" s="872"/>
      <c r="TZL382" s="872"/>
      <c r="TZM382" s="872"/>
      <c r="TZN382" s="872"/>
      <c r="TZO382" s="872"/>
      <c r="TZP382" s="872"/>
      <c r="TZQ382" s="872"/>
      <c r="TZR382" s="872"/>
      <c r="TZS382" s="872"/>
      <c r="TZT382" s="872"/>
      <c r="TZU382" s="872"/>
      <c r="TZV382" s="872"/>
      <c r="TZW382" s="872"/>
      <c r="TZX382" s="872"/>
      <c r="TZY382" s="872"/>
      <c r="TZZ382" s="872"/>
      <c r="UAA382" s="872"/>
      <c r="UAB382" s="872"/>
      <c r="UAC382" s="872"/>
      <c r="UAD382" s="872"/>
      <c r="UAE382" s="872"/>
      <c r="UAF382" s="872"/>
      <c r="UAG382" s="872"/>
      <c r="UAH382" s="872"/>
      <c r="UAI382" s="872"/>
      <c r="UAJ382" s="872"/>
      <c r="UAK382" s="872"/>
      <c r="UAL382" s="872"/>
      <c r="UAM382" s="872"/>
      <c r="UAN382" s="872"/>
      <c r="UAO382" s="872"/>
      <c r="UAP382" s="872"/>
      <c r="UAQ382" s="872"/>
      <c r="UAR382" s="872"/>
      <c r="UAS382" s="872"/>
      <c r="UAT382" s="872"/>
      <c r="UAU382" s="872"/>
      <c r="UAV382" s="872"/>
      <c r="UAW382" s="872"/>
      <c r="UAX382" s="872"/>
      <c r="UAY382" s="872"/>
      <c r="UAZ382" s="872"/>
      <c r="UBA382" s="872"/>
      <c r="UBB382" s="872"/>
      <c r="UBC382" s="872"/>
      <c r="UBD382" s="872"/>
      <c r="UBE382" s="872"/>
      <c r="UBF382" s="872"/>
      <c r="UBG382" s="872"/>
      <c r="UBH382" s="872"/>
      <c r="UBI382" s="872"/>
      <c r="UBJ382" s="872"/>
      <c r="UBK382" s="872"/>
      <c r="UBL382" s="872"/>
      <c r="UBM382" s="872"/>
      <c r="UBN382" s="872"/>
      <c r="UBO382" s="872"/>
      <c r="UBP382" s="872"/>
      <c r="UBQ382" s="872"/>
      <c r="UBR382" s="872"/>
      <c r="UBS382" s="872"/>
      <c r="UBT382" s="872"/>
      <c r="UBU382" s="872"/>
      <c r="UBV382" s="872"/>
      <c r="UBW382" s="872"/>
      <c r="UBX382" s="872"/>
      <c r="UBY382" s="872"/>
      <c r="UBZ382" s="872"/>
      <c r="UCA382" s="872"/>
      <c r="UCB382" s="872"/>
      <c r="UCC382" s="872"/>
      <c r="UCD382" s="872"/>
      <c r="UCE382" s="872"/>
      <c r="UCF382" s="872"/>
      <c r="UCG382" s="872"/>
      <c r="UCH382" s="872"/>
      <c r="UCI382" s="872"/>
      <c r="UCJ382" s="872"/>
      <c r="UCK382" s="872"/>
      <c r="UCL382" s="872"/>
      <c r="UCM382" s="872"/>
      <c r="UCN382" s="872"/>
      <c r="UCO382" s="872"/>
      <c r="UCP382" s="872"/>
      <c r="UCQ382" s="872"/>
      <c r="UCR382" s="872"/>
      <c r="UCS382" s="872"/>
      <c r="UCT382" s="872"/>
      <c r="UCU382" s="872"/>
      <c r="UCV382" s="872"/>
      <c r="UCW382" s="872"/>
      <c r="UCX382" s="872"/>
      <c r="UCY382" s="872"/>
      <c r="UCZ382" s="872"/>
      <c r="UDA382" s="872"/>
      <c r="UDB382" s="872"/>
      <c r="UDC382" s="872"/>
      <c r="UDD382" s="872"/>
      <c r="UDE382" s="872"/>
      <c r="UDF382" s="872"/>
      <c r="UDG382" s="872"/>
      <c r="UDH382" s="872"/>
      <c r="UDI382" s="872"/>
      <c r="UDJ382" s="872"/>
      <c r="UDK382" s="872"/>
      <c r="UDL382" s="872"/>
      <c r="UDM382" s="872"/>
      <c r="UDN382" s="872"/>
      <c r="UDO382" s="872"/>
      <c r="UDP382" s="872"/>
      <c r="UDQ382" s="872"/>
      <c r="UDR382" s="872"/>
      <c r="UDS382" s="872"/>
      <c r="UDT382" s="872"/>
      <c r="UDU382" s="872"/>
      <c r="UDV382" s="872"/>
      <c r="UDW382" s="872"/>
      <c r="UDX382" s="872"/>
      <c r="UDY382" s="872"/>
      <c r="UDZ382" s="872"/>
      <c r="UEA382" s="872"/>
      <c r="UEB382" s="872"/>
      <c r="UEC382" s="872"/>
      <c r="UED382" s="872"/>
      <c r="UEE382" s="872"/>
      <c r="UEF382" s="872"/>
      <c r="UEG382" s="872"/>
      <c r="UEH382" s="872"/>
      <c r="UEI382" s="872"/>
      <c r="UEJ382" s="872"/>
      <c r="UEK382" s="872"/>
      <c r="UEL382" s="872"/>
      <c r="UEM382" s="872"/>
      <c r="UEN382" s="872"/>
      <c r="UEO382" s="872"/>
      <c r="UEP382" s="872"/>
      <c r="UEQ382" s="872"/>
      <c r="UER382" s="872"/>
      <c r="UES382" s="872"/>
      <c r="UET382" s="872"/>
      <c r="UEU382" s="872"/>
      <c r="UEV382" s="872"/>
      <c r="UEW382" s="872"/>
      <c r="UEX382" s="872"/>
      <c r="UEY382" s="872"/>
      <c r="UEZ382" s="872"/>
      <c r="UFA382" s="872"/>
      <c r="UFB382" s="872"/>
      <c r="UFC382" s="872"/>
      <c r="UFD382" s="872"/>
      <c r="UFE382" s="872"/>
      <c r="UFF382" s="872"/>
      <c r="UFG382" s="872"/>
      <c r="UFH382" s="872"/>
      <c r="UFI382" s="872"/>
      <c r="UFJ382" s="872"/>
      <c r="UFK382" s="872"/>
      <c r="UFL382" s="872"/>
      <c r="UFM382" s="872"/>
      <c r="UFN382" s="872"/>
      <c r="UFO382" s="872"/>
      <c r="UFP382" s="872"/>
      <c r="UFQ382" s="872"/>
      <c r="UFR382" s="872"/>
      <c r="UFS382" s="872"/>
      <c r="UFT382" s="872"/>
      <c r="UFU382" s="872"/>
      <c r="UFV382" s="872"/>
      <c r="UFW382" s="872"/>
      <c r="UFX382" s="872"/>
      <c r="UFY382" s="872"/>
      <c r="UFZ382" s="872"/>
      <c r="UGA382" s="872"/>
      <c r="UGB382" s="872"/>
      <c r="UGC382" s="872"/>
      <c r="UGD382" s="872"/>
      <c r="UGE382" s="872"/>
      <c r="UGF382" s="872"/>
      <c r="UGG382" s="872"/>
      <c r="UGH382" s="872"/>
      <c r="UGI382" s="872"/>
      <c r="UGJ382" s="872"/>
      <c r="UGK382" s="872"/>
      <c r="UGL382" s="872"/>
      <c r="UGM382" s="872"/>
      <c r="UGN382" s="872"/>
      <c r="UGO382" s="872"/>
      <c r="UGP382" s="872"/>
      <c r="UGQ382" s="872"/>
      <c r="UGR382" s="872"/>
      <c r="UGS382" s="872"/>
      <c r="UGT382" s="872"/>
      <c r="UGU382" s="872"/>
      <c r="UGV382" s="872"/>
      <c r="UGW382" s="872"/>
      <c r="UGX382" s="872"/>
      <c r="UGY382" s="872"/>
      <c r="UGZ382" s="872"/>
      <c r="UHA382" s="872"/>
      <c r="UHB382" s="872"/>
      <c r="UHC382" s="872"/>
      <c r="UHD382" s="872"/>
      <c r="UHE382" s="872"/>
      <c r="UHF382" s="872"/>
      <c r="UHG382" s="872"/>
      <c r="UHH382" s="872"/>
      <c r="UHI382" s="872"/>
      <c r="UHJ382" s="872"/>
      <c r="UHK382" s="872"/>
      <c r="UHL382" s="872"/>
      <c r="UHM382" s="872"/>
      <c r="UHN382" s="872"/>
      <c r="UHO382" s="872"/>
      <c r="UHP382" s="872"/>
      <c r="UHQ382" s="872"/>
      <c r="UHR382" s="872"/>
      <c r="UHS382" s="872"/>
      <c r="UHT382" s="872"/>
      <c r="UHU382" s="872"/>
      <c r="UHV382" s="872"/>
      <c r="UHW382" s="872"/>
      <c r="UHX382" s="872"/>
      <c r="UHY382" s="872"/>
      <c r="UHZ382" s="872"/>
      <c r="UIA382" s="872"/>
      <c r="UIB382" s="872"/>
      <c r="UIC382" s="872"/>
      <c r="UID382" s="872"/>
      <c r="UIE382" s="872"/>
      <c r="UIF382" s="872"/>
      <c r="UIG382" s="872"/>
      <c r="UIH382" s="872"/>
      <c r="UII382" s="872"/>
      <c r="UIJ382" s="872"/>
      <c r="UIK382" s="872"/>
      <c r="UIL382" s="872"/>
      <c r="UIM382" s="872"/>
      <c r="UIN382" s="872"/>
      <c r="UIO382" s="872"/>
      <c r="UIP382" s="872"/>
      <c r="UIQ382" s="872"/>
      <c r="UIR382" s="872"/>
      <c r="UIS382" s="872"/>
      <c r="UIT382" s="872"/>
      <c r="UIU382" s="872"/>
      <c r="UIV382" s="872"/>
      <c r="UIW382" s="872"/>
      <c r="UIX382" s="872"/>
      <c r="UIY382" s="872"/>
      <c r="UIZ382" s="872"/>
      <c r="UJA382" s="872"/>
      <c r="UJB382" s="872"/>
      <c r="UJC382" s="872"/>
      <c r="UJD382" s="872"/>
      <c r="UJE382" s="872"/>
      <c r="UJF382" s="872"/>
      <c r="UJG382" s="872"/>
      <c r="UJH382" s="872"/>
      <c r="UJI382" s="872"/>
      <c r="UJJ382" s="872"/>
      <c r="UJK382" s="872"/>
      <c r="UJL382" s="872"/>
      <c r="UJM382" s="872"/>
      <c r="UJN382" s="872"/>
      <c r="UJO382" s="872"/>
      <c r="UJP382" s="872"/>
      <c r="UJQ382" s="872"/>
      <c r="UJR382" s="872"/>
      <c r="UJS382" s="872"/>
      <c r="UJT382" s="872"/>
      <c r="UJU382" s="872"/>
      <c r="UJV382" s="872"/>
      <c r="UJW382" s="872"/>
      <c r="UJX382" s="872"/>
      <c r="UJY382" s="872"/>
      <c r="UJZ382" s="872"/>
      <c r="UKA382" s="872"/>
      <c r="UKB382" s="872"/>
      <c r="UKC382" s="872"/>
      <c r="UKD382" s="872"/>
      <c r="UKE382" s="872"/>
      <c r="UKF382" s="872"/>
      <c r="UKG382" s="872"/>
      <c r="UKH382" s="872"/>
      <c r="UKI382" s="872"/>
      <c r="UKJ382" s="872"/>
      <c r="UKK382" s="872"/>
      <c r="UKL382" s="872"/>
      <c r="UKM382" s="872"/>
      <c r="UKN382" s="872"/>
      <c r="UKO382" s="872"/>
      <c r="UKP382" s="872"/>
      <c r="UKQ382" s="872"/>
      <c r="UKR382" s="872"/>
      <c r="UKS382" s="872"/>
      <c r="UKT382" s="872"/>
      <c r="UKU382" s="872"/>
      <c r="UKV382" s="872"/>
      <c r="UKW382" s="872"/>
      <c r="UKX382" s="872"/>
      <c r="UKY382" s="872"/>
      <c r="UKZ382" s="872"/>
      <c r="ULA382" s="872"/>
      <c r="ULB382" s="872"/>
      <c r="ULC382" s="872"/>
      <c r="ULD382" s="872"/>
      <c r="ULE382" s="872"/>
      <c r="ULF382" s="872"/>
      <c r="ULG382" s="872"/>
      <c r="ULH382" s="872"/>
      <c r="ULI382" s="872"/>
      <c r="ULJ382" s="872"/>
      <c r="ULK382" s="872"/>
      <c r="ULL382" s="872"/>
      <c r="ULM382" s="872"/>
      <c r="ULN382" s="872"/>
      <c r="ULO382" s="872"/>
      <c r="ULP382" s="872"/>
      <c r="ULQ382" s="872"/>
      <c r="ULR382" s="872"/>
      <c r="ULS382" s="872"/>
      <c r="ULT382" s="872"/>
      <c r="ULU382" s="872"/>
      <c r="ULV382" s="872"/>
      <c r="ULW382" s="872"/>
      <c r="ULX382" s="872"/>
      <c r="ULY382" s="872"/>
      <c r="ULZ382" s="872"/>
      <c r="UMA382" s="872"/>
      <c r="UMB382" s="872"/>
      <c r="UMC382" s="872"/>
      <c r="UMD382" s="872"/>
      <c r="UME382" s="872"/>
      <c r="UMF382" s="872"/>
      <c r="UMG382" s="872"/>
      <c r="UMH382" s="872"/>
      <c r="UMI382" s="872"/>
      <c r="UMJ382" s="872"/>
      <c r="UMK382" s="872"/>
      <c r="UML382" s="872"/>
      <c r="UMM382" s="872"/>
      <c r="UMN382" s="872"/>
      <c r="UMO382" s="872"/>
      <c r="UMP382" s="872"/>
      <c r="UMQ382" s="872"/>
      <c r="UMR382" s="872"/>
      <c r="UMS382" s="872"/>
      <c r="UMT382" s="872"/>
      <c r="UMU382" s="872"/>
      <c r="UMV382" s="872"/>
      <c r="UMW382" s="872"/>
      <c r="UMX382" s="872"/>
      <c r="UMY382" s="872"/>
      <c r="UMZ382" s="872"/>
      <c r="UNA382" s="872"/>
      <c r="UNB382" s="872"/>
      <c r="UNC382" s="872"/>
      <c r="UND382" s="872"/>
      <c r="UNE382" s="872"/>
      <c r="UNF382" s="872"/>
      <c r="UNG382" s="872"/>
      <c r="UNH382" s="872"/>
      <c r="UNI382" s="872"/>
      <c r="UNJ382" s="872"/>
      <c r="UNK382" s="872"/>
      <c r="UNL382" s="872"/>
      <c r="UNM382" s="872"/>
      <c r="UNN382" s="872"/>
      <c r="UNO382" s="872"/>
      <c r="UNP382" s="872"/>
      <c r="UNQ382" s="872"/>
      <c r="UNR382" s="872"/>
      <c r="UNS382" s="872"/>
      <c r="UNT382" s="872"/>
      <c r="UNU382" s="872"/>
      <c r="UNV382" s="872"/>
      <c r="UNW382" s="872"/>
      <c r="UNX382" s="872"/>
      <c r="UNY382" s="872"/>
      <c r="UNZ382" s="872"/>
      <c r="UOA382" s="872"/>
      <c r="UOB382" s="872"/>
      <c r="UOC382" s="872"/>
      <c r="UOD382" s="872"/>
      <c r="UOE382" s="872"/>
      <c r="UOF382" s="872"/>
      <c r="UOG382" s="872"/>
      <c r="UOH382" s="872"/>
      <c r="UOI382" s="872"/>
      <c r="UOJ382" s="872"/>
      <c r="UOK382" s="872"/>
      <c r="UOL382" s="872"/>
      <c r="UOM382" s="872"/>
      <c r="UON382" s="872"/>
      <c r="UOO382" s="872"/>
      <c r="UOP382" s="872"/>
      <c r="UOQ382" s="872"/>
      <c r="UOR382" s="872"/>
      <c r="UOS382" s="872"/>
      <c r="UOT382" s="872"/>
      <c r="UOU382" s="872"/>
      <c r="UOV382" s="872"/>
      <c r="UOW382" s="872"/>
      <c r="UOX382" s="872"/>
      <c r="UOY382" s="872"/>
      <c r="UOZ382" s="872"/>
      <c r="UPA382" s="872"/>
      <c r="UPB382" s="872"/>
      <c r="UPC382" s="872"/>
      <c r="UPD382" s="872"/>
      <c r="UPE382" s="872"/>
      <c r="UPF382" s="872"/>
      <c r="UPG382" s="872"/>
      <c r="UPH382" s="872"/>
      <c r="UPI382" s="872"/>
      <c r="UPJ382" s="872"/>
      <c r="UPK382" s="872"/>
      <c r="UPL382" s="872"/>
      <c r="UPM382" s="872"/>
      <c r="UPN382" s="872"/>
      <c r="UPO382" s="872"/>
      <c r="UPP382" s="872"/>
      <c r="UPQ382" s="872"/>
      <c r="UPR382" s="872"/>
      <c r="UPS382" s="872"/>
      <c r="UPT382" s="872"/>
      <c r="UPU382" s="872"/>
      <c r="UPV382" s="872"/>
      <c r="UPW382" s="872"/>
      <c r="UPX382" s="872"/>
      <c r="UPY382" s="872"/>
      <c r="UPZ382" s="872"/>
      <c r="UQA382" s="872"/>
      <c r="UQB382" s="872"/>
      <c r="UQC382" s="872"/>
      <c r="UQD382" s="872"/>
      <c r="UQE382" s="872"/>
      <c r="UQF382" s="872"/>
      <c r="UQG382" s="872"/>
      <c r="UQH382" s="872"/>
      <c r="UQI382" s="872"/>
      <c r="UQJ382" s="872"/>
      <c r="UQK382" s="872"/>
      <c r="UQL382" s="872"/>
      <c r="UQM382" s="872"/>
      <c r="UQN382" s="872"/>
      <c r="UQO382" s="872"/>
      <c r="UQP382" s="872"/>
      <c r="UQQ382" s="872"/>
      <c r="UQR382" s="872"/>
      <c r="UQS382" s="872"/>
      <c r="UQT382" s="872"/>
      <c r="UQU382" s="872"/>
      <c r="UQV382" s="872"/>
      <c r="UQW382" s="872"/>
      <c r="UQX382" s="872"/>
      <c r="UQY382" s="872"/>
      <c r="UQZ382" s="872"/>
      <c r="URA382" s="872"/>
      <c r="URB382" s="872"/>
      <c r="URC382" s="872"/>
      <c r="URD382" s="872"/>
      <c r="URE382" s="872"/>
      <c r="URF382" s="872"/>
      <c r="URG382" s="872"/>
      <c r="URH382" s="872"/>
      <c r="URI382" s="872"/>
      <c r="URJ382" s="872"/>
      <c r="URK382" s="872"/>
      <c r="URL382" s="872"/>
      <c r="URM382" s="872"/>
      <c r="URN382" s="872"/>
      <c r="URO382" s="872"/>
      <c r="URP382" s="872"/>
      <c r="URQ382" s="872"/>
      <c r="URR382" s="872"/>
      <c r="URS382" s="872"/>
      <c r="URT382" s="872"/>
      <c r="URU382" s="872"/>
      <c r="URV382" s="872"/>
      <c r="URW382" s="872"/>
      <c r="URX382" s="872"/>
      <c r="URY382" s="872"/>
      <c r="URZ382" s="872"/>
      <c r="USA382" s="872"/>
      <c r="USB382" s="872"/>
      <c r="USC382" s="872"/>
      <c r="USD382" s="872"/>
      <c r="USE382" s="872"/>
      <c r="USF382" s="872"/>
      <c r="USG382" s="872"/>
      <c r="USH382" s="872"/>
      <c r="USI382" s="872"/>
      <c r="USJ382" s="872"/>
      <c r="USK382" s="872"/>
      <c r="USL382" s="872"/>
      <c r="USM382" s="872"/>
      <c r="USN382" s="872"/>
      <c r="USO382" s="872"/>
      <c r="USP382" s="872"/>
      <c r="USQ382" s="872"/>
      <c r="USR382" s="872"/>
      <c r="USS382" s="872"/>
      <c r="UST382" s="872"/>
      <c r="USU382" s="872"/>
      <c r="USV382" s="872"/>
      <c r="USW382" s="872"/>
      <c r="USX382" s="872"/>
      <c r="USY382" s="872"/>
      <c r="USZ382" s="872"/>
      <c r="UTA382" s="872"/>
      <c r="UTB382" s="872"/>
      <c r="UTC382" s="872"/>
      <c r="UTD382" s="872"/>
      <c r="UTE382" s="872"/>
      <c r="UTF382" s="872"/>
      <c r="UTG382" s="872"/>
      <c r="UTH382" s="872"/>
      <c r="UTI382" s="872"/>
      <c r="UTJ382" s="872"/>
      <c r="UTK382" s="872"/>
      <c r="UTL382" s="872"/>
      <c r="UTM382" s="872"/>
      <c r="UTN382" s="872"/>
      <c r="UTO382" s="872"/>
      <c r="UTP382" s="872"/>
      <c r="UTQ382" s="872"/>
      <c r="UTR382" s="872"/>
      <c r="UTS382" s="872"/>
      <c r="UTT382" s="872"/>
      <c r="UTU382" s="872"/>
      <c r="UTV382" s="872"/>
      <c r="UTW382" s="872"/>
      <c r="UTX382" s="872"/>
      <c r="UTY382" s="872"/>
      <c r="UTZ382" s="872"/>
      <c r="UUA382" s="872"/>
      <c r="UUB382" s="872"/>
      <c r="UUC382" s="872"/>
      <c r="UUD382" s="872"/>
      <c r="UUE382" s="872"/>
      <c r="UUF382" s="872"/>
      <c r="UUG382" s="872"/>
      <c r="UUH382" s="872"/>
      <c r="UUI382" s="872"/>
      <c r="UUJ382" s="872"/>
      <c r="UUK382" s="872"/>
      <c r="UUL382" s="872"/>
      <c r="UUM382" s="872"/>
      <c r="UUN382" s="872"/>
      <c r="UUO382" s="872"/>
      <c r="UUP382" s="872"/>
      <c r="UUQ382" s="872"/>
      <c r="UUR382" s="872"/>
      <c r="UUS382" s="872"/>
      <c r="UUT382" s="872"/>
      <c r="UUU382" s="872"/>
      <c r="UUV382" s="872"/>
      <c r="UUW382" s="872"/>
      <c r="UUX382" s="872"/>
      <c r="UUY382" s="872"/>
      <c r="UUZ382" s="872"/>
      <c r="UVA382" s="872"/>
      <c r="UVB382" s="872"/>
      <c r="UVC382" s="872"/>
      <c r="UVD382" s="872"/>
      <c r="UVE382" s="872"/>
      <c r="UVF382" s="872"/>
      <c r="UVG382" s="872"/>
      <c r="UVH382" s="872"/>
      <c r="UVI382" s="872"/>
      <c r="UVJ382" s="872"/>
      <c r="UVK382" s="872"/>
      <c r="UVL382" s="872"/>
      <c r="UVM382" s="872"/>
      <c r="UVN382" s="872"/>
      <c r="UVO382" s="872"/>
      <c r="UVP382" s="872"/>
      <c r="UVQ382" s="872"/>
      <c r="UVR382" s="872"/>
      <c r="UVS382" s="872"/>
      <c r="UVT382" s="872"/>
      <c r="UVU382" s="872"/>
      <c r="UVV382" s="872"/>
      <c r="UVW382" s="872"/>
      <c r="UVX382" s="872"/>
      <c r="UVY382" s="872"/>
      <c r="UVZ382" s="872"/>
      <c r="UWA382" s="872"/>
      <c r="UWB382" s="872"/>
      <c r="UWC382" s="872"/>
      <c r="UWD382" s="872"/>
      <c r="UWE382" s="872"/>
      <c r="UWF382" s="872"/>
      <c r="UWG382" s="872"/>
      <c r="UWH382" s="872"/>
      <c r="UWI382" s="872"/>
      <c r="UWJ382" s="872"/>
      <c r="UWK382" s="872"/>
      <c r="UWL382" s="872"/>
      <c r="UWM382" s="872"/>
      <c r="UWN382" s="872"/>
      <c r="UWO382" s="872"/>
      <c r="UWP382" s="872"/>
      <c r="UWQ382" s="872"/>
      <c r="UWR382" s="872"/>
      <c r="UWS382" s="872"/>
      <c r="UWT382" s="872"/>
      <c r="UWU382" s="872"/>
      <c r="UWV382" s="872"/>
      <c r="UWW382" s="872"/>
      <c r="UWX382" s="872"/>
      <c r="UWY382" s="872"/>
      <c r="UWZ382" s="872"/>
      <c r="UXA382" s="872"/>
      <c r="UXB382" s="872"/>
      <c r="UXC382" s="872"/>
      <c r="UXD382" s="872"/>
      <c r="UXE382" s="872"/>
      <c r="UXF382" s="872"/>
      <c r="UXG382" s="872"/>
      <c r="UXH382" s="872"/>
      <c r="UXI382" s="872"/>
      <c r="UXJ382" s="872"/>
      <c r="UXK382" s="872"/>
      <c r="UXL382" s="872"/>
      <c r="UXM382" s="872"/>
      <c r="UXN382" s="872"/>
      <c r="UXO382" s="872"/>
      <c r="UXP382" s="872"/>
      <c r="UXQ382" s="872"/>
      <c r="UXR382" s="872"/>
      <c r="UXS382" s="872"/>
      <c r="UXT382" s="872"/>
      <c r="UXU382" s="872"/>
      <c r="UXV382" s="872"/>
      <c r="UXW382" s="872"/>
      <c r="UXX382" s="872"/>
      <c r="UXY382" s="872"/>
      <c r="UXZ382" s="872"/>
      <c r="UYA382" s="872"/>
      <c r="UYB382" s="872"/>
      <c r="UYC382" s="872"/>
      <c r="UYD382" s="872"/>
      <c r="UYE382" s="872"/>
      <c r="UYF382" s="872"/>
      <c r="UYG382" s="872"/>
      <c r="UYH382" s="872"/>
      <c r="UYI382" s="872"/>
      <c r="UYJ382" s="872"/>
      <c r="UYK382" s="872"/>
      <c r="UYL382" s="872"/>
      <c r="UYM382" s="872"/>
      <c r="UYN382" s="872"/>
      <c r="UYO382" s="872"/>
      <c r="UYP382" s="872"/>
      <c r="UYQ382" s="872"/>
      <c r="UYR382" s="872"/>
      <c r="UYS382" s="872"/>
      <c r="UYT382" s="872"/>
      <c r="UYU382" s="872"/>
      <c r="UYV382" s="872"/>
      <c r="UYW382" s="872"/>
      <c r="UYX382" s="872"/>
      <c r="UYY382" s="872"/>
      <c r="UYZ382" s="872"/>
      <c r="UZA382" s="872"/>
      <c r="UZB382" s="872"/>
      <c r="UZC382" s="872"/>
      <c r="UZD382" s="872"/>
      <c r="UZE382" s="872"/>
      <c r="UZF382" s="872"/>
      <c r="UZG382" s="872"/>
      <c r="UZH382" s="872"/>
      <c r="UZI382" s="872"/>
      <c r="UZJ382" s="872"/>
      <c r="UZK382" s="872"/>
      <c r="UZL382" s="872"/>
      <c r="UZM382" s="872"/>
      <c r="UZN382" s="872"/>
      <c r="UZO382" s="872"/>
      <c r="UZP382" s="872"/>
      <c r="UZQ382" s="872"/>
      <c r="UZR382" s="872"/>
      <c r="UZS382" s="872"/>
      <c r="UZT382" s="872"/>
      <c r="UZU382" s="872"/>
      <c r="UZV382" s="872"/>
      <c r="UZW382" s="872"/>
      <c r="UZX382" s="872"/>
      <c r="UZY382" s="872"/>
      <c r="UZZ382" s="872"/>
      <c r="VAA382" s="872"/>
      <c r="VAB382" s="872"/>
      <c r="VAC382" s="872"/>
      <c r="VAD382" s="872"/>
      <c r="VAE382" s="872"/>
      <c r="VAF382" s="872"/>
      <c r="VAG382" s="872"/>
      <c r="VAH382" s="872"/>
      <c r="VAI382" s="872"/>
      <c r="VAJ382" s="872"/>
      <c r="VAK382" s="872"/>
      <c r="VAL382" s="872"/>
      <c r="VAM382" s="872"/>
      <c r="VAN382" s="872"/>
      <c r="VAO382" s="872"/>
      <c r="VAP382" s="872"/>
      <c r="VAQ382" s="872"/>
      <c r="VAR382" s="872"/>
      <c r="VAS382" s="872"/>
      <c r="VAT382" s="872"/>
      <c r="VAU382" s="872"/>
      <c r="VAV382" s="872"/>
      <c r="VAW382" s="872"/>
      <c r="VAX382" s="872"/>
      <c r="VAY382" s="872"/>
      <c r="VAZ382" s="872"/>
      <c r="VBA382" s="872"/>
      <c r="VBB382" s="872"/>
      <c r="VBC382" s="872"/>
      <c r="VBD382" s="872"/>
      <c r="VBE382" s="872"/>
      <c r="VBF382" s="872"/>
      <c r="VBG382" s="872"/>
      <c r="VBH382" s="872"/>
      <c r="VBI382" s="872"/>
      <c r="VBJ382" s="872"/>
      <c r="VBK382" s="872"/>
      <c r="VBL382" s="872"/>
      <c r="VBM382" s="872"/>
      <c r="VBN382" s="872"/>
      <c r="VBO382" s="872"/>
      <c r="VBP382" s="872"/>
      <c r="VBQ382" s="872"/>
      <c r="VBR382" s="872"/>
      <c r="VBS382" s="872"/>
      <c r="VBT382" s="872"/>
      <c r="VBU382" s="872"/>
      <c r="VBV382" s="872"/>
      <c r="VBW382" s="872"/>
      <c r="VBX382" s="872"/>
      <c r="VBY382" s="872"/>
      <c r="VBZ382" s="872"/>
      <c r="VCA382" s="872"/>
      <c r="VCB382" s="872"/>
      <c r="VCC382" s="872"/>
      <c r="VCD382" s="872"/>
      <c r="VCE382" s="872"/>
      <c r="VCF382" s="872"/>
      <c r="VCG382" s="872"/>
      <c r="VCH382" s="872"/>
      <c r="VCI382" s="872"/>
      <c r="VCJ382" s="872"/>
      <c r="VCK382" s="872"/>
      <c r="VCL382" s="872"/>
      <c r="VCM382" s="872"/>
      <c r="VCN382" s="872"/>
      <c r="VCO382" s="872"/>
      <c r="VCP382" s="872"/>
      <c r="VCQ382" s="872"/>
      <c r="VCR382" s="872"/>
      <c r="VCS382" s="872"/>
      <c r="VCT382" s="872"/>
      <c r="VCU382" s="872"/>
      <c r="VCV382" s="872"/>
      <c r="VCW382" s="872"/>
      <c r="VCX382" s="872"/>
      <c r="VCY382" s="872"/>
      <c r="VCZ382" s="872"/>
      <c r="VDA382" s="872"/>
      <c r="VDB382" s="872"/>
      <c r="VDC382" s="872"/>
      <c r="VDD382" s="872"/>
      <c r="VDE382" s="872"/>
      <c r="VDF382" s="872"/>
      <c r="VDG382" s="872"/>
      <c r="VDH382" s="872"/>
      <c r="VDI382" s="872"/>
      <c r="VDJ382" s="872"/>
      <c r="VDK382" s="872"/>
      <c r="VDL382" s="872"/>
      <c r="VDM382" s="872"/>
      <c r="VDN382" s="872"/>
      <c r="VDO382" s="872"/>
      <c r="VDP382" s="872"/>
      <c r="VDQ382" s="872"/>
      <c r="VDR382" s="872"/>
      <c r="VDS382" s="872"/>
      <c r="VDT382" s="872"/>
      <c r="VDU382" s="872"/>
      <c r="VDV382" s="872"/>
      <c r="VDW382" s="872"/>
      <c r="VDX382" s="872"/>
      <c r="VDY382" s="872"/>
      <c r="VDZ382" s="872"/>
      <c r="VEA382" s="872"/>
      <c r="VEB382" s="872"/>
      <c r="VEC382" s="872"/>
      <c r="VED382" s="872"/>
      <c r="VEE382" s="872"/>
      <c r="VEF382" s="872"/>
      <c r="VEG382" s="872"/>
      <c r="VEH382" s="872"/>
      <c r="VEI382" s="872"/>
      <c r="VEJ382" s="872"/>
      <c r="VEK382" s="872"/>
      <c r="VEL382" s="872"/>
      <c r="VEM382" s="872"/>
      <c r="VEN382" s="872"/>
      <c r="VEO382" s="872"/>
      <c r="VEP382" s="872"/>
      <c r="VEQ382" s="872"/>
      <c r="VER382" s="872"/>
      <c r="VES382" s="872"/>
      <c r="VET382" s="872"/>
      <c r="VEU382" s="872"/>
      <c r="VEV382" s="872"/>
      <c r="VEW382" s="872"/>
      <c r="VEX382" s="872"/>
      <c r="VEY382" s="872"/>
      <c r="VEZ382" s="872"/>
      <c r="VFA382" s="872"/>
      <c r="VFB382" s="872"/>
      <c r="VFC382" s="872"/>
      <c r="VFD382" s="872"/>
      <c r="VFE382" s="872"/>
      <c r="VFF382" s="872"/>
      <c r="VFG382" s="872"/>
      <c r="VFH382" s="872"/>
      <c r="VFI382" s="872"/>
      <c r="VFJ382" s="872"/>
      <c r="VFK382" s="872"/>
      <c r="VFL382" s="872"/>
      <c r="VFM382" s="872"/>
      <c r="VFN382" s="872"/>
      <c r="VFO382" s="872"/>
      <c r="VFP382" s="872"/>
      <c r="VFQ382" s="872"/>
      <c r="VFR382" s="872"/>
      <c r="VFS382" s="872"/>
      <c r="VFT382" s="872"/>
      <c r="VFU382" s="872"/>
      <c r="VFV382" s="872"/>
      <c r="VFW382" s="872"/>
      <c r="VFX382" s="872"/>
      <c r="VFY382" s="872"/>
      <c r="VFZ382" s="872"/>
      <c r="VGA382" s="872"/>
      <c r="VGB382" s="872"/>
      <c r="VGC382" s="872"/>
      <c r="VGD382" s="872"/>
      <c r="VGE382" s="872"/>
      <c r="VGF382" s="872"/>
      <c r="VGG382" s="872"/>
      <c r="VGH382" s="872"/>
      <c r="VGI382" s="872"/>
      <c r="VGJ382" s="872"/>
      <c r="VGK382" s="872"/>
      <c r="VGL382" s="872"/>
      <c r="VGM382" s="872"/>
      <c r="VGN382" s="872"/>
      <c r="VGO382" s="872"/>
      <c r="VGP382" s="872"/>
      <c r="VGQ382" s="872"/>
      <c r="VGR382" s="872"/>
      <c r="VGS382" s="872"/>
      <c r="VGT382" s="872"/>
      <c r="VGU382" s="872"/>
      <c r="VGV382" s="872"/>
      <c r="VGW382" s="872"/>
      <c r="VGX382" s="872"/>
      <c r="VGY382" s="872"/>
      <c r="VGZ382" s="872"/>
      <c r="VHA382" s="872"/>
      <c r="VHB382" s="872"/>
      <c r="VHC382" s="872"/>
      <c r="VHD382" s="872"/>
      <c r="VHE382" s="872"/>
      <c r="VHF382" s="872"/>
      <c r="VHG382" s="872"/>
      <c r="VHH382" s="872"/>
      <c r="VHI382" s="872"/>
      <c r="VHJ382" s="872"/>
      <c r="VHK382" s="872"/>
      <c r="VHL382" s="872"/>
      <c r="VHM382" s="872"/>
      <c r="VHN382" s="872"/>
      <c r="VHO382" s="872"/>
      <c r="VHP382" s="872"/>
      <c r="VHQ382" s="872"/>
      <c r="VHR382" s="872"/>
      <c r="VHS382" s="872"/>
      <c r="VHT382" s="872"/>
      <c r="VHU382" s="872"/>
      <c r="VHV382" s="872"/>
      <c r="VHW382" s="872"/>
      <c r="VHX382" s="872"/>
      <c r="VHY382" s="872"/>
      <c r="VHZ382" s="872"/>
      <c r="VIA382" s="872"/>
      <c r="VIB382" s="872"/>
      <c r="VIC382" s="872"/>
      <c r="VID382" s="872"/>
      <c r="VIE382" s="872"/>
      <c r="VIF382" s="872"/>
      <c r="VIG382" s="872"/>
      <c r="VIH382" s="872"/>
      <c r="VII382" s="872"/>
      <c r="VIJ382" s="872"/>
      <c r="VIK382" s="872"/>
      <c r="VIL382" s="872"/>
      <c r="VIM382" s="872"/>
      <c r="VIN382" s="872"/>
      <c r="VIO382" s="872"/>
      <c r="VIP382" s="872"/>
      <c r="VIQ382" s="872"/>
      <c r="VIR382" s="872"/>
      <c r="VIS382" s="872"/>
      <c r="VIT382" s="872"/>
      <c r="VIU382" s="872"/>
      <c r="VIV382" s="872"/>
      <c r="VIW382" s="872"/>
      <c r="VIX382" s="872"/>
      <c r="VIY382" s="872"/>
      <c r="VIZ382" s="872"/>
      <c r="VJA382" s="872"/>
      <c r="VJB382" s="872"/>
      <c r="VJC382" s="872"/>
      <c r="VJD382" s="872"/>
      <c r="VJE382" s="872"/>
      <c r="VJF382" s="872"/>
      <c r="VJG382" s="872"/>
      <c r="VJH382" s="872"/>
      <c r="VJI382" s="872"/>
      <c r="VJJ382" s="872"/>
      <c r="VJK382" s="872"/>
      <c r="VJL382" s="872"/>
      <c r="VJM382" s="872"/>
      <c r="VJN382" s="872"/>
      <c r="VJO382" s="872"/>
      <c r="VJP382" s="872"/>
      <c r="VJQ382" s="872"/>
      <c r="VJR382" s="872"/>
      <c r="VJS382" s="872"/>
      <c r="VJT382" s="872"/>
      <c r="VJU382" s="872"/>
      <c r="VJV382" s="872"/>
      <c r="VJW382" s="872"/>
      <c r="VJX382" s="872"/>
      <c r="VJY382" s="872"/>
      <c r="VJZ382" s="872"/>
      <c r="VKA382" s="872"/>
      <c r="VKB382" s="872"/>
      <c r="VKC382" s="872"/>
      <c r="VKD382" s="872"/>
      <c r="VKE382" s="872"/>
      <c r="VKF382" s="872"/>
      <c r="VKG382" s="872"/>
      <c r="VKH382" s="872"/>
      <c r="VKI382" s="872"/>
      <c r="VKJ382" s="872"/>
      <c r="VKK382" s="872"/>
      <c r="VKL382" s="872"/>
      <c r="VKM382" s="872"/>
      <c r="VKN382" s="872"/>
      <c r="VKO382" s="872"/>
      <c r="VKP382" s="872"/>
      <c r="VKQ382" s="872"/>
      <c r="VKR382" s="872"/>
      <c r="VKS382" s="872"/>
      <c r="VKT382" s="872"/>
      <c r="VKU382" s="872"/>
      <c r="VKV382" s="872"/>
      <c r="VKW382" s="872"/>
      <c r="VKX382" s="872"/>
      <c r="VKY382" s="872"/>
      <c r="VKZ382" s="872"/>
      <c r="VLA382" s="872"/>
      <c r="VLB382" s="872"/>
      <c r="VLC382" s="872"/>
      <c r="VLD382" s="872"/>
      <c r="VLE382" s="872"/>
      <c r="VLF382" s="872"/>
      <c r="VLG382" s="872"/>
      <c r="VLH382" s="872"/>
      <c r="VLI382" s="872"/>
      <c r="VLJ382" s="872"/>
      <c r="VLK382" s="872"/>
      <c r="VLL382" s="872"/>
      <c r="VLM382" s="872"/>
      <c r="VLN382" s="872"/>
      <c r="VLO382" s="872"/>
      <c r="VLP382" s="872"/>
      <c r="VLQ382" s="872"/>
      <c r="VLR382" s="872"/>
      <c r="VLS382" s="872"/>
      <c r="VLT382" s="872"/>
      <c r="VLU382" s="872"/>
      <c r="VLV382" s="872"/>
      <c r="VLW382" s="872"/>
      <c r="VLX382" s="872"/>
      <c r="VLY382" s="872"/>
      <c r="VLZ382" s="872"/>
      <c r="VMA382" s="872"/>
      <c r="VMB382" s="872"/>
      <c r="VMC382" s="872"/>
      <c r="VMD382" s="872"/>
      <c r="VME382" s="872"/>
      <c r="VMF382" s="872"/>
      <c r="VMG382" s="872"/>
      <c r="VMH382" s="872"/>
      <c r="VMI382" s="872"/>
      <c r="VMJ382" s="872"/>
      <c r="VMK382" s="872"/>
      <c r="VML382" s="872"/>
      <c r="VMM382" s="872"/>
      <c r="VMN382" s="872"/>
      <c r="VMO382" s="872"/>
      <c r="VMP382" s="872"/>
      <c r="VMQ382" s="872"/>
      <c r="VMR382" s="872"/>
      <c r="VMS382" s="872"/>
      <c r="VMT382" s="872"/>
      <c r="VMU382" s="872"/>
      <c r="VMV382" s="872"/>
      <c r="VMW382" s="872"/>
      <c r="VMX382" s="872"/>
      <c r="VMY382" s="872"/>
      <c r="VMZ382" s="872"/>
      <c r="VNA382" s="872"/>
      <c r="VNB382" s="872"/>
      <c r="VNC382" s="872"/>
      <c r="VND382" s="872"/>
      <c r="VNE382" s="872"/>
      <c r="VNF382" s="872"/>
      <c r="VNG382" s="872"/>
      <c r="VNH382" s="872"/>
      <c r="VNI382" s="872"/>
      <c r="VNJ382" s="872"/>
      <c r="VNK382" s="872"/>
      <c r="VNL382" s="872"/>
      <c r="VNM382" s="872"/>
      <c r="VNN382" s="872"/>
      <c r="VNO382" s="872"/>
      <c r="VNP382" s="872"/>
      <c r="VNQ382" s="872"/>
      <c r="VNR382" s="872"/>
      <c r="VNS382" s="872"/>
      <c r="VNT382" s="872"/>
      <c r="VNU382" s="872"/>
      <c r="VNV382" s="872"/>
      <c r="VNW382" s="872"/>
      <c r="VNX382" s="872"/>
      <c r="VNY382" s="872"/>
      <c r="VNZ382" s="872"/>
      <c r="VOA382" s="872"/>
      <c r="VOB382" s="872"/>
      <c r="VOC382" s="872"/>
      <c r="VOD382" s="872"/>
      <c r="VOE382" s="872"/>
      <c r="VOF382" s="872"/>
      <c r="VOG382" s="872"/>
      <c r="VOH382" s="872"/>
      <c r="VOI382" s="872"/>
      <c r="VOJ382" s="872"/>
      <c r="VOK382" s="872"/>
      <c r="VOL382" s="872"/>
      <c r="VOM382" s="872"/>
      <c r="VON382" s="872"/>
      <c r="VOO382" s="872"/>
      <c r="VOP382" s="872"/>
      <c r="VOQ382" s="872"/>
      <c r="VOR382" s="872"/>
      <c r="VOS382" s="872"/>
      <c r="VOT382" s="872"/>
      <c r="VOU382" s="872"/>
      <c r="VOV382" s="872"/>
      <c r="VOW382" s="872"/>
      <c r="VOX382" s="872"/>
      <c r="VOY382" s="872"/>
      <c r="VOZ382" s="872"/>
      <c r="VPA382" s="872"/>
      <c r="VPB382" s="872"/>
      <c r="VPC382" s="872"/>
      <c r="VPD382" s="872"/>
      <c r="VPE382" s="872"/>
      <c r="VPF382" s="872"/>
      <c r="VPG382" s="872"/>
      <c r="VPH382" s="872"/>
      <c r="VPI382" s="872"/>
      <c r="VPJ382" s="872"/>
      <c r="VPK382" s="872"/>
      <c r="VPL382" s="872"/>
      <c r="VPM382" s="872"/>
      <c r="VPN382" s="872"/>
      <c r="VPO382" s="872"/>
      <c r="VPP382" s="872"/>
      <c r="VPQ382" s="872"/>
      <c r="VPR382" s="872"/>
      <c r="VPS382" s="872"/>
      <c r="VPT382" s="872"/>
      <c r="VPU382" s="872"/>
      <c r="VPV382" s="872"/>
      <c r="VPW382" s="872"/>
      <c r="VPX382" s="872"/>
      <c r="VPY382" s="872"/>
      <c r="VPZ382" s="872"/>
      <c r="VQA382" s="872"/>
      <c r="VQB382" s="872"/>
      <c r="VQC382" s="872"/>
      <c r="VQD382" s="872"/>
      <c r="VQE382" s="872"/>
      <c r="VQF382" s="872"/>
      <c r="VQG382" s="872"/>
      <c r="VQH382" s="872"/>
      <c r="VQI382" s="872"/>
      <c r="VQJ382" s="872"/>
      <c r="VQK382" s="872"/>
      <c r="VQL382" s="872"/>
      <c r="VQM382" s="872"/>
      <c r="VQN382" s="872"/>
      <c r="VQO382" s="872"/>
      <c r="VQP382" s="872"/>
      <c r="VQQ382" s="872"/>
      <c r="VQR382" s="872"/>
      <c r="VQS382" s="872"/>
      <c r="VQT382" s="872"/>
      <c r="VQU382" s="872"/>
      <c r="VQV382" s="872"/>
      <c r="VQW382" s="872"/>
      <c r="VQX382" s="872"/>
      <c r="VQY382" s="872"/>
      <c r="VQZ382" s="872"/>
      <c r="VRA382" s="872"/>
      <c r="VRB382" s="872"/>
      <c r="VRC382" s="872"/>
      <c r="VRD382" s="872"/>
      <c r="VRE382" s="872"/>
      <c r="VRF382" s="872"/>
      <c r="VRG382" s="872"/>
      <c r="VRH382" s="872"/>
      <c r="VRI382" s="872"/>
      <c r="VRJ382" s="872"/>
      <c r="VRK382" s="872"/>
      <c r="VRL382" s="872"/>
      <c r="VRM382" s="872"/>
      <c r="VRN382" s="872"/>
      <c r="VRO382" s="872"/>
      <c r="VRP382" s="872"/>
      <c r="VRQ382" s="872"/>
      <c r="VRR382" s="872"/>
      <c r="VRS382" s="872"/>
      <c r="VRT382" s="872"/>
      <c r="VRU382" s="872"/>
      <c r="VRV382" s="872"/>
      <c r="VRW382" s="872"/>
      <c r="VRX382" s="872"/>
      <c r="VRY382" s="872"/>
      <c r="VRZ382" s="872"/>
      <c r="VSA382" s="872"/>
      <c r="VSB382" s="872"/>
      <c r="VSC382" s="872"/>
      <c r="VSD382" s="872"/>
      <c r="VSE382" s="872"/>
      <c r="VSF382" s="872"/>
      <c r="VSG382" s="872"/>
      <c r="VSH382" s="872"/>
      <c r="VSI382" s="872"/>
      <c r="VSJ382" s="872"/>
      <c r="VSK382" s="872"/>
      <c r="VSL382" s="872"/>
      <c r="VSM382" s="872"/>
      <c r="VSN382" s="872"/>
      <c r="VSO382" s="872"/>
      <c r="VSP382" s="872"/>
      <c r="VSQ382" s="872"/>
      <c r="VSR382" s="872"/>
      <c r="VSS382" s="872"/>
      <c r="VST382" s="872"/>
      <c r="VSU382" s="872"/>
      <c r="VSV382" s="872"/>
      <c r="VSW382" s="872"/>
      <c r="VSX382" s="872"/>
      <c r="VSY382" s="872"/>
      <c r="VSZ382" s="872"/>
      <c r="VTA382" s="872"/>
      <c r="VTB382" s="872"/>
      <c r="VTC382" s="872"/>
      <c r="VTD382" s="872"/>
      <c r="VTE382" s="872"/>
      <c r="VTF382" s="872"/>
      <c r="VTG382" s="872"/>
      <c r="VTH382" s="872"/>
      <c r="VTI382" s="872"/>
      <c r="VTJ382" s="872"/>
      <c r="VTK382" s="872"/>
      <c r="VTL382" s="872"/>
      <c r="VTM382" s="872"/>
      <c r="VTN382" s="872"/>
      <c r="VTO382" s="872"/>
      <c r="VTP382" s="872"/>
      <c r="VTQ382" s="872"/>
      <c r="VTR382" s="872"/>
      <c r="VTS382" s="872"/>
      <c r="VTT382" s="872"/>
      <c r="VTU382" s="872"/>
      <c r="VTV382" s="872"/>
      <c r="VTW382" s="872"/>
      <c r="VTX382" s="872"/>
      <c r="VTY382" s="872"/>
      <c r="VTZ382" s="872"/>
      <c r="VUA382" s="872"/>
      <c r="VUB382" s="872"/>
      <c r="VUC382" s="872"/>
      <c r="VUD382" s="872"/>
      <c r="VUE382" s="872"/>
      <c r="VUF382" s="872"/>
      <c r="VUG382" s="872"/>
      <c r="VUH382" s="872"/>
      <c r="VUI382" s="872"/>
      <c r="VUJ382" s="872"/>
      <c r="VUK382" s="872"/>
      <c r="VUL382" s="872"/>
      <c r="VUM382" s="872"/>
      <c r="VUN382" s="872"/>
      <c r="VUO382" s="872"/>
      <c r="VUP382" s="872"/>
      <c r="VUQ382" s="872"/>
      <c r="VUR382" s="872"/>
      <c r="VUS382" s="872"/>
      <c r="VUT382" s="872"/>
      <c r="VUU382" s="872"/>
      <c r="VUV382" s="872"/>
      <c r="VUW382" s="872"/>
      <c r="VUX382" s="872"/>
      <c r="VUY382" s="872"/>
      <c r="VUZ382" s="872"/>
      <c r="VVA382" s="872"/>
      <c r="VVB382" s="872"/>
      <c r="VVC382" s="872"/>
      <c r="VVD382" s="872"/>
      <c r="VVE382" s="872"/>
      <c r="VVF382" s="872"/>
      <c r="VVG382" s="872"/>
      <c r="VVH382" s="872"/>
      <c r="VVI382" s="872"/>
      <c r="VVJ382" s="872"/>
      <c r="VVK382" s="872"/>
      <c r="VVL382" s="872"/>
      <c r="VVM382" s="872"/>
      <c r="VVN382" s="872"/>
      <c r="VVO382" s="872"/>
      <c r="VVP382" s="872"/>
      <c r="VVQ382" s="872"/>
      <c r="VVR382" s="872"/>
      <c r="VVS382" s="872"/>
      <c r="VVT382" s="872"/>
      <c r="VVU382" s="872"/>
      <c r="VVV382" s="872"/>
      <c r="VVW382" s="872"/>
      <c r="VVX382" s="872"/>
      <c r="VVY382" s="872"/>
      <c r="VVZ382" s="872"/>
      <c r="VWA382" s="872"/>
      <c r="VWB382" s="872"/>
      <c r="VWC382" s="872"/>
      <c r="VWD382" s="872"/>
      <c r="VWE382" s="872"/>
      <c r="VWF382" s="872"/>
      <c r="VWG382" s="872"/>
      <c r="VWH382" s="872"/>
      <c r="VWI382" s="872"/>
      <c r="VWJ382" s="872"/>
      <c r="VWK382" s="872"/>
      <c r="VWL382" s="872"/>
      <c r="VWM382" s="872"/>
      <c r="VWN382" s="872"/>
      <c r="VWO382" s="872"/>
      <c r="VWP382" s="872"/>
      <c r="VWQ382" s="872"/>
      <c r="VWR382" s="872"/>
      <c r="VWS382" s="872"/>
      <c r="VWT382" s="872"/>
      <c r="VWU382" s="872"/>
      <c r="VWV382" s="872"/>
      <c r="VWW382" s="872"/>
      <c r="VWX382" s="872"/>
      <c r="VWY382" s="872"/>
      <c r="VWZ382" s="872"/>
      <c r="VXA382" s="872"/>
      <c r="VXB382" s="872"/>
      <c r="VXC382" s="872"/>
      <c r="VXD382" s="872"/>
      <c r="VXE382" s="872"/>
      <c r="VXF382" s="872"/>
      <c r="VXG382" s="872"/>
      <c r="VXH382" s="872"/>
      <c r="VXI382" s="872"/>
      <c r="VXJ382" s="872"/>
      <c r="VXK382" s="872"/>
      <c r="VXL382" s="872"/>
      <c r="VXM382" s="872"/>
      <c r="VXN382" s="872"/>
      <c r="VXO382" s="872"/>
      <c r="VXP382" s="872"/>
      <c r="VXQ382" s="872"/>
      <c r="VXR382" s="872"/>
      <c r="VXS382" s="872"/>
      <c r="VXT382" s="872"/>
      <c r="VXU382" s="872"/>
      <c r="VXV382" s="872"/>
      <c r="VXW382" s="872"/>
      <c r="VXX382" s="872"/>
      <c r="VXY382" s="872"/>
      <c r="VXZ382" s="872"/>
      <c r="VYA382" s="872"/>
      <c r="VYB382" s="872"/>
      <c r="VYC382" s="872"/>
      <c r="VYD382" s="872"/>
      <c r="VYE382" s="872"/>
      <c r="VYF382" s="872"/>
      <c r="VYG382" s="872"/>
      <c r="VYH382" s="872"/>
      <c r="VYI382" s="872"/>
      <c r="VYJ382" s="872"/>
      <c r="VYK382" s="872"/>
      <c r="VYL382" s="872"/>
      <c r="VYM382" s="872"/>
      <c r="VYN382" s="872"/>
      <c r="VYO382" s="872"/>
      <c r="VYP382" s="872"/>
      <c r="VYQ382" s="872"/>
      <c r="VYR382" s="872"/>
      <c r="VYS382" s="872"/>
      <c r="VYT382" s="872"/>
      <c r="VYU382" s="872"/>
      <c r="VYV382" s="872"/>
      <c r="VYW382" s="872"/>
      <c r="VYX382" s="872"/>
      <c r="VYY382" s="872"/>
      <c r="VYZ382" s="872"/>
      <c r="VZA382" s="872"/>
      <c r="VZB382" s="872"/>
      <c r="VZC382" s="872"/>
      <c r="VZD382" s="872"/>
      <c r="VZE382" s="872"/>
      <c r="VZF382" s="872"/>
      <c r="VZG382" s="872"/>
      <c r="VZH382" s="872"/>
      <c r="VZI382" s="872"/>
      <c r="VZJ382" s="872"/>
      <c r="VZK382" s="872"/>
      <c r="VZL382" s="872"/>
      <c r="VZM382" s="872"/>
      <c r="VZN382" s="872"/>
      <c r="VZO382" s="872"/>
      <c r="VZP382" s="872"/>
      <c r="VZQ382" s="872"/>
      <c r="VZR382" s="872"/>
      <c r="VZS382" s="872"/>
      <c r="VZT382" s="872"/>
      <c r="VZU382" s="872"/>
      <c r="VZV382" s="872"/>
      <c r="VZW382" s="872"/>
      <c r="VZX382" s="872"/>
      <c r="VZY382" s="872"/>
      <c r="VZZ382" s="872"/>
      <c r="WAA382" s="872"/>
      <c r="WAB382" s="872"/>
      <c r="WAC382" s="872"/>
      <c r="WAD382" s="872"/>
      <c r="WAE382" s="872"/>
      <c r="WAF382" s="872"/>
      <c r="WAG382" s="872"/>
      <c r="WAH382" s="872"/>
      <c r="WAI382" s="872"/>
      <c r="WAJ382" s="872"/>
      <c r="WAK382" s="872"/>
      <c r="WAL382" s="872"/>
      <c r="WAM382" s="872"/>
      <c r="WAN382" s="872"/>
      <c r="WAO382" s="872"/>
      <c r="WAP382" s="872"/>
      <c r="WAQ382" s="872"/>
      <c r="WAR382" s="872"/>
      <c r="WAS382" s="872"/>
      <c r="WAT382" s="872"/>
      <c r="WAU382" s="872"/>
      <c r="WAV382" s="872"/>
      <c r="WAW382" s="872"/>
      <c r="WAX382" s="872"/>
      <c r="WAY382" s="872"/>
      <c r="WAZ382" s="872"/>
      <c r="WBA382" s="872"/>
      <c r="WBB382" s="872"/>
      <c r="WBC382" s="872"/>
      <c r="WBD382" s="872"/>
      <c r="WBE382" s="872"/>
      <c r="WBF382" s="872"/>
      <c r="WBG382" s="872"/>
      <c r="WBH382" s="872"/>
      <c r="WBI382" s="872"/>
      <c r="WBJ382" s="872"/>
      <c r="WBK382" s="872"/>
      <c r="WBL382" s="872"/>
      <c r="WBM382" s="872"/>
      <c r="WBN382" s="872"/>
      <c r="WBO382" s="872"/>
      <c r="WBP382" s="872"/>
      <c r="WBQ382" s="872"/>
      <c r="WBR382" s="872"/>
      <c r="WBS382" s="872"/>
      <c r="WBT382" s="872"/>
      <c r="WBU382" s="872"/>
      <c r="WBV382" s="872"/>
      <c r="WBW382" s="872"/>
      <c r="WBX382" s="872"/>
      <c r="WBY382" s="872"/>
      <c r="WBZ382" s="872"/>
      <c r="WCA382" s="872"/>
      <c r="WCB382" s="872"/>
      <c r="WCC382" s="872"/>
      <c r="WCD382" s="872"/>
      <c r="WCE382" s="872"/>
      <c r="WCF382" s="872"/>
      <c r="WCG382" s="872"/>
      <c r="WCH382" s="872"/>
      <c r="WCI382" s="872"/>
      <c r="WCJ382" s="872"/>
      <c r="WCK382" s="872"/>
      <c r="WCL382" s="872"/>
      <c r="WCM382" s="872"/>
      <c r="WCN382" s="872"/>
      <c r="WCO382" s="872"/>
      <c r="WCP382" s="872"/>
      <c r="WCQ382" s="872"/>
      <c r="WCR382" s="872"/>
      <c r="WCS382" s="872"/>
      <c r="WCT382" s="872"/>
      <c r="WCU382" s="872"/>
      <c r="WCV382" s="872"/>
      <c r="WCW382" s="872"/>
      <c r="WCX382" s="872"/>
      <c r="WCY382" s="872"/>
      <c r="WCZ382" s="872"/>
      <c r="WDA382" s="872"/>
      <c r="WDB382" s="872"/>
      <c r="WDC382" s="872"/>
      <c r="WDD382" s="872"/>
      <c r="WDE382" s="872"/>
      <c r="WDF382" s="872"/>
      <c r="WDG382" s="872"/>
      <c r="WDH382" s="872"/>
      <c r="WDI382" s="872"/>
      <c r="WDJ382" s="872"/>
      <c r="WDK382" s="872"/>
      <c r="WDL382" s="872"/>
      <c r="WDM382" s="872"/>
      <c r="WDN382" s="872"/>
      <c r="WDO382" s="872"/>
      <c r="WDP382" s="872"/>
      <c r="WDQ382" s="872"/>
      <c r="WDR382" s="872"/>
      <c r="WDS382" s="872"/>
      <c r="WDT382" s="872"/>
      <c r="WDU382" s="872"/>
      <c r="WDV382" s="872"/>
      <c r="WDW382" s="872"/>
      <c r="WDX382" s="872"/>
      <c r="WDY382" s="872"/>
      <c r="WDZ382" s="872"/>
      <c r="WEA382" s="872"/>
      <c r="WEB382" s="872"/>
      <c r="WEC382" s="872"/>
      <c r="WED382" s="872"/>
      <c r="WEE382" s="872"/>
      <c r="WEF382" s="872"/>
      <c r="WEG382" s="872"/>
      <c r="WEH382" s="872"/>
      <c r="WEI382" s="872"/>
      <c r="WEJ382" s="872"/>
      <c r="WEK382" s="872"/>
      <c r="WEL382" s="872"/>
      <c r="WEM382" s="872"/>
      <c r="WEN382" s="872"/>
      <c r="WEO382" s="872"/>
      <c r="WEP382" s="872"/>
      <c r="WEQ382" s="872"/>
      <c r="WER382" s="872"/>
      <c r="WES382" s="872"/>
      <c r="WET382" s="872"/>
      <c r="WEU382" s="872"/>
      <c r="WEV382" s="872"/>
      <c r="WEW382" s="872"/>
      <c r="WEX382" s="872"/>
      <c r="WEY382" s="872"/>
      <c r="WEZ382" s="872"/>
      <c r="WFA382" s="872"/>
      <c r="WFB382" s="872"/>
      <c r="WFC382" s="872"/>
      <c r="WFD382" s="872"/>
      <c r="WFE382" s="872"/>
      <c r="WFF382" s="872"/>
      <c r="WFG382" s="872"/>
      <c r="WFH382" s="872"/>
      <c r="WFI382" s="872"/>
      <c r="WFJ382" s="872"/>
      <c r="WFK382" s="872"/>
      <c r="WFL382" s="872"/>
      <c r="WFM382" s="872"/>
      <c r="WFN382" s="872"/>
      <c r="WFO382" s="872"/>
      <c r="WFP382" s="872"/>
      <c r="WFQ382" s="872"/>
      <c r="WFR382" s="872"/>
      <c r="WFS382" s="872"/>
      <c r="WFT382" s="872"/>
      <c r="WFU382" s="872"/>
      <c r="WFV382" s="872"/>
      <c r="WFW382" s="872"/>
      <c r="WFX382" s="872"/>
      <c r="WFY382" s="872"/>
      <c r="WFZ382" s="872"/>
      <c r="WGA382" s="872"/>
      <c r="WGB382" s="872"/>
      <c r="WGC382" s="872"/>
      <c r="WGD382" s="872"/>
      <c r="WGE382" s="872"/>
      <c r="WGF382" s="872"/>
      <c r="WGG382" s="872"/>
      <c r="WGH382" s="872"/>
      <c r="WGI382" s="872"/>
      <c r="WGJ382" s="872"/>
      <c r="WGK382" s="872"/>
      <c r="WGL382" s="872"/>
      <c r="WGM382" s="872"/>
      <c r="WGN382" s="872"/>
      <c r="WGO382" s="872"/>
      <c r="WGP382" s="872"/>
      <c r="WGQ382" s="872"/>
      <c r="WGR382" s="872"/>
      <c r="WGS382" s="872"/>
      <c r="WGT382" s="872"/>
      <c r="WGU382" s="872"/>
      <c r="WGV382" s="872"/>
      <c r="WGW382" s="872"/>
      <c r="WGX382" s="872"/>
      <c r="WGY382" s="872"/>
      <c r="WGZ382" s="872"/>
      <c r="WHA382" s="872"/>
      <c r="WHB382" s="872"/>
      <c r="WHC382" s="872"/>
      <c r="WHD382" s="872"/>
      <c r="WHE382" s="872"/>
      <c r="WHF382" s="872"/>
      <c r="WHG382" s="872"/>
      <c r="WHH382" s="872"/>
      <c r="WHI382" s="872"/>
      <c r="WHJ382" s="872"/>
      <c r="WHK382" s="872"/>
      <c r="WHL382" s="872"/>
      <c r="WHM382" s="872"/>
      <c r="WHN382" s="872"/>
      <c r="WHO382" s="872"/>
      <c r="WHP382" s="872"/>
      <c r="WHQ382" s="872"/>
      <c r="WHR382" s="872"/>
      <c r="WHS382" s="872"/>
      <c r="WHT382" s="872"/>
      <c r="WHU382" s="872"/>
      <c r="WHV382" s="872"/>
      <c r="WHW382" s="872"/>
      <c r="WHX382" s="872"/>
      <c r="WHY382" s="872"/>
      <c r="WHZ382" s="872"/>
      <c r="WIA382" s="872"/>
      <c r="WIB382" s="872"/>
      <c r="WIC382" s="872"/>
      <c r="WID382" s="872"/>
      <c r="WIE382" s="872"/>
      <c r="WIF382" s="872"/>
      <c r="WIG382" s="872"/>
      <c r="WIH382" s="872"/>
      <c r="WII382" s="872"/>
      <c r="WIJ382" s="872"/>
      <c r="WIK382" s="872"/>
      <c r="WIL382" s="872"/>
      <c r="WIM382" s="872"/>
      <c r="WIN382" s="872"/>
      <c r="WIO382" s="872"/>
      <c r="WIP382" s="872"/>
      <c r="WIQ382" s="872"/>
      <c r="WIR382" s="872"/>
      <c r="WIS382" s="872"/>
      <c r="WIT382" s="872"/>
      <c r="WIU382" s="872"/>
      <c r="WIV382" s="872"/>
      <c r="WIW382" s="872"/>
      <c r="WIX382" s="872"/>
      <c r="WIY382" s="872"/>
      <c r="WIZ382" s="872"/>
      <c r="WJA382" s="872"/>
      <c r="WJB382" s="872"/>
      <c r="WJC382" s="872"/>
      <c r="WJD382" s="872"/>
      <c r="WJE382" s="872"/>
      <c r="WJF382" s="872"/>
      <c r="WJG382" s="872"/>
      <c r="WJH382" s="872"/>
      <c r="WJI382" s="872"/>
      <c r="WJJ382" s="872"/>
      <c r="WJK382" s="872"/>
      <c r="WJL382" s="872"/>
      <c r="WJM382" s="872"/>
      <c r="WJN382" s="872"/>
      <c r="WJO382" s="872"/>
      <c r="WJP382" s="872"/>
      <c r="WJQ382" s="872"/>
      <c r="WJR382" s="872"/>
      <c r="WJS382" s="872"/>
      <c r="WJT382" s="872"/>
      <c r="WJU382" s="872"/>
      <c r="WJV382" s="872"/>
      <c r="WJW382" s="872"/>
      <c r="WJX382" s="872"/>
      <c r="WJY382" s="872"/>
      <c r="WJZ382" s="872"/>
      <c r="WKA382" s="872"/>
      <c r="WKB382" s="872"/>
      <c r="WKC382" s="872"/>
      <c r="WKD382" s="872"/>
      <c r="WKE382" s="872"/>
      <c r="WKF382" s="872"/>
      <c r="WKG382" s="872"/>
      <c r="WKH382" s="872"/>
      <c r="WKI382" s="872"/>
      <c r="WKJ382" s="872"/>
      <c r="WKK382" s="872"/>
      <c r="WKL382" s="872"/>
      <c r="WKM382" s="872"/>
      <c r="WKN382" s="872"/>
      <c r="WKO382" s="872"/>
      <c r="WKP382" s="872"/>
      <c r="WKQ382" s="872"/>
      <c r="WKR382" s="872"/>
      <c r="WKS382" s="872"/>
      <c r="WKT382" s="872"/>
      <c r="WKU382" s="872"/>
      <c r="WKV382" s="872"/>
      <c r="WKW382" s="872"/>
      <c r="WKX382" s="872"/>
      <c r="WKY382" s="872"/>
      <c r="WKZ382" s="872"/>
      <c r="WLA382" s="872"/>
      <c r="WLB382" s="872"/>
      <c r="WLC382" s="872"/>
      <c r="WLD382" s="872"/>
      <c r="WLE382" s="872"/>
      <c r="WLF382" s="872"/>
      <c r="WLG382" s="872"/>
      <c r="WLH382" s="872"/>
      <c r="WLI382" s="872"/>
      <c r="WLJ382" s="872"/>
      <c r="WLK382" s="872"/>
      <c r="WLL382" s="872"/>
      <c r="WLM382" s="872"/>
      <c r="WLN382" s="872"/>
      <c r="WLO382" s="872"/>
      <c r="WLP382" s="872"/>
      <c r="WLQ382" s="872"/>
      <c r="WLR382" s="872"/>
      <c r="WLS382" s="872"/>
      <c r="WLT382" s="872"/>
      <c r="WLU382" s="872"/>
      <c r="WLV382" s="872"/>
      <c r="WLW382" s="872"/>
      <c r="WLX382" s="872"/>
      <c r="WLY382" s="872"/>
      <c r="WLZ382" s="872"/>
      <c r="WMA382" s="872"/>
      <c r="WMB382" s="872"/>
      <c r="WMC382" s="872"/>
      <c r="WMD382" s="872"/>
      <c r="WME382" s="872"/>
      <c r="WMF382" s="872"/>
      <c r="WMG382" s="872"/>
      <c r="WMH382" s="872"/>
      <c r="WMI382" s="872"/>
      <c r="WMJ382" s="872"/>
      <c r="WMK382" s="872"/>
      <c r="WML382" s="872"/>
      <c r="WMM382" s="872"/>
      <c r="WMN382" s="872"/>
      <c r="WMO382" s="872"/>
      <c r="WMP382" s="872"/>
      <c r="WMQ382" s="872"/>
      <c r="WMR382" s="872"/>
      <c r="WMS382" s="872"/>
      <c r="WMT382" s="872"/>
      <c r="WMU382" s="872"/>
      <c r="WMV382" s="872"/>
      <c r="WMW382" s="872"/>
      <c r="WMX382" s="872"/>
      <c r="WMY382" s="872"/>
      <c r="WMZ382" s="872"/>
      <c r="WNA382" s="872"/>
      <c r="WNB382" s="872"/>
      <c r="WNC382" s="872"/>
      <c r="WND382" s="872"/>
      <c r="WNE382" s="872"/>
      <c r="WNF382" s="872"/>
      <c r="WNG382" s="872"/>
      <c r="WNH382" s="872"/>
      <c r="WNI382" s="872"/>
      <c r="WNJ382" s="872"/>
      <c r="WNK382" s="872"/>
      <c r="WNL382" s="872"/>
      <c r="WNM382" s="872"/>
      <c r="WNN382" s="872"/>
      <c r="WNO382" s="872"/>
      <c r="WNP382" s="872"/>
      <c r="WNQ382" s="872"/>
      <c r="WNR382" s="872"/>
      <c r="WNS382" s="872"/>
      <c r="WNT382" s="872"/>
      <c r="WNU382" s="872"/>
      <c r="WNV382" s="872"/>
      <c r="WNW382" s="872"/>
      <c r="WNX382" s="872"/>
      <c r="WNY382" s="872"/>
      <c r="WNZ382" s="872"/>
      <c r="WOA382" s="872"/>
      <c r="WOB382" s="872"/>
      <c r="WOC382" s="872"/>
      <c r="WOD382" s="872"/>
      <c r="WOE382" s="872"/>
      <c r="WOF382" s="872"/>
      <c r="WOG382" s="872"/>
      <c r="WOH382" s="872"/>
      <c r="WOI382" s="872"/>
      <c r="WOJ382" s="872"/>
      <c r="WOK382" s="872"/>
      <c r="WOL382" s="872"/>
      <c r="WOM382" s="872"/>
      <c r="WON382" s="872"/>
      <c r="WOO382" s="872"/>
      <c r="WOP382" s="872"/>
      <c r="WOQ382" s="872"/>
      <c r="WOR382" s="872"/>
      <c r="WOS382" s="872"/>
      <c r="WOT382" s="872"/>
      <c r="WOU382" s="872"/>
      <c r="WOV382" s="872"/>
      <c r="WOW382" s="872"/>
      <c r="WOX382" s="872"/>
      <c r="WOY382" s="872"/>
      <c r="WOZ382" s="872"/>
      <c r="WPA382" s="872"/>
      <c r="WPB382" s="872"/>
      <c r="WPC382" s="872"/>
      <c r="WPD382" s="872"/>
      <c r="WPE382" s="872"/>
      <c r="WPF382" s="872"/>
      <c r="WPG382" s="872"/>
      <c r="WPH382" s="872"/>
      <c r="WPI382" s="872"/>
      <c r="WPJ382" s="872"/>
      <c r="WPK382" s="872"/>
      <c r="WPL382" s="872"/>
      <c r="WPM382" s="872"/>
      <c r="WPN382" s="872"/>
      <c r="WPO382" s="872"/>
      <c r="WPP382" s="872"/>
      <c r="WPQ382" s="872"/>
      <c r="WPR382" s="872"/>
      <c r="WPS382" s="872"/>
      <c r="WPT382" s="872"/>
      <c r="WPU382" s="872"/>
      <c r="WPV382" s="872"/>
      <c r="WPW382" s="872"/>
      <c r="WPX382" s="872"/>
      <c r="WPY382" s="872"/>
      <c r="WPZ382" s="872"/>
      <c r="WQA382" s="872"/>
      <c r="WQB382" s="872"/>
      <c r="WQC382" s="872"/>
      <c r="WQD382" s="872"/>
      <c r="WQE382" s="872"/>
      <c r="WQF382" s="872"/>
      <c r="WQG382" s="872"/>
      <c r="WQH382" s="872"/>
      <c r="WQI382" s="872"/>
      <c r="WQJ382" s="872"/>
      <c r="WQK382" s="872"/>
      <c r="WQL382" s="872"/>
      <c r="WQM382" s="872"/>
      <c r="WQN382" s="872"/>
      <c r="WQO382" s="872"/>
      <c r="WQP382" s="872"/>
      <c r="WQQ382" s="872"/>
      <c r="WQR382" s="872"/>
      <c r="WQS382" s="872"/>
      <c r="WQT382" s="872"/>
      <c r="WQU382" s="872"/>
      <c r="WQV382" s="872"/>
      <c r="WQW382" s="872"/>
      <c r="WQX382" s="872"/>
      <c r="WQY382" s="872"/>
      <c r="WQZ382" s="872"/>
      <c r="WRA382" s="872"/>
      <c r="WRB382" s="872"/>
      <c r="WRC382" s="872"/>
      <c r="WRD382" s="872"/>
      <c r="WRE382" s="872"/>
      <c r="WRF382" s="872"/>
      <c r="WRG382" s="872"/>
      <c r="WRH382" s="872"/>
      <c r="WRI382" s="872"/>
      <c r="WRJ382" s="872"/>
      <c r="WRK382" s="872"/>
      <c r="WRL382" s="872"/>
      <c r="WRM382" s="872"/>
      <c r="WRN382" s="872"/>
      <c r="WRO382" s="872"/>
      <c r="WRP382" s="872"/>
      <c r="WRQ382" s="872"/>
      <c r="WRR382" s="872"/>
      <c r="WRS382" s="872"/>
      <c r="WRT382" s="872"/>
      <c r="WRU382" s="872"/>
      <c r="WRV382" s="872"/>
      <c r="WRW382" s="872"/>
      <c r="WRX382" s="872"/>
      <c r="WRY382" s="872"/>
      <c r="WRZ382" s="872"/>
      <c r="WSA382" s="872"/>
      <c r="WSB382" s="872"/>
      <c r="WSC382" s="872"/>
      <c r="WSD382" s="872"/>
      <c r="WSE382" s="872"/>
      <c r="WSF382" s="872"/>
      <c r="WSG382" s="872"/>
      <c r="WSH382" s="872"/>
      <c r="WSI382" s="872"/>
      <c r="WSJ382" s="872"/>
      <c r="WSK382" s="872"/>
      <c r="WSL382" s="872"/>
      <c r="WSM382" s="872"/>
      <c r="WSN382" s="872"/>
      <c r="WSO382" s="872"/>
      <c r="WSP382" s="872"/>
      <c r="WSQ382" s="872"/>
      <c r="WSR382" s="872"/>
      <c r="WSS382" s="872"/>
      <c r="WST382" s="872"/>
      <c r="WSU382" s="872"/>
      <c r="WSV382" s="872"/>
      <c r="WSW382" s="872"/>
      <c r="WSX382" s="872"/>
      <c r="WSY382" s="872"/>
      <c r="WSZ382" s="872"/>
      <c r="WTA382" s="872"/>
      <c r="WTB382" s="872"/>
      <c r="WTC382" s="872"/>
      <c r="WTD382" s="872"/>
      <c r="WTE382" s="872"/>
      <c r="WTF382" s="872"/>
      <c r="WTG382" s="872"/>
      <c r="WTH382" s="872"/>
      <c r="WTI382" s="872"/>
      <c r="WTJ382" s="872"/>
      <c r="WTK382" s="872"/>
      <c r="WTL382" s="872"/>
      <c r="WTM382" s="872"/>
      <c r="WTN382" s="872"/>
      <c r="WTO382" s="872"/>
      <c r="WTP382" s="872"/>
      <c r="WTQ382" s="872"/>
      <c r="WTR382" s="872"/>
      <c r="WTS382" s="872"/>
      <c r="WTT382" s="872"/>
      <c r="WTU382" s="872"/>
      <c r="WTV382" s="872"/>
      <c r="WTW382" s="872"/>
      <c r="WTX382" s="872"/>
      <c r="WTY382" s="872"/>
      <c r="WTZ382" s="872"/>
      <c r="WUA382" s="872"/>
      <c r="WUB382" s="872"/>
      <c r="WUC382" s="872"/>
      <c r="WUD382" s="872"/>
      <c r="WUE382" s="872"/>
      <c r="WUF382" s="872"/>
      <c r="WUG382" s="872"/>
      <c r="WUH382" s="872"/>
      <c r="WUI382" s="872"/>
      <c r="WUJ382" s="872"/>
      <c r="WUK382" s="872"/>
      <c r="WUL382" s="872"/>
      <c r="WUM382" s="872"/>
      <c r="WUN382" s="872"/>
      <c r="WUO382" s="872"/>
      <c r="WUP382" s="872"/>
      <c r="WUQ382" s="872"/>
      <c r="WUR382" s="872"/>
      <c r="WUS382" s="872"/>
      <c r="WUT382" s="872"/>
      <c r="WUU382" s="872"/>
      <c r="WUV382" s="872"/>
      <c r="WUW382" s="872"/>
      <c r="WUX382" s="872"/>
      <c r="WUY382" s="872"/>
      <c r="WUZ382" s="872"/>
      <c r="WVA382" s="872"/>
      <c r="WVB382" s="872"/>
      <c r="WVC382" s="872"/>
      <c r="WVD382" s="872"/>
      <c r="WVE382" s="872"/>
      <c r="WVF382" s="872"/>
      <c r="WVG382" s="872"/>
      <c r="WVH382" s="872"/>
      <c r="WVI382" s="872"/>
      <c r="WVJ382" s="872"/>
      <c r="WVK382" s="872"/>
      <c r="WVL382" s="872"/>
      <c r="WVM382" s="872"/>
      <c r="WVN382" s="872"/>
      <c r="WVO382" s="872"/>
      <c r="WVP382" s="872"/>
      <c r="WVQ382" s="872"/>
      <c r="WVR382" s="872"/>
      <c r="WVS382" s="872"/>
      <c r="WVT382" s="872"/>
      <c r="WVU382" s="872"/>
      <c r="WVV382" s="872"/>
      <c r="WVW382" s="872"/>
      <c r="WVX382" s="872"/>
      <c r="WVY382" s="872"/>
      <c r="WVZ382" s="872"/>
      <c r="WWA382" s="872"/>
      <c r="WWB382" s="872"/>
      <c r="WWC382" s="872"/>
      <c r="WWD382" s="872"/>
      <c r="WWE382" s="872"/>
      <c r="WWF382" s="872"/>
      <c r="WWG382" s="872"/>
      <c r="WWH382" s="872"/>
      <c r="WWI382" s="872"/>
      <c r="WWJ382" s="872"/>
      <c r="WWK382" s="872"/>
      <c r="WWL382" s="872"/>
      <c r="WWM382" s="872"/>
      <c r="WWN382" s="872"/>
      <c r="WWO382" s="872"/>
      <c r="WWP382" s="872"/>
      <c r="WWQ382" s="872"/>
      <c r="WWR382" s="872"/>
      <c r="WWS382" s="872"/>
      <c r="WWT382" s="872"/>
      <c r="WWU382" s="872"/>
      <c r="WWV382" s="872"/>
      <c r="WWW382" s="872"/>
      <c r="WWX382" s="872"/>
      <c r="WWY382" s="872"/>
      <c r="WWZ382" s="872"/>
      <c r="WXA382" s="872"/>
      <c r="WXB382" s="872"/>
      <c r="WXC382" s="872"/>
      <c r="WXD382" s="872"/>
      <c r="WXE382" s="872"/>
      <c r="WXF382" s="872"/>
      <c r="WXG382" s="872"/>
      <c r="WXH382" s="872"/>
      <c r="WXI382" s="872"/>
      <c r="WXJ382" s="872"/>
      <c r="WXK382" s="872"/>
      <c r="WXL382" s="872"/>
      <c r="WXM382" s="872"/>
      <c r="WXN382" s="872"/>
      <c r="WXO382" s="872"/>
      <c r="WXP382" s="872"/>
      <c r="WXQ382" s="872"/>
      <c r="WXR382" s="872"/>
      <c r="WXS382" s="872"/>
      <c r="WXT382" s="872"/>
      <c r="WXU382" s="872"/>
      <c r="WXV382" s="872"/>
      <c r="WXW382" s="872"/>
      <c r="WXX382" s="872"/>
      <c r="WXY382" s="872"/>
      <c r="WXZ382" s="872"/>
      <c r="WYA382" s="872"/>
      <c r="WYB382" s="872"/>
      <c r="WYC382" s="872"/>
      <c r="WYD382" s="872"/>
      <c r="WYE382" s="872"/>
      <c r="WYF382" s="872"/>
      <c r="WYG382" s="872"/>
      <c r="WYH382" s="872"/>
      <c r="WYI382" s="872"/>
      <c r="WYJ382" s="872"/>
      <c r="WYK382" s="872"/>
      <c r="WYL382" s="872"/>
      <c r="WYM382" s="872"/>
      <c r="WYN382" s="872"/>
      <c r="WYO382" s="872"/>
      <c r="WYP382" s="872"/>
      <c r="WYQ382" s="872"/>
      <c r="WYR382" s="872"/>
      <c r="WYS382" s="872"/>
      <c r="WYT382" s="872"/>
      <c r="WYU382" s="872"/>
      <c r="WYV382" s="872"/>
      <c r="WYW382" s="872"/>
      <c r="WYX382" s="872"/>
      <c r="WYY382" s="872"/>
      <c r="WYZ382" s="872"/>
      <c r="WZA382" s="872"/>
      <c r="WZB382" s="872"/>
      <c r="WZC382" s="872"/>
      <c r="WZD382" s="872"/>
      <c r="WZE382" s="872"/>
      <c r="WZF382" s="872"/>
      <c r="WZG382" s="872"/>
      <c r="WZH382" s="872"/>
      <c r="WZI382" s="872"/>
      <c r="WZJ382" s="872"/>
      <c r="WZK382" s="872"/>
      <c r="WZL382" s="872"/>
      <c r="WZM382" s="872"/>
      <c r="WZN382" s="872"/>
      <c r="WZO382" s="872"/>
      <c r="WZP382" s="872"/>
      <c r="WZQ382" s="872"/>
      <c r="WZR382" s="872"/>
      <c r="WZS382" s="872"/>
      <c r="WZT382" s="872"/>
      <c r="WZU382" s="872"/>
      <c r="WZV382" s="872"/>
      <c r="WZW382" s="872"/>
      <c r="WZX382" s="872"/>
      <c r="WZY382" s="872"/>
      <c r="WZZ382" s="872"/>
      <c r="XAA382" s="872"/>
      <c r="XAB382" s="872"/>
      <c r="XAC382" s="872"/>
      <c r="XAD382" s="872"/>
      <c r="XAE382" s="872"/>
      <c r="XAF382" s="872"/>
      <c r="XAG382" s="872"/>
      <c r="XAH382" s="872"/>
      <c r="XAI382" s="872"/>
      <c r="XAJ382" s="872"/>
      <c r="XAK382" s="872"/>
      <c r="XAL382" s="872"/>
      <c r="XAM382" s="872"/>
      <c r="XAN382" s="872"/>
      <c r="XAO382" s="872"/>
      <c r="XAP382" s="872"/>
      <c r="XAQ382" s="872"/>
      <c r="XAR382" s="872"/>
      <c r="XAS382" s="872"/>
      <c r="XAT382" s="872"/>
      <c r="XAU382" s="872"/>
      <c r="XAV382" s="872"/>
      <c r="XAW382" s="872"/>
      <c r="XAX382" s="872"/>
    </row>
  </sheetData>
  <protectedRanges>
    <protectedRange sqref="C25 D19:E25 D29:E30 D27:E27" name="Rango1_3_2_1_1"/>
    <protectedRange sqref="E39:E40 E42:E45 E55" name="Rango1_2_1_1_2"/>
    <protectedRange sqref="F74:F77 F80" name="Rango1_1_1_1_1_1_3_2"/>
    <protectedRange sqref="F77" name="Rango1_1_1_1_1_1_1_2_2"/>
    <protectedRange sqref="F79" name="Rango1_1_1_1_1_3_2_1"/>
    <protectedRange sqref="F85" name="Rango1_1_1_1_1_1_2_2_2"/>
    <protectedRange sqref="F78" name="Rango1_1_1_1_1_1_3_1_1"/>
    <protectedRange sqref="F78" name="Rango1_1_1_1_1_1_1_2_1_1"/>
    <protectedRange sqref="F81:F84" name="Rango1_1_1_1_1_1_2_2_1_1"/>
  </protectedRanges>
  <mergeCells count="58">
    <mergeCell ref="B67:D67"/>
    <mergeCell ref="B32:G32"/>
    <mergeCell ref="B33:G33"/>
    <mergeCell ref="G34:G35"/>
    <mergeCell ref="H34:H35"/>
    <mergeCell ref="B34:B35"/>
    <mergeCell ref="C34:C36"/>
    <mergeCell ref="D34:D36"/>
    <mergeCell ref="F34:F35"/>
    <mergeCell ref="E34:E35"/>
    <mergeCell ref="B64:G64"/>
    <mergeCell ref="B31:G31"/>
    <mergeCell ref="B10:H10"/>
    <mergeCell ref="E14:E15"/>
    <mergeCell ref="B14:B15"/>
    <mergeCell ref="C14:C16"/>
    <mergeCell ref="D14:D15"/>
    <mergeCell ref="B65:G65"/>
    <mergeCell ref="B37:H37"/>
    <mergeCell ref="B38:H38"/>
    <mergeCell ref="B41:H41"/>
    <mergeCell ref="H51:H52"/>
    <mergeCell ref="F51:G53"/>
    <mergeCell ref="B49:H49"/>
    <mergeCell ref="B46:B47"/>
    <mergeCell ref="C46:C48"/>
    <mergeCell ref="D46:D48"/>
    <mergeCell ref="E46:E47"/>
    <mergeCell ref="F46:F47"/>
    <mergeCell ref="G46:G47"/>
    <mergeCell ref="H46:H47"/>
    <mergeCell ref="B62:G62"/>
    <mergeCell ref="B5:E5"/>
    <mergeCell ref="B17:H17"/>
    <mergeCell ref="F14:F15"/>
    <mergeCell ref="G14:G15"/>
    <mergeCell ref="H14:H15"/>
    <mergeCell ref="B8:H8"/>
    <mergeCell ref="B9:H9"/>
    <mergeCell ref="B11:H13"/>
    <mergeCell ref="B63:G63"/>
    <mergeCell ref="D51:D53"/>
    <mergeCell ref="E51:E52"/>
    <mergeCell ref="B51:B52"/>
    <mergeCell ref="C51:C53"/>
    <mergeCell ref="B54:H54"/>
    <mergeCell ref="B56:H56"/>
    <mergeCell ref="F55:G55"/>
    <mergeCell ref="F57:G61"/>
    <mergeCell ref="B81:H81"/>
    <mergeCell ref="B85:H85"/>
    <mergeCell ref="B75:H75"/>
    <mergeCell ref="B74:H74"/>
    <mergeCell ref="B76:H76"/>
    <mergeCell ref="B77:H77"/>
    <mergeCell ref="B78:H78"/>
    <mergeCell ref="B79:H79"/>
    <mergeCell ref="B80:H80"/>
  </mergeCells>
  <conditionalFormatting sqref="B31:B33 H31:H33 B56:H56 B54:H54 B51:F51 B52:E53 H51:H53 B14:H17 B39:D40 B42:B43 D42:D43 B44:D45 B55 D55 B29:H30 F39:H40 F42:H45 H55 E57:E58 B46:H50 B19:H25 B27:H27 B34:H38 B57:B58 H57:H61 D57:D60 B41:H41">
    <cfRule type="containsBlanks" dxfId="31" priority="28">
      <formula>LEN(TRIM(B14))=0</formula>
    </cfRule>
  </conditionalFormatting>
  <conditionalFormatting sqref="F55">
    <cfRule type="containsBlanks" dxfId="30" priority="24">
      <formula>LEN(TRIM(F55))=0</formula>
    </cfRule>
  </conditionalFormatting>
  <conditionalFormatting sqref="B11">
    <cfRule type="containsBlanks" dxfId="29" priority="21">
      <formula>LEN(TRIM(B11))=0</formula>
    </cfRule>
  </conditionalFormatting>
  <conditionalFormatting sqref="B62:B64 H62:H65">
    <cfRule type="containsBlanks" dxfId="28" priority="19">
      <formula>LEN(TRIM(B62))=0</formula>
    </cfRule>
  </conditionalFormatting>
  <conditionalFormatting sqref="B65">
    <cfRule type="containsBlanks" dxfId="27" priority="18">
      <formula>LEN(TRIM(B65))=0</formula>
    </cfRule>
  </conditionalFormatting>
  <conditionalFormatting sqref="E59 B59">
    <cfRule type="containsBlanks" dxfId="26" priority="17">
      <formula>LEN(TRIM(B59))=0</formula>
    </cfRule>
  </conditionalFormatting>
  <conditionalFormatting sqref="B60 E60">
    <cfRule type="containsBlanks" dxfId="25" priority="15">
      <formula>LEN(TRIM(B60))=0</formula>
    </cfRule>
  </conditionalFormatting>
  <conditionalFormatting sqref="B61 D61:E61">
    <cfRule type="containsBlanks" dxfId="24" priority="14">
      <formula>LEN(TRIM(B61))=0</formula>
    </cfRule>
  </conditionalFormatting>
  <conditionalFormatting sqref="E39">
    <cfRule type="containsBlanks" dxfId="23" priority="13">
      <formula>LEN(TRIM(E39))=0</formula>
    </cfRule>
  </conditionalFormatting>
  <conditionalFormatting sqref="E40">
    <cfRule type="containsBlanks" dxfId="22" priority="12">
      <formula>LEN(TRIM(E40))=0</formula>
    </cfRule>
  </conditionalFormatting>
  <conditionalFormatting sqref="C55">
    <cfRule type="containsBlanks" dxfId="21" priority="4">
      <formula>LEN(TRIM(C55))=0</formula>
    </cfRule>
  </conditionalFormatting>
  <conditionalFormatting sqref="E42">
    <cfRule type="containsBlanks" dxfId="20" priority="11">
      <formula>LEN(TRIM(E42))=0</formula>
    </cfRule>
  </conditionalFormatting>
  <conditionalFormatting sqref="E55">
    <cfRule type="containsBlanks" dxfId="19" priority="5">
      <formula>LEN(TRIM(E55))=0</formula>
    </cfRule>
  </conditionalFormatting>
  <conditionalFormatting sqref="C42:C43">
    <cfRule type="containsBlanks" dxfId="18" priority="9">
      <formula>LEN(TRIM(C42))=0</formula>
    </cfRule>
  </conditionalFormatting>
  <conditionalFormatting sqref="E43">
    <cfRule type="containsBlanks" dxfId="17" priority="8">
      <formula>LEN(TRIM(E43))=0</formula>
    </cfRule>
  </conditionalFormatting>
  <conditionalFormatting sqref="E44">
    <cfRule type="containsBlanks" dxfId="16" priority="7">
      <formula>LEN(TRIM(E44))=0</formula>
    </cfRule>
  </conditionalFormatting>
  <conditionalFormatting sqref="E45">
    <cfRule type="containsBlanks" dxfId="15" priority="6">
      <formula>LEN(TRIM(E45))=0</formula>
    </cfRule>
  </conditionalFormatting>
  <conditionalFormatting sqref="H66">
    <cfRule type="containsBlanks" dxfId="14" priority="3">
      <formula>LEN(TRIM(H66))=0</formula>
    </cfRule>
  </conditionalFormatting>
  <printOptions horizontalCentered="1" verticalCentered="1"/>
  <pageMargins left="0.70866141732283505" right="0.70866141732283505" top="0.74803149606299202" bottom="0.74803149606299202" header="0.31496062992126" footer="0.31496062992126"/>
  <pageSetup scale="62" fitToHeight="0" orientation="portrait" r:id="rId1"/>
  <rowBreaks count="2" manualBreakCount="2">
    <brk id="50" max="8" man="1"/>
    <brk id="85"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7"/>
  <dimension ref="A1:H32"/>
  <sheetViews>
    <sheetView view="pageBreakPreview" topLeftCell="A7" zoomScaleNormal="100" zoomScaleSheetLayoutView="100" workbookViewId="0">
      <selection activeCell="B10" sqref="B10"/>
    </sheetView>
  </sheetViews>
  <sheetFormatPr baseColWidth="10" defaultRowHeight="12.75" x14ac:dyDescent="0.2"/>
  <cols>
    <col min="1" max="1" width="7" customWidth="1"/>
    <col min="2" max="2" width="57" customWidth="1"/>
    <col min="3" max="4" width="11.28515625" customWidth="1"/>
    <col min="5" max="5" width="14.42578125" customWidth="1"/>
    <col min="6" max="6" width="12.7109375" customWidth="1"/>
    <col min="7" max="7" width="11.7109375" customWidth="1"/>
    <col min="8" max="8" width="18.140625" customWidth="1"/>
  </cols>
  <sheetData>
    <row r="1" spans="1:8" ht="13.5" thickBot="1" x14ac:dyDescent="0.25">
      <c r="A1" s="857"/>
    </row>
    <row r="2" spans="1:8" ht="39.75" customHeight="1" x14ac:dyDescent="0.2">
      <c r="A2" s="1135"/>
      <c r="B2" s="1136"/>
      <c r="C2" s="1136"/>
      <c r="D2" s="1136"/>
      <c r="E2" s="1136"/>
      <c r="F2" s="1136"/>
      <c r="G2" s="1136"/>
      <c r="H2" s="1137"/>
    </row>
    <row r="3" spans="1:8" ht="18" customHeight="1" x14ac:dyDescent="0.2">
      <c r="A3" s="1138" t="s">
        <v>45</v>
      </c>
      <c r="B3" s="1139"/>
      <c r="C3" s="1139"/>
      <c r="D3" s="1139"/>
      <c r="E3" s="1139"/>
      <c r="F3" s="1139"/>
      <c r="G3" s="1139"/>
      <c r="H3" s="1140"/>
    </row>
    <row r="4" spans="1:8" ht="15" customHeight="1" x14ac:dyDescent="0.2">
      <c r="A4" s="1138" t="s">
        <v>146</v>
      </c>
      <c r="B4" s="1139"/>
      <c r="C4" s="1139"/>
      <c r="D4" s="1139"/>
      <c r="E4" s="1139"/>
      <c r="F4" s="1139"/>
      <c r="G4" s="1139"/>
      <c r="H4" s="1140"/>
    </row>
    <row r="5" spans="1:8" ht="61.5" customHeight="1" x14ac:dyDescent="0.2">
      <c r="A5" s="1138" t="str">
        <f>+'FORMULARIO 1 - Pliego tipo'!$B$11</f>
        <v>INTERVENTORIA   TECNICA, ADMINISTRATIVA, AMBIENTAL, FINANCIERA Y LEGAL PARA EL MEJORAMIENTO DE LOS CORREDORES Y ATENCIÓN DE SITIOS CRÍTICOS DE LAS VÍAS DE SEGUNDO ORDEN: ALTO DEL CHUSCAL - ARMENIA - LA HERRADURA - TITIRIBÍ (60AN08-1), Y LA MISERENGA (Cruce Ruta 62) - EBÉJICO - SEVILLA - HELICONIA - ALTO DEL CHUSCAL (62AN17), EN LA SUBREGION OCCIDENTE DEL DEPARTAMENTO DE ANTIOQUIA</v>
      </c>
      <c r="B5" s="1141"/>
      <c r="C5" s="1141"/>
      <c r="D5" s="1141"/>
      <c r="E5" s="1141"/>
      <c r="F5" s="1141"/>
      <c r="G5" s="1141"/>
      <c r="H5" s="1142"/>
    </row>
    <row r="6" spans="1:8" ht="12.75" customHeight="1" x14ac:dyDescent="0.2">
      <c r="A6" s="1138" t="s">
        <v>1748</v>
      </c>
      <c r="B6" s="1141"/>
      <c r="C6" s="1141"/>
      <c r="D6" s="1141"/>
      <c r="E6" s="1141"/>
      <c r="F6" s="1141"/>
      <c r="G6" s="1141"/>
      <c r="H6" s="1142"/>
    </row>
    <row r="7" spans="1:8" ht="12.75" customHeight="1" x14ac:dyDescent="0.2">
      <c r="A7" s="1138"/>
      <c r="B7" s="1141"/>
      <c r="C7" s="1141"/>
      <c r="D7" s="1141"/>
      <c r="E7" s="1141"/>
      <c r="F7" s="1141"/>
      <c r="G7" s="1141"/>
      <c r="H7" s="1142"/>
    </row>
    <row r="8" spans="1:8" ht="38.25" x14ac:dyDescent="0.2">
      <c r="A8" s="190" t="s">
        <v>245</v>
      </c>
      <c r="B8" s="191" t="s">
        <v>1</v>
      </c>
      <c r="C8" s="246" t="s">
        <v>176</v>
      </c>
      <c r="D8" s="246" t="s">
        <v>246</v>
      </c>
      <c r="E8" s="247" t="s">
        <v>247</v>
      </c>
      <c r="F8" s="248" t="s">
        <v>248</v>
      </c>
      <c r="G8" s="248" t="s">
        <v>1735</v>
      </c>
      <c r="H8" s="260" t="s">
        <v>250</v>
      </c>
    </row>
    <row r="9" spans="1:8" x14ac:dyDescent="0.2">
      <c r="A9" s="190" t="s">
        <v>251</v>
      </c>
      <c r="B9" s="249" t="s">
        <v>1746</v>
      </c>
      <c r="C9" s="250"/>
      <c r="D9" s="250"/>
      <c r="E9" s="251"/>
      <c r="F9" s="252"/>
      <c r="G9" s="252"/>
      <c r="H9" s="261"/>
    </row>
    <row r="10" spans="1:8" x14ac:dyDescent="0.2">
      <c r="A10" s="262">
        <v>1</v>
      </c>
      <c r="B10" s="232" t="s">
        <v>252</v>
      </c>
      <c r="C10" s="253"/>
      <c r="D10" s="253"/>
      <c r="E10" s="254"/>
      <c r="F10" s="255"/>
      <c r="G10" s="255"/>
      <c r="H10" s="263"/>
    </row>
    <row r="11" spans="1:8" x14ac:dyDescent="0.2">
      <c r="A11" s="186" t="s">
        <v>1728</v>
      </c>
      <c r="B11" s="229" t="s">
        <v>1736</v>
      </c>
      <c r="C11" s="188" t="s">
        <v>254</v>
      </c>
      <c r="D11" s="188"/>
      <c r="E11" s="230">
        <v>6087124.2000000002</v>
      </c>
      <c r="F11" s="858"/>
      <c r="G11" s="231"/>
      <c r="H11" s="264">
        <f t="shared" ref="H11" si="0">+E11*F11*G11*D11</f>
        <v>0</v>
      </c>
    </row>
    <row r="12" spans="1:8" x14ac:dyDescent="0.2">
      <c r="A12" s="186" t="s">
        <v>1719</v>
      </c>
      <c r="B12" s="229" t="s">
        <v>1737</v>
      </c>
      <c r="C12" s="188" t="s">
        <v>254</v>
      </c>
      <c r="D12" s="188"/>
      <c r="E12" s="230">
        <v>5451156</v>
      </c>
      <c r="F12" s="858"/>
      <c r="G12" s="231"/>
      <c r="H12" s="264">
        <f>+E12*F12*G12*D12</f>
        <v>0</v>
      </c>
    </row>
    <row r="13" spans="1:8" x14ac:dyDescent="0.2">
      <c r="A13" s="186" t="s">
        <v>1725</v>
      </c>
      <c r="B13" s="229" t="s">
        <v>1738</v>
      </c>
      <c r="C13" s="188" t="s">
        <v>254</v>
      </c>
      <c r="D13" s="188"/>
      <c r="E13" s="230">
        <v>5451156</v>
      </c>
      <c r="F13" s="858"/>
      <c r="G13" s="231"/>
      <c r="H13" s="264">
        <f>+E13*F13*G13*D13</f>
        <v>0</v>
      </c>
    </row>
    <row r="14" spans="1:8" x14ac:dyDescent="0.2">
      <c r="A14" s="186" t="s">
        <v>546</v>
      </c>
      <c r="B14" s="229" t="s">
        <v>1740</v>
      </c>
      <c r="C14" s="188" t="s">
        <v>254</v>
      </c>
      <c r="D14" s="188"/>
      <c r="E14" s="230">
        <v>5451156</v>
      </c>
      <c r="F14" s="858"/>
      <c r="G14" s="231"/>
      <c r="H14" s="264">
        <f>+E14*F14*G14*D14</f>
        <v>0</v>
      </c>
    </row>
    <row r="15" spans="1:8" x14ac:dyDescent="0.2">
      <c r="A15" s="186" t="s">
        <v>1726</v>
      </c>
      <c r="B15" s="229" t="s">
        <v>1741</v>
      </c>
      <c r="C15" s="188" t="s">
        <v>254</v>
      </c>
      <c r="D15" s="188"/>
      <c r="E15" s="230">
        <v>5451156</v>
      </c>
      <c r="F15" s="858"/>
      <c r="G15" s="231"/>
      <c r="H15" s="264">
        <f>+E15*F15*G15*D15</f>
        <v>0</v>
      </c>
    </row>
    <row r="16" spans="1:8" x14ac:dyDescent="0.2">
      <c r="A16" s="186" t="s">
        <v>1720</v>
      </c>
      <c r="B16" s="229" t="s">
        <v>1742</v>
      </c>
      <c r="C16" s="188" t="s">
        <v>254</v>
      </c>
      <c r="D16" s="188"/>
      <c r="E16" s="230">
        <v>4996893</v>
      </c>
      <c r="F16" s="858"/>
      <c r="G16" s="231"/>
      <c r="H16" s="264">
        <f>+E16*F16*G16*D16</f>
        <v>0</v>
      </c>
    </row>
    <row r="17" spans="1:8" x14ac:dyDescent="0.2">
      <c r="A17" s="186" t="s">
        <v>1730</v>
      </c>
      <c r="B17" s="229" t="s">
        <v>1743</v>
      </c>
      <c r="C17" s="188" t="s">
        <v>254</v>
      </c>
      <c r="D17" s="188"/>
      <c r="E17" s="230">
        <v>4996893</v>
      </c>
      <c r="F17" s="858"/>
      <c r="G17" s="231"/>
      <c r="H17" s="264">
        <f t="shared" ref="H17" si="1">+E17*F17*G17*D17</f>
        <v>0</v>
      </c>
    </row>
    <row r="18" spans="1:8" x14ac:dyDescent="0.2">
      <c r="A18" s="186" t="s">
        <v>1744</v>
      </c>
      <c r="B18" s="229" t="s">
        <v>1739</v>
      </c>
      <c r="C18" s="188" t="s">
        <v>254</v>
      </c>
      <c r="D18" s="188"/>
      <c r="E18" s="230">
        <v>4996893</v>
      </c>
      <c r="F18" s="858"/>
      <c r="G18" s="231"/>
      <c r="H18" s="264">
        <f>+E18*F18*G18*D18</f>
        <v>0</v>
      </c>
    </row>
    <row r="19" spans="1:8" x14ac:dyDescent="0.2">
      <c r="A19" s="186"/>
      <c r="B19" s="232" t="s">
        <v>258</v>
      </c>
      <c r="C19" s="233"/>
      <c r="D19" s="233"/>
      <c r="E19" s="234"/>
      <c r="F19" s="235"/>
      <c r="G19" s="235"/>
      <c r="H19" s="265">
        <f>+ROUND(SUM(H11:H18),0)</f>
        <v>0</v>
      </c>
    </row>
    <row r="20" spans="1:8" x14ac:dyDescent="0.2">
      <c r="A20" s="186"/>
      <c r="B20" s="232" t="s">
        <v>259</v>
      </c>
      <c r="C20" s="233"/>
      <c r="D20" s="233"/>
      <c r="E20" s="234"/>
      <c r="F20" s="235"/>
      <c r="G20" s="859" t="e">
        <f>+#REF!</f>
        <v>#REF!</v>
      </c>
      <c r="H20" s="265"/>
    </row>
    <row r="21" spans="1:8" x14ac:dyDescent="0.2">
      <c r="A21" s="186"/>
      <c r="B21" s="232" t="s">
        <v>260</v>
      </c>
      <c r="C21" s="233"/>
      <c r="D21" s="233"/>
      <c r="E21" s="234"/>
      <c r="F21" s="235"/>
      <c r="G21" s="236"/>
      <c r="H21" s="265">
        <f>IFERROR((H19)*G20,0)</f>
        <v>0</v>
      </c>
    </row>
    <row r="22" spans="1:8" x14ac:dyDescent="0.2">
      <c r="A22" s="266"/>
      <c r="B22" s="256" t="s">
        <v>1745</v>
      </c>
      <c r="C22" s="257"/>
      <c r="D22" s="257"/>
      <c r="E22" s="258"/>
      <c r="F22" s="259"/>
      <c r="G22" s="259"/>
      <c r="H22" s="267">
        <f>ROUND(H21,0)</f>
        <v>0</v>
      </c>
    </row>
    <row r="23" spans="1:8" ht="14.25" customHeight="1" thickBot="1" x14ac:dyDescent="0.25">
      <c r="A23" s="855"/>
      <c r="B23" s="185"/>
      <c r="C23" s="185"/>
      <c r="D23" s="185"/>
      <c r="E23" s="860"/>
      <c r="F23" s="860"/>
      <c r="G23" s="860"/>
      <c r="H23" s="856"/>
    </row>
    <row r="24" spans="1:8" x14ac:dyDescent="0.2">
      <c r="A24" s="240"/>
      <c r="B24" s="241"/>
      <c r="C24" s="241"/>
      <c r="D24" s="241"/>
      <c r="E24" s="242"/>
      <c r="F24" s="242"/>
      <c r="G24" s="242"/>
      <c r="H24" s="243"/>
    </row>
    <row r="25" spans="1:8" ht="15" x14ac:dyDescent="0.2">
      <c r="A25" s="956" t="s">
        <v>26</v>
      </c>
      <c r="B25" s="957"/>
      <c r="C25" s="175"/>
      <c r="D25" s="861"/>
      <c r="E25" s="863"/>
      <c r="F25" s="862"/>
      <c r="G25" s="244"/>
      <c r="H25" s="245"/>
    </row>
    <row r="26" spans="1:8" ht="15" x14ac:dyDescent="0.2">
      <c r="A26" s="174"/>
      <c r="B26" s="528"/>
      <c r="C26" s="175"/>
      <c r="D26" s="861"/>
      <c r="E26" s="863"/>
      <c r="F26" s="862"/>
      <c r="G26" s="244"/>
      <c r="H26" s="245"/>
    </row>
    <row r="27" spans="1:8" ht="15" x14ac:dyDescent="0.2">
      <c r="A27" s="174"/>
      <c r="B27" s="528"/>
      <c r="C27" s="175"/>
      <c r="D27" s="861"/>
      <c r="E27" s="863"/>
      <c r="F27" s="862"/>
      <c r="G27" s="244"/>
      <c r="H27" s="245"/>
    </row>
    <row r="28" spans="1:8" ht="15" x14ac:dyDescent="0.2">
      <c r="A28" s="176"/>
      <c r="B28" s="528"/>
      <c r="C28" s="175"/>
      <c r="D28" s="861"/>
      <c r="E28" s="861"/>
      <c r="F28" s="862"/>
      <c r="G28" s="244"/>
      <c r="H28" s="245"/>
    </row>
    <row r="29" spans="1:8" ht="15" x14ac:dyDescent="0.2">
      <c r="A29" s="176"/>
      <c r="B29" s="528"/>
      <c r="C29" s="517"/>
      <c r="D29" s="528"/>
      <c r="E29" s="517"/>
      <c r="F29" s="862"/>
      <c r="G29" s="244"/>
      <c r="H29" s="245"/>
    </row>
    <row r="30" spans="1:8" ht="15" x14ac:dyDescent="0.2">
      <c r="A30" s="517" t="s">
        <v>161</v>
      </c>
      <c r="B30" s="517"/>
      <c r="C30" s="175"/>
      <c r="D30" s="861"/>
      <c r="E30" s="863"/>
      <c r="F30" s="862"/>
      <c r="G30" s="244"/>
      <c r="H30" s="245"/>
    </row>
    <row r="31" spans="1:8" ht="15" x14ac:dyDescent="0.2">
      <c r="A31" s="196" t="s">
        <v>1731</v>
      </c>
      <c r="B31" s="196"/>
      <c r="C31" s="175"/>
      <c r="D31" s="861"/>
      <c r="E31" s="863"/>
      <c r="F31" s="862"/>
      <c r="G31" s="244"/>
      <c r="H31" s="245"/>
    </row>
    <row r="32" spans="1:8" ht="15" x14ac:dyDescent="0.2">
      <c r="A32" s="196" t="s">
        <v>1612</v>
      </c>
      <c r="B32" s="196"/>
      <c r="C32" s="175"/>
      <c r="D32" s="861"/>
      <c r="E32" s="863"/>
      <c r="F32" s="862"/>
      <c r="G32" s="244"/>
      <c r="H32" s="245"/>
    </row>
  </sheetData>
  <protectedRanges>
    <protectedRange sqref="E9:E10 H9:H10 H12 H19:H22" name="Rango1_5_1_2_1_1"/>
    <protectedRange sqref="E19:E22" name="Rango1_3_2_1_2_1_1"/>
    <protectedRange sqref="E12:E15" name="Rango1_3_2_1_1_1_2_1_1"/>
    <protectedRange sqref="H11" name="Rango1_5_1_2"/>
    <protectedRange sqref="E11" name="Rango1_3_2_1_1_1_2"/>
    <protectedRange sqref="H13" name="Rango1_5_1_2_1_2"/>
    <protectedRange sqref="H18" name="Rango1_5_1_2_1"/>
    <protectedRange sqref="H14:H15" name="Rango1_5_1_2_1_1_1"/>
    <protectedRange sqref="H16:H17" name="Rango1_5_1_2_1_3"/>
    <protectedRange sqref="E16:E18" name="Rango1_3_2_1_1_1_2_1_3"/>
  </protectedRanges>
  <mergeCells count="6">
    <mergeCell ref="A25:B25"/>
    <mergeCell ref="A2:H2"/>
    <mergeCell ref="A3:H3"/>
    <mergeCell ref="A4:H4"/>
    <mergeCell ref="A5:H5"/>
    <mergeCell ref="A6:H7"/>
  </mergeCells>
  <conditionalFormatting sqref="A5:H5">
    <cfRule type="containsBlanks" dxfId="13" priority="14">
      <formula>LEN(TRIM(A5))=0</formula>
    </cfRule>
  </conditionalFormatting>
  <conditionalFormatting sqref="D11:G11">
    <cfRule type="containsBlanks" dxfId="12" priority="12">
      <formula>LEN(TRIM(D11))=0</formula>
    </cfRule>
  </conditionalFormatting>
  <conditionalFormatting sqref="D12:G12">
    <cfRule type="containsBlanks" dxfId="11" priority="13">
      <formula>LEN(TRIM(D12))=0</formula>
    </cfRule>
  </conditionalFormatting>
  <conditionalFormatting sqref="D18 F18:G18">
    <cfRule type="containsBlanks" dxfId="10" priority="11">
      <formula>LEN(TRIM(D18))=0</formula>
    </cfRule>
  </conditionalFormatting>
  <conditionalFormatting sqref="D14:D15 F14 F15:G15">
    <cfRule type="containsBlanks" dxfId="9" priority="10">
      <formula>LEN(TRIM(D14))=0</formula>
    </cfRule>
  </conditionalFormatting>
  <conditionalFormatting sqref="G14">
    <cfRule type="containsBlanks" dxfId="8" priority="9">
      <formula>LEN(TRIM(G14))=0</formula>
    </cfRule>
  </conditionalFormatting>
  <conditionalFormatting sqref="D16:G17">
    <cfRule type="containsBlanks" dxfId="7" priority="8">
      <formula>LEN(TRIM(D16))=0</formula>
    </cfRule>
  </conditionalFormatting>
  <conditionalFormatting sqref="D13">
    <cfRule type="containsBlanks" dxfId="6" priority="5">
      <formula>LEN(TRIM(D13))=0</formula>
    </cfRule>
  </conditionalFormatting>
  <conditionalFormatting sqref="F13">
    <cfRule type="containsBlanks" dxfId="5" priority="7">
      <formula>LEN(TRIM(F13))=0</formula>
    </cfRule>
  </conditionalFormatting>
  <conditionalFormatting sqref="G13">
    <cfRule type="containsBlanks" dxfId="4" priority="6">
      <formula>LEN(TRIM(G13))=0</formula>
    </cfRule>
  </conditionalFormatting>
  <conditionalFormatting sqref="E13">
    <cfRule type="containsBlanks" dxfId="3" priority="4">
      <formula>LEN(TRIM(E13))=0</formula>
    </cfRule>
  </conditionalFormatting>
  <conditionalFormatting sqref="E14">
    <cfRule type="containsBlanks" dxfId="2" priority="3">
      <formula>LEN(TRIM(E14))=0</formula>
    </cfRule>
  </conditionalFormatting>
  <conditionalFormatting sqref="E15">
    <cfRule type="containsBlanks" dxfId="1" priority="2">
      <formula>LEN(TRIM(E15))=0</formula>
    </cfRule>
  </conditionalFormatting>
  <conditionalFormatting sqref="E18">
    <cfRule type="containsBlanks" dxfId="0" priority="1">
      <formula>LEN(TRIM(E18))=0</formula>
    </cfRule>
  </conditionalFormatting>
  <pageMargins left="0.7" right="0.7" top="0.75" bottom="0.75" header="0.3" footer="0.3"/>
  <pageSetup paperSize="9" scale="62"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18"/>
  <dimension ref="A1:H77"/>
  <sheetViews>
    <sheetView workbookViewId="0">
      <selection sqref="A1:H1"/>
    </sheetView>
  </sheetViews>
  <sheetFormatPr baseColWidth="10" defaultRowHeight="12.75" x14ac:dyDescent="0.2"/>
  <cols>
    <col min="1" max="1" width="13.140625" customWidth="1"/>
    <col min="2" max="2" width="12.42578125" customWidth="1"/>
    <col min="3" max="3" width="12.7109375" customWidth="1"/>
    <col min="6" max="6" width="15.42578125" customWidth="1"/>
    <col min="7" max="7" width="17" customWidth="1"/>
    <col min="8" max="8" width="16.42578125" customWidth="1"/>
  </cols>
  <sheetData>
    <row r="1" spans="1:8" ht="34.9" customHeight="1" x14ac:dyDescent="0.2">
      <c r="A1" s="1143" t="s">
        <v>373</v>
      </c>
      <c r="B1" s="1143"/>
      <c r="C1" s="1143"/>
      <c r="D1" s="1143"/>
      <c r="E1" s="1143"/>
      <c r="F1" s="1143"/>
      <c r="G1" s="1143"/>
      <c r="H1" s="1143"/>
    </row>
    <row r="2" spans="1:8" x14ac:dyDescent="0.2">
      <c r="A2" s="1144" t="s">
        <v>374</v>
      </c>
      <c r="B2" s="1144"/>
      <c r="C2" s="1144"/>
      <c r="D2" s="1144"/>
      <c r="E2" s="1144"/>
      <c r="F2" s="1144"/>
      <c r="G2" s="1144"/>
      <c r="H2" s="1144"/>
    </row>
    <row r="3" spans="1:8" x14ac:dyDescent="0.2">
      <c r="A3" s="474" t="s">
        <v>375</v>
      </c>
      <c r="B3" s="474" t="s">
        <v>376</v>
      </c>
      <c r="C3" s="474"/>
      <c r="D3" s="474"/>
      <c r="E3" s="475"/>
      <c r="F3" s="474"/>
      <c r="G3" s="474"/>
      <c r="H3" s="479"/>
    </row>
    <row r="4" spans="1:8" x14ac:dyDescent="0.2">
      <c r="A4" s="474" t="s">
        <v>377</v>
      </c>
      <c r="B4" s="474" t="s">
        <v>378</v>
      </c>
      <c r="C4" s="474"/>
      <c r="D4" s="474"/>
      <c r="E4" s="475"/>
      <c r="F4" s="474"/>
      <c r="G4" s="474"/>
      <c r="H4" s="479"/>
    </row>
    <row r="5" spans="1:8" x14ac:dyDescent="0.2">
      <c r="A5" s="474" t="s">
        <v>379</v>
      </c>
      <c r="B5" s="474" t="s">
        <v>380</v>
      </c>
      <c r="C5" s="474"/>
      <c r="D5" s="474"/>
      <c r="E5" s="475"/>
      <c r="F5" s="474"/>
      <c r="G5" s="474"/>
      <c r="H5" s="479"/>
    </row>
    <row r="6" spans="1:8" x14ac:dyDescent="0.2">
      <c r="A6" s="474" t="s">
        <v>381</v>
      </c>
      <c r="B6" s="474" t="s">
        <v>382</v>
      </c>
      <c r="C6" s="474"/>
      <c r="D6" s="474"/>
      <c r="E6" s="475"/>
      <c r="F6" s="474"/>
      <c r="G6" s="474"/>
      <c r="H6" s="479"/>
    </row>
    <row r="7" spans="1:8" x14ac:dyDescent="0.2">
      <c r="E7" s="476"/>
      <c r="H7" s="480"/>
    </row>
    <row r="8" spans="1:8" s="611" customFormat="1" ht="27.75" customHeight="1" x14ac:dyDescent="0.2">
      <c r="A8" s="620" t="s">
        <v>383</v>
      </c>
      <c r="B8" s="620" t="s">
        <v>384</v>
      </c>
      <c r="C8" s="620" t="s">
        <v>385</v>
      </c>
      <c r="D8" s="620" t="s">
        <v>386</v>
      </c>
      <c r="E8" s="620" t="s">
        <v>387</v>
      </c>
      <c r="F8" s="620" t="s">
        <v>393</v>
      </c>
      <c r="G8" s="620" t="s">
        <v>394</v>
      </c>
      <c r="H8" s="621" t="s">
        <v>395</v>
      </c>
    </row>
    <row r="9" spans="1:8" hidden="1" x14ac:dyDescent="0.2">
      <c r="A9" s="477" t="s">
        <v>388</v>
      </c>
      <c r="B9" s="477" t="s">
        <v>389</v>
      </c>
      <c r="C9" s="477" t="s">
        <v>390</v>
      </c>
      <c r="D9" s="477" t="s">
        <v>65</v>
      </c>
      <c r="E9" s="478" t="s">
        <v>391</v>
      </c>
      <c r="F9" s="477">
        <v>895171.85919300001</v>
      </c>
      <c r="G9" s="477">
        <v>1214933.2312400001</v>
      </c>
      <c r="H9" s="545">
        <v>77</v>
      </c>
    </row>
    <row r="10" spans="1:8" ht="9" hidden="1" customHeight="1" x14ac:dyDescent="0.2">
      <c r="A10" s="477" t="s">
        <v>388</v>
      </c>
      <c r="B10" s="477" t="s">
        <v>389</v>
      </c>
      <c r="C10" s="477" t="s">
        <v>392</v>
      </c>
      <c r="D10" s="477" t="s">
        <v>65</v>
      </c>
      <c r="E10" s="478" t="s">
        <v>391</v>
      </c>
      <c r="F10" s="477">
        <v>895157.74432199995</v>
      </c>
      <c r="G10" s="477">
        <v>1214942.76144</v>
      </c>
      <c r="H10" s="545">
        <v>94</v>
      </c>
    </row>
    <row r="11" spans="1:8" x14ac:dyDescent="0.2">
      <c r="A11" s="477" t="s">
        <v>396</v>
      </c>
      <c r="B11" s="477" t="s">
        <v>389</v>
      </c>
      <c r="C11" s="477" t="s">
        <v>392</v>
      </c>
      <c r="D11" s="477" t="s">
        <v>65</v>
      </c>
      <c r="E11" s="478" t="s">
        <v>391</v>
      </c>
      <c r="F11" s="477">
        <v>895101.64479699999</v>
      </c>
      <c r="G11" s="477">
        <v>1214969.36512</v>
      </c>
      <c r="H11" s="481">
        <v>155</v>
      </c>
    </row>
    <row r="12" spans="1:8" x14ac:dyDescent="0.2">
      <c r="A12" s="477" t="s">
        <v>396</v>
      </c>
      <c r="B12" s="477" t="s">
        <v>389</v>
      </c>
      <c r="C12" s="477" t="s">
        <v>397</v>
      </c>
      <c r="D12" s="477" t="s">
        <v>65</v>
      </c>
      <c r="E12" s="478" t="s">
        <v>391</v>
      </c>
      <c r="F12" s="477">
        <v>895085.390717</v>
      </c>
      <c r="G12" s="477">
        <v>1214988.00948</v>
      </c>
      <c r="H12" s="481">
        <v>181</v>
      </c>
    </row>
    <row r="13" spans="1:8" x14ac:dyDescent="0.2">
      <c r="A13" s="477" t="s">
        <v>388</v>
      </c>
      <c r="B13" s="477" t="s">
        <v>398</v>
      </c>
      <c r="C13" s="477" t="s">
        <v>399</v>
      </c>
      <c r="D13" s="477" t="s">
        <v>400</v>
      </c>
      <c r="E13" s="478" t="s">
        <v>391</v>
      </c>
      <c r="F13" s="477">
        <v>895046.55685699999</v>
      </c>
      <c r="G13" s="477">
        <v>1215027.20426</v>
      </c>
      <c r="H13" s="481">
        <v>236</v>
      </c>
    </row>
    <row r="14" spans="1:8" x14ac:dyDescent="0.2">
      <c r="A14" s="477" t="s">
        <v>388</v>
      </c>
      <c r="B14" s="477" t="s">
        <v>389</v>
      </c>
      <c r="C14" s="477" t="s">
        <v>401</v>
      </c>
      <c r="D14" s="477" t="s">
        <v>65</v>
      </c>
      <c r="E14" s="478" t="s">
        <v>391</v>
      </c>
      <c r="F14" s="477">
        <v>895022.69640300004</v>
      </c>
      <c r="G14" s="477">
        <v>1215044.39289</v>
      </c>
      <c r="H14" s="481">
        <v>266</v>
      </c>
    </row>
    <row r="15" spans="1:8" x14ac:dyDescent="0.2">
      <c r="A15" s="477" t="s">
        <v>396</v>
      </c>
      <c r="B15" s="477" t="s">
        <v>389</v>
      </c>
      <c r="C15" s="477" t="s">
        <v>401</v>
      </c>
      <c r="D15" s="477" t="s">
        <v>65</v>
      </c>
      <c r="E15" s="478" t="s">
        <v>391</v>
      </c>
      <c r="F15" s="477">
        <v>894981.64353</v>
      </c>
      <c r="G15" s="477">
        <v>1215095.23759</v>
      </c>
      <c r="H15" s="481">
        <v>332</v>
      </c>
    </row>
    <row r="16" spans="1:8" x14ac:dyDescent="0.2">
      <c r="A16" s="477" t="s">
        <v>396</v>
      </c>
      <c r="B16" s="477" t="s">
        <v>398</v>
      </c>
      <c r="C16" s="477" t="s">
        <v>399</v>
      </c>
      <c r="D16" s="477" t="s">
        <v>400</v>
      </c>
      <c r="E16" s="478" t="s">
        <v>391</v>
      </c>
      <c r="F16" s="477">
        <v>894972.36688999995</v>
      </c>
      <c r="G16" s="477">
        <v>1215124.7124099999</v>
      </c>
      <c r="H16" s="481">
        <v>364</v>
      </c>
    </row>
    <row r="17" spans="1:8" x14ac:dyDescent="0.2">
      <c r="A17" s="477" t="s">
        <v>388</v>
      </c>
      <c r="B17" s="477" t="s">
        <v>389</v>
      </c>
      <c r="C17" s="477" t="s">
        <v>390</v>
      </c>
      <c r="D17" s="477" t="s">
        <v>65</v>
      </c>
      <c r="E17" s="478" t="s">
        <v>391</v>
      </c>
      <c r="F17" s="477">
        <v>894881.38547900005</v>
      </c>
      <c r="G17" s="477">
        <v>1215181.73587</v>
      </c>
      <c r="H17" s="481">
        <v>475</v>
      </c>
    </row>
    <row r="18" spans="1:8" x14ac:dyDescent="0.2">
      <c r="A18" s="477" t="s">
        <v>396</v>
      </c>
      <c r="B18" s="477" t="s">
        <v>389</v>
      </c>
      <c r="C18" s="477" t="s">
        <v>397</v>
      </c>
      <c r="D18" s="477" t="s">
        <v>65</v>
      </c>
      <c r="E18" s="478" t="s">
        <v>391</v>
      </c>
      <c r="F18" s="477">
        <v>894829.51339800004</v>
      </c>
      <c r="G18" s="477">
        <v>1215214.52376</v>
      </c>
      <c r="H18" s="481">
        <v>543</v>
      </c>
    </row>
    <row r="19" spans="1:8" x14ac:dyDescent="0.2">
      <c r="A19" s="477" t="s">
        <v>388</v>
      </c>
      <c r="B19" s="477" t="s">
        <v>389</v>
      </c>
      <c r="C19" s="477" t="s">
        <v>402</v>
      </c>
      <c r="D19" s="477" t="s">
        <v>65</v>
      </c>
      <c r="E19" s="478" t="s">
        <v>391</v>
      </c>
      <c r="F19" s="477">
        <v>894825.87323899998</v>
      </c>
      <c r="G19" s="477">
        <v>1215255.24575</v>
      </c>
      <c r="H19" s="481">
        <v>584</v>
      </c>
    </row>
    <row r="20" spans="1:8" x14ac:dyDescent="0.2">
      <c r="A20" s="477" t="s">
        <v>388</v>
      </c>
      <c r="B20" s="477" t="s">
        <v>389</v>
      </c>
      <c r="C20" s="477" t="s">
        <v>403</v>
      </c>
      <c r="D20" s="477" t="s">
        <v>65</v>
      </c>
      <c r="E20" s="478" t="s">
        <v>391</v>
      </c>
      <c r="F20" s="477">
        <v>894738.25341</v>
      </c>
      <c r="G20" s="477">
        <v>1215259.8819299999</v>
      </c>
      <c r="H20" s="481">
        <v>716</v>
      </c>
    </row>
    <row r="21" spans="1:8" x14ac:dyDescent="0.2">
      <c r="A21" s="477" t="s">
        <v>396</v>
      </c>
      <c r="B21" s="477" t="s">
        <v>389</v>
      </c>
      <c r="C21" s="477" t="s">
        <v>404</v>
      </c>
      <c r="D21" s="477" t="s">
        <v>65</v>
      </c>
      <c r="E21" s="478" t="s">
        <v>391</v>
      </c>
      <c r="F21" s="477">
        <v>894740.76893200004</v>
      </c>
      <c r="G21" s="477">
        <v>1215252.0862400001</v>
      </c>
      <c r="H21" s="481">
        <v>723</v>
      </c>
    </row>
    <row r="22" spans="1:8" x14ac:dyDescent="0.2">
      <c r="A22" s="477" t="s">
        <v>396</v>
      </c>
      <c r="B22" s="477" t="s">
        <v>389</v>
      </c>
      <c r="C22" s="477" t="s">
        <v>403</v>
      </c>
      <c r="D22" s="477" t="s">
        <v>65</v>
      </c>
      <c r="E22" s="478" t="s">
        <v>391</v>
      </c>
      <c r="F22" s="477">
        <v>894617.83230799995</v>
      </c>
      <c r="G22" s="477">
        <v>1215185.6229999999</v>
      </c>
      <c r="H22" s="481">
        <v>867</v>
      </c>
    </row>
    <row r="23" spans="1:8" x14ac:dyDescent="0.2">
      <c r="A23" s="477" t="s">
        <v>388</v>
      </c>
      <c r="B23" s="477" t="s">
        <v>389</v>
      </c>
      <c r="C23" s="477" t="s">
        <v>403</v>
      </c>
      <c r="D23" s="477" t="s">
        <v>65</v>
      </c>
      <c r="E23" s="478" t="s">
        <v>391</v>
      </c>
      <c r="F23" s="477">
        <v>894591.69082699995</v>
      </c>
      <c r="G23" s="477">
        <v>1215174.7140800001</v>
      </c>
      <c r="H23" s="481">
        <v>895</v>
      </c>
    </row>
    <row r="24" spans="1:8" x14ac:dyDescent="0.2">
      <c r="A24" s="477" t="s">
        <v>396</v>
      </c>
      <c r="B24" s="477" t="s">
        <v>389</v>
      </c>
      <c r="C24" s="477" t="s">
        <v>403</v>
      </c>
      <c r="D24" s="477" t="s">
        <v>65</v>
      </c>
      <c r="E24" s="478" t="s">
        <v>391</v>
      </c>
      <c r="F24" s="477">
        <v>894488.38602800004</v>
      </c>
      <c r="G24" s="477">
        <v>1215120.80067</v>
      </c>
      <c r="H24" s="481">
        <v>1018</v>
      </c>
    </row>
    <row r="25" spans="1:8" x14ac:dyDescent="0.2">
      <c r="A25" s="477" t="s">
        <v>388</v>
      </c>
      <c r="B25" s="477" t="s">
        <v>389</v>
      </c>
      <c r="C25" s="477" t="s">
        <v>405</v>
      </c>
      <c r="D25" s="477" t="s">
        <v>65</v>
      </c>
      <c r="E25" s="478" t="s">
        <v>391</v>
      </c>
      <c r="F25" s="477">
        <v>894468.80319799995</v>
      </c>
      <c r="G25" s="477">
        <v>1215104.82761</v>
      </c>
      <c r="H25" s="481">
        <v>1043</v>
      </c>
    </row>
    <row r="26" spans="1:8" x14ac:dyDescent="0.2">
      <c r="A26" s="477" t="s">
        <v>396</v>
      </c>
      <c r="B26" s="477" t="s">
        <v>389</v>
      </c>
      <c r="C26" s="477" t="s">
        <v>406</v>
      </c>
      <c r="D26" s="477" t="s">
        <v>65</v>
      </c>
      <c r="E26" s="478" t="s">
        <v>391</v>
      </c>
      <c r="F26" s="477">
        <v>894439.01389099995</v>
      </c>
      <c r="G26" s="477">
        <v>1215185.3745899999</v>
      </c>
      <c r="H26" s="481">
        <v>1211</v>
      </c>
    </row>
    <row r="27" spans="1:8" x14ac:dyDescent="0.2">
      <c r="A27" s="477" t="s">
        <v>388</v>
      </c>
      <c r="B27" s="477" t="s">
        <v>389</v>
      </c>
      <c r="C27" s="477" t="s">
        <v>402</v>
      </c>
      <c r="D27" s="477" t="s">
        <v>65</v>
      </c>
      <c r="E27" s="478" t="s">
        <v>391</v>
      </c>
      <c r="F27" s="477">
        <v>894497.48763500003</v>
      </c>
      <c r="G27" s="477">
        <v>1215209.4633599999</v>
      </c>
      <c r="H27" s="481">
        <v>1275</v>
      </c>
    </row>
    <row r="28" spans="1:8" x14ac:dyDescent="0.2">
      <c r="A28" s="477" t="s">
        <v>396</v>
      </c>
      <c r="B28" s="477" t="s">
        <v>389</v>
      </c>
      <c r="C28" s="477" t="s">
        <v>404</v>
      </c>
      <c r="D28" s="477" t="s">
        <v>65</v>
      </c>
      <c r="E28" s="478" t="s">
        <v>391</v>
      </c>
      <c r="F28" s="477">
        <v>894569.58211700001</v>
      </c>
      <c r="G28" s="477">
        <v>1215377.3102599999</v>
      </c>
      <c r="H28" s="481">
        <v>1465</v>
      </c>
    </row>
    <row r="29" spans="1:8" x14ac:dyDescent="0.2">
      <c r="A29" s="477" t="s">
        <v>388</v>
      </c>
      <c r="B29" s="477" t="s">
        <v>389</v>
      </c>
      <c r="C29" s="477" t="s">
        <v>390</v>
      </c>
      <c r="D29" s="477" t="s">
        <v>65</v>
      </c>
      <c r="E29" s="478" t="s">
        <v>391</v>
      </c>
      <c r="F29" s="477">
        <v>894587.54336300003</v>
      </c>
      <c r="G29" s="477">
        <v>1215428.3216299999</v>
      </c>
      <c r="H29" s="481">
        <v>1518</v>
      </c>
    </row>
    <row r="30" spans="1:8" x14ac:dyDescent="0.2">
      <c r="A30" s="477" t="s">
        <v>396</v>
      </c>
      <c r="B30" s="477" t="s">
        <v>389</v>
      </c>
      <c r="C30" s="477" t="s">
        <v>397</v>
      </c>
      <c r="D30" s="477" t="s">
        <v>65</v>
      </c>
      <c r="E30" s="478" t="s">
        <v>391</v>
      </c>
      <c r="F30" s="477">
        <v>894637.65465399995</v>
      </c>
      <c r="G30" s="477">
        <v>1215506.1049299999</v>
      </c>
      <c r="H30" s="481">
        <v>1613</v>
      </c>
    </row>
    <row r="31" spans="1:8" x14ac:dyDescent="0.2">
      <c r="A31" s="477" t="s">
        <v>388</v>
      </c>
      <c r="B31" s="477" t="s">
        <v>389</v>
      </c>
      <c r="C31" s="477" t="s">
        <v>407</v>
      </c>
      <c r="D31" s="477" t="s">
        <v>65</v>
      </c>
      <c r="E31" s="478" t="s">
        <v>391</v>
      </c>
      <c r="F31" s="477">
        <v>894692.63595999999</v>
      </c>
      <c r="G31" s="477">
        <v>1215536.3733900001</v>
      </c>
      <c r="H31" s="481">
        <v>1676</v>
      </c>
    </row>
    <row r="32" spans="1:8" x14ac:dyDescent="0.2">
      <c r="A32" s="477" t="s">
        <v>396</v>
      </c>
      <c r="B32" s="477" t="s">
        <v>389</v>
      </c>
      <c r="C32" s="477" t="s">
        <v>407</v>
      </c>
      <c r="D32" s="477" t="s">
        <v>65</v>
      </c>
      <c r="E32" s="478" t="s">
        <v>391</v>
      </c>
      <c r="F32" s="477">
        <v>894775.41373200004</v>
      </c>
      <c r="G32" s="477">
        <v>1215647.6669099999</v>
      </c>
      <c r="H32" s="481">
        <v>1816</v>
      </c>
    </row>
    <row r="33" spans="1:8" x14ac:dyDescent="0.2">
      <c r="A33" s="477" t="s">
        <v>388</v>
      </c>
      <c r="B33" s="477" t="s">
        <v>389</v>
      </c>
      <c r="C33" s="477" t="s">
        <v>408</v>
      </c>
      <c r="D33" s="477" t="s">
        <v>65</v>
      </c>
      <c r="E33" s="478" t="s">
        <v>391</v>
      </c>
      <c r="F33" s="477">
        <v>894805.43258999998</v>
      </c>
      <c r="G33" s="477">
        <v>1215679.0320900001</v>
      </c>
      <c r="H33" s="481">
        <v>1859</v>
      </c>
    </row>
    <row r="34" spans="1:8" x14ac:dyDescent="0.2">
      <c r="A34" s="477" t="s">
        <v>396</v>
      </c>
      <c r="B34" s="477" t="s">
        <v>389</v>
      </c>
      <c r="C34" s="477" t="s">
        <v>409</v>
      </c>
      <c r="D34" s="477" t="s">
        <v>65</v>
      </c>
      <c r="E34" s="478" t="s">
        <v>391</v>
      </c>
      <c r="F34" s="477">
        <v>894821.02136000001</v>
      </c>
      <c r="G34" s="477">
        <v>1215673.9443900001</v>
      </c>
      <c r="H34" s="481">
        <v>1976</v>
      </c>
    </row>
    <row r="35" spans="1:8" x14ac:dyDescent="0.2">
      <c r="A35" s="477" t="s">
        <v>388</v>
      </c>
      <c r="B35" s="477" t="s">
        <v>389</v>
      </c>
      <c r="C35" s="477" t="s">
        <v>402</v>
      </c>
      <c r="D35" s="477" t="s">
        <v>65</v>
      </c>
      <c r="E35" s="478" t="s">
        <v>391</v>
      </c>
      <c r="F35" s="477">
        <v>894809.88239699998</v>
      </c>
      <c r="G35" s="477">
        <v>1215653.42371</v>
      </c>
      <c r="H35" s="481">
        <v>1999</v>
      </c>
    </row>
    <row r="36" spans="1:8" x14ac:dyDescent="0.2">
      <c r="A36" s="477" t="s">
        <v>396</v>
      </c>
      <c r="B36" s="477" t="s">
        <v>389</v>
      </c>
      <c r="C36" s="477" t="s">
        <v>402</v>
      </c>
      <c r="D36" s="477" t="s">
        <v>65</v>
      </c>
      <c r="E36" s="478" t="s">
        <v>391</v>
      </c>
      <c r="F36" s="477">
        <v>895000.91865600005</v>
      </c>
      <c r="G36" s="477">
        <v>1215572.51569</v>
      </c>
      <c r="H36" s="481">
        <v>2247</v>
      </c>
    </row>
    <row r="37" spans="1:8" x14ac:dyDescent="0.2">
      <c r="A37" s="477" t="s">
        <v>388</v>
      </c>
      <c r="B37" s="477" t="s">
        <v>389</v>
      </c>
      <c r="C37" s="477" t="s">
        <v>402</v>
      </c>
      <c r="D37" s="477" t="s">
        <v>65</v>
      </c>
      <c r="E37" s="478" t="s">
        <v>391</v>
      </c>
      <c r="F37" s="477">
        <v>895006.53455999994</v>
      </c>
      <c r="G37" s="477">
        <v>1215525.73233</v>
      </c>
      <c r="H37" s="481">
        <v>2294</v>
      </c>
    </row>
    <row r="38" spans="1:8" x14ac:dyDescent="0.2">
      <c r="A38" s="477" t="s">
        <v>396</v>
      </c>
      <c r="B38" s="477" t="s">
        <v>389</v>
      </c>
      <c r="C38" s="477" t="s">
        <v>404</v>
      </c>
      <c r="D38" s="477" t="s">
        <v>65</v>
      </c>
      <c r="E38" s="478" t="s">
        <v>391</v>
      </c>
      <c r="F38" s="477">
        <v>895234.58789199998</v>
      </c>
      <c r="G38" s="477">
        <v>1215443.1317799999</v>
      </c>
      <c r="H38" s="481">
        <v>2561</v>
      </c>
    </row>
    <row r="39" spans="1:8" x14ac:dyDescent="0.2">
      <c r="A39" s="477" t="s">
        <v>388</v>
      </c>
      <c r="B39" s="477" t="s">
        <v>398</v>
      </c>
      <c r="C39" s="477" t="s">
        <v>399</v>
      </c>
      <c r="D39" s="477" t="s">
        <v>399</v>
      </c>
      <c r="E39" s="478" t="s">
        <v>391</v>
      </c>
      <c r="F39" s="477">
        <v>895283.07505999994</v>
      </c>
      <c r="G39" s="477">
        <v>1215449.1871499999</v>
      </c>
      <c r="H39" s="481">
        <v>2609</v>
      </c>
    </row>
    <row r="40" spans="1:8" x14ac:dyDescent="0.2">
      <c r="A40" s="477" t="s">
        <v>388</v>
      </c>
      <c r="B40" s="477" t="s">
        <v>389</v>
      </c>
      <c r="C40" s="477" t="s">
        <v>403</v>
      </c>
      <c r="D40" s="477" t="s">
        <v>65</v>
      </c>
      <c r="E40" s="478" t="s">
        <v>391</v>
      </c>
      <c r="F40" s="477">
        <v>895308.50621899997</v>
      </c>
      <c r="G40" s="477">
        <v>1215460.48336</v>
      </c>
      <c r="H40" s="481">
        <v>2637</v>
      </c>
    </row>
    <row r="41" spans="1:8" x14ac:dyDescent="0.2">
      <c r="A41" s="477" t="s">
        <v>396</v>
      </c>
      <c r="B41" s="477" t="s">
        <v>398</v>
      </c>
      <c r="C41" s="477" t="s">
        <v>399</v>
      </c>
      <c r="D41" s="477" t="s">
        <v>399</v>
      </c>
      <c r="E41" s="478" t="s">
        <v>391</v>
      </c>
      <c r="F41" s="477">
        <v>895323.14763300004</v>
      </c>
      <c r="G41" s="477">
        <v>1215472.19878</v>
      </c>
      <c r="H41" s="481">
        <v>2655</v>
      </c>
    </row>
    <row r="42" spans="1:8" x14ac:dyDescent="0.2">
      <c r="A42" s="477" t="s">
        <v>396</v>
      </c>
      <c r="B42" s="477" t="s">
        <v>389</v>
      </c>
      <c r="C42" s="477" t="s">
        <v>403</v>
      </c>
      <c r="D42" s="477" t="s">
        <v>65</v>
      </c>
      <c r="E42" s="478" t="s">
        <v>391</v>
      </c>
      <c r="F42" s="477">
        <v>895393.26388099999</v>
      </c>
      <c r="G42" s="477">
        <v>1215523.6238800001</v>
      </c>
      <c r="H42" s="481">
        <v>2774</v>
      </c>
    </row>
    <row r="43" spans="1:8" x14ac:dyDescent="0.2">
      <c r="A43" s="477" t="s">
        <v>388</v>
      </c>
      <c r="B43" s="477" t="s">
        <v>389</v>
      </c>
      <c r="C43" s="477" t="s">
        <v>404</v>
      </c>
      <c r="D43" s="477" t="s">
        <v>65</v>
      </c>
      <c r="E43" s="478" t="s">
        <v>391</v>
      </c>
      <c r="F43" s="477">
        <v>895392.69062000001</v>
      </c>
      <c r="G43" s="477">
        <v>1215530.5950199999</v>
      </c>
      <c r="H43" s="481">
        <v>2779</v>
      </c>
    </row>
    <row r="44" spans="1:8" x14ac:dyDescent="0.2">
      <c r="A44" s="477" t="s">
        <v>396</v>
      </c>
      <c r="B44" s="477" t="s">
        <v>389</v>
      </c>
      <c r="C44" s="477" t="s">
        <v>404</v>
      </c>
      <c r="D44" s="477" t="s">
        <v>65</v>
      </c>
      <c r="E44" s="478" t="s">
        <v>391</v>
      </c>
      <c r="F44" s="477">
        <v>895349.05162899999</v>
      </c>
      <c r="G44" s="477">
        <v>1215653.7584200001</v>
      </c>
      <c r="H44" s="481">
        <v>2915</v>
      </c>
    </row>
    <row r="45" spans="1:8" x14ac:dyDescent="0.2">
      <c r="A45" s="477" t="s">
        <v>388</v>
      </c>
      <c r="B45" s="477" t="s">
        <v>389</v>
      </c>
      <c r="C45" s="477" t="s">
        <v>390</v>
      </c>
      <c r="D45" s="477" t="s">
        <v>65</v>
      </c>
      <c r="E45" s="478" t="s">
        <v>391</v>
      </c>
      <c r="F45" s="477">
        <v>895343.34558299999</v>
      </c>
      <c r="G45" s="477">
        <v>1215670.2386700001</v>
      </c>
      <c r="H45" s="481">
        <v>2932</v>
      </c>
    </row>
    <row r="46" spans="1:8" x14ac:dyDescent="0.2">
      <c r="A46" s="477" t="s">
        <v>396</v>
      </c>
      <c r="B46" s="477" t="s">
        <v>389</v>
      </c>
      <c r="C46" s="477" t="s">
        <v>397</v>
      </c>
      <c r="D46" s="477" t="s">
        <v>65</v>
      </c>
      <c r="E46" s="478" t="s">
        <v>391</v>
      </c>
      <c r="F46" s="477">
        <v>895344.33650400001</v>
      </c>
      <c r="G46" s="477">
        <v>1215730.1144300001</v>
      </c>
      <c r="H46" s="481">
        <v>3001</v>
      </c>
    </row>
    <row r="47" spans="1:8" x14ac:dyDescent="0.2">
      <c r="A47" s="477" t="s">
        <v>388</v>
      </c>
      <c r="B47" s="477" t="s">
        <v>389</v>
      </c>
      <c r="C47" s="477" t="s">
        <v>390</v>
      </c>
      <c r="D47" s="477" t="s">
        <v>65</v>
      </c>
      <c r="E47" s="478" t="s">
        <v>391</v>
      </c>
      <c r="F47" s="477">
        <v>895354.93532799999</v>
      </c>
      <c r="G47" s="477">
        <v>1215735.29743</v>
      </c>
      <c r="H47" s="481">
        <v>3012</v>
      </c>
    </row>
    <row r="48" spans="1:8" x14ac:dyDescent="0.2">
      <c r="A48" s="477" t="s">
        <v>396</v>
      </c>
      <c r="B48" s="477" t="s">
        <v>389</v>
      </c>
      <c r="C48" s="477" t="s">
        <v>397</v>
      </c>
      <c r="D48" s="477" t="s">
        <v>65</v>
      </c>
      <c r="E48" s="478" t="s">
        <v>391</v>
      </c>
      <c r="F48" s="477">
        <v>895390.48655499995</v>
      </c>
      <c r="G48" s="477">
        <v>1215761.2117999999</v>
      </c>
      <c r="H48" s="481">
        <v>3058</v>
      </c>
    </row>
    <row r="49" spans="1:8" x14ac:dyDescent="0.2">
      <c r="A49" s="477" t="s">
        <v>388</v>
      </c>
      <c r="B49" s="477" t="s">
        <v>389</v>
      </c>
      <c r="C49" s="477" t="s">
        <v>390</v>
      </c>
      <c r="D49" s="477" t="s">
        <v>65</v>
      </c>
      <c r="E49" s="478" t="s">
        <v>391</v>
      </c>
      <c r="F49" s="477">
        <v>895413.077682</v>
      </c>
      <c r="G49" s="477">
        <v>1215761.0342699999</v>
      </c>
      <c r="H49" s="481">
        <v>3081</v>
      </c>
    </row>
    <row r="50" spans="1:8" x14ac:dyDescent="0.2">
      <c r="A50" s="477" t="s">
        <v>396</v>
      </c>
      <c r="B50" s="477" t="s">
        <v>389</v>
      </c>
      <c r="C50" s="477" t="s">
        <v>397</v>
      </c>
      <c r="D50" s="477" t="s">
        <v>65</v>
      </c>
      <c r="E50" s="478" t="s">
        <v>391</v>
      </c>
      <c r="F50" s="477">
        <v>895455.74302499997</v>
      </c>
      <c r="G50" s="477">
        <v>1215756.61017</v>
      </c>
      <c r="H50" s="481">
        <v>3124</v>
      </c>
    </row>
    <row r="51" spans="1:8" x14ac:dyDescent="0.2">
      <c r="A51" s="477" t="s">
        <v>388</v>
      </c>
      <c r="B51" s="477" t="s">
        <v>389</v>
      </c>
      <c r="C51" s="477" t="s">
        <v>402</v>
      </c>
      <c r="D51" s="477" t="s">
        <v>65</v>
      </c>
      <c r="E51" s="478" t="s">
        <v>391</v>
      </c>
      <c r="F51" s="477">
        <v>895458.63541600003</v>
      </c>
      <c r="G51" s="477">
        <v>1215751.3946499999</v>
      </c>
      <c r="H51" s="481">
        <v>3129</v>
      </c>
    </row>
    <row r="52" spans="1:8" x14ac:dyDescent="0.2">
      <c r="A52" s="477" t="s">
        <v>396</v>
      </c>
      <c r="B52" s="477" t="s">
        <v>389</v>
      </c>
      <c r="C52" s="477" t="s">
        <v>402</v>
      </c>
      <c r="D52" s="477" t="s">
        <v>65</v>
      </c>
      <c r="E52" s="478" t="s">
        <v>391</v>
      </c>
      <c r="F52" s="477">
        <v>895642.30379200005</v>
      </c>
      <c r="G52" s="477">
        <v>1215774.6683</v>
      </c>
      <c r="H52" s="481">
        <v>3351</v>
      </c>
    </row>
    <row r="53" spans="1:8" x14ac:dyDescent="0.2">
      <c r="A53" s="477" t="s">
        <v>388</v>
      </c>
      <c r="B53" s="477" t="s">
        <v>389</v>
      </c>
      <c r="C53" s="477" t="s">
        <v>397</v>
      </c>
      <c r="D53" s="477" t="s">
        <v>65</v>
      </c>
      <c r="E53" s="478" t="s">
        <v>391</v>
      </c>
      <c r="F53" s="477">
        <v>895657.80888999999</v>
      </c>
      <c r="G53" s="477">
        <v>1215762.93196</v>
      </c>
      <c r="H53" s="481">
        <v>3370</v>
      </c>
    </row>
    <row r="54" spans="1:8" x14ac:dyDescent="0.2">
      <c r="A54" s="477" t="s">
        <v>396</v>
      </c>
      <c r="B54" s="477" t="s">
        <v>389</v>
      </c>
      <c r="C54" s="477" t="s">
        <v>390</v>
      </c>
      <c r="D54" s="477" t="s">
        <v>65</v>
      </c>
      <c r="E54" s="478" t="s">
        <v>391</v>
      </c>
      <c r="F54" s="477">
        <v>895713.31950300001</v>
      </c>
      <c r="G54" s="477">
        <v>1215780.48939</v>
      </c>
      <c r="H54" s="481">
        <v>3445</v>
      </c>
    </row>
    <row r="55" spans="1:8" x14ac:dyDescent="0.2">
      <c r="A55" s="477" t="s">
        <v>388</v>
      </c>
      <c r="B55" s="477" t="s">
        <v>389</v>
      </c>
      <c r="C55" s="477" t="s">
        <v>407</v>
      </c>
      <c r="D55" s="477" t="s">
        <v>65</v>
      </c>
      <c r="E55" s="478" t="s">
        <v>391</v>
      </c>
      <c r="F55" s="477">
        <v>895727.33255399996</v>
      </c>
      <c r="G55" s="477">
        <v>1215814.8489999999</v>
      </c>
      <c r="H55" s="481">
        <v>3482</v>
      </c>
    </row>
    <row r="56" spans="1:8" x14ac:dyDescent="0.2">
      <c r="A56" s="477" t="s">
        <v>396</v>
      </c>
      <c r="B56" s="477" t="s">
        <v>389</v>
      </c>
      <c r="C56" s="477" t="s">
        <v>407</v>
      </c>
      <c r="D56" s="477" t="s">
        <v>65</v>
      </c>
      <c r="E56" s="478" t="s">
        <v>391</v>
      </c>
      <c r="F56" s="477">
        <v>895675.13078999997</v>
      </c>
      <c r="G56" s="477">
        <v>1215918.8162499999</v>
      </c>
      <c r="H56" s="481">
        <v>3620</v>
      </c>
    </row>
    <row r="57" spans="1:8" x14ac:dyDescent="0.2">
      <c r="A57" s="477" t="s">
        <v>388</v>
      </c>
      <c r="B57" s="477" t="s">
        <v>389</v>
      </c>
      <c r="C57" s="477" t="s">
        <v>410</v>
      </c>
      <c r="D57" s="477" t="s">
        <v>65</v>
      </c>
      <c r="E57" s="478" t="s">
        <v>391</v>
      </c>
      <c r="F57" s="477">
        <v>895676.98806100001</v>
      </c>
      <c r="G57" s="477">
        <v>1215970.4455599999</v>
      </c>
      <c r="H57" s="481">
        <v>3673</v>
      </c>
    </row>
    <row r="58" spans="1:8" x14ac:dyDescent="0.2">
      <c r="A58" s="477" t="s">
        <v>396</v>
      </c>
      <c r="B58" s="477" t="s">
        <v>389</v>
      </c>
      <c r="C58" s="477" t="s">
        <v>410</v>
      </c>
      <c r="D58" s="477" t="s">
        <v>65</v>
      </c>
      <c r="E58" s="478" t="s">
        <v>391</v>
      </c>
      <c r="F58" s="477">
        <v>895578.59340699995</v>
      </c>
      <c r="G58" s="477">
        <v>1216051.0286300001</v>
      </c>
      <c r="H58" s="481">
        <v>3828</v>
      </c>
    </row>
    <row r="59" spans="1:8" x14ac:dyDescent="0.2">
      <c r="A59" s="477" t="s">
        <v>388</v>
      </c>
      <c r="B59" s="477" t="s">
        <v>389</v>
      </c>
      <c r="C59" s="477" t="s">
        <v>390</v>
      </c>
      <c r="D59" s="477" t="s">
        <v>65</v>
      </c>
      <c r="E59" s="478" t="s">
        <v>391</v>
      </c>
      <c r="F59" s="477">
        <v>895581.409216</v>
      </c>
      <c r="G59" s="477">
        <v>1216064.2548400001</v>
      </c>
      <c r="H59" s="481">
        <v>3840</v>
      </c>
    </row>
    <row r="60" spans="1:8" x14ac:dyDescent="0.2">
      <c r="A60" s="477" t="s">
        <v>396</v>
      </c>
      <c r="B60" s="477" t="s">
        <v>389</v>
      </c>
      <c r="C60" s="477" t="s">
        <v>397</v>
      </c>
      <c r="D60" s="477" t="s">
        <v>65</v>
      </c>
      <c r="E60" s="478" t="s">
        <v>391</v>
      </c>
      <c r="F60" s="477">
        <v>895621.04697899998</v>
      </c>
      <c r="G60" s="477">
        <v>1216110.8998499999</v>
      </c>
      <c r="H60" s="481">
        <v>3911</v>
      </c>
    </row>
    <row r="61" spans="1:8" x14ac:dyDescent="0.2">
      <c r="A61" s="477" t="s">
        <v>388</v>
      </c>
      <c r="B61" s="477" t="s">
        <v>389</v>
      </c>
      <c r="C61" s="477" t="s">
        <v>397</v>
      </c>
      <c r="D61" s="477" t="s">
        <v>65</v>
      </c>
      <c r="E61" s="478" t="s">
        <v>391</v>
      </c>
      <c r="F61" s="477">
        <v>895643.17828500003</v>
      </c>
      <c r="G61" s="477">
        <v>1216109.23095</v>
      </c>
      <c r="H61" s="481">
        <v>3933</v>
      </c>
    </row>
    <row r="62" spans="1:8" x14ac:dyDescent="0.2">
      <c r="A62" s="477" t="s">
        <v>396</v>
      </c>
      <c r="B62" s="477" t="s">
        <v>389</v>
      </c>
      <c r="C62" s="477" t="s">
        <v>390</v>
      </c>
      <c r="D62" s="477" t="s">
        <v>65</v>
      </c>
      <c r="E62" s="478" t="s">
        <v>391</v>
      </c>
      <c r="F62" s="477">
        <v>895683.54115499998</v>
      </c>
      <c r="G62" s="477">
        <v>1216158.53036</v>
      </c>
      <c r="H62" s="481">
        <v>4005</v>
      </c>
    </row>
    <row r="63" spans="1:8" x14ac:dyDescent="0.2">
      <c r="A63" s="477" t="s">
        <v>388</v>
      </c>
      <c r="B63" s="477" t="s">
        <v>389</v>
      </c>
      <c r="C63" s="477" t="s">
        <v>390</v>
      </c>
      <c r="D63" s="477" t="s">
        <v>65</v>
      </c>
      <c r="E63" s="478" t="s">
        <v>391</v>
      </c>
      <c r="F63" s="477">
        <v>895692.26943900005</v>
      </c>
      <c r="G63" s="477">
        <v>1216193.2978300001</v>
      </c>
      <c r="H63" s="481">
        <v>4041</v>
      </c>
    </row>
    <row r="64" spans="1:8" x14ac:dyDescent="0.2">
      <c r="A64" s="477" t="s">
        <v>396</v>
      </c>
      <c r="B64" s="477" t="s">
        <v>389</v>
      </c>
      <c r="C64" s="477" t="s">
        <v>397</v>
      </c>
      <c r="D64" s="477" t="s">
        <v>65</v>
      </c>
      <c r="E64" s="478" t="s">
        <v>391</v>
      </c>
      <c r="F64" s="477">
        <v>895724.47436999995</v>
      </c>
      <c r="G64" s="477">
        <v>1216252.20199</v>
      </c>
      <c r="H64" s="481">
        <v>4133</v>
      </c>
    </row>
    <row r="65" spans="1:8" x14ac:dyDescent="0.2">
      <c r="A65" s="477" t="s">
        <v>388</v>
      </c>
      <c r="B65" s="477" t="s">
        <v>389</v>
      </c>
      <c r="C65" s="477" t="s">
        <v>402</v>
      </c>
      <c r="D65" s="477" t="s">
        <v>65</v>
      </c>
      <c r="E65" s="478" t="s">
        <v>391</v>
      </c>
      <c r="F65" s="477">
        <v>895739.88239200006</v>
      </c>
      <c r="G65" s="477">
        <v>1216245.7249799999</v>
      </c>
      <c r="H65" s="481">
        <v>4149</v>
      </c>
    </row>
    <row r="66" spans="1:8" x14ac:dyDescent="0.2">
      <c r="A66" s="477" t="s">
        <v>396</v>
      </c>
      <c r="B66" s="477" t="s">
        <v>389</v>
      </c>
      <c r="C66" s="477" t="s">
        <v>402</v>
      </c>
      <c r="D66" s="477" t="s">
        <v>65</v>
      </c>
      <c r="E66" s="478" t="s">
        <v>391</v>
      </c>
      <c r="F66" s="477">
        <v>895794.80368500005</v>
      </c>
      <c r="G66" s="477">
        <v>1216405.4197499999</v>
      </c>
      <c r="H66" s="481">
        <v>4352</v>
      </c>
    </row>
    <row r="67" spans="1:8" x14ac:dyDescent="0.2">
      <c r="A67" s="477" t="s">
        <v>388</v>
      </c>
      <c r="B67" s="477" t="s">
        <v>389</v>
      </c>
      <c r="C67" s="477" t="s">
        <v>403</v>
      </c>
      <c r="D67" s="477" t="s">
        <v>65</v>
      </c>
      <c r="E67" s="478" t="s">
        <v>391</v>
      </c>
      <c r="F67" s="477">
        <v>895818.69263399998</v>
      </c>
      <c r="G67" s="477">
        <v>1216421.77192</v>
      </c>
      <c r="H67" s="481">
        <v>4381</v>
      </c>
    </row>
    <row r="68" spans="1:8" x14ac:dyDescent="0.2">
      <c r="A68" s="477" t="s">
        <v>396</v>
      </c>
      <c r="B68" s="477" t="s">
        <v>389</v>
      </c>
      <c r="C68" s="477" t="s">
        <v>403</v>
      </c>
      <c r="D68" s="477" t="s">
        <v>65</v>
      </c>
      <c r="E68" s="478" t="s">
        <v>391</v>
      </c>
      <c r="F68" s="477">
        <v>895917.18287100003</v>
      </c>
      <c r="G68" s="477">
        <v>1216453.8719599999</v>
      </c>
      <c r="H68" s="481">
        <v>4494</v>
      </c>
    </row>
    <row r="69" spans="1:8" x14ac:dyDescent="0.2">
      <c r="A69" s="477" t="s">
        <v>388</v>
      </c>
      <c r="B69" s="477" t="s">
        <v>389</v>
      </c>
      <c r="C69" s="477" t="s">
        <v>402</v>
      </c>
      <c r="D69" s="477" t="s">
        <v>65</v>
      </c>
      <c r="E69" s="478" t="s">
        <v>391</v>
      </c>
      <c r="F69" s="477">
        <v>895966.65462599997</v>
      </c>
      <c r="G69" s="477">
        <v>1216479.4997700001</v>
      </c>
      <c r="H69" s="481">
        <v>4550</v>
      </c>
    </row>
    <row r="70" spans="1:8" x14ac:dyDescent="0.2">
      <c r="A70" s="477" t="s">
        <v>396</v>
      </c>
      <c r="B70" s="477" t="s">
        <v>389</v>
      </c>
      <c r="C70" s="477" t="s">
        <v>402</v>
      </c>
      <c r="D70" s="477" t="s">
        <v>65</v>
      </c>
      <c r="E70" s="478" t="s">
        <v>391</v>
      </c>
      <c r="F70" s="477">
        <v>896119.79251199996</v>
      </c>
      <c r="G70" s="477">
        <v>1216532.6074399999</v>
      </c>
      <c r="H70" s="481">
        <v>4722</v>
      </c>
    </row>
    <row r="71" spans="1:8" x14ac:dyDescent="0.2">
      <c r="A71" s="477" t="s">
        <v>388</v>
      </c>
      <c r="B71" s="477" t="s">
        <v>389</v>
      </c>
      <c r="C71" s="477" t="s">
        <v>410</v>
      </c>
      <c r="D71" s="477" t="s">
        <v>65</v>
      </c>
      <c r="E71" s="478" t="s">
        <v>391</v>
      </c>
      <c r="F71" s="477">
        <v>896144.90917100001</v>
      </c>
      <c r="G71" s="477">
        <v>1216522.4276099999</v>
      </c>
      <c r="H71" s="481">
        <v>4749</v>
      </c>
    </row>
    <row r="72" spans="1:8" x14ac:dyDescent="0.2">
      <c r="A72" s="477" t="s">
        <v>396</v>
      </c>
      <c r="B72" s="477" t="s">
        <v>389</v>
      </c>
      <c r="C72" s="477" t="s">
        <v>410</v>
      </c>
      <c r="D72" s="477" t="s">
        <v>65</v>
      </c>
      <c r="E72" s="478" t="s">
        <v>391</v>
      </c>
      <c r="F72" s="477">
        <v>896337.740644</v>
      </c>
      <c r="G72" s="477">
        <v>1216596.04822</v>
      </c>
      <c r="H72" s="481">
        <v>4984</v>
      </c>
    </row>
    <row r="73" spans="1:8" x14ac:dyDescent="0.2">
      <c r="A73" s="477" t="s">
        <v>388</v>
      </c>
      <c r="B73" s="477" t="s">
        <v>389</v>
      </c>
      <c r="C73" s="477" t="s">
        <v>406</v>
      </c>
      <c r="D73" s="477" t="s">
        <v>65</v>
      </c>
      <c r="E73" s="478" t="s">
        <v>391</v>
      </c>
      <c r="F73" s="477">
        <v>896360.73125299998</v>
      </c>
      <c r="G73" s="477">
        <v>1216576.1561799999</v>
      </c>
      <c r="H73" s="481">
        <v>5014</v>
      </c>
    </row>
    <row r="74" spans="1:8" x14ac:dyDescent="0.2">
      <c r="A74" s="477" t="s">
        <v>388</v>
      </c>
      <c r="B74" s="477" t="s">
        <v>389</v>
      </c>
      <c r="C74" s="477" t="s">
        <v>404</v>
      </c>
      <c r="D74" s="477" t="s">
        <v>65</v>
      </c>
      <c r="E74" s="478" t="s">
        <v>391</v>
      </c>
      <c r="F74" s="477">
        <v>896415.96381700004</v>
      </c>
      <c r="G74" s="477">
        <v>1216625.84595</v>
      </c>
      <c r="H74" s="481">
        <v>5143</v>
      </c>
    </row>
    <row r="75" spans="1:8" hidden="1" x14ac:dyDescent="0.2">
      <c r="A75" s="477" t="s">
        <v>396</v>
      </c>
      <c r="B75" s="477" t="s">
        <v>389</v>
      </c>
      <c r="C75" s="477" t="s">
        <v>404</v>
      </c>
      <c r="D75" s="477" t="s">
        <v>65</v>
      </c>
      <c r="E75" s="478" t="s">
        <v>391</v>
      </c>
      <c r="F75" s="477">
        <v>896454.284002</v>
      </c>
      <c r="G75" s="477">
        <v>1216789.3395700001</v>
      </c>
      <c r="H75" s="545">
        <v>5351</v>
      </c>
    </row>
    <row r="76" spans="1:8" hidden="1" x14ac:dyDescent="0.2">
      <c r="A76" s="477" t="s">
        <v>388</v>
      </c>
      <c r="B76" s="477" t="s">
        <v>389</v>
      </c>
      <c r="C76" s="477" t="s">
        <v>411</v>
      </c>
      <c r="D76" s="477" t="s">
        <v>65</v>
      </c>
      <c r="E76" s="478" t="s">
        <v>391</v>
      </c>
      <c r="F76" s="477">
        <v>896463.86978900002</v>
      </c>
      <c r="G76" s="477">
        <v>1216789.3774999999</v>
      </c>
      <c r="H76" s="545">
        <v>5360</v>
      </c>
    </row>
    <row r="77" spans="1:8" x14ac:dyDescent="0.2">
      <c r="G77" s="477" t="s">
        <v>412</v>
      </c>
      <c r="H77" s="481">
        <v>64</v>
      </c>
    </row>
  </sheetData>
  <mergeCells count="2">
    <mergeCell ref="A1:H1"/>
    <mergeCell ref="A2:H2"/>
  </mergeCells>
  <pageMargins left="0.70866141732283472" right="0.70866141732283472" top="0.74803149606299213" bottom="0.74803149606299213" header="0.31496062992125984" footer="0.31496062992125984"/>
  <pageSetup scale="83" orientation="portrait" horizontalDpi="4294967295" verticalDpi="4294967295"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9"/>
  <dimension ref="A1:S252"/>
  <sheetViews>
    <sheetView workbookViewId="0"/>
  </sheetViews>
  <sheetFormatPr baseColWidth="10" defaultColWidth="9.140625" defaultRowHeight="15" x14ac:dyDescent="0.2"/>
  <cols>
    <col min="1" max="1" width="11.42578125" style="196" customWidth="1"/>
    <col min="2" max="2" width="54" style="196" customWidth="1"/>
    <col min="3" max="3" width="15.42578125" style="196" customWidth="1"/>
    <col min="4" max="4" width="23.7109375" style="196" customWidth="1"/>
    <col min="5" max="5" width="24.28515625" style="196" customWidth="1"/>
    <col min="6" max="6" width="17.140625" style="196" customWidth="1"/>
    <col min="7" max="7" width="17.42578125" style="302" customWidth="1"/>
    <col min="8" max="8" width="12.140625" style="196" customWidth="1"/>
    <col min="9" max="9" width="61.28515625" style="196" customWidth="1"/>
    <col min="10" max="10" width="18.7109375" style="196" customWidth="1"/>
    <col min="11" max="11" width="11.42578125" style="220" customWidth="1"/>
    <col min="12" max="12" width="23" style="196" bestFit="1" customWidth="1"/>
    <col min="13" max="13" width="11.42578125" style="196" customWidth="1"/>
    <col min="14" max="14" width="16.28515625" style="196" bestFit="1" customWidth="1"/>
    <col min="15" max="15" width="11.42578125" style="196" customWidth="1"/>
    <col min="16" max="16" width="16" style="196" customWidth="1"/>
    <col min="17" max="17" width="11.42578125" style="196" customWidth="1"/>
    <col min="18" max="18" width="19.28515625" style="196" customWidth="1"/>
    <col min="19" max="227" width="11.42578125" style="196" customWidth="1"/>
    <col min="228" max="16384" width="9.140625" style="196"/>
  </cols>
  <sheetData>
    <row r="1" spans="1:11" ht="21.75" customHeight="1" x14ac:dyDescent="0.2"/>
    <row r="2" spans="1:11" ht="21.75" customHeight="1" x14ac:dyDescent="0.2"/>
    <row r="3" spans="1:11" ht="73.900000000000006" customHeight="1" x14ac:dyDescent="0.2"/>
    <row r="4" spans="1:11" ht="25.5" customHeight="1" x14ac:dyDescent="0.2">
      <c r="A4" s="1145" t="s">
        <v>218</v>
      </c>
      <c r="B4" s="1146"/>
      <c r="C4" s="1146"/>
      <c r="D4" s="1146"/>
      <c r="E4" s="1146"/>
      <c r="F4" s="1146"/>
      <c r="G4" s="1146"/>
      <c r="H4" s="1146"/>
      <c r="I4" s="1146"/>
      <c r="J4" s="284"/>
    </row>
    <row r="5" spans="1:11" ht="25.5" customHeight="1" x14ac:dyDescent="0.2">
      <c r="A5" s="1145" t="s">
        <v>219</v>
      </c>
      <c r="B5" s="1146"/>
      <c r="C5" s="1146"/>
      <c r="D5" s="1146"/>
      <c r="E5" s="1146"/>
      <c r="F5" s="1146"/>
      <c r="G5" s="1146"/>
      <c r="H5" s="1146"/>
      <c r="I5" s="1146"/>
      <c r="J5" s="284"/>
    </row>
    <row r="6" spans="1:11" ht="36.75" customHeight="1" x14ac:dyDescent="0.2">
      <c r="A6" s="1145" t="e">
        <f>+#REF!</f>
        <v>#REF!</v>
      </c>
      <c r="B6" s="1146"/>
      <c r="C6" s="1146"/>
      <c r="D6" s="1146"/>
      <c r="E6" s="1146"/>
      <c r="F6" s="1146"/>
      <c r="G6" s="1146"/>
      <c r="H6" s="1146"/>
      <c r="I6" s="1146"/>
      <c r="J6" s="285"/>
    </row>
    <row r="7" spans="1:11" ht="25.5" customHeight="1" thickBot="1" x14ac:dyDescent="0.25">
      <c r="A7" s="1147" t="s">
        <v>167</v>
      </c>
      <c r="B7" s="1148"/>
      <c r="C7" s="1148"/>
      <c r="D7" s="1148"/>
      <c r="E7" s="1148"/>
      <c r="F7" s="1148"/>
      <c r="G7" s="1148"/>
      <c r="H7" s="1148"/>
      <c r="I7" s="1148"/>
      <c r="J7" s="285"/>
    </row>
    <row r="8" spans="1:11" ht="23.25" customHeight="1" x14ac:dyDescent="0.2">
      <c r="A8" s="1150" t="s">
        <v>142</v>
      </c>
      <c r="B8" s="1151"/>
      <c r="C8" s="455">
        <f>C210</f>
        <v>5017</v>
      </c>
      <c r="D8" s="1152" t="s">
        <v>175</v>
      </c>
      <c r="E8" s="1152"/>
      <c r="F8" s="1152"/>
      <c r="G8" s="1152"/>
      <c r="H8" s="1153"/>
      <c r="I8" s="559" t="s">
        <v>186</v>
      </c>
      <c r="J8" s="286"/>
    </row>
    <row r="9" spans="1:11" ht="31.5" x14ac:dyDescent="0.2">
      <c r="A9" s="198" t="s">
        <v>27</v>
      </c>
      <c r="B9" s="199" t="s">
        <v>28</v>
      </c>
      <c r="C9" s="317" t="s">
        <v>29</v>
      </c>
      <c r="D9" s="317" t="s">
        <v>30</v>
      </c>
      <c r="E9" s="317" t="s">
        <v>31</v>
      </c>
      <c r="F9" s="317" t="s">
        <v>32</v>
      </c>
      <c r="G9" s="445" t="s">
        <v>33</v>
      </c>
      <c r="H9" s="530" t="s">
        <v>34</v>
      </c>
      <c r="I9" s="573"/>
      <c r="J9" s="287"/>
    </row>
    <row r="10" spans="1:11" ht="15.75" x14ac:dyDescent="0.25">
      <c r="A10" s="201"/>
      <c r="B10" s="1149" t="s">
        <v>49</v>
      </c>
      <c r="C10" s="1149"/>
      <c r="D10" s="1149"/>
      <c r="E10" s="1149"/>
      <c r="F10" s="202"/>
      <c r="G10" s="440"/>
      <c r="H10" s="485"/>
      <c r="I10" s="486"/>
      <c r="J10" s="287"/>
    </row>
    <row r="11" spans="1:11" s="214" customFormat="1" ht="54" customHeight="1" x14ac:dyDescent="0.2">
      <c r="A11" s="499" t="s">
        <v>546</v>
      </c>
      <c r="B11" s="550" t="s">
        <v>545</v>
      </c>
      <c r="C11" s="605"/>
      <c r="D11" s="605"/>
      <c r="E11" s="605"/>
      <c r="F11" s="598">
        <v>1797.7699999999995</v>
      </c>
      <c r="G11" s="603">
        <f>ROUND(F11,0)</f>
        <v>1798</v>
      </c>
      <c r="H11" s="200"/>
      <c r="I11" s="532" t="s">
        <v>549</v>
      </c>
      <c r="J11" s="287"/>
      <c r="K11" s="221"/>
    </row>
    <row r="12" spans="1:11" ht="60.75" customHeight="1" x14ac:dyDescent="0.2">
      <c r="A12" s="454" t="s">
        <v>544</v>
      </c>
      <c r="B12" s="597" t="e">
        <f>#REF!</f>
        <v>#REF!</v>
      </c>
      <c r="D12" s="575"/>
      <c r="E12" s="575"/>
      <c r="F12" s="598">
        <f>ROUND(G81+G104,0)</f>
        <v>3419</v>
      </c>
      <c r="G12" s="599">
        <f>ROUND(F12,0)</f>
        <v>3419</v>
      </c>
      <c r="H12" s="579" t="s">
        <v>35</v>
      </c>
      <c r="I12" s="456" t="s">
        <v>358</v>
      </c>
      <c r="J12" s="221"/>
    </row>
    <row r="13" spans="1:11" ht="15.75" x14ac:dyDescent="0.2">
      <c r="A13" s="203"/>
      <c r="B13" s="458"/>
      <c r="C13" s="323" t="s">
        <v>496</v>
      </c>
      <c r="D13" s="499" t="s">
        <v>329</v>
      </c>
      <c r="E13" s="499" t="s">
        <v>416</v>
      </c>
      <c r="F13" s="451"/>
      <c r="G13" s="313"/>
      <c r="H13" s="452"/>
      <c r="I13" s="532"/>
      <c r="J13" s="221"/>
    </row>
    <row r="14" spans="1:11" ht="30" x14ac:dyDescent="0.2">
      <c r="A14" s="203" t="s">
        <v>220</v>
      </c>
      <c r="B14" s="204" t="s">
        <v>156</v>
      </c>
      <c r="C14" s="499"/>
      <c r="D14" s="499"/>
      <c r="E14" s="499"/>
      <c r="F14" s="499"/>
      <c r="G14" s="500">
        <f>ROUND(SUM(G15:G21),0)</f>
        <v>816</v>
      </c>
      <c r="H14" s="452" t="s">
        <v>35</v>
      </c>
      <c r="I14" s="1165" t="s">
        <v>414</v>
      </c>
      <c r="J14" s="221"/>
    </row>
    <row r="15" spans="1:11" x14ac:dyDescent="0.2">
      <c r="A15" s="203"/>
      <c r="B15" s="210" t="s">
        <v>225</v>
      </c>
      <c r="C15" s="499">
        <f>1.5*3</f>
        <v>4.5</v>
      </c>
      <c r="D15" s="499">
        <v>0.2</v>
      </c>
      <c r="E15" s="499">
        <v>2.75</v>
      </c>
      <c r="F15" s="499">
        <f>+$E$214</f>
        <v>30</v>
      </c>
      <c r="G15" s="194">
        <f>ROUND(C15*D15*E15*F15,0)</f>
        <v>74</v>
      </c>
      <c r="H15" s="452" t="s">
        <v>35</v>
      </c>
      <c r="I15" s="1185"/>
      <c r="J15" s="549"/>
    </row>
    <row r="16" spans="1:11" x14ac:dyDescent="0.2">
      <c r="A16" s="203"/>
      <c r="B16" s="210" t="s">
        <v>244</v>
      </c>
      <c r="C16" s="499">
        <f>+C212+0.2*2</f>
        <v>5.4</v>
      </c>
      <c r="D16" s="499">
        <v>1.1000000000000001</v>
      </c>
      <c r="E16" s="499">
        <v>1</v>
      </c>
      <c r="F16" s="499">
        <f>+$E$214</f>
        <v>30</v>
      </c>
      <c r="G16" s="194">
        <f>ROUND(C16*D16*E16*F16,0)</f>
        <v>178</v>
      </c>
      <c r="H16" s="452" t="s">
        <v>35</v>
      </c>
      <c r="I16" s="1185"/>
      <c r="J16" s="549"/>
    </row>
    <row r="17" spans="1:12" x14ac:dyDescent="0.2">
      <c r="A17" s="203"/>
      <c r="B17" s="210" t="s">
        <v>226</v>
      </c>
      <c r="C17" s="499">
        <f>2.02+0.2+0.2+2.02</f>
        <v>4.4400000000000004</v>
      </c>
      <c r="D17" s="499">
        <v>0.2</v>
      </c>
      <c r="E17" s="499">
        <v>2.75</v>
      </c>
      <c r="F17" s="499">
        <f>+$E$214</f>
        <v>30</v>
      </c>
      <c r="G17" s="194">
        <f>ROUND(C17*D17*E17*F17,0)</f>
        <v>73</v>
      </c>
      <c r="H17" s="452" t="s">
        <v>35</v>
      </c>
      <c r="I17" s="1185"/>
      <c r="J17" s="549"/>
    </row>
    <row r="18" spans="1:12" x14ac:dyDescent="0.2">
      <c r="A18" s="203"/>
      <c r="B18" s="210" t="s">
        <v>499</v>
      </c>
      <c r="C18" s="195">
        <f>C185</f>
        <v>5386</v>
      </c>
      <c r="D18" s="499">
        <v>0.6</v>
      </c>
      <c r="E18" s="499">
        <v>0.15</v>
      </c>
      <c r="F18" s="499"/>
      <c r="G18" s="194">
        <f>C18*D18*E18</f>
        <v>484.73999999999995</v>
      </c>
      <c r="H18" s="452" t="s">
        <v>35</v>
      </c>
      <c r="I18" s="1185"/>
      <c r="J18" s="549"/>
    </row>
    <row r="19" spans="1:12" x14ac:dyDescent="0.2">
      <c r="A19" s="203"/>
      <c r="B19" s="210"/>
      <c r="C19" s="499" t="s">
        <v>496</v>
      </c>
      <c r="D19" s="499" t="s">
        <v>320</v>
      </c>
      <c r="E19" s="499" t="s">
        <v>416</v>
      </c>
      <c r="F19" s="499"/>
      <c r="G19" s="194"/>
      <c r="H19" s="452"/>
      <c r="I19" s="1185"/>
      <c r="J19" s="221"/>
    </row>
    <row r="20" spans="1:12" x14ac:dyDescent="0.2">
      <c r="A20" s="203"/>
      <c r="B20" s="210" t="s">
        <v>486</v>
      </c>
      <c r="C20" s="499">
        <f>E224</f>
        <v>5.4</v>
      </c>
      <c r="D20" s="499">
        <f>E226+(0.25*2)</f>
        <v>2</v>
      </c>
      <c r="E20" s="499">
        <f>0.3-0.031</f>
        <v>0.26900000000000002</v>
      </c>
      <c r="F20" s="499"/>
      <c r="G20" s="469">
        <f>C20*D20*E20</f>
        <v>2.9052000000000002</v>
      </c>
      <c r="H20" s="452" t="s">
        <v>35</v>
      </c>
      <c r="I20" s="1185"/>
      <c r="J20" s="221"/>
    </row>
    <row r="21" spans="1:12" x14ac:dyDescent="0.2">
      <c r="A21" s="203"/>
      <c r="B21" s="210" t="s">
        <v>493</v>
      </c>
      <c r="C21" s="499">
        <f>E229</f>
        <v>5.4</v>
      </c>
      <c r="D21" s="223">
        <f>E231+(0.25*2)</f>
        <v>2.5</v>
      </c>
      <c r="E21" s="499">
        <f>0.3-0.031</f>
        <v>0.26900000000000002</v>
      </c>
      <c r="F21" s="499"/>
      <c r="G21" s="469">
        <f>C21*D21*E21</f>
        <v>3.6315000000000004</v>
      </c>
      <c r="H21" s="452" t="s">
        <v>35</v>
      </c>
      <c r="I21" s="1166"/>
      <c r="J21" s="221"/>
    </row>
    <row r="22" spans="1:12" x14ac:dyDescent="0.2">
      <c r="A22" s="203"/>
      <c r="B22" s="210"/>
      <c r="C22" s="312"/>
      <c r="D22" s="312"/>
      <c r="E22" s="499"/>
      <c r="F22" s="499"/>
      <c r="G22" s="194"/>
      <c r="H22" s="452"/>
      <c r="I22" s="319"/>
      <c r="J22" s="221"/>
    </row>
    <row r="23" spans="1:12" ht="37.5" customHeight="1" x14ac:dyDescent="0.2">
      <c r="A23" s="203" t="s">
        <v>550</v>
      </c>
      <c r="B23" s="550" t="s">
        <v>551</v>
      </c>
      <c r="C23" s="312"/>
      <c r="D23" s="312"/>
      <c r="E23" s="499"/>
      <c r="F23" s="499">
        <f>F11</f>
        <v>1797.7699999999995</v>
      </c>
      <c r="G23" s="313">
        <f>ROUND(F23,0)</f>
        <v>1798</v>
      </c>
      <c r="H23" s="195" t="str">
        <f>H24</f>
        <v>m³</v>
      </c>
      <c r="I23" s="1188" t="s">
        <v>552</v>
      </c>
      <c r="J23" s="221"/>
    </row>
    <row r="24" spans="1:12" ht="34.5" customHeight="1" x14ac:dyDescent="0.2">
      <c r="A24" s="203" t="s">
        <v>548</v>
      </c>
      <c r="B24" s="601" t="e">
        <f>#REF!</f>
        <v>#REF!</v>
      </c>
      <c r="C24" s="499"/>
      <c r="D24" s="499"/>
      <c r="E24" s="499"/>
      <c r="F24" s="499">
        <f>3583.91-F23</f>
        <v>1786.1400000000003</v>
      </c>
      <c r="G24" s="313">
        <f>ROUND(F24,0)</f>
        <v>1786</v>
      </c>
      <c r="H24" s="195" t="s">
        <v>50</v>
      </c>
      <c r="I24" s="1189"/>
      <c r="J24" s="221"/>
    </row>
    <row r="25" spans="1:12" x14ac:dyDescent="0.2">
      <c r="A25" s="203"/>
      <c r="B25" s="601"/>
      <c r="C25" s="499" t="s">
        <v>322</v>
      </c>
      <c r="D25" s="499" t="s">
        <v>329</v>
      </c>
      <c r="E25" s="499"/>
      <c r="F25" s="499"/>
      <c r="G25" s="194"/>
      <c r="H25" s="195"/>
      <c r="I25" s="602"/>
      <c r="J25" s="221"/>
    </row>
    <row r="26" spans="1:12" ht="96.75" customHeight="1" x14ac:dyDescent="0.2">
      <c r="A26" s="203" t="s">
        <v>326</v>
      </c>
      <c r="B26" s="204" t="s">
        <v>38</v>
      </c>
      <c r="C26" s="195">
        <f>+$C$8</f>
        <v>5017</v>
      </c>
      <c r="D26" s="499">
        <f>C212</f>
        <v>5</v>
      </c>
      <c r="E26" s="499"/>
      <c r="F26" s="499"/>
      <c r="G26" s="313">
        <f>ROUND(C26*D26,0)</f>
        <v>25085</v>
      </c>
      <c r="H26" s="499" t="s">
        <v>36</v>
      </c>
      <c r="I26" s="534" t="s">
        <v>359</v>
      </c>
      <c r="J26" s="221"/>
    </row>
    <row r="27" spans="1:12" ht="91.15" customHeight="1" x14ac:dyDescent="0.2">
      <c r="A27" s="203" t="s">
        <v>364</v>
      </c>
      <c r="B27" s="458" t="e">
        <f>#REF!</f>
        <v>#REF!</v>
      </c>
      <c r="C27" s="366"/>
      <c r="D27" s="453"/>
      <c r="E27" s="283"/>
      <c r="F27" s="499"/>
      <c r="G27" s="313">
        <f>ROUND(SUM(G28:G31),0)</f>
        <v>5047</v>
      </c>
      <c r="H27" s="452" t="s">
        <v>36</v>
      </c>
      <c r="I27" s="1156" t="s">
        <v>366</v>
      </c>
      <c r="J27" s="221"/>
    </row>
    <row r="28" spans="1:12" ht="21" customHeight="1" x14ac:dyDescent="0.2">
      <c r="A28" s="203"/>
      <c r="B28" s="204" t="str">
        <f t="shared" ref="B28:C31" si="0">B38</f>
        <v>Tramo 1. Km 0+133 al Km 1+000</v>
      </c>
      <c r="C28" s="366">
        <f t="shared" si="0"/>
        <v>867</v>
      </c>
      <c r="D28" s="200">
        <v>1.3</v>
      </c>
      <c r="E28" s="283"/>
      <c r="F28" s="499"/>
      <c r="G28" s="194">
        <f>C28*D28</f>
        <v>1127.1000000000001</v>
      </c>
      <c r="H28" s="452" t="s">
        <v>36</v>
      </c>
      <c r="I28" s="1157"/>
      <c r="J28" s="221"/>
    </row>
    <row r="29" spans="1:12" ht="21" customHeight="1" x14ac:dyDescent="0.2">
      <c r="A29" s="203"/>
      <c r="B29" s="204" t="str">
        <f t="shared" si="0"/>
        <v>Tramo 2. Km 1+000 al Km 3+000</v>
      </c>
      <c r="C29" s="366">
        <f t="shared" si="0"/>
        <v>2000</v>
      </c>
      <c r="D29" s="200">
        <v>1.1000000000000001</v>
      </c>
      <c r="E29" s="283"/>
      <c r="F29" s="499"/>
      <c r="G29" s="194">
        <f>C29*D29</f>
        <v>2200</v>
      </c>
      <c r="H29" s="452" t="s">
        <v>36</v>
      </c>
      <c r="I29" s="1157"/>
      <c r="J29" s="221"/>
    </row>
    <row r="30" spans="1:12" ht="21" customHeight="1" x14ac:dyDescent="0.2">
      <c r="A30" s="203"/>
      <c r="B30" s="204" t="str">
        <f t="shared" si="0"/>
        <v>Tramo 3. Km 3+000 al Km 5+000</v>
      </c>
      <c r="C30" s="366">
        <f t="shared" si="0"/>
        <v>2000</v>
      </c>
      <c r="D30" s="200">
        <v>0.8</v>
      </c>
      <c r="E30" s="283"/>
      <c r="F30" s="499"/>
      <c r="G30" s="194">
        <f>C30*D30</f>
        <v>1600</v>
      </c>
      <c r="H30" s="452" t="s">
        <v>36</v>
      </c>
      <c r="I30" s="1157"/>
      <c r="J30" s="221"/>
    </row>
    <row r="31" spans="1:12" ht="21" customHeight="1" x14ac:dyDescent="0.2">
      <c r="A31" s="203"/>
      <c r="B31" s="204" t="str">
        <f t="shared" si="0"/>
        <v>Tramo 4. Km 5+000 al Km 6+300</v>
      </c>
      <c r="C31" s="366">
        <f t="shared" si="0"/>
        <v>150</v>
      </c>
      <c r="D31" s="200">
        <v>0.8</v>
      </c>
      <c r="E31" s="283"/>
      <c r="F31" s="499"/>
      <c r="G31" s="194">
        <f>C31*D31</f>
        <v>120</v>
      </c>
      <c r="H31" s="452" t="s">
        <v>36</v>
      </c>
      <c r="I31" s="1158"/>
      <c r="J31" s="221"/>
    </row>
    <row r="32" spans="1:12" ht="24.75" customHeight="1" x14ac:dyDescent="0.2">
      <c r="A32" s="205"/>
      <c r="B32" s="1164" t="s">
        <v>74</v>
      </c>
      <c r="C32" s="1164"/>
      <c r="D32" s="1164"/>
      <c r="E32" s="1164"/>
      <c r="F32" s="206"/>
      <c r="G32" s="441"/>
      <c r="H32" s="470"/>
      <c r="I32" s="446"/>
      <c r="J32" s="221"/>
      <c r="L32" s="209"/>
    </row>
    <row r="33" spans="1:12" ht="15.75" x14ac:dyDescent="0.2">
      <c r="A33" s="290"/>
      <c r="B33" s="291"/>
      <c r="C33" s="499" t="s">
        <v>322</v>
      </c>
      <c r="D33" s="499" t="s">
        <v>320</v>
      </c>
      <c r="E33" s="499" t="s">
        <v>321</v>
      </c>
      <c r="F33" s="292"/>
      <c r="G33" s="194"/>
      <c r="H33" s="452"/>
      <c r="I33" s="459"/>
      <c r="J33" s="221"/>
      <c r="L33" s="209"/>
    </row>
    <row r="34" spans="1:12" ht="45" x14ac:dyDescent="0.2">
      <c r="A34" s="203" t="s">
        <v>222</v>
      </c>
      <c r="B34" s="204" t="s">
        <v>39</v>
      </c>
      <c r="C34" s="499"/>
      <c r="D34" s="499"/>
      <c r="E34" s="499"/>
      <c r="F34" s="499"/>
      <c r="G34" s="313">
        <f>ROUND(SUM(G35:G35),0)</f>
        <v>2509</v>
      </c>
      <c r="H34" s="452" t="s">
        <v>35</v>
      </c>
      <c r="I34" s="1165" t="s">
        <v>421</v>
      </c>
      <c r="J34" s="221"/>
    </row>
    <row r="35" spans="1:12" x14ac:dyDescent="0.2">
      <c r="A35" s="203"/>
      <c r="B35" s="288" t="s">
        <v>299</v>
      </c>
      <c r="C35" s="499">
        <f>+$C$8</f>
        <v>5017</v>
      </c>
      <c r="D35" s="499">
        <f>+$C$212</f>
        <v>5</v>
      </c>
      <c r="E35" s="499">
        <v>0.1</v>
      </c>
      <c r="F35" s="499"/>
      <c r="G35" s="194">
        <f>ROUND(+C35*D35*E35,0)</f>
        <v>2509</v>
      </c>
      <c r="H35" s="452" t="s">
        <v>35</v>
      </c>
      <c r="I35" s="1166"/>
      <c r="J35" s="221"/>
    </row>
    <row r="36" spans="1:12" x14ac:dyDescent="0.2">
      <c r="A36" s="203"/>
      <c r="B36" s="288"/>
      <c r="C36" s="499" t="s">
        <v>322</v>
      </c>
      <c r="D36" s="499" t="s">
        <v>320</v>
      </c>
      <c r="E36" s="499" t="s">
        <v>321</v>
      </c>
      <c r="F36" s="200"/>
      <c r="G36" s="194"/>
      <c r="H36" s="452"/>
      <c r="I36" s="473"/>
      <c r="J36" s="221"/>
    </row>
    <row r="37" spans="1:12" ht="37.5" customHeight="1" x14ac:dyDescent="0.2">
      <c r="A37" s="203" t="s">
        <v>263</v>
      </c>
      <c r="B37" s="289" t="s">
        <v>345</v>
      </c>
      <c r="C37" s="499"/>
      <c r="D37" s="499"/>
      <c r="E37" s="499"/>
      <c r="F37" s="211"/>
      <c r="G37" s="461">
        <f>ROUND(SUM(G38:G41),0)</f>
        <v>6171</v>
      </c>
      <c r="H37" s="452" t="s">
        <v>35</v>
      </c>
      <c r="I37" s="1156" t="s">
        <v>420</v>
      </c>
      <c r="J37" s="221"/>
    </row>
    <row r="38" spans="1:12" ht="20.25" customHeight="1" x14ac:dyDescent="0.2">
      <c r="A38" s="203"/>
      <c r="B38" s="289" t="s">
        <v>466</v>
      </c>
      <c r="C38" s="499">
        <f>C190</f>
        <v>867</v>
      </c>
      <c r="D38" s="499">
        <v>5</v>
      </c>
      <c r="E38" s="499">
        <v>0.25</v>
      </c>
      <c r="F38" s="211"/>
      <c r="G38" s="462">
        <f>C38*D38*E38</f>
        <v>1083.75</v>
      </c>
      <c r="H38" s="499" t="s">
        <v>35</v>
      </c>
      <c r="I38" s="1157"/>
      <c r="J38" s="221"/>
    </row>
    <row r="39" spans="1:12" ht="20.25" customHeight="1" x14ac:dyDescent="0.2">
      <c r="A39" s="203"/>
      <c r="B39" s="289" t="s">
        <v>367</v>
      </c>
      <c r="C39" s="499">
        <f>C191</f>
        <v>2000</v>
      </c>
      <c r="D39" s="499">
        <v>5</v>
      </c>
      <c r="E39" s="499">
        <v>0.24</v>
      </c>
      <c r="F39" s="211"/>
      <c r="G39" s="462">
        <f>C39*D39*E39</f>
        <v>2400</v>
      </c>
      <c r="H39" s="499" t="s">
        <v>35</v>
      </c>
      <c r="I39" s="1157"/>
      <c r="J39" s="221"/>
    </row>
    <row r="40" spans="1:12" ht="20.25" customHeight="1" x14ac:dyDescent="0.2">
      <c r="A40" s="203"/>
      <c r="B40" s="289" t="s">
        <v>368</v>
      </c>
      <c r="C40" s="499">
        <f>C192</f>
        <v>2000</v>
      </c>
      <c r="D40" s="499">
        <v>5</v>
      </c>
      <c r="E40" s="499">
        <v>0.25</v>
      </c>
      <c r="F40" s="211"/>
      <c r="G40" s="462">
        <f>C40*D40*E40</f>
        <v>2500</v>
      </c>
      <c r="H40" s="499" t="s">
        <v>35</v>
      </c>
      <c r="I40" s="1157"/>
      <c r="J40" s="221"/>
    </row>
    <row r="41" spans="1:12" ht="20.25" customHeight="1" x14ac:dyDescent="0.2">
      <c r="A41" s="203"/>
      <c r="B41" s="289" t="s">
        <v>369</v>
      </c>
      <c r="C41" s="499">
        <f>C193</f>
        <v>150</v>
      </c>
      <c r="D41" s="499">
        <v>5</v>
      </c>
      <c r="E41" s="499">
        <f>E38</f>
        <v>0.25</v>
      </c>
      <c r="F41" s="211"/>
      <c r="G41" s="462">
        <f>C41*D41*E41</f>
        <v>187.5</v>
      </c>
      <c r="H41" s="499" t="s">
        <v>35</v>
      </c>
      <c r="I41" s="1158"/>
      <c r="J41" s="221"/>
    </row>
    <row r="42" spans="1:12" ht="15.75" x14ac:dyDescent="0.25">
      <c r="A42" s="201"/>
      <c r="B42" s="1149" t="s">
        <v>53</v>
      </c>
      <c r="C42" s="1149"/>
      <c r="D42" s="1149"/>
      <c r="E42" s="1149"/>
      <c r="F42" s="208"/>
      <c r="G42" s="463"/>
      <c r="H42" s="464"/>
      <c r="I42" s="207"/>
      <c r="J42" s="221"/>
    </row>
    <row r="43" spans="1:12" ht="15.75" x14ac:dyDescent="0.25">
      <c r="A43" s="298"/>
      <c r="B43" s="299"/>
      <c r="C43" s="323" t="s">
        <v>422</v>
      </c>
      <c r="D43" s="487"/>
      <c r="E43" s="488"/>
      <c r="F43" s="489" t="s">
        <v>423</v>
      </c>
      <c r="G43" s="490"/>
      <c r="H43" s="499"/>
      <c r="I43" s="319"/>
      <c r="J43" s="221"/>
    </row>
    <row r="44" spans="1:12" ht="34.5" customHeight="1" x14ac:dyDescent="0.2">
      <c r="A44" s="1180" t="s">
        <v>223</v>
      </c>
      <c r="B44" s="1182" t="s">
        <v>360</v>
      </c>
      <c r="C44" s="195">
        <f>(G12*1.3)+G11</f>
        <v>6242.7</v>
      </c>
      <c r="D44" s="1178" t="s">
        <v>280</v>
      </c>
      <c r="E44" s="1179"/>
      <c r="F44" s="223">
        <v>12.3</v>
      </c>
      <c r="G44" s="1174">
        <f>ROUND((C44*F44)+(C45*F45)+(C46*F46),0)</f>
        <v>840961</v>
      </c>
      <c r="H44" s="1168" t="s">
        <v>40</v>
      </c>
      <c r="I44" s="484" t="s">
        <v>419</v>
      </c>
      <c r="J44" s="221"/>
    </row>
    <row r="45" spans="1:12" ht="34.5" customHeight="1" x14ac:dyDescent="0.2">
      <c r="A45" s="1180"/>
      <c r="B45" s="1182"/>
      <c r="C45" s="195">
        <f>G34+G37</f>
        <v>8680</v>
      </c>
      <c r="D45" s="1178" t="s">
        <v>536</v>
      </c>
      <c r="E45" s="1179"/>
      <c r="F45" s="223">
        <v>74.3</v>
      </c>
      <c r="G45" s="1175"/>
      <c r="H45" s="1168"/>
      <c r="I45" s="1159" t="s">
        <v>418</v>
      </c>
      <c r="J45" s="221"/>
    </row>
    <row r="46" spans="1:12" ht="86.25" customHeight="1" thickBot="1" x14ac:dyDescent="0.25">
      <c r="A46" s="1181"/>
      <c r="B46" s="1183"/>
      <c r="C46" s="520">
        <f>G188</f>
        <v>1605</v>
      </c>
      <c r="D46" s="1176" t="s">
        <v>537</v>
      </c>
      <c r="E46" s="1177"/>
      <c r="F46" s="576">
        <v>74.3</v>
      </c>
      <c r="G46" s="1175"/>
      <c r="H46" s="1169"/>
      <c r="I46" s="1160"/>
      <c r="J46" s="221"/>
    </row>
    <row r="47" spans="1:12" ht="15.75" customHeight="1" x14ac:dyDescent="0.2">
      <c r="A47" s="580"/>
      <c r="B47" s="1184" t="s">
        <v>56</v>
      </c>
      <c r="C47" s="1184"/>
      <c r="D47" s="1184"/>
      <c r="E47" s="1184"/>
      <c r="F47" s="581"/>
      <c r="G47" s="582"/>
      <c r="H47" s="583"/>
      <c r="I47" s="584"/>
      <c r="J47" s="221"/>
    </row>
    <row r="48" spans="1:12" ht="52.5" customHeight="1" x14ac:dyDescent="0.2">
      <c r="A48" s="203" t="s">
        <v>224</v>
      </c>
      <c r="B48" s="204" t="s">
        <v>70</v>
      </c>
      <c r="C48" s="499"/>
      <c r="D48" s="499"/>
      <c r="E48" s="499"/>
      <c r="F48" s="499"/>
      <c r="G48" s="500">
        <f>ROUND(SUM(G50:G78),0)</f>
        <v>32708</v>
      </c>
      <c r="H48" s="452" t="s">
        <v>41</v>
      </c>
      <c r="I48" s="472" t="s">
        <v>361</v>
      </c>
      <c r="J48" s="221"/>
    </row>
    <row r="49" spans="1:10" ht="15.75" x14ac:dyDescent="0.2">
      <c r="A49" s="203"/>
      <c r="B49" s="204"/>
      <c r="C49" s="499" t="s">
        <v>496</v>
      </c>
      <c r="D49" s="499" t="s">
        <v>528</v>
      </c>
      <c r="E49" s="499" t="s">
        <v>526</v>
      </c>
      <c r="F49" s="499" t="s">
        <v>527</v>
      </c>
      <c r="G49" s="500"/>
      <c r="H49" s="452"/>
      <c r="I49" s="552"/>
      <c r="J49" s="221"/>
    </row>
    <row r="50" spans="1:10" ht="25.5" customHeight="1" x14ac:dyDescent="0.2">
      <c r="A50" s="203"/>
      <c r="B50" s="210" t="s">
        <v>225</v>
      </c>
      <c r="C50" s="499">
        <v>2.36</v>
      </c>
      <c r="D50" s="499">
        <v>0.99399999999999999</v>
      </c>
      <c r="E50" s="553">
        <f>ROUND(((1.5-(0.05*2))/0.2)*4,0)</f>
        <v>28</v>
      </c>
      <c r="F50" s="499">
        <f t="shared" ref="F50:F56" si="1">+$E$214</f>
        <v>30</v>
      </c>
      <c r="G50" s="554">
        <f>+ROUND(C50*D50*F50*E50,0)</f>
        <v>1971</v>
      </c>
      <c r="H50" s="452"/>
      <c r="I50" s="536" t="s">
        <v>535</v>
      </c>
      <c r="J50" s="221"/>
    </row>
    <row r="51" spans="1:10" ht="25.5" customHeight="1" x14ac:dyDescent="0.2">
      <c r="A51" s="203"/>
      <c r="B51" s="210"/>
      <c r="C51" s="499">
        <v>3.05</v>
      </c>
      <c r="D51" s="499">
        <v>0.99399999999999999</v>
      </c>
      <c r="E51" s="553">
        <f>ROUND(((1.5-(0.05*2))/0.2)*4,0)</f>
        <v>28</v>
      </c>
      <c r="F51" s="499">
        <f t="shared" si="1"/>
        <v>30</v>
      </c>
      <c r="G51" s="554">
        <f t="shared" ref="G51:G65" si="2">+ROUND(C51*D51*F51*E51,0)</f>
        <v>2547</v>
      </c>
      <c r="H51" s="452"/>
      <c r="I51" s="562"/>
      <c r="J51" s="221"/>
    </row>
    <row r="52" spans="1:10" ht="25.5" customHeight="1" x14ac:dyDescent="0.2">
      <c r="A52" s="203"/>
      <c r="B52" s="210"/>
      <c r="C52" s="499">
        <v>1.8</v>
      </c>
      <c r="D52" s="499">
        <v>0.99399999999999999</v>
      </c>
      <c r="E52" s="553">
        <f>ROUND(((1.5-(0.05*2))/0.2)*4,0)</f>
        <v>28</v>
      </c>
      <c r="F52" s="499">
        <f t="shared" si="1"/>
        <v>30</v>
      </c>
      <c r="G52" s="554">
        <f t="shared" si="2"/>
        <v>1503</v>
      </c>
      <c r="H52" s="452"/>
      <c r="I52" s="562"/>
      <c r="J52" s="221"/>
    </row>
    <row r="53" spans="1:10" ht="25.5" customHeight="1" x14ac:dyDescent="0.2">
      <c r="A53" s="203"/>
      <c r="B53" s="210"/>
      <c r="C53" s="499">
        <v>3.8</v>
      </c>
      <c r="D53" s="499">
        <v>0.99399999999999999</v>
      </c>
      <c r="E53" s="553">
        <f>ROUND(((1.5-(0.05*2))/0.2)*4,0)</f>
        <v>28</v>
      </c>
      <c r="F53" s="499">
        <f t="shared" si="1"/>
        <v>30</v>
      </c>
      <c r="G53" s="554">
        <f t="shared" si="2"/>
        <v>3173</v>
      </c>
      <c r="H53" s="452"/>
      <c r="I53" s="562"/>
      <c r="J53" s="221"/>
    </row>
    <row r="54" spans="1:10" ht="25.5" customHeight="1" x14ac:dyDescent="0.2">
      <c r="A54" s="203"/>
      <c r="B54" s="210"/>
      <c r="C54" s="499">
        <v>4.5999999999999996</v>
      </c>
      <c r="D54" s="499">
        <v>0.99399999999999999</v>
      </c>
      <c r="E54" s="553">
        <f>ROUND(((2.75-(0.05*2))/0.3)*4,0)</f>
        <v>35</v>
      </c>
      <c r="F54" s="499">
        <f t="shared" si="1"/>
        <v>30</v>
      </c>
      <c r="G54" s="554">
        <f t="shared" si="2"/>
        <v>4801</v>
      </c>
      <c r="H54" s="522"/>
      <c r="I54" s="562"/>
      <c r="J54" s="221"/>
    </row>
    <row r="55" spans="1:10" ht="25.5" customHeight="1" x14ac:dyDescent="0.2">
      <c r="A55" s="203"/>
      <c r="B55" s="210"/>
      <c r="C55" s="499">
        <v>4</v>
      </c>
      <c r="D55" s="499">
        <v>0.99399999999999999</v>
      </c>
      <c r="E55" s="553">
        <f>ROUND(((2.75-(0.05*2))/0.3)*4,0)</f>
        <v>35</v>
      </c>
      <c r="F55" s="499">
        <f t="shared" si="1"/>
        <v>30</v>
      </c>
      <c r="G55" s="574">
        <f t="shared" si="2"/>
        <v>4175</v>
      </c>
      <c r="H55" s="499"/>
      <c r="I55" s="585"/>
      <c r="J55" s="221"/>
    </row>
    <row r="56" spans="1:10" ht="23.25" customHeight="1" thickBot="1" x14ac:dyDescent="0.25">
      <c r="A56" s="586"/>
      <c r="B56" s="587"/>
      <c r="C56" s="588">
        <v>4.5999999999999996</v>
      </c>
      <c r="D56" s="588">
        <f>D55</f>
        <v>0.99399999999999999</v>
      </c>
      <c r="E56" s="589">
        <f>ROUND(((2.75-(0.05*2))/0.3)*4,0)</f>
        <v>35</v>
      </c>
      <c r="F56" s="588">
        <f t="shared" si="1"/>
        <v>30</v>
      </c>
      <c r="G56" s="590">
        <f t="shared" si="2"/>
        <v>4801</v>
      </c>
      <c r="H56" s="591"/>
      <c r="I56" s="219"/>
      <c r="J56" s="221"/>
    </row>
    <row r="57" spans="1:10" ht="43.5" customHeight="1" x14ac:dyDescent="0.2">
      <c r="A57" s="454"/>
      <c r="B57" s="577"/>
      <c r="C57" s="575"/>
      <c r="D57" s="575" t="s">
        <v>538</v>
      </c>
      <c r="E57" s="575"/>
      <c r="F57" s="575"/>
      <c r="G57" s="578"/>
      <c r="H57" s="579"/>
      <c r="I57" s="492" t="s">
        <v>535</v>
      </c>
      <c r="J57" s="221"/>
    </row>
    <row r="58" spans="1:10" ht="54" customHeight="1" x14ac:dyDescent="0.2">
      <c r="A58" s="203"/>
      <c r="B58" s="210" t="s">
        <v>539</v>
      </c>
      <c r="C58" s="499">
        <f>2.25-0.1</f>
        <v>2.15</v>
      </c>
      <c r="D58" s="499">
        <v>0.99399999999999999</v>
      </c>
      <c r="E58" s="499">
        <f>1.6/0.2</f>
        <v>8</v>
      </c>
      <c r="F58" s="499">
        <f>+$E$214</f>
        <v>30</v>
      </c>
      <c r="G58" s="194">
        <f t="shared" si="2"/>
        <v>513</v>
      </c>
      <c r="H58" s="452"/>
      <c r="I58" s="492"/>
      <c r="J58" s="221"/>
    </row>
    <row r="59" spans="1:10" ht="54" customHeight="1" x14ac:dyDescent="0.2">
      <c r="A59" s="203"/>
      <c r="B59" s="204"/>
      <c r="C59" s="499">
        <v>1.5</v>
      </c>
      <c r="D59" s="499">
        <f>D58</f>
        <v>0.99399999999999999</v>
      </c>
      <c r="E59" s="499">
        <f>2.25/0.2</f>
        <v>11.25</v>
      </c>
      <c r="F59" s="499">
        <f>+$E$214</f>
        <v>30</v>
      </c>
      <c r="G59" s="194">
        <f t="shared" si="2"/>
        <v>503</v>
      </c>
      <c r="H59" s="452"/>
      <c r="I59" s="492"/>
      <c r="J59" s="221"/>
    </row>
    <row r="60" spans="1:10" ht="54" customHeight="1" x14ac:dyDescent="0.2">
      <c r="A60" s="203"/>
      <c r="B60" s="210" t="s">
        <v>502</v>
      </c>
      <c r="C60" s="499">
        <v>2.02</v>
      </c>
      <c r="D60" s="499">
        <f>D59</f>
        <v>0.99399999999999999</v>
      </c>
      <c r="E60" s="499">
        <f>2.02/0.2</f>
        <v>10.1</v>
      </c>
      <c r="F60" s="499">
        <f>+$E$214</f>
        <v>30</v>
      </c>
      <c r="G60" s="194">
        <f t="shared" si="2"/>
        <v>608</v>
      </c>
      <c r="H60" s="452"/>
      <c r="I60" s="492"/>
      <c r="J60" s="221"/>
    </row>
    <row r="61" spans="1:10" ht="31.5" customHeight="1" x14ac:dyDescent="0.2">
      <c r="A61" s="203"/>
      <c r="B61" s="210"/>
      <c r="C61" s="499">
        <f>0.25*4</f>
        <v>1</v>
      </c>
      <c r="D61" s="499">
        <f>D60</f>
        <v>0.99399999999999999</v>
      </c>
      <c r="E61" s="223">
        <f>2.02/0.15</f>
        <v>13.466666666666667</v>
      </c>
      <c r="F61" s="499">
        <f>F60</f>
        <v>30</v>
      </c>
      <c r="G61" s="194">
        <f t="shared" si="2"/>
        <v>402</v>
      </c>
      <c r="H61" s="452"/>
      <c r="I61" s="492"/>
      <c r="J61" s="221"/>
    </row>
    <row r="62" spans="1:10" ht="54" customHeight="1" x14ac:dyDescent="0.2">
      <c r="A62" s="203"/>
      <c r="B62" s="210"/>
      <c r="C62" s="499"/>
      <c r="D62" s="499" t="s">
        <v>540</v>
      </c>
      <c r="E62" s="499"/>
      <c r="F62" s="499"/>
      <c r="G62" s="194"/>
      <c r="H62" s="452"/>
      <c r="I62" s="492"/>
      <c r="J62" s="221"/>
    </row>
    <row r="63" spans="1:10" ht="54" customHeight="1" x14ac:dyDescent="0.2">
      <c r="A63" s="203"/>
      <c r="B63" s="204"/>
      <c r="C63" s="499">
        <v>2.02</v>
      </c>
      <c r="D63" s="499">
        <v>0.39400000000000002</v>
      </c>
      <c r="E63" s="223">
        <f>2.02/0.15</f>
        <v>13.466666666666667</v>
      </c>
      <c r="F63" s="499">
        <f>+$E$214</f>
        <v>30</v>
      </c>
      <c r="G63" s="194">
        <f t="shared" si="2"/>
        <v>322</v>
      </c>
      <c r="H63" s="452"/>
      <c r="I63" s="492"/>
      <c r="J63" s="221"/>
    </row>
    <row r="64" spans="1:10" ht="54" customHeight="1" x14ac:dyDescent="0.2">
      <c r="A64" s="203"/>
      <c r="B64" s="204"/>
      <c r="C64" s="499"/>
      <c r="D64" s="499" t="s">
        <v>538</v>
      </c>
      <c r="E64" s="499"/>
      <c r="F64" s="499">
        <f>+$E$214</f>
        <v>30</v>
      </c>
      <c r="G64" s="194"/>
      <c r="H64" s="452"/>
      <c r="I64" s="1154"/>
      <c r="J64" s="221"/>
    </row>
    <row r="65" spans="1:10" ht="54" customHeight="1" x14ac:dyDescent="0.2">
      <c r="A65" s="203"/>
      <c r="B65" s="210"/>
      <c r="C65" s="499">
        <v>6.46</v>
      </c>
      <c r="D65" s="499">
        <v>0.99399999999999999</v>
      </c>
      <c r="E65" s="499">
        <f>0.4/0.1</f>
        <v>4</v>
      </c>
      <c r="F65" s="499">
        <f>F64</f>
        <v>30</v>
      </c>
      <c r="G65" s="194">
        <f t="shared" si="2"/>
        <v>771</v>
      </c>
      <c r="H65" s="452"/>
      <c r="I65" s="1155"/>
      <c r="J65" s="221"/>
    </row>
    <row r="66" spans="1:10" ht="29.25" customHeight="1" x14ac:dyDescent="0.2">
      <c r="A66" s="203"/>
      <c r="B66" s="210" t="s">
        <v>371</v>
      </c>
      <c r="C66" s="451"/>
      <c r="D66" s="499"/>
      <c r="E66" s="499"/>
      <c r="F66" s="283"/>
      <c r="G66" s="194"/>
      <c r="H66" s="452"/>
      <c r="I66" s="563" t="s">
        <v>535</v>
      </c>
      <c r="J66" s="549"/>
    </row>
    <row r="67" spans="1:10" ht="29.25" customHeight="1" x14ac:dyDescent="0.2">
      <c r="A67" s="203"/>
      <c r="B67" s="210"/>
      <c r="C67" s="451"/>
      <c r="D67" s="499" t="s">
        <v>529</v>
      </c>
      <c r="E67" s="499" t="s">
        <v>534</v>
      </c>
      <c r="F67" s="283"/>
      <c r="G67" s="194"/>
      <c r="H67" s="452"/>
      <c r="I67" s="564"/>
      <c r="J67" s="549"/>
    </row>
    <row r="68" spans="1:10" ht="29.25" customHeight="1" x14ac:dyDescent="0.2">
      <c r="A68" s="203"/>
      <c r="B68" s="210"/>
      <c r="C68" s="560">
        <v>49.4</v>
      </c>
      <c r="D68" s="499">
        <v>0.56000000000000005</v>
      </c>
      <c r="E68" s="499"/>
      <c r="F68" s="499">
        <v>2</v>
      </c>
      <c r="G68" s="194">
        <f>C68*D68*F68</f>
        <v>55.328000000000003</v>
      </c>
      <c r="H68" s="452"/>
      <c r="I68" s="564"/>
      <c r="J68" s="549"/>
    </row>
    <row r="69" spans="1:10" x14ac:dyDescent="0.2">
      <c r="A69" s="203"/>
      <c r="B69" s="210"/>
      <c r="C69" s="560">
        <f>49.4*6</f>
        <v>296.39999999999998</v>
      </c>
      <c r="D69" s="499">
        <v>0.56000000000000005</v>
      </c>
      <c r="E69" s="499">
        <v>0.249</v>
      </c>
      <c r="F69" s="499">
        <v>1</v>
      </c>
      <c r="G69" s="194">
        <f>C69*E69*F69*D69</f>
        <v>41.330016000000001</v>
      </c>
      <c r="H69" s="452"/>
      <c r="I69" s="564"/>
      <c r="J69" s="549"/>
    </row>
    <row r="70" spans="1:10" ht="26.25" customHeight="1" x14ac:dyDescent="0.2">
      <c r="A70" s="203"/>
      <c r="B70" s="210"/>
      <c r="C70" s="451"/>
      <c r="D70" s="499"/>
      <c r="E70" s="499" t="s">
        <v>524</v>
      </c>
      <c r="F70" s="283"/>
      <c r="G70" s="194"/>
      <c r="H70" s="452"/>
      <c r="I70" s="564"/>
      <c r="J70" s="549"/>
    </row>
    <row r="71" spans="1:10" ht="29.25" customHeight="1" x14ac:dyDescent="0.2">
      <c r="A71" s="203"/>
      <c r="B71" s="210"/>
      <c r="C71" s="561">
        <f>((50/0.2)+1)*2+((50/0.2)+1)</f>
        <v>753</v>
      </c>
      <c r="D71" s="499"/>
      <c r="E71" s="499">
        <v>0.99399999999999999</v>
      </c>
      <c r="F71" s="499">
        <v>1</v>
      </c>
      <c r="G71" s="194">
        <f>C71*E71*F71</f>
        <v>748.48199999999997</v>
      </c>
      <c r="H71" s="452"/>
      <c r="I71" s="565"/>
      <c r="J71" s="549"/>
    </row>
    <row r="72" spans="1:10" x14ac:dyDescent="0.2">
      <c r="A72" s="203"/>
      <c r="B72" s="210"/>
      <c r="C72" s="499" t="s">
        <v>496</v>
      </c>
      <c r="D72" s="499" t="s">
        <v>523</v>
      </c>
      <c r="E72" s="499" t="s">
        <v>524</v>
      </c>
      <c r="F72" s="499"/>
      <c r="G72" s="194"/>
      <c r="H72" s="452"/>
      <c r="I72" s="319"/>
      <c r="J72" s="549"/>
    </row>
    <row r="73" spans="1:10" ht="21.75" customHeight="1" x14ac:dyDescent="0.2">
      <c r="A73" s="203"/>
      <c r="B73" s="210" t="str">
        <f>B129</f>
        <v>Box Km 4+324 (1,5m*1,5m)</v>
      </c>
      <c r="C73" s="499">
        <f>C147</f>
        <v>5.4</v>
      </c>
      <c r="D73" s="499">
        <v>49.47</v>
      </c>
      <c r="E73" s="499">
        <v>197.57</v>
      </c>
      <c r="F73" s="499"/>
      <c r="G73" s="469">
        <f>C73*(D73+E73)</f>
        <v>1334.0160000000001</v>
      </c>
      <c r="H73" s="452"/>
      <c r="I73" s="1186" t="s">
        <v>522</v>
      </c>
      <c r="J73" s="221"/>
    </row>
    <row r="74" spans="1:10" ht="21.75" customHeight="1" x14ac:dyDescent="0.2">
      <c r="A74" s="203"/>
      <c r="B74" s="210" t="s">
        <v>525</v>
      </c>
      <c r="C74" s="499"/>
      <c r="D74" s="499">
        <v>58.23</v>
      </c>
      <c r="E74" s="499">
        <v>640.79999999999995</v>
      </c>
      <c r="F74" s="499"/>
      <c r="G74" s="469">
        <f>D74+E74</f>
        <v>699.03</v>
      </c>
      <c r="H74" s="452"/>
      <c r="I74" s="1186"/>
      <c r="J74" s="221"/>
    </row>
    <row r="75" spans="1:10" ht="21.75" customHeight="1" x14ac:dyDescent="0.2">
      <c r="A75" s="203"/>
      <c r="B75" s="210" t="s">
        <v>500</v>
      </c>
      <c r="C75" s="499"/>
      <c r="D75" s="499"/>
      <c r="E75" s="499">
        <v>50.99</v>
      </c>
      <c r="F75" s="499"/>
      <c r="G75" s="469">
        <f>E75</f>
        <v>50.99</v>
      </c>
      <c r="H75" s="452"/>
      <c r="I75" s="1186"/>
      <c r="J75" s="221"/>
    </row>
    <row r="76" spans="1:10" ht="21.75" customHeight="1" x14ac:dyDescent="0.2">
      <c r="A76" s="203"/>
      <c r="B76" s="210" t="str">
        <f>B134</f>
        <v>Box Km 4+408 (2,0 m*2,0m)</v>
      </c>
      <c r="C76" s="499">
        <f>C73</f>
        <v>5.4</v>
      </c>
      <c r="D76" s="499">
        <v>84.16</v>
      </c>
      <c r="E76" s="499">
        <v>306.36</v>
      </c>
      <c r="F76" s="499"/>
      <c r="G76" s="469">
        <f>C76*(D76+E76)</f>
        <v>2108.808</v>
      </c>
      <c r="H76" s="452"/>
      <c r="I76" s="1186"/>
      <c r="J76" s="221"/>
    </row>
    <row r="77" spans="1:10" ht="21.75" customHeight="1" x14ac:dyDescent="0.2">
      <c r="A77" s="203"/>
      <c r="B77" s="210" t="s">
        <v>525</v>
      </c>
      <c r="C77" s="499"/>
      <c r="D77" s="499">
        <v>111.27</v>
      </c>
      <c r="E77" s="499">
        <v>1373.17</v>
      </c>
      <c r="F77" s="499"/>
      <c r="G77" s="469">
        <f>D77+E77</f>
        <v>1484.44</v>
      </c>
      <c r="H77" s="452"/>
      <c r="I77" s="1186"/>
      <c r="J77" s="221"/>
    </row>
    <row r="78" spans="1:10" ht="21.75" customHeight="1" x14ac:dyDescent="0.2">
      <c r="A78" s="203"/>
      <c r="B78" s="210" t="s">
        <v>500</v>
      </c>
      <c r="C78" s="499"/>
      <c r="D78" s="499"/>
      <c r="E78" s="499">
        <v>95.69</v>
      </c>
      <c r="F78" s="499"/>
      <c r="G78" s="469">
        <f>E78</f>
        <v>95.69</v>
      </c>
      <c r="H78" s="452"/>
      <c r="I78" s="1186"/>
      <c r="J78" s="221"/>
    </row>
    <row r="79" spans="1:10" ht="15.75" x14ac:dyDescent="0.25">
      <c r="A79" s="201"/>
      <c r="B79" s="1149" t="s">
        <v>59</v>
      </c>
      <c r="C79" s="1149"/>
      <c r="D79" s="1149"/>
      <c r="E79" s="1149"/>
      <c r="F79" s="208"/>
      <c r="G79" s="441"/>
      <c r="H79" s="470"/>
      <c r="I79" s="566"/>
      <c r="J79" s="221"/>
    </row>
    <row r="80" spans="1:10" ht="30" x14ac:dyDescent="0.25">
      <c r="A80" s="298"/>
      <c r="B80" s="299"/>
      <c r="C80" s="299"/>
      <c r="D80" s="323" t="s">
        <v>424</v>
      </c>
      <c r="E80" s="323" t="s">
        <v>320</v>
      </c>
      <c r="F80" s="300" t="s">
        <v>425</v>
      </c>
      <c r="G80" s="194"/>
      <c r="H80" s="452"/>
      <c r="I80" s="567"/>
      <c r="J80" s="221"/>
    </row>
    <row r="81" spans="1:14" ht="15.75" x14ac:dyDescent="0.2">
      <c r="A81" s="203" t="s">
        <v>554</v>
      </c>
      <c r="B81" s="458" t="e">
        <f>#REF!</f>
        <v>#REF!</v>
      </c>
      <c r="C81" s="195"/>
      <c r="D81" s="499"/>
      <c r="E81" s="223"/>
      <c r="F81" s="465"/>
      <c r="G81" s="468">
        <f>ROUND(SUM(G82:G102),0)</f>
        <v>10</v>
      </c>
      <c r="H81" s="452" t="s">
        <v>35</v>
      </c>
      <c r="I81" s="1161" t="s">
        <v>370</v>
      </c>
      <c r="J81" s="221"/>
      <c r="N81" s="209"/>
    </row>
    <row r="82" spans="1:14" x14ac:dyDescent="0.2">
      <c r="A82" s="203"/>
      <c r="B82" s="204" t="s">
        <v>367</v>
      </c>
      <c r="C82" s="195"/>
      <c r="D82" s="499">
        <v>1</v>
      </c>
      <c r="E82" s="223">
        <v>0.5</v>
      </c>
      <c r="F82" s="223">
        <v>0.8</v>
      </c>
      <c r="G82" s="469">
        <f>D82*E82*F82</f>
        <v>0.4</v>
      </c>
      <c r="H82" s="452" t="s">
        <v>35</v>
      </c>
      <c r="I82" s="1162"/>
      <c r="J82" s="221"/>
      <c r="N82" s="209"/>
    </row>
    <row r="83" spans="1:14" x14ac:dyDescent="0.2">
      <c r="A83" s="203"/>
      <c r="B83" s="204"/>
      <c r="C83" s="195"/>
      <c r="D83" s="499">
        <v>1</v>
      </c>
      <c r="E83" s="223">
        <v>0.9</v>
      </c>
      <c r="F83" s="223">
        <v>0.4</v>
      </c>
      <c r="G83" s="469">
        <f t="shared" ref="G83:G102" si="3">D83*E83*F83</f>
        <v>0.36000000000000004</v>
      </c>
      <c r="H83" s="452" t="s">
        <v>35</v>
      </c>
      <c r="I83" s="1162"/>
      <c r="J83" s="221"/>
      <c r="N83" s="209"/>
    </row>
    <row r="84" spans="1:14" x14ac:dyDescent="0.2">
      <c r="A84" s="203"/>
      <c r="B84" s="204"/>
      <c r="C84" s="195"/>
      <c r="D84" s="499">
        <v>1.5</v>
      </c>
      <c r="E84" s="223">
        <v>0.5</v>
      </c>
      <c r="F84" s="223">
        <v>0.5</v>
      </c>
      <c r="G84" s="469">
        <f t="shared" si="3"/>
        <v>0.375</v>
      </c>
      <c r="H84" s="452" t="s">
        <v>35</v>
      </c>
      <c r="I84" s="1162"/>
      <c r="J84" s="221"/>
      <c r="N84" s="209"/>
    </row>
    <row r="85" spans="1:14" x14ac:dyDescent="0.2">
      <c r="A85" s="203"/>
      <c r="B85" s="204"/>
      <c r="C85" s="195"/>
      <c r="D85" s="499">
        <v>1.2</v>
      </c>
      <c r="E85" s="223">
        <v>0.6</v>
      </c>
      <c r="F85" s="223">
        <v>0.6</v>
      </c>
      <c r="G85" s="469">
        <f t="shared" si="3"/>
        <v>0.432</v>
      </c>
      <c r="H85" s="452" t="s">
        <v>35</v>
      </c>
      <c r="I85" s="1162"/>
      <c r="J85" s="221"/>
      <c r="N85" s="209"/>
    </row>
    <row r="86" spans="1:14" x14ac:dyDescent="0.2">
      <c r="A86" s="203"/>
      <c r="B86" s="204"/>
      <c r="C86" s="195"/>
      <c r="D86" s="499">
        <v>0.8</v>
      </c>
      <c r="E86" s="223">
        <v>0.8</v>
      </c>
      <c r="F86" s="223">
        <v>0.4</v>
      </c>
      <c r="G86" s="469">
        <f t="shared" si="3"/>
        <v>0.25600000000000006</v>
      </c>
      <c r="H86" s="452" t="s">
        <v>35</v>
      </c>
      <c r="I86" s="1162"/>
      <c r="J86" s="221"/>
      <c r="N86" s="209"/>
    </row>
    <row r="87" spans="1:14" x14ac:dyDescent="0.2">
      <c r="A87" s="203"/>
      <c r="B87" s="204"/>
      <c r="C87" s="195"/>
      <c r="D87" s="499">
        <v>1</v>
      </c>
      <c r="E87" s="223">
        <v>1</v>
      </c>
      <c r="F87" s="223">
        <v>0.45</v>
      </c>
      <c r="G87" s="469">
        <f t="shared" si="3"/>
        <v>0.45</v>
      </c>
      <c r="H87" s="452" t="s">
        <v>35</v>
      </c>
      <c r="I87" s="1162"/>
      <c r="J87" s="221"/>
      <c r="N87" s="209"/>
    </row>
    <row r="88" spans="1:14" x14ac:dyDescent="0.2">
      <c r="A88" s="203"/>
      <c r="B88" s="204"/>
      <c r="C88" s="195"/>
      <c r="D88" s="499">
        <v>1.3</v>
      </c>
      <c r="E88" s="223">
        <v>1.1000000000000001</v>
      </c>
      <c r="F88" s="223">
        <v>0.55000000000000004</v>
      </c>
      <c r="G88" s="469">
        <f t="shared" si="3"/>
        <v>0.7865000000000002</v>
      </c>
      <c r="H88" s="452" t="s">
        <v>35</v>
      </c>
      <c r="I88" s="1162"/>
      <c r="J88" s="221"/>
      <c r="N88" s="209"/>
    </row>
    <row r="89" spans="1:14" x14ac:dyDescent="0.2">
      <c r="A89" s="203"/>
      <c r="B89" s="204"/>
      <c r="C89" s="195"/>
      <c r="D89" s="499">
        <v>1.2</v>
      </c>
      <c r="E89" s="223">
        <v>0.9</v>
      </c>
      <c r="F89" s="223">
        <v>0.6</v>
      </c>
      <c r="G89" s="469">
        <f t="shared" si="3"/>
        <v>0.64800000000000002</v>
      </c>
      <c r="H89" s="452" t="s">
        <v>35</v>
      </c>
      <c r="I89" s="1162"/>
      <c r="J89" s="221"/>
      <c r="N89" s="209"/>
    </row>
    <row r="90" spans="1:14" x14ac:dyDescent="0.2">
      <c r="A90" s="203"/>
      <c r="B90" s="204"/>
      <c r="C90" s="195"/>
      <c r="D90" s="499">
        <v>1.1000000000000001</v>
      </c>
      <c r="E90" s="223">
        <v>0.95</v>
      </c>
      <c r="F90" s="223">
        <v>0.4</v>
      </c>
      <c r="G90" s="469">
        <f t="shared" si="3"/>
        <v>0.41799999999999998</v>
      </c>
      <c r="H90" s="452" t="s">
        <v>35</v>
      </c>
      <c r="I90" s="1162"/>
      <c r="J90" s="221"/>
      <c r="N90" s="209"/>
    </row>
    <row r="91" spans="1:14" x14ac:dyDescent="0.2">
      <c r="A91" s="203"/>
      <c r="B91" s="204"/>
      <c r="C91" s="195"/>
      <c r="D91" s="499">
        <v>1</v>
      </c>
      <c r="E91" s="223">
        <v>0.8</v>
      </c>
      <c r="F91" s="223">
        <v>0.3</v>
      </c>
      <c r="G91" s="469">
        <f t="shared" si="3"/>
        <v>0.24</v>
      </c>
      <c r="H91" s="452" t="s">
        <v>35</v>
      </c>
      <c r="I91" s="1162"/>
      <c r="J91" s="221"/>
      <c r="N91" s="209"/>
    </row>
    <row r="92" spans="1:14" x14ac:dyDescent="0.2">
      <c r="A92" s="203"/>
      <c r="B92" s="204"/>
      <c r="C92" s="195"/>
      <c r="D92" s="499">
        <v>0.9</v>
      </c>
      <c r="E92" s="223">
        <v>0.95</v>
      </c>
      <c r="F92" s="223">
        <v>0.3</v>
      </c>
      <c r="G92" s="469">
        <f t="shared" si="3"/>
        <v>0.25650000000000001</v>
      </c>
      <c r="H92" s="452" t="s">
        <v>35</v>
      </c>
      <c r="I92" s="1162"/>
      <c r="J92" s="221"/>
      <c r="N92" s="209"/>
    </row>
    <row r="93" spans="1:14" x14ac:dyDescent="0.2">
      <c r="A93" s="203"/>
      <c r="B93" s="204"/>
      <c r="C93" s="195"/>
      <c r="D93" s="499">
        <v>0.9</v>
      </c>
      <c r="E93" s="223">
        <v>0.8</v>
      </c>
      <c r="F93" s="223">
        <v>0.2</v>
      </c>
      <c r="G93" s="469">
        <f t="shared" si="3"/>
        <v>0.14400000000000002</v>
      </c>
      <c r="H93" s="452" t="s">
        <v>35</v>
      </c>
      <c r="I93" s="1162"/>
      <c r="J93" s="221"/>
      <c r="N93" s="209"/>
    </row>
    <row r="94" spans="1:14" x14ac:dyDescent="0.2">
      <c r="A94" s="203"/>
      <c r="B94" s="204"/>
      <c r="C94" s="195"/>
      <c r="D94" s="499">
        <v>1</v>
      </c>
      <c r="E94" s="223">
        <v>0.75</v>
      </c>
      <c r="F94" s="223">
        <v>0.3</v>
      </c>
      <c r="G94" s="469">
        <f t="shared" si="3"/>
        <v>0.22499999999999998</v>
      </c>
      <c r="H94" s="452" t="s">
        <v>35</v>
      </c>
      <c r="I94" s="1162"/>
      <c r="J94" s="221"/>
      <c r="N94" s="209"/>
    </row>
    <row r="95" spans="1:14" x14ac:dyDescent="0.2">
      <c r="A95" s="203"/>
      <c r="B95" s="204"/>
      <c r="C95" s="195"/>
      <c r="D95" s="499">
        <v>2</v>
      </c>
      <c r="E95" s="223">
        <v>1</v>
      </c>
      <c r="F95" s="223">
        <v>0.6</v>
      </c>
      <c r="G95" s="469">
        <f t="shared" si="3"/>
        <v>1.2</v>
      </c>
      <c r="H95" s="452" t="s">
        <v>35</v>
      </c>
      <c r="I95" s="1162"/>
      <c r="J95" s="221"/>
      <c r="N95" s="209"/>
    </row>
    <row r="96" spans="1:14" x14ac:dyDescent="0.2">
      <c r="A96" s="203"/>
      <c r="B96" s="204"/>
      <c r="C96" s="195"/>
      <c r="D96" s="499">
        <v>2</v>
      </c>
      <c r="E96" s="223">
        <v>1.2</v>
      </c>
      <c r="F96" s="223">
        <v>0.6</v>
      </c>
      <c r="G96" s="469">
        <f t="shared" si="3"/>
        <v>1.44</v>
      </c>
      <c r="H96" s="452" t="s">
        <v>35</v>
      </c>
      <c r="I96" s="1162"/>
      <c r="J96" s="221"/>
      <c r="N96" s="209"/>
    </row>
    <row r="97" spans="1:14" x14ac:dyDescent="0.2">
      <c r="A97" s="203"/>
      <c r="B97" s="204"/>
      <c r="C97" s="195"/>
      <c r="D97" s="499">
        <v>1.8</v>
      </c>
      <c r="E97" s="223">
        <v>1.2</v>
      </c>
      <c r="F97" s="223">
        <v>0.4</v>
      </c>
      <c r="G97" s="469">
        <f t="shared" si="3"/>
        <v>0.8640000000000001</v>
      </c>
      <c r="H97" s="452" t="s">
        <v>35</v>
      </c>
      <c r="I97" s="1162"/>
      <c r="J97" s="221"/>
      <c r="N97" s="209"/>
    </row>
    <row r="98" spans="1:14" x14ac:dyDescent="0.2">
      <c r="A98" s="203"/>
      <c r="B98" s="204"/>
      <c r="C98" s="195"/>
      <c r="D98" s="499">
        <v>1.2</v>
      </c>
      <c r="E98" s="223">
        <v>0.9</v>
      </c>
      <c r="F98" s="223">
        <v>0.3</v>
      </c>
      <c r="G98" s="469">
        <f t="shared" si="3"/>
        <v>0.32400000000000001</v>
      </c>
      <c r="H98" s="452" t="s">
        <v>35</v>
      </c>
      <c r="I98" s="1162"/>
      <c r="J98" s="221"/>
      <c r="N98" s="209"/>
    </row>
    <row r="99" spans="1:14" x14ac:dyDescent="0.2">
      <c r="A99" s="203"/>
      <c r="B99" s="204"/>
      <c r="C99" s="195"/>
      <c r="D99" s="499">
        <v>1.7</v>
      </c>
      <c r="E99" s="223">
        <v>0.8</v>
      </c>
      <c r="F99" s="223">
        <v>0.3</v>
      </c>
      <c r="G99" s="469">
        <f t="shared" si="3"/>
        <v>0.40800000000000003</v>
      </c>
      <c r="H99" s="452" t="s">
        <v>35</v>
      </c>
      <c r="I99" s="1162"/>
      <c r="J99" s="221"/>
      <c r="N99" s="209"/>
    </row>
    <row r="100" spans="1:14" x14ac:dyDescent="0.2">
      <c r="A100" s="203"/>
      <c r="B100" s="204"/>
      <c r="C100" s="195"/>
      <c r="D100" s="499">
        <v>1.8</v>
      </c>
      <c r="E100" s="223">
        <v>0.65</v>
      </c>
      <c r="F100" s="223">
        <v>0.25</v>
      </c>
      <c r="G100" s="469">
        <f t="shared" si="3"/>
        <v>0.29250000000000004</v>
      </c>
      <c r="H100" s="452" t="s">
        <v>35</v>
      </c>
      <c r="I100" s="1162"/>
      <c r="J100" s="221"/>
      <c r="N100" s="209"/>
    </row>
    <row r="101" spans="1:14" x14ac:dyDescent="0.2">
      <c r="A101" s="203"/>
      <c r="B101" s="204"/>
      <c r="C101" s="195"/>
      <c r="D101" s="499">
        <v>1.4</v>
      </c>
      <c r="E101" s="223">
        <v>0.75</v>
      </c>
      <c r="F101" s="223">
        <v>0.4</v>
      </c>
      <c r="G101" s="469">
        <f t="shared" si="3"/>
        <v>0.41999999999999993</v>
      </c>
      <c r="H101" s="452" t="s">
        <v>35</v>
      </c>
      <c r="I101" s="1162"/>
      <c r="J101" s="221"/>
      <c r="N101" s="209"/>
    </row>
    <row r="102" spans="1:14" x14ac:dyDescent="0.2">
      <c r="A102" s="203"/>
      <c r="B102" s="204"/>
      <c r="C102" s="195"/>
      <c r="D102" s="499">
        <v>1.3</v>
      </c>
      <c r="E102" s="223">
        <v>0.85</v>
      </c>
      <c r="F102" s="223">
        <v>0.4</v>
      </c>
      <c r="G102" s="469">
        <f t="shared" si="3"/>
        <v>0.442</v>
      </c>
      <c r="H102" s="452" t="s">
        <v>35</v>
      </c>
      <c r="I102" s="1163"/>
      <c r="J102" s="221"/>
      <c r="N102" s="209"/>
    </row>
    <row r="103" spans="1:14" x14ac:dyDescent="0.2">
      <c r="A103" s="203"/>
      <c r="B103" s="204"/>
      <c r="C103" s="195" t="s">
        <v>322</v>
      </c>
      <c r="D103" s="499" t="s">
        <v>320</v>
      </c>
      <c r="E103" s="223" t="s">
        <v>416</v>
      </c>
      <c r="F103" s="223" t="s">
        <v>426</v>
      </c>
      <c r="G103" s="469"/>
      <c r="H103" s="452"/>
      <c r="I103" s="535"/>
      <c r="J103" s="221"/>
      <c r="N103" s="209"/>
    </row>
    <row r="104" spans="1:14" ht="228.75" customHeight="1" x14ac:dyDescent="0.2">
      <c r="A104" s="203" t="s">
        <v>228</v>
      </c>
      <c r="B104" s="204" t="s">
        <v>42</v>
      </c>
      <c r="C104" s="499"/>
      <c r="D104" s="499"/>
      <c r="E104" s="499"/>
      <c r="F104" s="499"/>
      <c r="G104" s="313">
        <f>ROUND(SUM(G105:G110),0)</f>
        <v>3409</v>
      </c>
      <c r="H104" s="452" t="s">
        <v>35</v>
      </c>
      <c r="I104" s="472" t="s">
        <v>357</v>
      </c>
      <c r="J104" s="221"/>
    </row>
    <row r="105" spans="1:14" ht="24.75" customHeight="1" x14ac:dyDescent="0.2">
      <c r="A105" s="203"/>
      <c r="B105" s="210" t="s">
        <v>229</v>
      </c>
      <c r="C105" s="195">
        <f>C185</f>
        <v>5386</v>
      </c>
      <c r="D105" s="499">
        <v>0.4</v>
      </c>
      <c r="E105" s="499">
        <v>1.1000000000000001</v>
      </c>
      <c r="F105" s="499">
        <f>+E212</f>
        <v>1</v>
      </c>
      <c r="G105" s="194">
        <f>ROUND(C105*D105*E105*F105,2)</f>
        <v>2369.84</v>
      </c>
      <c r="H105" s="452" t="s">
        <v>35</v>
      </c>
      <c r="I105" s="457" t="s">
        <v>413</v>
      </c>
      <c r="J105" s="221"/>
    </row>
    <row r="106" spans="1:14" ht="27.75" customHeight="1" x14ac:dyDescent="0.2">
      <c r="A106" s="203"/>
      <c r="B106" s="210" t="s">
        <v>198</v>
      </c>
      <c r="C106" s="499">
        <f>+C212</f>
        <v>5</v>
      </c>
      <c r="D106" s="499">
        <v>1.1000000000000001</v>
      </c>
      <c r="E106" s="499">
        <v>2.75</v>
      </c>
      <c r="F106" s="499">
        <f>+$E$214</f>
        <v>30</v>
      </c>
      <c r="G106" s="194">
        <f>ROUND(C106*D106*E106*F106,2)</f>
        <v>453.75</v>
      </c>
      <c r="H106" s="452" t="s">
        <v>35</v>
      </c>
      <c r="I106" s="1156" t="s">
        <v>414</v>
      </c>
      <c r="J106" s="221"/>
    </row>
    <row r="107" spans="1:14" ht="30.75" customHeight="1" x14ac:dyDescent="0.2">
      <c r="A107" s="203"/>
      <c r="B107" s="210" t="s">
        <v>199</v>
      </c>
      <c r="C107" s="499">
        <v>1.7</v>
      </c>
      <c r="D107" s="499">
        <v>1.7</v>
      </c>
      <c r="E107" s="499">
        <v>2.75</v>
      </c>
      <c r="F107" s="499">
        <f>+$E$214</f>
        <v>30</v>
      </c>
      <c r="G107" s="194">
        <f>ROUND(C107*D107*E107*F107,2)</f>
        <v>238.43</v>
      </c>
      <c r="H107" s="452" t="s">
        <v>35</v>
      </c>
      <c r="I107" s="1157"/>
      <c r="J107" s="221"/>
    </row>
    <row r="108" spans="1:14" ht="20.25" customHeight="1" x14ac:dyDescent="0.2">
      <c r="A108" s="203"/>
      <c r="B108" s="210" t="s">
        <v>200</v>
      </c>
      <c r="C108" s="499">
        <f>(4.1+1.6)/2</f>
        <v>2.8499999999999996</v>
      </c>
      <c r="D108" s="499">
        <v>1.35</v>
      </c>
      <c r="E108" s="499">
        <v>2.75</v>
      </c>
      <c r="F108" s="499">
        <f>+$E$214</f>
        <v>30</v>
      </c>
      <c r="G108" s="194">
        <f>ROUND(C108*D108*E108*F108,2)</f>
        <v>317.42</v>
      </c>
      <c r="H108" s="452" t="s">
        <v>35</v>
      </c>
      <c r="I108" s="1157"/>
      <c r="J108" s="221"/>
    </row>
    <row r="109" spans="1:14" s="349" customFormat="1" x14ac:dyDescent="0.2">
      <c r="A109" s="466"/>
      <c r="B109" s="210" t="s">
        <v>486</v>
      </c>
      <c r="C109" s="499">
        <f>C152</f>
        <v>5.4</v>
      </c>
      <c r="D109" s="499">
        <f>1.1</f>
        <v>1.1000000000000001</v>
      </c>
      <c r="E109" s="223">
        <v>2</v>
      </c>
      <c r="F109" s="499">
        <f>D226</f>
        <v>1</v>
      </c>
      <c r="G109" s="194">
        <f>C109*D109*E109*F109</f>
        <v>11.880000000000003</v>
      </c>
      <c r="H109" s="452" t="s">
        <v>35</v>
      </c>
      <c r="I109" s="1157"/>
      <c r="J109" s="314"/>
      <c r="K109" s="467"/>
    </row>
    <row r="110" spans="1:14" s="349" customFormat="1" x14ac:dyDescent="0.2">
      <c r="A110" s="466"/>
      <c r="B110" s="210" t="s">
        <v>493</v>
      </c>
      <c r="C110" s="499">
        <f>C155</f>
        <v>5.4</v>
      </c>
      <c r="D110" s="499">
        <v>1.6</v>
      </c>
      <c r="E110" s="223">
        <v>2</v>
      </c>
      <c r="F110" s="499">
        <f>D231</f>
        <v>1</v>
      </c>
      <c r="G110" s="194">
        <f>C110*D110*E110*F110</f>
        <v>17.28</v>
      </c>
      <c r="H110" s="452" t="s">
        <v>35</v>
      </c>
      <c r="I110" s="1158"/>
      <c r="J110" s="314"/>
      <c r="K110" s="467"/>
    </row>
    <row r="111" spans="1:14" ht="30" x14ac:dyDescent="0.2">
      <c r="A111" s="203" t="s">
        <v>230</v>
      </c>
      <c r="B111" s="204" t="s">
        <v>165</v>
      </c>
      <c r="C111" s="499"/>
      <c r="D111" s="499"/>
      <c r="E111" s="499"/>
      <c r="F111" s="499"/>
      <c r="G111" s="500">
        <f>ROUND(SUM(G113:G138),0)</f>
        <v>293</v>
      </c>
      <c r="H111" s="452" t="s">
        <v>35</v>
      </c>
      <c r="I111" s="456" t="s">
        <v>414</v>
      </c>
      <c r="J111" s="221"/>
    </row>
    <row r="112" spans="1:14" ht="15.75" x14ac:dyDescent="0.2">
      <c r="A112" s="203"/>
      <c r="B112" s="204"/>
      <c r="C112" s="499" t="s">
        <v>513</v>
      </c>
      <c r="D112" s="499" t="s">
        <v>512</v>
      </c>
      <c r="E112" s="499" t="s">
        <v>416</v>
      </c>
      <c r="F112" s="499"/>
      <c r="G112" s="500"/>
      <c r="H112" s="452"/>
      <c r="I112" s="531"/>
      <c r="J112" s="221"/>
    </row>
    <row r="113" spans="1:10" ht="49.5" customHeight="1" x14ac:dyDescent="0.2">
      <c r="A113" s="203"/>
      <c r="B113" s="210" t="s">
        <v>225</v>
      </c>
      <c r="C113" s="499">
        <f>1.5*2+1*2</f>
        <v>5</v>
      </c>
      <c r="D113" s="499">
        <v>0.25</v>
      </c>
      <c r="E113" s="499">
        <v>2.5</v>
      </c>
      <c r="F113" s="499">
        <f>E214</f>
        <v>30</v>
      </c>
      <c r="G113" s="551">
        <f>ROUND(F113*(C113*D113*E113),2)-G115</f>
        <v>87.859499999999997</v>
      </c>
      <c r="H113" s="452" t="s">
        <v>35</v>
      </c>
      <c r="I113" s="1170"/>
      <c r="J113" s="221"/>
    </row>
    <row r="114" spans="1:10" x14ac:dyDescent="0.2">
      <c r="A114" s="203"/>
      <c r="B114" s="210"/>
      <c r="C114" s="499" t="s">
        <v>521</v>
      </c>
      <c r="D114" s="499"/>
      <c r="E114" s="499"/>
      <c r="F114" s="499"/>
      <c r="G114" s="551"/>
      <c r="H114" s="452"/>
      <c r="I114" s="1171"/>
      <c r="J114" s="221"/>
    </row>
    <row r="115" spans="1:10" ht="49.5" customHeight="1" x14ac:dyDescent="0.2">
      <c r="A115" s="203"/>
      <c r="B115" s="210" t="s">
        <v>511</v>
      </c>
      <c r="C115" s="223">
        <f>3.1416*$E$221^2/4</f>
        <v>0.78539999999999999</v>
      </c>
      <c r="D115" s="499">
        <v>0.25</v>
      </c>
      <c r="E115" s="499"/>
      <c r="F115" s="499">
        <f>F113</f>
        <v>30</v>
      </c>
      <c r="G115" s="551">
        <f>C115*D115*F115</f>
        <v>5.8905000000000003</v>
      </c>
      <c r="H115" s="452" t="s">
        <v>35</v>
      </c>
      <c r="I115" s="1171"/>
      <c r="J115" s="221"/>
    </row>
    <row r="116" spans="1:10" x14ac:dyDescent="0.2">
      <c r="A116" s="203"/>
      <c r="B116" s="210"/>
      <c r="C116" s="223" t="s">
        <v>329</v>
      </c>
      <c r="D116" s="499" t="s">
        <v>517</v>
      </c>
      <c r="E116" s="499" t="s">
        <v>321</v>
      </c>
      <c r="F116" s="499"/>
      <c r="G116" s="551"/>
      <c r="H116" s="452"/>
      <c r="I116" s="1171"/>
      <c r="J116" s="221"/>
    </row>
    <row r="117" spans="1:10" ht="51.75" customHeight="1" x14ac:dyDescent="0.2">
      <c r="A117" s="203"/>
      <c r="B117" s="210" t="s">
        <v>518</v>
      </c>
      <c r="C117" s="499">
        <v>1.5</v>
      </c>
      <c r="D117" s="499">
        <v>1.5</v>
      </c>
      <c r="E117" s="499">
        <v>0.25</v>
      </c>
      <c r="F117" s="499">
        <f>E214</f>
        <v>30</v>
      </c>
      <c r="G117" s="469">
        <f>ROUND(F117*(C117*D117*E117),2)</f>
        <v>16.88</v>
      </c>
      <c r="H117" s="452" t="s">
        <v>35</v>
      </c>
      <c r="I117" s="1172"/>
      <c r="J117" s="221"/>
    </row>
    <row r="118" spans="1:10" x14ac:dyDescent="0.2">
      <c r="A118" s="203"/>
      <c r="B118" s="210"/>
      <c r="C118" s="499" t="s">
        <v>496</v>
      </c>
      <c r="D118" s="499" t="s">
        <v>321</v>
      </c>
      <c r="E118" s="499" t="s">
        <v>416</v>
      </c>
      <c r="F118" s="499"/>
      <c r="G118" s="469"/>
      <c r="H118" s="452"/>
      <c r="I118" s="459"/>
      <c r="J118" s="221"/>
    </row>
    <row r="119" spans="1:10" ht="40.9" customHeight="1" x14ac:dyDescent="0.2">
      <c r="A119" s="203"/>
      <c r="B119" s="210" t="s">
        <v>520</v>
      </c>
      <c r="C119" s="499">
        <f>2.02*2</f>
        <v>4.04</v>
      </c>
      <c r="D119" s="499">
        <v>0.25</v>
      </c>
      <c r="E119" s="499">
        <f>(0.4+1.3)/2</f>
        <v>0.85000000000000009</v>
      </c>
      <c r="F119" s="499">
        <f>+$E$214</f>
        <v>30</v>
      </c>
      <c r="G119" s="194">
        <f t="shared" ref="G119:G127" si="4">ROUND(F119*(C119*D119*E119),2)</f>
        <v>25.76</v>
      </c>
      <c r="H119" s="452" t="s">
        <v>35</v>
      </c>
      <c r="I119" s="563" t="str">
        <f>I57</f>
        <v>Ver plano Esquema de obras</v>
      </c>
      <c r="J119" s="221"/>
    </row>
    <row r="120" spans="1:10" ht="40.9" customHeight="1" x14ac:dyDescent="0.2">
      <c r="A120" s="203"/>
      <c r="B120" s="210" t="s">
        <v>519</v>
      </c>
      <c r="C120" s="499">
        <v>1.6</v>
      </c>
      <c r="D120" s="499">
        <v>0.52500000000000002</v>
      </c>
      <c r="E120" s="499">
        <v>2.75</v>
      </c>
      <c r="F120" s="499">
        <f>+$E$214</f>
        <v>30</v>
      </c>
      <c r="G120" s="194">
        <f t="shared" si="4"/>
        <v>69.3</v>
      </c>
      <c r="H120" s="452" t="s">
        <v>35</v>
      </c>
      <c r="I120" s="564"/>
      <c r="J120" s="221"/>
    </row>
    <row r="121" spans="1:10" ht="40.9" customHeight="1" x14ac:dyDescent="0.2">
      <c r="A121" s="203"/>
      <c r="B121" s="210"/>
      <c r="C121" s="499" t="str">
        <f>C114</f>
        <v>área (m2)</v>
      </c>
      <c r="D121" s="499" t="s">
        <v>321</v>
      </c>
      <c r="E121" s="499"/>
      <c r="F121" s="499"/>
      <c r="G121" s="551"/>
      <c r="H121" s="452"/>
      <c r="I121" s="564"/>
      <c r="J121" s="221"/>
    </row>
    <row r="122" spans="1:10" ht="40.9" customHeight="1" x14ac:dyDescent="0.2">
      <c r="A122" s="203"/>
      <c r="B122" s="210" t="s">
        <v>511</v>
      </c>
      <c r="C122" s="223">
        <f>3.1416*$E$221^2/4</f>
        <v>0.78539999999999999</v>
      </c>
      <c r="D122" s="499">
        <f>D120</f>
        <v>0.52500000000000002</v>
      </c>
      <c r="E122" s="499"/>
      <c r="F122" s="499">
        <f>F120</f>
        <v>30</v>
      </c>
      <c r="G122" s="551">
        <f>C122*D122*F122</f>
        <v>12.370050000000001</v>
      </c>
      <c r="H122" s="452" t="s">
        <v>35</v>
      </c>
      <c r="I122" s="564"/>
      <c r="J122" s="221"/>
    </row>
    <row r="123" spans="1:10" x14ac:dyDescent="0.2">
      <c r="A123" s="203"/>
      <c r="B123" s="204"/>
      <c r="C123" s="499" t="s">
        <v>496</v>
      </c>
      <c r="D123" s="499" t="s">
        <v>329</v>
      </c>
      <c r="E123" s="499" t="s">
        <v>512</v>
      </c>
      <c r="F123" s="499"/>
      <c r="G123" s="194"/>
      <c r="H123" s="452"/>
      <c r="I123" s="564"/>
      <c r="J123" s="221"/>
    </row>
    <row r="124" spans="1:10" ht="40.9" customHeight="1" x14ac:dyDescent="0.2">
      <c r="A124" s="203"/>
      <c r="B124" s="210" t="s">
        <v>515</v>
      </c>
      <c r="C124" s="499">
        <f>+(4.1+1.6)/2</f>
        <v>2.8499999999999996</v>
      </c>
      <c r="D124" s="499">
        <v>1.1499999999999999</v>
      </c>
      <c r="E124" s="499">
        <v>0.25</v>
      </c>
      <c r="F124" s="499">
        <f>+$E$214</f>
        <v>30</v>
      </c>
      <c r="G124" s="194">
        <f t="shared" si="4"/>
        <v>24.58</v>
      </c>
      <c r="H124" s="452" t="s">
        <v>35</v>
      </c>
      <c r="I124" s="564"/>
      <c r="J124" s="221"/>
    </row>
    <row r="125" spans="1:10" ht="40.9" customHeight="1" x14ac:dyDescent="0.2">
      <c r="A125" s="203"/>
      <c r="B125" s="210" t="s">
        <v>516</v>
      </c>
      <c r="C125" s="499">
        <v>4.0999999999999996</v>
      </c>
      <c r="D125" s="499">
        <v>0.2</v>
      </c>
      <c r="E125" s="499">
        <v>0.4</v>
      </c>
      <c r="F125" s="499">
        <v>1</v>
      </c>
      <c r="G125" s="551">
        <f t="shared" si="4"/>
        <v>0.33</v>
      </c>
      <c r="H125" s="452" t="s">
        <v>35</v>
      </c>
      <c r="I125" s="565"/>
      <c r="J125" s="221"/>
    </row>
    <row r="126" spans="1:10" ht="27" customHeight="1" x14ac:dyDescent="0.2">
      <c r="A126" s="203"/>
      <c r="B126" s="210" t="s">
        <v>371</v>
      </c>
      <c r="C126" s="499">
        <v>50</v>
      </c>
      <c r="D126" s="499">
        <v>0.12</v>
      </c>
      <c r="E126" s="499">
        <v>0.6</v>
      </c>
      <c r="F126" s="499">
        <v>1</v>
      </c>
      <c r="G126" s="194">
        <f>C126*D126*E126</f>
        <v>3.5999999999999996</v>
      </c>
      <c r="H126" s="452" t="s">
        <v>35</v>
      </c>
      <c r="I126" s="563" t="str">
        <f>I119</f>
        <v>Ver plano Esquema de obras</v>
      </c>
      <c r="J126" s="221"/>
    </row>
    <row r="127" spans="1:10" ht="123" customHeight="1" x14ac:dyDescent="0.2">
      <c r="A127" s="203"/>
      <c r="B127" s="204"/>
      <c r="C127" s="499">
        <v>50</v>
      </c>
      <c r="D127" s="499">
        <v>0.4</v>
      </c>
      <c r="E127" s="499">
        <v>0.1</v>
      </c>
      <c r="F127" s="499">
        <v>2</v>
      </c>
      <c r="G127" s="194">
        <f t="shared" si="4"/>
        <v>4</v>
      </c>
      <c r="H127" s="452" t="s">
        <v>35</v>
      </c>
      <c r="I127" s="565"/>
      <c r="J127" s="221"/>
    </row>
    <row r="128" spans="1:10" ht="91.5" customHeight="1" x14ac:dyDescent="0.2">
      <c r="A128" s="203"/>
      <c r="B128" s="210" t="s">
        <v>497</v>
      </c>
      <c r="C128" s="499">
        <f>C125</f>
        <v>4.0999999999999996</v>
      </c>
      <c r="D128" s="499">
        <v>0.3</v>
      </c>
      <c r="E128" s="499">
        <v>0.6</v>
      </c>
      <c r="F128" s="499">
        <f>E214</f>
        <v>30</v>
      </c>
      <c r="G128" s="194">
        <f>C128*D128*E128*F128</f>
        <v>22.139999999999997</v>
      </c>
      <c r="H128" s="452" t="s">
        <v>35</v>
      </c>
      <c r="I128" s="456" t="s">
        <v>533</v>
      </c>
      <c r="J128" s="221"/>
    </row>
    <row r="129" spans="1:10" ht="15.75" x14ac:dyDescent="0.2">
      <c r="A129" s="203"/>
      <c r="B129" s="210" t="s">
        <v>509</v>
      </c>
      <c r="C129" s="499"/>
      <c r="D129" s="499"/>
      <c r="E129" s="499"/>
      <c r="F129" s="499"/>
      <c r="G129" s="313"/>
      <c r="H129" s="548"/>
      <c r="I129" s="1186" t="s">
        <v>506</v>
      </c>
      <c r="J129" s="221"/>
    </row>
    <row r="130" spans="1:10" x14ac:dyDescent="0.2">
      <c r="A130" s="203"/>
      <c r="B130" s="210" t="s">
        <v>502</v>
      </c>
      <c r="C130" s="499"/>
      <c r="D130" s="499"/>
      <c r="E130" s="499"/>
      <c r="F130" s="499"/>
      <c r="G130" s="469">
        <v>2.63</v>
      </c>
      <c r="H130" s="452" t="s">
        <v>35</v>
      </c>
      <c r="I130" s="1186"/>
      <c r="J130" s="221"/>
    </row>
    <row r="131" spans="1:10" x14ac:dyDescent="0.2">
      <c r="A131" s="203"/>
      <c r="B131" s="210" t="s">
        <v>503</v>
      </c>
      <c r="C131" s="499"/>
      <c r="D131" s="499"/>
      <c r="E131" s="499"/>
      <c r="F131" s="499"/>
      <c r="G131" s="469">
        <v>2</v>
      </c>
      <c r="H131" s="452" t="s">
        <v>35</v>
      </c>
      <c r="I131" s="1186"/>
      <c r="J131" s="221"/>
    </row>
    <row r="132" spans="1:10" x14ac:dyDescent="0.2">
      <c r="A132" s="203"/>
      <c r="B132" s="210" t="s">
        <v>505</v>
      </c>
      <c r="C132" s="499"/>
      <c r="D132" s="499"/>
      <c r="E132" s="499"/>
      <c r="F132" s="499"/>
      <c r="G132" s="469">
        <v>1.7</v>
      </c>
      <c r="H132" s="452" t="s">
        <v>35</v>
      </c>
      <c r="I132" s="1186"/>
      <c r="J132" s="221"/>
    </row>
    <row r="133" spans="1:10" x14ac:dyDescent="0.2">
      <c r="A133" s="203"/>
      <c r="B133" s="210" t="s">
        <v>500</v>
      </c>
      <c r="C133" s="499"/>
      <c r="D133" s="499"/>
      <c r="E133" s="499"/>
      <c r="F133" s="499"/>
      <c r="G133" s="469">
        <v>0.3</v>
      </c>
      <c r="H133" s="452" t="s">
        <v>35</v>
      </c>
      <c r="I133" s="1186"/>
      <c r="J133" s="221"/>
    </row>
    <row r="134" spans="1:10" x14ac:dyDescent="0.2">
      <c r="A134" s="203"/>
      <c r="B134" s="210" t="s">
        <v>531</v>
      </c>
      <c r="C134" s="499"/>
      <c r="D134" s="499"/>
      <c r="E134" s="499"/>
      <c r="F134" s="499"/>
      <c r="G134" s="194"/>
      <c r="H134" s="452"/>
      <c r="I134" s="1186" t="s">
        <v>510</v>
      </c>
      <c r="J134" s="221"/>
    </row>
    <row r="135" spans="1:10" x14ac:dyDescent="0.2">
      <c r="A135" s="203"/>
      <c r="B135" s="210" t="s">
        <v>501</v>
      </c>
      <c r="C135" s="499"/>
      <c r="D135" s="499"/>
      <c r="E135" s="499"/>
      <c r="F135" s="499"/>
      <c r="G135" s="469">
        <v>0.47</v>
      </c>
      <c r="H135" s="452" t="s">
        <v>35</v>
      </c>
      <c r="I135" s="1186"/>
      <c r="J135" s="221"/>
    </row>
    <row r="136" spans="1:10" x14ac:dyDescent="0.2">
      <c r="A136" s="203"/>
      <c r="B136" s="210" t="s">
        <v>502</v>
      </c>
      <c r="C136" s="499"/>
      <c r="D136" s="499"/>
      <c r="E136" s="499"/>
      <c r="F136" s="499"/>
      <c r="G136" s="469">
        <v>5.34</v>
      </c>
      <c r="H136" s="452" t="s">
        <v>35</v>
      </c>
      <c r="I136" s="1186"/>
      <c r="J136" s="221"/>
    </row>
    <row r="137" spans="1:10" x14ac:dyDescent="0.2">
      <c r="A137" s="203"/>
      <c r="B137" s="210" t="s">
        <v>504</v>
      </c>
      <c r="C137" s="499"/>
      <c r="D137" s="499"/>
      <c r="E137" s="499"/>
      <c r="F137" s="499"/>
      <c r="G137" s="469">
        <v>4.38</v>
      </c>
      <c r="H137" s="452" t="s">
        <v>35</v>
      </c>
      <c r="I137" s="1186"/>
      <c r="J137" s="221"/>
    </row>
    <row r="138" spans="1:10" x14ac:dyDescent="0.2">
      <c r="A138" s="203"/>
      <c r="B138" s="210" t="s">
        <v>505</v>
      </c>
      <c r="C138" s="499"/>
      <c r="D138" s="499"/>
      <c r="E138" s="499"/>
      <c r="F138" s="499"/>
      <c r="G138" s="469">
        <v>3.2</v>
      </c>
      <c r="H138" s="452" t="s">
        <v>35</v>
      </c>
      <c r="I138" s="1186"/>
      <c r="J138" s="221"/>
    </row>
    <row r="139" spans="1:10" x14ac:dyDescent="0.2">
      <c r="A139" s="203"/>
      <c r="B139" s="204"/>
      <c r="C139" s="499"/>
      <c r="D139" s="499"/>
      <c r="E139" s="499"/>
      <c r="F139" s="499"/>
      <c r="G139" s="194"/>
      <c r="H139" s="452"/>
      <c r="I139" s="319"/>
      <c r="J139" s="221"/>
    </row>
    <row r="140" spans="1:10" ht="36.75" customHeight="1" x14ac:dyDescent="0.2">
      <c r="A140" s="203" t="s">
        <v>231</v>
      </c>
      <c r="B140" s="204" t="s">
        <v>71</v>
      </c>
      <c r="C140" s="499"/>
      <c r="D140" s="499"/>
      <c r="E140" s="499"/>
      <c r="F140" s="499"/>
      <c r="G140" s="500">
        <f>ROUND(SUM(G141:G144),0)</f>
        <v>15</v>
      </c>
      <c r="H140" s="452" t="s">
        <v>35</v>
      </c>
      <c r="I140" s="572" t="str">
        <f>I119</f>
        <v>Ver plano Esquema de obras</v>
      </c>
      <c r="J140" s="221"/>
    </row>
    <row r="141" spans="1:10" ht="99.75" customHeight="1" x14ac:dyDescent="0.2">
      <c r="A141" s="203"/>
      <c r="B141" s="210" t="s">
        <v>232</v>
      </c>
      <c r="C141" s="499">
        <f>+(4.1+1.6)/2</f>
        <v>2.8499999999999996</v>
      </c>
      <c r="D141" s="499">
        <v>1.35</v>
      </c>
      <c r="E141" s="499">
        <v>0.04</v>
      </c>
      <c r="F141" s="499">
        <f>+$E$214</f>
        <v>30</v>
      </c>
      <c r="G141" s="194">
        <f>ROUND(C141*D141*E141*F141,2)</f>
        <v>4.62</v>
      </c>
      <c r="H141" s="452" t="s">
        <v>35</v>
      </c>
      <c r="I141" s="319"/>
      <c r="J141" s="221"/>
    </row>
    <row r="142" spans="1:10" ht="80.25" customHeight="1" x14ac:dyDescent="0.2">
      <c r="A142" s="203"/>
      <c r="B142" s="210" t="s">
        <v>233</v>
      </c>
      <c r="C142" s="499">
        <f>+$C$212</f>
        <v>5</v>
      </c>
      <c r="D142" s="499">
        <v>1.1000000000000001</v>
      </c>
      <c r="E142" s="499">
        <v>0.04</v>
      </c>
      <c r="F142" s="499">
        <f>+$E$214</f>
        <v>30</v>
      </c>
      <c r="G142" s="194">
        <f>ROUND(C142*D142*E142*F142,2)</f>
        <v>6.6</v>
      </c>
      <c r="H142" s="452" t="s">
        <v>35</v>
      </c>
      <c r="I142" s="319"/>
      <c r="J142" s="221"/>
    </row>
    <row r="143" spans="1:10" ht="102.75" customHeight="1" x14ac:dyDescent="0.2">
      <c r="A143" s="203"/>
      <c r="B143" s="210" t="s">
        <v>225</v>
      </c>
      <c r="C143" s="499">
        <v>1.5</v>
      </c>
      <c r="D143" s="499">
        <v>1.5</v>
      </c>
      <c r="E143" s="499">
        <v>0.04</v>
      </c>
      <c r="F143" s="499">
        <f>+$E$214</f>
        <v>30</v>
      </c>
      <c r="G143" s="194">
        <f>ROUND(C143*D143*E143*F143,2)</f>
        <v>2.7</v>
      </c>
      <c r="H143" s="452" t="s">
        <v>35</v>
      </c>
      <c r="I143" s="319"/>
      <c r="J143" s="221"/>
    </row>
    <row r="144" spans="1:10" ht="130.5" customHeight="1" x14ac:dyDescent="0.2">
      <c r="A144" s="203"/>
      <c r="B144" s="210" t="s">
        <v>300</v>
      </c>
      <c r="C144" s="499">
        <f>++C127</f>
        <v>50</v>
      </c>
      <c r="D144" s="499">
        <v>0.6</v>
      </c>
      <c r="E144" s="499">
        <v>0.04</v>
      </c>
      <c r="F144" s="499">
        <v>1</v>
      </c>
      <c r="G144" s="194">
        <f>ROUND(C144*D144*E144*F144,2)</f>
        <v>1.2</v>
      </c>
      <c r="H144" s="452" t="s">
        <v>35</v>
      </c>
      <c r="I144" s="319"/>
      <c r="J144" s="221"/>
    </row>
    <row r="145" spans="1:10" x14ac:dyDescent="0.2">
      <c r="A145" s="203"/>
      <c r="B145" s="210"/>
      <c r="C145" s="499" t="s">
        <v>322</v>
      </c>
      <c r="D145" s="499" t="s">
        <v>329</v>
      </c>
      <c r="E145" s="499" t="s">
        <v>321</v>
      </c>
      <c r="F145" s="499" t="s">
        <v>426</v>
      </c>
      <c r="G145" s="194"/>
      <c r="H145" s="452"/>
      <c r="I145" s="568"/>
      <c r="J145" s="221"/>
    </row>
    <row r="146" spans="1:10" ht="15.75" x14ac:dyDescent="0.2">
      <c r="A146" s="203" t="s">
        <v>489</v>
      </c>
      <c r="B146" s="550" t="s">
        <v>491</v>
      </c>
      <c r="C146" s="499"/>
      <c r="D146" s="499"/>
      <c r="E146" s="499"/>
      <c r="F146" s="499"/>
      <c r="G146" s="313">
        <f>ROUND(SUM(G147:G148),0)</f>
        <v>6</v>
      </c>
      <c r="H146" s="548" t="s">
        <v>35</v>
      </c>
      <c r="I146" s="457"/>
      <c r="J146" s="221"/>
    </row>
    <row r="147" spans="1:10" ht="30" x14ac:dyDescent="0.2">
      <c r="A147" s="203"/>
      <c r="B147" s="210" t="s">
        <v>486</v>
      </c>
      <c r="C147" s="499">
        <f>E224</f>
        <v>5.4</v>
      </c>
      <c r="D147" s="499">
        <f>E226+(0.25*2)</f>
        <v>2</v>
      </c>
      <c r="E147" s="499">
        <v>0.25</v>
      </c>
      <c r="F147" s="499">
        <f>D226</f>
        <v>1</v>
      </c>
      <c r="G147" s="469">
        <f>C147*D147*E147*F147</f>
        <v>2.7</v>
      </c>
      <c r="H147" s="452" t="s">
        <v>35</v>
      </c>
      <c r="I147" s="456" t="s">
        <v>506</v>
      </c>
      <c r="J147" s="221"/>
    </row>
    <row r="148" spans="1:10" ht="30" x14ac:dyDescent="0.2">
      <c r="A148" s="203"/>
      <c r="B148" s="210" t="s">
        <v>493</v>
      </c>
      <c r="C148" s="499">
        <f>E229</f>
        <v>5.4</v>
      </c>
      <c r="D148" s="499">
        <f>E231+(0.2*2)</f>
        <v>2.4</v>
      </c>
      <c r="E148" s="499">
        <v>0.25</v>
      </c>
      <c r="F148" s="499">
        <v>1</v>
      </c>
      <c r="G148" s="469">
        <f>C148*D148*E148*F148</f>
        <v>3.24</v>
      </c>
      <c r="H148" s="452" t="s">
        <v>35</v>
      </c>
      <c r="I148" s="456" t="s">
        <v>510</v>
      </c>
      <c r="J148" s="221"/>
    </row>
    <row r="149" spans="1:10" x14ac:dyDescent="0.2">
      <c r="A149" s="203"/>
      <c r="B149" s="210"/>
      <c r="C149" s="499"/>
      <c r="D149" s="499"/>
      <c r="E149" s="499"/>
      <c r="F149" s="499"/>
      <c r="G149" s="194"/>
      <c r="H149" s="452"/>
      <c r="I149" s="569"/>
      <c r="J149" s="221"/>
    </row>
    <row r="150" spans="1:10" ht="30" x14ac:dyDescent="0.2">
      <c r="A150" s="203" t="s">
        <v>490</v>
      </c>
      <c r="B150" s="550" t="s">
        <v>492</v>
      </c>
      <c r="C150" s="499"/>
      <c r="D150" s="499"/>
      <c r="E150" s="499"/>
      <c r="F150" s="499"/>
      <c r="G150" s="313">
        <f>ROUND(SUM(G152:G156),0)</f>
        <v>14</v>
      </c>
      <c r="H150" s="548" t="s">
        <v>35</v>
      </c>
      <c r="I150" s="457"/>
      <c r="J150" s="221"/>
    </row>
    <row r="151" spans="1:10" ht="15.75" x14ac:dyDescent="0.2">
      <c r="A151" s="203"/>
      <c r="B151" s="210" t="s">
        <v>509</v>
      </c>
      <c r="C151" s="499"/>
      <c r="D151" s="499"/>
      <c r="E151" s="499"/>
      <c r="F151" s="499"/>
      <c r="G151" s="313"/>
      <c r="H151" s="548"/>
      <c r="I151" s="537"/>
      <c r="J151" s="221"/>
    </row>
    <row r="152" spans="1:10" ht="16.899999999999999" customHeight="1" x14ac:dyDescent="0.2">
      <c r="A152" s="203"/>
      <c r="B152" s="210" t="s">
        <v>508</v>
      </c>
      <c r="C152" s="499">
        <f>E224</f>
        <v>5.4</v>
      </c>
      <c r="D152" s="499">
        <f>D147</f>
        <v>2</v>
      </c>
      <c r="E152" s="499">
        <v>0.25</v>
      </c>
      <c r="F152" s="499">
        <f>F147</f>
        <v>1</v>
      </c>
      <c r="G152" s="469">
        <f>C152*D152*E152*F152</f>
        <v>2.7</v>
      </c>
      <c r="H152" s="452" t="s">
        <v>35</v>
      </c>
      <c r="I152" s="1156" t="s">
        <v>506</v>
      </c>
      <c r="J152" s="221"/>
    </row>
    <row r="153" spans="1:10" x14ac:dyDescent="0.2">
      <c r="A153" s="203"/>
      <c r="B153" s="210" t="s">
        <v>507</v>
      </c>
      <c r="C153" s="499">
        <f>E224</f>
        <v>5.4</v>
      </c>
      <c r="D153" s="499">
        <f>E226</f>
        <v>1.5</v>
      </c>
      <c r="E153" s="499">
        <v>0.25</v>
      </c>
      <c r="F153" s="499">
        <v>2</v>
      </c>
      <c r="G153" s="469">
        <f>C153*D153*E153*F153</f>
        <v>4.0500000000000007</v>
      </c>
      <c r="H153" s="452" t="s">
        <v>35</v>
      </c>
      <c r="I153" s="1157"/>
      <c r="J153" s="221"/>
    </row>
    <row r="154" spans="1:10" ht="16.899999999999999" customHeight="1" x14ac:dyDescent="0.2">
      <c r="A154" s="203"/>
      <c r="B154" s="210" t="s">
        <v>532</v>
      </c>
      <c r="C154" s="499"/>
      <c r="D154" s="499"/>
      <c r="E154" s="499"/>
      <c r="F154" s="499"/>
      <c r="G154" s="469"/>
      <c r="H154" s="452"/>
      <c r="I154" s="570"/>
      <c r="J154" s="221"/>
    </row>
    <row r="155" spans="1:10" x14ac:dyDescent="0.2">
      <c r="A155" s="203"/>
      <c r="B155" s="210" t="s">
        <v>508</v>
      </c>
      <c r="C155" s="499">
        <f>C148</f>
        <v>5.4</v>
      </c>
      <c r="D155" s="499">
        <f>D148</f>
        <v>2.4</v>
      </c>
      <c r="E155" s="499">
        <v>0.25</v>
      </c>
      <c r="F155" s="499">
        <v>1</v>
      </c>
      <c r="G155" s="469">
        <f>C155*D155*E155*F155</f>
        <v>3.24</v>
      </c>
      <c r="H155" s="452" t="s">
        <v>35</v>
      </c>
      <c r="I155" s="1156" t="s">
        <v>510</v>
      </c>
      <c r="J155" s="221"/>
    </row>
    <row r="156" spans="1:10" x14ac:dyDescent="0.2">
      <c r="A156" s="203"/>
      <c r="B156" s="210" t="s">
        <v>507</v>
      </c>
      <c r="C156" s="499">
        <f>C155</f>
        <v>5.4</v>
      </c>
      <c r="D156" s="499">
        <v>1.5</v>
      </c>
      <c r="E156" s="499">
        <v>0.25</v>
      </c>
      <c r="F156" s="499">
        <v>2</v>
      </c>
      <c r="G156" s="469">
        <f>C156*D156*E156*F156</f>
        <v>4.0500000000000007</v>
      </c>
      <c r="H156" s="452" t="s">
        <v>35</v>
      </c>
      <c r="I156" s="1157"/>
      <c r="J156" s="221"/>
    </row>
    <row r="157" spans="1:10" x14ac:dyDescent="0.2">
      <c r="A157" s="203"/>
      <c r="B157" s="210"/>
      <c r="C157" s="499" t="s">
        <v>322</v>
      </c>
      <c r="D157" s="499" t="s">
        <v>416</v>
      </c>
      <c r="E157" s="499"/>
      <c r="F157" s="499"/>
      <c r="G157" s="194"/>
      <c r="H157" s="452"/>
      <c r="I157" s="319"/>
      <c r="J157" s="221"/>
    </row>
    <row r="158" spans="1:10" ht="30" x14ac:dyDescent="0.2">
      <c r="A158" s="203" t="s">
        <v>234</v>
      </c>
      <c r="B158" s="204" t="s">
        <v>72</v>
      </c>
      <c r="C158" s="499">
        <f>+C210/1000</f>
        <v>5.0170000000000003</v>
      </c>
      <c r="D158" s="499">
        <v>3.5</v>
      </c>
      <c r="E158" s="499"/>
      <c r="F158" s="499"/>
      <c r="G158" s="313">
        <f>ROUND(C158*D158,0)</f>
        <v>18</v>
      </c>
      <c r="H158" s="452" t="s">
        <v>60</v>
      </c>
      <c r="I158" s="538" t="s">
        <v>417</v>
      </c>
      <c r="J158" s="221"/>
    </row>
    <row r="159" spans="1:10" ht="15.75" x14ac:dyDescent="0.2">
      <c r="A159" s="203"/>
      <c r="B159" s="204"/>
      <c r="C159" s="499"/>
      <c r="D159" s="499"/>
      <c r="E159" s="499"/>
      <c r="F159" s="499" t="s">
        <v>426</v>
      </c>
      <c r="G159" s="313"/>
      <c r="H159" s="452"/>
      <c r="I159" s="538"/>
      <c r="J159" s="221"/>
    </row>
    <row r="160" spans="1:10" ht="60" x14ac:dyDescent="0.2">
      <c r="A160" s="203" t="s">
        <v>235</v>
      </c>
      <c r="B160" s="204" t="s">
        <v>43</v>
      </c>
      <c r="C160" s="499"/>
      <c r="D160" s="499"/>
      <c r="E160" s="499"/>
      <c r="F160" s="499">
        <f>+E220</f>
        <v>32</v>
      </c>
      <c r="G160" s="313">
        <f>+F160</f>
        <v>32</v>
      </c>
      <c r="H160" s="452" t="s">
        <v>227</v>
      </c>
      <c r="I160" s="456" t="str">
        <f>I164</f>
        <v>Ver Informe hidrológico e hidráulico.</v>
      </c>
      <c r="J160" s="221"/>
    </row>
    <row r="161" spans="1:10" ht="15.75" x14ac:dyDescent="0.2">
      <c r="A161" s="203"/>
      <c r="B161" s="204"/>
      <c r="C161" s="499" t="s">
        <v>322</v>
      </c>
      <c r="D161" s="499" t="s">
        <v>329</v>
      </c>
      <c r="E161" s="499" t="s">
        <v>416</v>
      </c>
      <c r="F161" s="499"/>
      <c r="G161" s="313"/>
      <c r="H161" s="452"/>
      <c r="I161" s="456"/>
      <c r="J161" s="221"/>
    </row>
    <row r="162" spans="1:10" ht="30" x14ac:dyDescent="0.2">
      <c r="A162" s="203" t="s">
        <v>236</v>
      </c>
      <c r="B162" s="204" t="s">
        <v>73</v>
      </c>
      <c r="C162" s="499">
        <f>C105</f>
        <v>5386</v>
      </c>
      <c r="D162" s="499">
        <v>0.4</v>
      </c>
      <c r="E162" s="499">
        <v>1</v>
      </c>
      <c r="F162" s="211"/>
      <c r="G162" s="313">
        <f>ROUND(E162*D162*C162,0)</f>
        <v>2154</v>
      </c>
      <c r="H162" s="452" t="s">
        <v>35</v>
      </c>
      <c r="I162" s="457" t="s">
        <v>413</v>
      </c>
      <c r="J162" s="221"/>
    </row>
    <row r="163" spans="1:10" ht="15.75" x14ac:dyDescent="0.2">
      <c r="A163" s="203"/>
      <c r="B163" s="204"/>
      <c r="C163" s="499" t="s">
        <v>322</v>
      </c>
      <c r="D163" s="499" t="s">
        <v>329</v>
      </c>
      <c r="E163" s="499" t="s">
        <v>330</v>
      </c>
      <c r="F163" s="499" t="s">
        <v>415</v>
      </c>
      <c r="G163" s="313"/>
      <c r="H163" s="452"/>
      <c r="I163" s="319"/>
      <c r="J163" s="221"/>
    </row>
    <row r="164" spans="1:10" ht="30" x14ac:dyDescent="0.2">
      <c r="A164" s="203" t="s">
        <v>328</v>
      </c>
      <c r="B164" s="204" t="s">
        <v>327</v>
      </c>
      <c r="C164" s="195"/>
      <c r="D164" s="195"/>
      <c r="E164" s="296"/>
      <c r="F164" s="195"/>
      <c r="G164" s="313">
        <f>ROUND(SUM(G165:G178),0)</f>
        <v>1057</v>
      </c>
      <c r="H164" s="452" t="s">
        <v>35</v>
      </c>
      <c r="I164" s="1156" t="s">
        <v>414</v>
      </c>
      <c r="J164" s="221"/>
    </row>
    <row r="165" spans="1:10" x14ac:dyDescent="0.2">
      <c r="A165" s="203"/>
      <c r="B165" s="210" t="s">
        <v>477</v>
      </c>
      <c r="C165" s="195">
        <f>C117+C119+C120+C124+C125</f>
        <v>14.09</v>
      </c>
      <c r="D165" s="195">
        <f>D117+D119+D120+D124+D125</f>
        <v>3.625</v>
      </c>
      <c r="E165" s="296">
        <f>E119</f>
        <v>0.85000000000000009</v>
      </c>
      <c r="F165" s="195">
        <f>E218</f>
        <v>24</v>
      </c>
      <c r="G165" s="194">
        <f>ROUND(+F165*E165*D165*C165,0)</f>
        <v>1042</v>
      </c>
      <c r="H165" s="452"/>
      <c r="I165" s="1157"/>
      <c r="J165" s="221"/>
    </row>
    <row r="166" spans="1:10" ht="15.75" x14ac:dyDescent="0.2">
      <c r="A166" s="203"/>
      <c r="B166" s="210"/>
      <c r="C166" s="195" t="s">
        <v>322</v>
      </c>
      <c r="D166" s="195" t="s">
        <v>480</v>
      </c>
      <c r="E166" s="296" t="s">
        <v>330</v>
      </c>
      <c r="F166" s="195" t="s">
        <v>415</v>
      </c>
      <c r="G166" s="313"/>
      <c r="H166" s="452"/>
      <c r="I166" s="1157"/>
      <c r="J166" s="221"/>
    </row>
    <row r="167" spans="1:10" x14ac:dyDescent="0.2">
      <c r="A167" s="203"/>
      <c r="B167" s="288" t="s">
        <v>478</v>
      </c>
      <c r="C167" s="195">
        <f>C212</f>
        <v>5</v>
      </c>
      <c r="D167" s="546">
        <v>0.5</v>
      </c>
      <c r="E167" s="296">
        <v>0.25</v>
      </c>
      <c r="F167" s="195">
        <v>2</v>
      </c>
      <c r="G167" s="547">
        <f>C167*D167*E167*F167</f>
        <v>1.25</v>
      </c>
      <c r="H167" s="499" t="s">
        <v>35</v>
      </c>
      <c r="I167" s="1157"/>
      <c r="J167" s="221"/>
    </row>
    <row r="168" spans="1:10" x14ac:dyDescent="0.2">
      <c r="A168" s="203"/>
      <c r="B168" s="288" t="s">
        <v>479</v>
      </c>
      <c r="C168" s="195">
        <v>5</v>
      </c>
      <c r="D168" s="195">
        <v>1</v>
      </c>
      <c r="E168" s="296">
        <v>0.25</v>
      </c>
      <c r="F168" s="195">
        <v>2</v>
      </c>
      <c r="G168" s="547">
        <f>C168*D168*E168*F168</f>
        <v>2.5</v>
      </c>
      <c r="H168" s="499" t="s">
        <v>35</v>
      </c>
      <c r="I168" s="1157"/>
      <c r="J168" s="221"/>
    </row>
    <row r="169" spans="1:10" x14ac:dyDescent="0.2">
      <c r="A169" s="571"/>
      <c r="B169" s="288" t="s">
        <v>482</v>
      </c>
      <c r="C169" s="323">
        <v>5</v>
      </c>
      <c r="D169" s="323">
        <v>0.5</v>
      </c>
      <c r="E169" s="323">
        <v>0.25</v>
      </c>
      <c r="F169" s="323">
        <v>2</v>
      </c>
      <c r="G169" s="547">
        <f t="shared" ref="G169:G175" si="5">C169*D169*E169*F169</f>
        <v>1.25</v>
      </c>
      <c r="H169" s="499" t="s">
        <v>35</v>
      </c>
      <c r="I169" s="1157"/>
    </row>
    <row r="170" spans="1:10" x14ac:dyDescent="0.2">
      <c r="A170" s="212"/>
      <c r="B170" s="288" t="s">
        <v>483</v>
      </c>
      <c r="C170" s="323">
        <v>5</v>
      </c>
      <c r="D170" s="323">
        <v>1</v>
      </c>
      <c r="E170" s="323">
        <v>0.25</v>
      </c>
      <c r="F170" s="323">
        <v>2</v>
      </c>
      <c r="G170" s="547">
        <f t="shared" si="5"/>
        <v>2.5</v>
      </c>
      <c r="H170" s="499" t="s">
        <v>35</v>
      </c>
      <c r="I170" s="1157"/>
    </row>
    <row r="171" spans="1:10" ht="16.899999999999999" hidden="1" customHeight="1" x14ac:dyDescent="0.2">
      <c r="A171" s="203"/>
      <c r="B171" s="288" t="s">
        <v>484</v>
      </c>
      <c r="C171" s="195"/>
      <c r="D171" s="195"/>
      <c r="E171" s="296"/>
      <c r="F171" s="195"/>
      <c r="G171" s="547"/>
      <c r="H171" s="452"/>
      <c r="I171" s="1157"/>
      <c r="J171" s="221"/>
    </row>
    <row r="172" spans="1:10" ht="16.899999999999999" hidden="1" customHeight="1" x14ac:dyDescent="0.2">
      <c r="A172" s="203"/>
      <c r="B172" s="288" t="s">
        <v>485</v>
      </c>
      <c r="C172" s="195"/>
      <c r="D172" s="195"/>
      <c r="E172" s="296"/>
      <c r="F172" s="195"/>
      <c r="G172" s="547"/>
      <c r="H172" s="452"/>
      <c r="I172" s="1157"/>
      <c r="J172" s="221"/>
    </row>
    <row r="173" spans="1:10" x14ac:dyDescent="0.2">
      <c r="A173" s="203"/>
      <c r="B173" s="288" t="s">
        <v>487</v>
      </c>
      <c r="C173" s="195">
        <v>5</v>
      </c>
      <c r="D173" s="546">
        <v>0.5</v>
      </c>
      <c r="E173" s="296">
        <v>0.25</v>
      </c>
      <c r="F173" s="195">
        <v>2</v>
      </c>
      <c r="G173" s="547">
        <f t="shared" si="5"/>
        <v>1.25</v>
      </c>
      <c r="H173" s="452" t="s">
        <v>35</v>
      </c>
      <c r="I173" s="1157"/>
      <c r="J173" s="221"/>
    </row>
    <row r="174" spans="1:10" x14ac:dyDescent="0.2">
      <c r="A174" s="203"/>
      <c r="B174" s="288" t="s">
        <v>488</v>
      </c>
      <c r="C174" s="195">
        <v>5</v>
      </c>
      <c r="D174" s="195">
        <v>1</v>
      </c>
      <c r="E174" s="296">
        <v>0.25</v>
      </c>
      <c r="F174" s="195">
        <v>2</v>
      </c>
      <c r="G174" s="547">
        <f t="shared" si="5"/>
        <v>2.5</v>
      </c>
      <c r="H174" s="452" t="s">
        <v>35</v>
      </c>
      <c r="I174" s="1157"/>
      <c r="J174" s="221"/>
    </row>
    <row r="175" spans="1:10" x14ac:dyDescent="0.2">
      <c r="A175" s="203"/>
      <c r="B175" s="288" t="s">
        <v>494</v>
      </c>
      <c r="C175" s="195">
        <v>5</v>
      </c>
      <c r="D175" s="546">
        <v>0.5</v>
      </c>
      <c r="E175" s="296">
        <v>0.25</v>
      </c>
      <c r="F175" s="195">
        <v>2</v>
      </c>
      <c r="G175" s="547">
        <f t="shared" si="5"/>
        <v>1.25</v>
      </c>
      <c r="H175" s="452" t="s">
        <v>35</v>
      </c>
      <c r="I175" s="1157"/>
      <c r="J175" s="221"/>
    </row>
    <row r="176" spans="1:10" x14ac:dyDescent="0.2">
      <c r="A176" s="203"/>
      <c r="B176" s="288" t="s">
        <v>495</v>
      </c>
      <c r="C176" s="195">
        <v>5</v>
      </c>
      <c r="D176" s="195">
        <v>1</v>
      </c>
      <c r="E176" s="296">
        <v>0.25</v>
      </c>
      <c r="F176" s="195">
        <v>2</v>
      </c>
      <c r="G176" s="547">
        <f>C176*D176*E176*F176</f>
        <v>2.5</v>
      </c>
      <c r="H176" s="452" t="s">
        <v>35</v>
      </c>
      <c r="I176" s="1157"/>
      <c r="J176" s="221"/>
    </row>
    <row r="177" spans="1:10" ht="16.899999999999999" hidden="1" customHeight="1" x14ac:dyDescent="0.2">
      <c r="A177" s="203"/>
      <c r="B177" s="288" t="s">
        <v>498</v>
      </c>
      <c r="C177" s="195"/>
      <c r="D177" s="195"/>
      <c r="E177" s="296"/>
      <c r="F177" s="195"/>
      <c r="G177" s="547"/>
      <c r="H177" s="452"/>
      <c r="I177" s="1157"/>
      <c r="J177" s="221"/>
    </row>
    <row r="178" spans="1:10" ht="15.75" x14ac:dyDescent="0.2">
      <c r="A178" s="203"/>
      <c r="B178" s="204"/>
      <c r="C178" s="195"/>
      <c r="D178" s="195"/>
      <c r="E178" s="296"/>
      <c r="F178" s="195"/>
      <c r="G178" s="313"/>
      <c r="H178" s="452"/>
      <c r="I178" s="1157"/>
      <c r="J178" s="221"/>
    </row>
    <row r="179" spans="1:10" ht="15.75" x14ac:dyDescent="0.2">
      <c r="A179" s="203"/>
      <c r="B179" s="204"/>
      <c r="C179" s="195" t="str">
        <f>C163</f>
        <v>Long. (m)</v>
      </c>
      <c r="D179" s="195"/>
      <c r="E179" s="296"/>
      <c r="F179" s="195" t="str">
        <f>F163</f>
        <v>cantidad (UND)</v>
      </c>
      <c r="G179" s="313"/>
      <c r="H179" s="452"/>
      <c r="I179" s="532"/>
      <c r="J179" s="221"/>
    </row>
    <row r="180" spans="1:10" ht="30" x14ac:dyDescent="0.2">
      <c r="A180" s="203" t="s">
        <v>237</v>
      </c>
      <c r="B180" s="204" t="s">
        <v>44</v>
      </c>
      <c r="C180" s="499">
        <f>+$C$212+0.72+0.25</f>
        <v>5.97</v>
      </c>
      <c r="D180" s="499"/>
      <c r="E180" s="499"/>
      <c r="F180" s="499">
        <f>+$E$214</f>
        <v>30</v>
      </c>
      <c r="G180" s="313">
        <f>+ROUND(C180*F180,0)</f>
        <v>179</v>
      </c>
      <c r="H180" s="452" t="s">
        <v>188</v>
      </c>
      <c r="I180" s="456" t="str">
        <f>I164</f>
        <v>Ver Informe hidrológico e hidráulico.</v>
      </c>
      <c r="J180" s="221"/>
    </row>
    <row r="181" spans="1:10" ht="15.75" x14ac:dyDescent="0.2">
      <c r="A181" s="203"/>
      <c r="B181" s="204"/>
      <c r="C181" s="195" t="str">
        <f>C179</f>
        <v>Long. (m)</v>
      </c>
      <c r="D181" s="499"/>
      <c r="E181" s="499" t="s">
        <v>427</v>
      </c>
      <c r="F181" s="195" t="str">
        <f>F179</f>
        <v>cantidad (UND)</v>
      </c>
      <c r="G181" s="313"/>
      <c r="H181" s="452"/>
      <c r="I181" s="456"/>
      <c r="J181" s="221"/>
    </row>
    <row r="182" spans="1:10" ht="153" customHeight="1" x14ac:dyDescent="0.2">
      <c r="A182" s="203" t="s">
        <v>195</v>
      </c>
      <c r="B182" s="204" t="s">
        <v>196</v>
      </c>
      <c r="C182" s="499">
        <f>+$C$210*2</f>
        <v>10034</v>
      </c>
      <c r="D182" s="499"/>
      <c r="E182" s="499">
        <f>0.106</f>
        <v>0.106</v>
      </c>
      <c r="F182" s="499"/>
      <c r="G182" s="500">
        <f>ROUND(C182*E182,0)</f>
        <v>1064</v>
      </c>
      <c r="H182" s="452" t="s">
        <v>35</v>
      </c>
      <c r="I182" s="501" t="str">
        <f>I180</f>
        <v>Ver Informe hidrológico e hidráulico.</v>
      </c>
      <c r="J182" s="221"/>
    </row>
    <row r="183" spans="1:10" ht="15.75" x14ac:dyDescent="0.2">
      <c r="A183" s="201"/>
      <c r="B183" s="1173" t="s">
        <v>62</v>
      </c>
      <c r="C183" s="1173"/>
      <c r="D183" s="1173"/>
      <c r="E183" s="1173"/>
      <c r="F183" s="208"/>
      <c r="G183" s="441"/>
      <c r="H183" s="470"/>
      <c r="I183" s="471"/>
      <c r="J183" s="221"/>
    </row>
    <row r="184" spans="1:10" ht="15.75" x14ac:dyDescent="0.2">
      <c r="A184" s="298"/>
      <c r="B184" s="491"/>
      <c r="C184" s="366" t="str">
        <f>C181</f>
        <v>Long. (m)</v>
      </c>
      <c r="D184" s="491"/>
      <c r="E184" s="491"/>
      <c r="F184" s="489"/>
      <c r="G184" s="194"/>
      <c r="H184" s="452"/>
      <c r="I184" s="459"/>
      <c r="J184" s="221"/>
    </row>
    <row r="185" spans="1:10" ht="30" x14ac:dyDescent="0.2">
      <c r="A185" s="203" t="s">
        <v>323</v>
      </c>
      <c r="B185" s="204" t="s">
        <v>197</v>
      </c>
      <c r="C185" s="195">
        <f>5436-50</f>
        <v>5386</v>
      </c>
      <c r="D185" s="499"/>
      <c r="E185" s="499"/>
      <c r="F185" s="311"/>
      <c r="G185" s="313">
        <f>ROUND(C185,0)</f>
        <v>5386</v>
      </c>
      <c r="H185" s="452" t="s">
        <v>188</v>
      </c>
      <c r="I185" s="457" t="s">
        <v>413</v>
      </c>
      <c r="J185" s="221"/>
    </row>
    <row r="186" spans="1:10" ht="15.75" x14ac:dyDescent="0.2">
      <c r="A186" s="203"/>
      <c r="B186" s="204"/>
      <c r="C186" s="195" t="str">
        <f>C184</f>
        <v>Long. (m)</v>
      </c>
      <c r="D186" s="499"/>
      <c r="E186" s="499"/>
      <c r="F186" s="311" t="str">
        <f>F181</f>
        <v>cantidad (UND)</v>
      </c>
      <c r="G186" s="313"/>
      <c r="H186" s="452"/>
      <c r="I186" s="538"/>
      <c r="J186" s="221"/>
    </row>
    <row r="187" spans="1:10" ht="15.75" x14ac:dyDescent="0.2">
      <c r="A187" s="203">
        <v>8.15</v>
      </c>
      <c r="B187" s="204" t="s">
        <v>238</v>
      </c>
      <c r="C187" s="499">
        <f>+$C$210</f>
        <v>5017</v>
      </c>
      <c r="D187" s="283"/>
      <c r="E187" s="499"/>
      <c r="F187" s="499">
        <v>4</v>
      </c>
      <c r="G187" s="313">
        <f>+ROUND(C187*F187,0)</f>
        <v>20068</v>
      </c>
      <c r="H187" s="452" t="s">
        <v>188</v>
      </c>
      <c r="I187" s="533" t="s">
        <v>1610</v>
      </c>
      <c r="J187" s="221"/>
    </row>
    <row r="188" spans="1:10" ht="80.25" customHeight="1" x14ac:dyDescent="0.2">
      <c r="A188" s="203" t="s">
        <v>346</v>
      </c>
      <c r="B188" s="204" t="e">
        <f>+#REF!</f>
        <v>#REF!</v>
      </c>
      <c r="C188" s="499">
        <f>SUM(C190:C193)</f>
        <v>5017</v>
      </c>
      <c r="D188" s="283"/>
      <c r="E188" s="499"/>
      <c r="F188" s="499"/>
      <c r="G188" s="313">
        <f>ROUND(SUM(G190:G193),0)</f>
        <v>1605</v>
      </c>
      <c r="H188" s="452" t="s">
        <v>35</v>
      </c>
      <c r="I188" s="456" t="s">
        <v>362</v>
      </c>
      <c r="J188" s="221"/>
    </row>
    <row r="189" spans="1:10" ht="15.75" x14ac:dyDescent="0.2">
      <c r="A189" s="203"/>
      <c r="B189" s="204"/>
      <c r="C189" s="195" t="str">
        <f>C186</f>
        <v>Long. (m)</v>
      </c>
      <c r="D189" s="499" t="s">
        <v>320</v>
      </c>
      <c r="E189" s="499" t="s">
        <v>321</v>
      </c>
      <c r="F189" s="499"/>
      <c r="G189" s="313"/>
      <c r="H189" s="452"/>
      <c r="I189" s="531"/>
      <c r="J189" s="221"/>
    </row>
    <row r="190" spans="1:10" x14ac:dyDescent="0.2">
      <c r="A190" s="203"/>
      <c r="B190" s="204" t="str">
        <f>B38</f>
        <v>Tramo 1. Km 0+133 al Km 1+000</v>
      </c>
      <c r="C190" s="499">
        <f>1000-133</f>
        <v>867</v>
      </c>
      <c r="D190" s="499">
        <v>5</v>
      </c>
      <c r="E190" s="499">
        <v>0.06</v>
      </c>
      <c r="F190" s="312"/>
      <c r="G190" s="460">
        <f>C190*D190*E190</f>
        <v>260.09999999999997</v>
      </c>
      <c r="H190" s="452" t="s">
        <v>35</v>
      </c>
      <c r="I190" s="537" t="s">
        <v>372</v>
      </c>
      <c r="J190" s="221"/>
    </row>
    <row r="191" spans="1:10" x14ac:dyDescent="0.2">
      <c r="A191" s="203"/>
      <c r="B191" s="204" t="str">
        <f>B39</f>
        <v>Tramo 2. Km 1+000 al Km 3+000</v>
      </c>
      <c r="C191" s="499">
        <v>2000</v>
      </c>
      <c r="D191" s="499">
        <v>5</v>
      </c>
      <c r="E191" s="499">
        <v>7.0000000000000007E-2</v>
      </c>
      <c r="F191" s="312"/>
      <c r="G191" s="460">
        <f>C191*D191*E191</f>
        <v>700.00000000000011</v>
      </c>
      <c r="H191" s="452" t="s">
        <v>35</v>
      </c>
      <c r="I191" s="457" t="str">
        <f>I190</f>
        <v>Ver diseño de estructura de pavimento</v>
      </c>
      <c r="J191" s="221"/>
    </row>
    <row r="192" spans="1:10" x14ac:dyDescent="0.2">
      <c r="A192" s="454"/>
      <c r="B192" s="204" t="str">
        <f>B40</f>
        <v>Tramo 3. Km 3+000 al Km 5+000</v>
      </c>
      <c r="C192" s="499">
        <v>2000</v>
      </c>
      <c r="D192" s="499">
        <v>5</v>
      </c>
      <c r="E192" s="499">
        <v>0.06</v>
      </c>
      <c r="F192" s="312"/>
      <c r="G192" s="460">
        <f>C192*D192*E192</f>
        <v>600</v>
      </c>
      <c r="H192" s="452" t="s">
        <v>35</v>
      </c>
      <c r="I192" s="457" t="str">
        <f>I191</f>
        <v>Ver diseño de estructura de pavimento</v>
      </c>
      <c r="J192" s="221"/>
    </row>
    <row r="193" spans="1:10" x14ac:dyDescent="0.2">
      <c r="A193" s="203"/>
      <c r="B193" s="204" t="str">
        <f>B41</f>
        <v>Tramo 4. Km 5+000 al Km 6+300</v>
      </c>
      <c r="C193" s="499">
        <f>1300-C211</f>
        <v>150</v>
      </c>
      <c r="D193" s="499">
        <v>5</v>
      </c>
      <c r="E193" s="499">
        <f>E192</f>
        <v>0.06</v>
      </c>
      <c r="F193" s="312"/>
      <c r="G193" s="460">
        <f>C193*D193*E193</f>
        <v>45</v>
      </c>
      <c r="H193" s="452" t="s">
        <v>35</v>
      </c>
      <c r="I193" s="457" t="str">
        <f>I192</f>
        <v>Ver diseño de estructura de pavimento</v>
      </c>
      <c r="J193" s="221"/>
    </row>
    <row r="194" spans="1:10" x14ac:dyDescent="0.2">
      <c r="A194" s="203"/>
      <c r="B194" s="204"/>
      <c r="C194" s="499"/>
      <c r="D194" s="283"/>
      <c r="E194" s="499"/>
      <c r="F194" s="499"/>
      <c r="G194" s="194"/>
      <c r="H194" s="452"/>
      <c r="I194" s="319"/>
      <c r="J194" s="221"/>
    </row>
    <row r="195" spans="1:10" ht="15.75" x14ac:dyDescent="0.2">
      <c r="A195" s="201"/>
      <c r="B195" s="1173" t="s">
        <v>201</v>
      </c>
      <c r="C195" s="1173"/>
      <c r="D195" s="1173"/>
      <c r="E195" s="1173"/>
      <c r="F195" s="208"/>
      <c r="G195" s="441"/>
      <c r="H195" s="482"/>
      <c r="I195" s="483"/>
      <c r="J195" s="221"/>
    </row>
    <row r="196" spans="1:10" ht="15.75" x14ac:dyDescent="0.2">
      <c r="A196" s="298"/>
      <c r="B196" s="491"/>
      <c r="C196" s="491"/>
      <c r="D196" s="491"/>
      <c r="E196" s="491"/>
      <c r="F196" s="489" t="str">
        <f>F186</f>
        <v>cantidad (UND)</v>
      </c>
      <c r="G196" s="194"/>
      <c r="H196" s="452"/>
      <c r="I196" s="319"/>
      <c r="J196" s="221"/>
    </row>
    <row r="197" spans="1:10" ht="89.25" customHeight="1" thickBot="1" x14ac:dyDescent="0.25">
      <c r="A197" s="518" t="s">
        <v>242</v>
      </c>
      <c r="B197" s="519" t="s">
        <v>243</v>
      </c>
      <c r="C197" s="539"/>
      <c r="D197" s="539"/>
      <c r="E197" s="539"/>
      <c r="F197" s="520">
        <f>'Archivo señalización'!H77</f>
        <v>64</v>
      </c>
      <c r="G197" s="521">
        <f>+ROUND(F197,0)</f>
        <v>64</v>
      </c>
      <c r="H197" s="522" t="s">
        <v>227</v>
      </c>
      <c r="I197" s="523" t="s">
        <v>332</v>
      </c>
      <c r="J197" s="221"/>
    </row>
    <row r="198" spans="1:10" x14ac:dyDescent="0.2">
      <c r="A198" s="524"/>
      <c r="B198" s="525"/>
      <c r="C198" s="525"/>
      <c r="D198" s="525"/>
      <c r="E198" s="525"/>
      <c r="F198" s="525"/>
      <c r="G198" s="526"/>
      <c r="H198" s="525"/>
      <c r="I198" s="385"/>
      <c r="J198" s="221"/>
    </row>
    <row r="199" spans="1:10" x14ac:dyDescent="0.2">
      <c r="A199" s="956" t="s">
        <v>26</v>
      </c>
      <c r="B199" s="957"/>
      <c r="C199" s="94" t="s">
        <v>141</v>
      </c>
      <c r="D199" s="214"/>
      <c r="E199" s="215"/>
      <c r="G199" s="527"/>
      <c r="I199" s="213"/>
      <c r="J199" s="221"/>
    </row>
    <row r="200" spans="1:10" ht="13.5" customHeight="1" x14ac:dyDescent="0.2">
      <c r="A200" s="174"/>
      <c r="B200" s="528"/>
      <c r="C200" s="175"/>
      <c r="D200" s="214"/>
      <c r="E200" s="216"/>
      <c r="G200" s="527"/>
      <c r="I200" s="213"/>
    </row>
    <row r="201" spans="1:10" ht="73.5" customHeight="1" x14ac:dyDescent="0.2">
      <c r="A201" s="174"/>
      <c r="B201" s="528"/>
      <c r="C201" s="175"/>
      <c r="D201" s="214"/>
      <c r="E201" s="216"/>
      <c r="G201" s="527"/>
      <c r="I201" s="213"/>
    </row>
    <row r="202" spans="1:10" ht="13.5" customHeight="1" x14ac:dyDescent="0.2">
      <c r="A202" s="174"/>
      <c r="B202" s="528"/>
      <c r="C202" s="175"/>
      <c r="D202" s="214"/>
      <c r="E202" s="216"/>
      <c r="G202" s="527"/>
      <c r="I202" s="213"/>
    </row>
    <row r="203" spans="1:10" ht="13.5" customHeight="1" x14ac:dyDescent="0.2">
      <c r="A203" s="176"/>
      <c r="B203" s="528"/>
      <c r="C203" s="175"/>
      <c r="D203" s="214"/>
      <c r="E203" s="214"/>
      <c r="G203" s="527"/>
      <c r="I203" s="213"/>
    </row>
    <row r="204" spans="1:10" ht="13.5" customHeight="1" x14ac:dyDescent="0.2">
      <c r="A204" s="516" t="s">
        <v>445</v>
      </c>
      <c r="B204" s="528"/>
      <c r="C204" s="85" t="s">
        <v>173</v>
      </c>
      <c r="D204" s="214"/>
      <c r="E204" s="214"/>
      <c r="G204" s="527"/>
      <c r="I204" s="213"/>
    </row>
    <row r="205" spans="1:10" ht="13.5" customHeight="1" x14ac:dyDescent="0.2">
      <c r="A205" s="516" t="s">
        <v>161</v>
      </c>
      <c r="B205" s="528"/>
      <c r="C205" s="85" t="s">
        <v>1611</v>
      </c>
      <c r="D205" s="214"/>
      <c r="E205" s="214"/>
      <c r="G205" s="527"/>
      <c r="I205" s="213"/>
    </row>
    <row r="206" spans="1:10" ht="13.5" customHeight="1" x14ac:dyDescent="0.2">
      <c r="A206" s="212" t="s">
        <v>446</v>
      </c>
      <c r="C206" s="196" t="s">
        <v>1612</v>
      </c>
      <c r="G206" s="527"/>
      <c r="I206" s="213"/>
    </row>
    <row r="207" spans="1:10" ht="13.5" customHeight="1" x14ac:dyDescent="0.2">
      <c r="A207" s="212" t="s">
        <v>448</v>
      </c>
      <c r="G207" s="527"/>
      <c r="I207" s="213"/>
    </row>
    <row r="208" spans="1:10" ht="13.5" customHeight="1" thickBot="1" x14ac:dyDescent="0.25">
      <c r="A208" s="217"/>
      <c r="B208" s="218"/>
      <c r="C208" s="218"/>
      <c r="D208" s="218"/>
      <c r="E208" s="218"/>
      <c r="F208" s="218"/>
      <c r="G208" s="442"/>
      <c r="H208" s="218"/>
      <c r="I208" s="219"/>
    </row>
    <row r="210" spans="1:19" x14ac:dyDescent="0.2">
      <c r="A210" s="225"/>
      <c r="B210" s="224" t="s">
        <v>67</v>
      </c>
      <c r="C210" s="314">
        <f>6300-133-C211</f>
        <v>5017</v>
      </c>
      <c r="D210" s="221">
        <f>+C210/1000</f>
        <v>5.0170000000000003</v>
      </c>
      <c r="E210" s="221">
        <v>0.06</v>
      </c>
      <c r="F210" s="225" t="s">
        <v>239</v>
      </c>
      <c r="G210" s="301"/>
      <c r="H210" s="225"/>
      <c r="I210" s="225"/>
    </row>
    <row r="211" spans="1:19" x14ac:dyDescent="0.2">
      <c r="A211" s="225"/>
      <c r="B211" s="224"/>
      <c r="C211" s="221">
        <v>1150</v>
      </c>
      <c r="D211" s="1167">
        <f>6300-C211</f>
        <v>5150</v>
      </c>
      <c r="E211" s="221"/>
      <c r="F211" s="225"/>
      <c r="G211" s="301"/>
      <c r="H211" s="225"/>
      <c r="I211" s="225"/>
    </row>
    <row r="212" spans="1:19" s="225" customFormat="1" ht="18" customHeight="1" x14ac:dyDescent="0.2">
      <c r="B212" s="224" t="s">
        <v>66</v>
      </c>
      <c r="C212" s="221">
        <v>5</v>
      </c>
      <c r="D212" s="1167"/>
      <c r="E212" s="280">
        <v>1</v>
      </c>
      <c r="F212" s="214" t="s">
        <v>170</v>
      </c>
      <c r="G212" s="369"/>
      <c r="H212" s="214"/>
      <c r="I212" s="214"/>
      <c r="K212" s="221"/>
    </row>
    <row r="213" spans="1:19" s="225" customFormat="1" ht="18" customHeight="1" x14ac:dyDescent="0.2">
      <c r="C213" s="221"/>
      <c r="D213" s="1167"/>
      <c r="E213" s="221"/>
      <c r="F213" s="228"/>
      <c r="G213" s="443"/>
      <c r="H213" s="228"/>
      <c r="I213" s="228"/>
      <c r="K213" s="221"/>
    </row>
    <row r="214" spans="1:19" s="225" customFormat="1" ht="18" customHeight="1" x14ac:dyDescent="0.2">
      <c r="C214" s="221"/>
      <c r="D214" s="1167"/>
      <c r="E214" s="282">
        <f>E218+E217</f>
        <v>30</v>
      </c>
      <c r="F214" s="225" t="s">
        <v>168</v>
      </c>
      <c r="G214" s="301"/>
      <c r="J214" s="214"/>
      <c r="K214" s="221"/>
      <c r="L214" s="226"/>
      <c r="R214" s="301">
        <v>57984</v>
      </c>
      <c r="S214" s="225">
        <v>7</v>
      </c>
    </row>
    <row r="215" spans="1:19" s="225" customFormat="1" ht="18" customHeight="1" x14ac:dyDescent="0.2">
      <c r="C215" s="221"/>
      <c r="D215" s="1167"/>
      <c r="E215" s="221"/>
      <c r="G215" s="301"/>
      <c r="J215" s="228"/>
      <c r="K215" s="221"/>
      <c r="L215" s="227"/>
      <c r="R215" s="305">
        <f>S215*R214/S214</f>
        <v>49700.571428571428</v>
      </c>
      <c r="S215" s="225">
        <v>6</v>
      </c>
    </row>
    <row r="216" spans="1:19" s="225" customFormat="1" ht="18" customHeight="1" x14ac:dyDescent="0.2">
      <c r="C216" s="221"/>
      <c r="D216" s="1167"/>
      <c r="E216" s="221">
        <v>2</v>
      </c>
      <c r="F216" s="225" t="s">
        <v>169</v>
      </c>
      <c r="G216" s="301"/>
      <c r="K216" s="221"/>
      <c r="L216" s="226"/>
      <c r="R216" s="305">
        <f>R215/0.06</f>
        <v>828342.85714285716</v>
      </c>
    </row>
    <row r="217" spans="1:19" s="225" customFormat="1" ht="18" customHeight="1" x14ac:dyDescent="0.2">
      <c r="C217" s="221"/>
      <c r="D217" s="1167"/>
      <c r="E217" s="282">
        <f>4+2</f>
        <v>6</v>
      </c>
      <c r="F217" s="225" t="s">
        <v>481</v>
      </c>
      <c r="G217" s="301"/>
      <c r="K217" s="221"/>
    </row>
    <row r="218" spans="1:19" s="225" customFormat="1" ht="18" customHeight="1" x14ac:dyDescent="0.2">
      <c r="C218" s="221"/>
      <c r="D218" s="1167"/>
      <c r="E218" s="282">
        <v>24</v>
      </c>
      <c r="F218" s="225" t="s">
        <v>171</v>
      </c>
      <c r="G218" s="301"/>
      <c r="K218" s="221"/>
    </row>
    <row r="219" spans="1:19" s="225" customFormat="1" ht="18" customHeight="1" x14ac:dyDescent="0.2">
      <c r="C219" s="221"/>
      <c r="D219" s="1167"/>
      <c r="E219" s="221"/>
      <c r="G219" s="301"/>
      <c r="K219" s="221"/>
    </row>
    <row r="220" spans="1:19" s="225" customFormat="1" ht="18" customHeight="1" x14ac:dyDescent="0.2">
      <c r="C220" s="221"/>
      <c r="D220" s="1167"/>
      <c r="E220" s="282">
        <v>32</v>
      </c>
      <c r="F220" s="214" t="s">
        <v>172</v>
      </c>
      <c r="G220" s="443"/>
      <c r="H220" s="228"/>
      <c r="I220" s="228"/>
      <c r="K220" s="221"/>
      <c r="L220" s="227"/>
    </row>
    <row r="221" spans="1:19" s="225" customFormat="1" ht="18" customHeight="1" x14ac:dyDescent="0.2">
      <c r="E221" s="221">
        <v>1</v>
      </c>
      <c r="F221" s="1187" t="s">
        <v>514</v>
      </c>
      <c r="G221" s="1187"/>
      <c r="H221" s="228"/>
      <c r="I221" s="228"/>
      <c r="K221" s="221">
        <v>1</v>
      </c>
      <c r="M221" s="225">
        <v>2</v>
      </c>
      <c r="O221" s="225">
        <v>3</v>
      </c>
    </row>
    <row r="222" spans="1:19" s="225" customFormat="1" ht="18" customHeight="1" x14ac:dyDescent="0.2">
      <c r="A222" s="196"/>
      <c r="B222" s="196"/>
      <c r="C222" s="196"/>
      <c r="D222" s="196"/>
      <c r="E222" s="220"/>
      <c r="F222" s="196"/>
      <c r="G222" s="302"/>
      <c r="H222" s="196"/>
      <c r="I222" s="196"/>
      <c r="J222" s="228"/>
      <c r="K222" s="221"/>
      <c r="L222" s="301"/>
    </row>
    <row r="223" spans="1:19" s="225" customFormat="1" ht="18" customHeight="1" x14ac:dyDescent="0.2">
      <c r="A223" s="196"/>
      <c r="B223" s="196"/>
      <c r="C223" s="196"/>
      <c r="D223" s="196"/>
      <c r="E223" s="220"/>
      <c r="F223" s="196"/>
      <c r="G223" s="302"/>
      <c r="H223" s="196"/>
      <c r="I223" s="196"/>
      <c r="J223" s="228" t="s">
        <v>336</v>
      </c>
      <c r="K223" s="221">
        <f>0.2*5*C210</f>
        <v>5017</v>
      </c>
      <c r="L223" s="301" t="e">
        <f>#REF!*K223</f>
        <v>#REF!</v>
      </c>
      <c r="M223" s="302">
        <f>0.15*5*C210</f>
        <v>3762.75</v>
      </c>
      <c r="N223" s="302">
        <f>77586*M223</f>
        <v>291936721.5</v>
      </c>
      <c r="O223" s="302">
        <f>0.25*5*C210</f>
        <v>6271.25</v>
      </c>
      <c r="P223" s="302">
        <f>77586*O223</f>
        <v>486561202.5</v>
      </c>
    </row>
    <row r="224" spans="1:19" x14ac:dyDescent="0.2">
      <c r="E224" s="220">
        <f>+C212+0.2+0.2</f>
        <v>5.4</v>
      </c>
      <c r="F224" s="222" t="s">
        <v>240</v>
      </c>
      <c r="G224" s="444"/>
      <c r="J224" s="196" t="s">
        <v>337</v>
      </c>
      <c r="K224" s="220">
        <f>C210*0.2*1.3*5</f>
        <v>6522.1</v>
      </c>
      <c r="L224" s="302" t="e">
        <f>#REF!*K224</f>
        <v>#REF!</v>
      </c>
      <c r="M224" s="302">
        <f>0.125*5*C210</f>
        <v>3135.625</v>
      </c>
      <c r="N224" s="302">
        <f>73774*M224</f>
        <v>231327598.75</v>
      </c>
      <c r="O224" s="302"/>
      <c r="P224" s="302"/>
    </row>
    <row r="225" spans="4:18" x14ac:dyDescent="0.2">
      <c r="D225" s="196" t="s">
        <v>177</v>
      </c>
      <c r="E225" s="220"/>
      <c r="J225" s="196" t="s">
        <v>338</v>
      </c>
      <c r="K225" s="220">
        <f>K224*72.5</f>
        <v>472852.25</v>
      </c>
      <c r="L225" s="302" t="e">
        <f>#REF!*K225</f>
        <v>#REF!</v>
      </c>
      <c r="M225" s="302">
        <f>(M223+M224)*72.5</f>
        <v>500132.1875</v>
      </c>
      <c r="N225" s="302">
        <f>M225*1222</f>
        <v>611161533.125</v>
      </c>
      <c r="O225" s="302">
        <f>O223*72.5</f>
        <v>454665.625</v>
      </c>
      <c r="P225" s="302">
        <f>O225*1222</f>
        <v>555601393.75</v>
      </c>
    </row>
    <row r="226" spans="4:18" x14ac:dyDescent="0.2">
      <c r="D226" s="221">
        <v>1</v>
      </c>
      <c r="E226" s="220">
        <v>1.5</v>
      </c>
      <c r="F226" s="222" t="s">
        <v>241</v>
      </c>
      <c r="G226" s="444"/>
      <c r="L226" s="302" t="e">
        <f>SUM(L223:L225)</f>
        <v>#REF!</v>
      </c>
      <c r="M226" s="302"/>
      <c r="N226" s="302">
        <f>SUM(N223:N225)</f>
        <v>1134425853.375</v>
      </c>
      <c r="O226" s="302"/>
      <c r="P226" s="302">
        <f>SUM(P223:P225)</f>
        <v>1042162596.25</v>
      </c>
    </row>
    <row r="227" spans="4:18" x14ac:dyDescent="0.2">
      <c r="D227" s="221"/>
      <c r="E227" s="220"/>
    </row>
    <row r="228" spans="4:18" x14ac:dyDescent="0.2">
      <c r="D228" s="221"/>
      <c r="E228" s="220"/>
    </row>
    <row r="229" spans="4:18" ht="15.75" x14ac:dyDescent="0.25">
      <c r="D229" s="221"/>
      <c r="E229" s="220">
        <f>E224</f>
        <v>5.4</v>
      </c>
      <c r="F229" s="222" t="s">
        <v>240</v>
      </c>
      <c r="G229" s="444"/>
      <c r="J229" s="225"/>
      <c r="K229" s="303" t="s">
        <v>339</v>
      </c>
      <c r="L229" s="303" t="s">
        <v>341</v>
      </c>
      <c r="M229" s="303">
        <v>3</v>
      </c>
      <c r="N229" s="303" t="s">
        <v>343</v>
      </c>
      <c r="O229" s="303">
        <v>2</v>
      </c>
      <c r="P229" s="303" t="s">
        <v>344</v>
      </c>
      <c r="Q229" s="304">
        <v>4</v>
      </c>
    </row>
    <row r="230" spans="4:18" ht="15.75" x14ac:dyDescent="0.25">
      <c r="D230" s="221"/>
      <c r="E230" s="220"/>
      <c r="J230" s="225"/>
      <c r="K230" s="303">
        <v>1000</v>
      </c>
      <c r="L230" s="303"/>
      <c r="M230" s="303">
        <v>2000</v>
      </c>
      <c r="N230" s="303"/>
      <c r="O230" s="303">
        <v>2000</v>
      </c>
      <c r="P230" s="303"/>
      <c r="Q230" s="304">
        <v>1083</v>
      </c>
    </row>
    <row r="231" spans="4:18" x14ac:dyDescent="0.2">
      <c r="D231" s="221">
        <v>1</v>
      </c>
      <c r="E231" s="220">
        <v>2</v>
      </c>
      <c r="F231" s="222" t="s">
        <v>241</v>
      </c>
      <c r="G231" s="444"/>
      <c r="J231" s="228" t="s">
        <v>340</v>
      </c>
      <c r="K231" s="221">
        <f>5*K230</f>
        <v>5000</v>
      </c>
      <c r="L231" s="301">
        <f>50000*K231</f>
        <v>250000000</v>
      </c>
      <c r="M231" s="221">
        <f>M230*5</f>
        <v>10000</v>
      </c>
      <c r="N231" s="305">
        <f>R214*M231</f>
        <v>579840000</v>
      </c>
      <c r="O231" s="221">
        <f>O230*5</f>
        <v>10000</v>
      </c>
      <c r="P231" s="305">
        <f>61559*O231</f>
        <v>615590000</v>
      </c>
      <c r="Q231" s="196">
        <f>Q230*5</f>
        <v>5415</v>
      </c>
      <c r="R231" s="301">
        <f>50000*Q231</f>
        <v>270750000</v>
      </c>
    </row>
    <row r="232" spans="4:18" x14ac:dyDescent="0.2">
      <c r="D232" s="221"/>
      <c r="E232" s="220"/>
      <c r="J232" s="228" t="s">
        <v>336</v>
      </c>
      <c r="K232" s="221">
        <f>K230*0.2*5</f>
        <v>1000</v>
      </c>
      <c r="L232" s="301" t="e">
        <f>#REF!*CANTIDADES!K232</f>
        <v>#REF!</v>
      </c>
      <c r="M232" s="221">
        <f>M230*0.2*5</f>
        <v>2000</v>
      </c>
      <c r="N232" s="302">
        <f>79188*M232</f>
        <v>158376000</v>
      </c>
      <c r="O232" s="302">
        <f>0.18*5*O230</f>
        <v>1799.9999999999998</v>
      </c>
      <c r="P232" s="302">
        <f>79188*O232</f>
        <v>142538399.99999997</v>
      </c>
      <c r="Q232" s="196">
        <f>Q230*5*0.2</f>
        <v>1083</v>
      </c>
      <c r="R232" s="301">
        <f>50000*Q232</f>
        <v>54150000</v>
      </c>
    </row>
    <row r="233" spans="4:18" x14ac:dyDescent="0.2">
      <c r="E233" s="220"/>
      <c r="F233" s="222" t="s">
        <v>240</v>
      </c>
      <c r="G233" s="444"/>
      <c r="J233" s="196" t="s">
        <v>337</v>
      </c>
      <c r="K233" s="220">
        <f>K230*0.2*5*1.3</f>
        <v>1300</v>
      </c>
      <c r="L233" s="302" t="e">
        <f>K233*#REF!</f>
        <v>#REF!</v>
      </c>
      <c r="M233" s="220">
        <f>M230*0.2*5*1.3</f>
        <v>2600</v>
      </c>
      <c r="N233" s="302" t="e">
        <f>M233*#REF!</f>
        <v>#REF!</v>
      </c>
      <c r="O233" s="302">
        <f>O230*0.18*5</f>
        <v>1800</v>
      </c>
      <c r="P233" s="302" t="e">
        <f>O233*#REF!</f>
        <v>#REF!</v>
      </c>
      <c r="Q233" s="196">
        <f>Q230*0.2*5*1.3</f>
        <v>1407.9</v>
      </c>
      <c r="R233" s="301">
        <f>50000*Q233</f>
        <v>70395000</v>
      </c>
    </row>
    <row r="234" spans="4:18" x14ac:dyDescent="0.2">
      <c r="E234" s="220"/>
      <c r="J234" s="196" t="s">
        <v>338</v>
      </c>
      <c r="K234" s="220">
        <f>((0.06*K230*5)+K233)*72.5</f>
        <v>116000</v>
      </c>
      <c r="L234" s="302">
        <f>1222*K234</f>
        <v>141752000</v>
      </c>
      <c r="M234" s="302">
        <f>(M232+M233)*72.5</f>
        <v>333500</v>
      </c>
      <c r="N234" s="302">
        <f>M234*1222</f>
        <v>407537000</v>
      </c>
      <c r="O234" s="302">
        <f>O232*72.5</f>
        <v>130499.99999999999</v>
      </c>
      <c r="P234" s="302">
        <f>O234*1222</f>
        <v>159470999.99999997</v>
      </c>
      <c r="Q234" s="220">
        <f>((0.06*Q230*5)+Q233)*72.5</f>
        <v>125628.00000000001</v>
      </c>
      <c r="R234" s="301">
        <f>50000*1222</f>
        <v>61100000</v>
      </c>
    </row>
    <row r="235" spans="4:18" ht="15.75" x14ac:dyDescent="0.25">
      <c r="E235" s="220"/>
      <c r="F235" s="222" t="s">
        <v>241</v>
      </c>
      <c r="G235" s="444"/>
      <c r="L235" s="307" t="e">
        <f>SUM(L231:L234)</f>
        <v>#REF!</v>
      </c>
      <c r="M235" s="307"/>
      <c r="N235" s="307" t="e">
        <f>SUM(N231:N234)</f>
        <v>#REF!</v>
      </c>
      <c r="O235" s="307"/>
      <c r="P235" s="307" t="e">
        <f>SUM(P231:P234)</f>
        <v>#REF!</v>
      </c>
      <c r="Q235" s="308"/>
      <c r="R235" s="309">
        <f>SUM(R231:R234)</f>
        <v>456395000</v>
      </c>
    </row>
    <row r="236" spans="4:18" x14ac:dyDescent="0.2">
      <c r="R236" s="306"/>
    </row>
    <row r="237" spans="4:18" ht="15.75" x14ac:dyDescent="0.25">
      <c r="J237" s="196" t="s">
        <v>342</v>
      </c>
      <c r="L237" s="310" t="e">
        <f>L235+R235+N235+P235</f>
        <v>#REF!</v>
      </c>
    </row>
    <row r="244" spans="2:11" x14ac:dyDescent="0.2">
      <c r="B244" s="196" t="s">
        <v>476</v>
      </c>
    </row>
    <row r="248" spans="2:11" x14ac:dyDescent="0.2">
      <c r="B248" s="312"/>
      <c r="C248" s="312"/>
    </row>
    <row r="249" spans="2:11" x14ac:dyDescent="0.2">
      <c r="B249" s="312" t="s">
        <v>466</v>
      </c>
      <c r="C249" s="312">
        <v>0.06</v>
      </c>
      <c r="E249" s="302"/>
      <c r="G249" s="196"/>
      <c r="I249" s="220"/>
      <c r="K249" s="196"/>
    </row>
    <row r="250" spans="2:11" x14ac:dyDescent="0.2">
      <c r="B250" s="312" t="s">
        <v>367</v>
      </c>
      <c r="C250" s="312">
        <v>7.0000000000000007E-2</v>
      </c>
      <c r="E250" s="302"/>
      <c r="G250" s="196"/>
      <c r="I250" s="220"/>
      <c r="K250" s="196"/>
    </row>
    <row r="251" spans="2:11" x14ac:dyDescent="0.2">
      <c r="B251" s="312" t="s">
        <v>368</v>
      </c>
      <c r="C251" s="312">
        <v>0.06</v>
      </c>
      <c r="E251" s="302"/>
      <c r="G251" s="196"/>
      <c r="I251" s="220"/>
      <c r="K251" s="196"/>
    </row>
    <row r="252" spans="2:11" x14ac:dyDescent="0.2">
      <c r="B252" s="312" t="s">
        <v>369</v>
      </c>
      <c r="C252" s="312">
        <v>0.06</v>
      </c>
      <c r="E252" s="302"/>
      <c r="G252" s="196"/>
      <c r="I252" s="220"/>
      <c r="K252" s="196"/>
    </row>
  </sheetData>
  <mergeCells count="39">
    <mergeCell ref="I14:I21"/>
    <mergeCell ref="I73:I78"/>
    <mergeCell ref="F221:G221"/>
    <mergeCell ref="I129:I133"/>
    <mergeCell ref="I134:I138"/>
    <mergeCell ref="I23:I24"/>
    <mergeCell ref="I164:I178"/>
    <mergeCell ref="D211:D220"/>
    <mergeCell ref="I152:I153"/>
    <mergeCell ref="I155:I156"/>
    <mergeCell ref="I106:I110"/>
    <mergeCell ref="H44:H46"/>
    <mergeCell ref="I113:I117"/>
    <mergeCell ref="B183:E183"/>
    <mergeCell ref="A199:B199"/>
    <mergeCell ref="G44:G46"/>
    <mergeCell ref="B195:E195"/>
    <mergeCell ref="D46:E46"/>
    <mergeCell ref="D44:E44"/>
    <mergeCell ref="A44:A46"/>
    <mergeCell ref="B44:B46"/>
    <mergeCell ref="D45:E45"/>
    <mergeCell ref="B47:E47"/>
    <mergeCell ref="B79:E79"/>
    <mergeCell ref="I64:I65"/>
    <mergeCell ref="I27:I31"/>
    <mergeCell ref="I45:I46"/>
    <mergeCell ref="I81:I102"/>
    <mergeCell ref="B32:E32"/>
    <mergeCell ref="B42:E42"/>
    <mergeCell ref="I34:I35"/>
    <mergeCell ref="I37:I41"/>
    <mergeCell ref="A4:I4"/>
    <mergeCell ref="A5:I5"/>
    <mergeCell ref="A6:I6"/>
    <mergeCell ref="A7:I7"/>
    <mergeCell ref="B10:E10"/>
    <mergeCell ref="A8:B8"/>
    <mergeCell ref="D8:H8"/>
  </mergeCells>
  <phoneticPr fontId="28" type="noConversion"/>
  <printOptions horizontalCentered="1" verticalCentered="1"/>
  <pageMargins left="0" right="0" top="0" bottom="0" header="0.31496062992125984" footer="0.31496062992125984"/>
  <pageSetup scale="53" orientation="landscape" horizontalDpi="4294967295" verticalDpi="4294967295" r:id="rId1"/>
  <rowBreaks count="9" manualBreakCount="9">
    <brk id="31" max="8" man="1"/>
    <brk id="56" max="8" man="1"/>
    <brk id="78" max="8" man="1"/>
    <brk id="110" max="8" man="1"/>
    <brk id="128" max="8" man="1"/>
    <brk id="149" max="8" man="1"/>
    <brk id="181" max="8" man="1"/>
    <brk id="182" max="8" man="1"/>
    <brk id="208" max="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dimension ref="B2:Z22"/>
  <sheetViews>
    <sheetView workbookViewId="0"/>
  </sheetViews>
  <sheetFormatPr baseColWidth="10" defaultColWidth="9.140625" defaultRowHeight="15" x14ac:dyDescent="0.25"/>
  <cols>
    <col min="1" max="1" width="9.140625" style="103"/>
    <col min="2" max="2" width="8.42578125" style="103" customWidth="1"/>
    <col min="3" max="3" width="31.42578125" style="103" customWidth="1"/>
    <col min="4" max="6" width="4.7109375" style="103" customWidth="1"/>
    <col min="7" max="7" width="4.140625" style="103" customWidth="1"/>
    <col min="8" max="8" width="5" style="103" customWidth="1"/>
    <col min="9" max="9" width="4.140625" style="103" customWidth="1"/>
    <col min="10" max="10" width="4.7109375" style="103" customWidth="1"/>
    <col min="11" max="11" width="4.42578125" style="103" customWidth="1"/>
    <col min="12" max="12" width="4.140625" style="103" customWidth="1"/>
    <col min="13" max="17" width="4.42578125" style="103" customWidth="1"/>
    <col min="18" max="18" width="4.7109375" style="103" customWidth="1"/>
    <col min="19" max="19" width="4.28515625" style="103" customWidth="1"/>
    <col min="20" max="20" width="5.7109375" style="103" customWidth="1"/>
    <col min="21" max="21" width="5.140625" style="103" customWidth="1"/>
    <col min="22" max="22" width="4.42578125" style="103" customWidth="1"/>
    <col min="23" max="23" width="3.7109375" style="103" customWidth="1"/>
    <col min="24" max="26" width="11.42578125" style="103" hidden="1" customWidth="1"/>
    <col min="27" max="251" width="11.42578125" style="103" customWidth="1"/>
    <col min="252" max="16384" width="9.140625" style="103"/>
  </cols>
  <sheetData>
    <row r="2" spans="2:23" ht="57" customHeight="1" x14ac:dyDescent="0.25">
      <c r="B2" s="1192"/>
      <c r="C2" s="1192"/>
      <c r="D2" s="1192"/>
      <c r="E2" s="1192"/>
      <c r="F2" s="1192"/>
      <c r="G2" s="1192"/>
      <c r="H2" s="1192"/>
      <c r="I2" s="1192"/>
      <c r="J2" s="1192"/>
      <c r="K2" s="1192"/>
      <c r="L2" s="1192"/>
      <c r="M2" s="1192"/>
      <c r="N2" s="1192"/>
      <c r="O2" s="1192"/>
      <c r="P2" s="1192"/>
      <c r="Q2" s="1192"/>
      <c r="R2" s="1192"/>
      <c r="S2" s="1192"/>
      <c r="T2" s="1192"/>
      <c r="U2" s="1192"/>
      <c r="V2" s="1192"/>
      <c r="W2" s="1192"/>
    </row>
    <row r="3" spans="2:23" ht="27.75" customHeight="1" x14ac:dyDescent="0.25">
      <c r="B3" s="1191" t="s">
        <v>45</v>
      </c>
      <c r="C3" s="1134"/>
      <c r="D3" s="1134"/>
      <c r="E3" s="1134"/>
      <c r="F3" s="1134"/>
      <c r="G3" s="1134"/>
      <c r="H3" s="1134"/>
      <c r="I3" s="1134"/>
      <c r="J3" s="1134"/>
      <c r="K3" s="1134"/>
      <c r="L3" s="1134"/>
      <c r="M3" s="1134"/>
      <c r="N3" s="1134"/>
      <c r="O3" s="1134"/>
      <c r="P3" s="1134"/>
      <c r="Q3" s="1134"/>
      <c r="R3" s="1134"/>
      <c r="S3" s="1134"/>
      <c r="T3" s="1134"/>
      <c r="U3" s="1134"/>
      <c r="V3" s="1134"/>
      <c r="W3" s="1134"/>
    </row>
    <row r="4" spans="2:23" ht="27.75" customHeight="1" x14ac:dyDescent="0.25">
      <c r="B4" s="1191" t="s">
        <v>146</v>
      </c>
      <c r="C4" s="1134"/>
      <c r="D4" s="1134"/>
      <c r="E4" s="1134"/>
      <c r="F4" s="1134"/>
      <c r="G4" s="1134"/>
      <c r="H4" s="1134"/>
      <c r="I4" s="1134"/>
      <c r="J4" s="1134"/>
      <c r="K4" s="1134"/>
      <c r="L4" s="1134"/>
      <c r="M4" s="1134"/>
      <c r="N4" s="1134"/>
      <c r="O4" s="1134"/>
      <c r="P4" s="1134"/>
      <c r="Q4" s="1134"/>
      <c r="R4" s="1134"/>
      <c r="S4" s="1134"/>
      <c r="T4" s="1134"/>
      <c r="U4" s="1134"/>
      <c r="V4" s="1134"/>
      <c r="W4" s="1134"/>
    </row>
    <row r="5" spans="2:23" ht="51" customHeight="1" x14ac:dyDescent="0.25">
      <c r="B5" s="1191" t="s">
        <v>155</v>
      </c>
      <c r="C5" s="1134"/>
      <c r="D5" s="1134"/>
      <c r="E5" s="1134"/>
      <c r="F5" s="1134"/>
      <c r="G5" s="1134"/>
      <c r="H5" s="1134"/>
      <c r="I5" s="1134"/>
      <c r="J5" s="1134"/>
      <c r="K5" s="1134"/>
      <c r="L5" s="1134"/>
      <c r="M5" s="1134"/>
      <c r="N5" s="1134"/>
      <c r="O5" s="1134"/>
      <c r="P5" s="1134"/>
      <c r="Q5" s="1134"/>
      <c r="R5" s="1134"/>
      <c r="S5" s="1134"/>
      <c r="T5" s="1134"/>
      <c r="U5" s="1134"/>
      <c r="V5" s="1134"/>
      <c r="W5" s="1134"/>
    </row>
    <row r="6" spans="2:23" ht="27.75" customHeight="1" x14ac:dyDescent="0.25">
      <c r="B6" s="1191" t="s">
        <v>147</v>
      </c>
      <c r="C6" s="1134"/>
      <c r="D6" s="1134"/>
      <c r="E6" s="1134"/>
      <c r="F6" s="1134"/>
      <c r="G6" s="1134"/>
      <c r="H6" s="1134"/>
      <c r="I6" s="1134"/>
      <c r="J6" s="1134"/>
      <c r="K6" s="1134"/>
      <c r="L6" s="1134"/>
      <c r="M6" s="1134"/>
      <c r="N6" s="1134"/>
      <c r="O6" s="1134"/>
      <c r="P6" s="1134"/>
      <c r="Q6" s="1134"/>
      <c r="R6" s="1134"/>
      <c r="S6" s="1134"/>
      <c r="T6" s="1134"/>
      <c r="U6" s="1134"/>
      <c r="V6" s="1134"/>
      <c r="W6" s="1134"/>
    </row>
    <row r="7" spans="2:23" ht="18.75" customHeight="1" x14ac:dyDescent="0.25">
      <c r="B7" s="1193" t="s">
        <v>148</v>
      </c>
      <c r="C7" s="1193"/>
      <c r="D7" s="1193"/>
      <c r="E7" s="1193"/>
      <c r="F7" s="1193"/>
      <c r="G7" s="1193"/>
      <c r="H7" s="1193"/>
      <c r="I7" s="1193"/>
      <c r="J7" s="1193"/>
      <c r="K7" s="1193"/>
      <c r="L7" s="1193"/>
      <c r="M7" s="1193"/>
      <c r="N7" s="1193"/>
      <c r="O7" s="1193"/>
      <c r="P7" s="1193"/>
      <c r="Q7" s="1193"/>
      <c r="R7" s="1193"/>
      <c r="S7" s="1193"/>
      <c r="T7" s="1193"/>
      <c r="U7" s="1193"/>
      <c r="V7" s="1193"/>
      <c r="W7" s="1193"/>
    </row>
    <row r="8" spans="2:23" ht="19.5" customHeight="1" x14ac:dyDescent="0.25">
      <c r="B8" s="104" t="s">
        <v>149</v>
      </c>
      <c r="C8" s="105" t="s">
        <v>150</v>
      </c>
      <c r="D8" s="106"/>
      <c r="E8" s="106"/>
      <c r="F8" s="106"/>
      <c r="G8" s="106"/>
      <c r="H8" s="106"/>
      <c r="I8" s="106"/>
      <c r="J8" s="106"/>
      <c r="K8" s="106"/>
      <c r="L8" s="106"/>
      <c r="M8" s="106"/>
      <c r="N8" s="106"/>
      <c r="O8" s="106"/>
      <c r="P8" s="106"/>
      <c r="Q8" s="106"/>
      <c r="R8" s="106"/>
      <c r="S8" s="106"/>
      <c r="T8" s="106"/>
    </row>
    <row r="9" spans="2:23" ht="13.5" customHeight="1" thickBot="1" x14ac:dyDescent="0.3">
      <c r="B9" s="104"/>
      <c r="C9" s="107"/>
      <c r="D9" s="106"/>
    </row>
    <row r="10" spans="2:23" ht="25.5" customHeight="1" thickBot="1" x14ac:dyDescent="0.3">
      <c r="B10" s="1194" t="s">
        <v>27</v>
      </c>
      <c r="C10" s="1196" t="s">
        <v>151</v>
      </c>
      <c r="D10" s="1198" t="s">
        <v>152</v>
      </c>
      <c r="E10" s="1199"/>
      <c r="F10" s="1199"/>
      <c r="G10" s="1199"/>
      <c r="H10" s="1199"/>
      <c r="I10" s="1199"/>
      <c r="J10" s="1199"/>
      <c r="K10" s="1199"/>
      <c r="L10" s="1199"/>
      <c r="M10" s="1199"/>
      <c r="N10" s="1199"/>
      <c r="O10" s="1199"/>
      <c r="P10" s="1199"/>
      <c r="Q10" s="1199"/>
      <c r="R10" s="1199"/>
      <c r="S10" s="1199"/>
      <c r="T10" s="1199"/>
      <c r="U10" s="1199"/>
      <c r="V10" s="1199"/>
      <c r="W10" s="1200"/>
    </row>
    <row r="11" spans="2:23" ht="25.5" customHeight="1" thickBot="1" x14ac:dyDescent="0.3">
      <c r="B11" s="1195"/>
      <c r="C11" s="1197"/>
      <c r="D11" s="108">
        <v>1</v>
      </c>
      <c r="E11" s="109">
        <v>2</v>
      </c>
      <c r="F11" s="109">
        <v>3</v>
      </c>
      <c r="G11" s="110">
        <v>4</v>
      </c>
      <c r="H11" s="111">
        <v>5</v>
      </c>
      <c r="I11" s="109">
        <v>6</v>
      </c>
      <c r="J11" s="109">
        <v>7</v>
      </c>
      <c r="K11" s="110">
        <v>8</v>
      </c>
      <c r="L11" s="109">
        <v>9</v>
      </c>
      <c r="M11" s="109">
        <v>10</v>
      </c>
      <c r="N11" s="109">
        <v>11</v>
      </c>
      <c r="O11" s="110">
        <v>12</v>
      </c>
      <c r="P11" s="109">
        <v>13</v>
      </c>
      <c r="Q11" s="109">
        <v>14</v>
      </c>
      <c r="R11" s="109">
        <v>15</v>
      </c>
      <c r="S11" s="110">
        <v>16</v>
      </c>
      <c r="T11" s="109">
        <v>17</v>
      </c>
      <c r="U11" s="109">
        <v>18</v>
      </c>
      <c r="V11" s="109">
        <v>19</v>
      </c>
      <c r="W11" s="110">
        <v>20</v>
      </c>
    </row>
    <row r="12" spans="2:23" ht="31.5" customHeight="1" x14ac:dyDescent="0.25">
      <c r="B12" s="112">
        <v>1</v>
      </c>
      <c r="C12" s="113" t="s">
        <v>1714</v>
      </c>
      <c r="D12" s="114"/>
      <c r="E12" s="115"/>
      <c r="F12" s="115"/>
      <c r="G12" s="116"/>
      <c r="H12" s="117"/>
      <c r="I12" s="118"/>
      <c r="J12" s="118"/>
      <c r="K12" s="119"/>
      <c r="L12" s="117"/>
      <c r="M12" s="118"/>
      <c r="N12" s="118"/>
      <c r="O12" s="119"/>
      <c r="P12" s="120"/>
      <c r="Q12" s="121"/>
      <c r="R12" s="122"/>
      <c r="S12" s="122"/>
      <c r="T12" s="123"/>
      <c r="U12" s="118"/>
      <c r="V12" s="118"/>
      <c r="W12" s="124"/>
    </row>
    <row r="13" spans="2:23" ht="27" customHeight="1" x14ac:dyDescent="0.25">
      <c r="B13" s="125">
        <v>2</v>
      </c>
      <c r="C13" s="126" t="s">
        <v>1715</v>
      </c>
      <c r="D13" s="127"/>
      <c r="E13" s="128"/>
      <c r="F13" s="128"/>
      <c r="G13" s="129"/>
      <c r="H13" s="130"/>
      <c r="I13" s="128"/>
      <c r="J13" s="132"/>
      <c r="K13" s="133"/>
      <c r="L13" s="131"/>
      <c r="M13" s="132"/>
      <c r="N13" s="132"/>
      <c r="O13" s="133"/>
      <c r="P13" s="132"/>
      <c r="Q13" s="132"/>
      <c r="R13" s="132"/>
      <c r="S13" s="133"/>
      <c r="T13" s="132"/>
      <c r="U13" s="132"/>
      <c r="V13" s="132"/>
      <c r="W13" s="133"/>
    </row>
    <row r="14" spans="2:23" ht="40.5" customHeight="1" thickBot="1" x14ac:dyDescent="0.3">
      <c r="B14" s="140">
        <v>3</v>
      </c>
      <c r="C14" s="141" t="s">
        <v>1716</v>
      </c>
      <c r="D14" s="142"/>
      <c r="E14" s="143"/>
      <c r="F14" s="143"/>
      <c r="G14" s="144"/>
      <c r="H14" s="145"/>
      <c r="I14" s="146"/>
      <c r="J14" s="146"/>
      <c r="K14" s="146"/>
      <c r="L14" s="145"/>
      <c r="M14" s="146"/>
      <c r="N14" s="146"/>
      <c r="O14" s="147"/>
      <c r="P14" s="146"/>
      <c r="Q14" s="146"/>
      <c r="R14" s="146"/>
      <c r="S14" s="147"/>
      <c r="T14" s="146"/>
      <c r="U14" s="146"/>
      <c r="V14" s="146"/>
      <c r="W14" s="147"/>
    </row>
    <row r="15" spans="2:23" x14ac:dyDescent="0.25">
      <c r="B15" s="151"/>
      <c r="C15" s="152"/>
      <c r="D15" s="152"/>
      <c r="E15" s="153"/>
      <c r="F15" s="153"/>
      <c r="G15" s="153"/>
      <c r="H15" s="153"/>
      <c r="I15" s="153"/>
      <c r="J15" s="153"/>
      <c r="K15" s="153"/>
      <c r="L15" s="153"/>
      <c r="M15" s="153"/>
      <c r="N15" s="153"/>
      <c r="O15" s="153"/>
      <c r="P15" s="153"/>
      <c r="Q15" s="153"/>
      <c r="R15" s="153"/>
      <c r="S15" s="153"/>
      <c r="T15" s="153"/>
      <c r="U15" s="153"/>
      <c r="V15" s="153"/>
      <c r="W15" s="154"/>
    </row>
    <row r="16" spans="2:23" x14ac:dyDescent="0.25">
      <c r="B16" s="155"/>
      <c r="C16" s="106" t="s">
        <v>153</v>
      </c>
      <c r="D16" s="106"/>
      <c r="W16" s="156"/>
    </row>
    <row r="17" spans="2:23" x14ac:dyDescent="0.25">
      <c r="B17" s="157"/>
      <c r="D17" s="148" t="s">
        <v>65</v>
      </c>
      <c r="P17" s="149" t="s">
        <v>65</v>
      </c>
      <c r="Q17" s="149"/>
      <c r="W17" s="156"/>
    </row>
    <row r="18" spans="2:23" x14ac:dyDescent="0.25">
      <c r="B18" s="157"/>
      <c r="D18" s="148"/>
      <c r="P18" s="149"/>
      <c r="Q18" s="149"/>
      <c r="W18" s="156"/>
    </row>
    <row r="19" spans="2:23" x14ac:dyDescent="0.25">
      <c r="B19" s="157"/>
      <c r="C19" s="150" t="s">
        <v>140</v>
      </c>
      <c r="D19" s="149" t="s">
        <v>65</v>
      </c>
      <c r="W19" s="156"/>
    </row>
    <row r="20" spans="2:23" x14ac:dyDescent="0.25">
      <c r="B20" s="157"/>
      <c r="C20" s="103" t="s">
        <v>154</v>
      </c>
      <c r="W20" s="156"/>
    </row>
    <row r="21" spans="2:23" x14ac:dyDescent="0.25">
      <c r="B21" s="157"/>
      <c r="C21" s="1190" t="s">
        <v>157</v>
      </c>
      <c r="D21" s="1190"/>
      <c r="E21" s="1190"/>
      <c r="W21" s="156"/>
    </row>
    <row r="22" spans="2:23" ht="15.75" thickBot="1" x14ac:dyDescent="0.3">
      <c r="B22" s="158"/>
      <c r="C22" s="161"/>
      <c r="D22" s="159"/>
      <c r="E22" s="159"/>
      <c r="F22" s="159"/>
      <c r="G22" s="159"/>
      <c r="H22" s="159"/>
      <c r="I22" s="159"/>
      <c r="J22" s="159"/>
      <c r="K22" s="159"/>
      <c r="L22" s="159"/>
      <c r="M22" s="159"/>
      <c r="N22" s="159"/>
      <c r="O22" s="159"/>
      <c r="P22" s="159"/>
      <c r="Q22" s="159"/>
      <c r="R22" s="159"/>
      <c r="S22" s="159"/>
      <c r="T22" s="159"/>
      <c r="U22" s="159"/>
      <c r="V22" s="159"/>
      <c r="W22" s="160"/>
    </row>
  </sheetData>
  <mergeCells count="10">
    <mergeCell ref="C21:E21"/>
    <mergeCell ref="B6:W6"/>
    <mergeCell ref="B2:W2"/>
    <mergeCell ref="B5:W5"/>
    <mergeCell ref="B7:W7"/>
    <mergeCell ref="B10:B11"/>
    <mergeCell ref="C10:C11"/>
    <mergeCell ref="D10:W10"/>
    <mergeCell ref="B3:W3"/>
    <mergeCell ref="B4:W4"/>
  </mergeCells>
  <pageMargins left="0.7" right="0.7" top="0.75" bottom="0.75" header="0.3" footer="0.3"/>
  <pageSetup scale="58"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1" ma:contentTypeDescription="Create a new document." ma:contentTypeScope="" ma:versionID="fce3ff54e118bd0ddcdb29c1196aa991">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8393c2c1729e50f9b758f098a80514a3"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0CBB29-6822-40E3-A216-365ABA522B7A}">
  <ds:schemaRefs>
    <ds:schemaRef ds:uri="http://schemas.microsoft.com/sharepoint/v3/contenttype/forms"/>
  </ds:schemaRefs>
</ds:datastoreItem>
</file>

<file path=customXml/itemProps2.xml><?xml version="1.0" encoding="utf-8"?>
<ds:datastoreItem xmlns:ds="http://schemas.openxmlformats.org/officeDocument/2006/customXml" ds:itemID="{C720A915-77A2-4037-A293-3379FD5CC050}">
  <ds:schemaRef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af7bed4b-4a9a-4804-96c3-5d216b0f9cd7"/>
    <ds:schemaRef ds:uri="fe0b9e76-ebe7-413e-bebd-1486cc6190aa"/>
    <ds:schemaRef ds:uri="http://www.w3.org/XML/1998/namespace"/>
    <ds:schemaRef ds:uri="http://purl.org/dc/terms/"/>
  </ds:schemaRefs>
</ds:datastoreItem>
</file>

<file path=customXml/itemProps3.xml><?xml version="1.0" encoding="utf-8"?>
<ds:datastoreItem xmlns:ds="http://schemas.openxmlformats.org/officeDocument/2006/customXml" ds:itemID="{8E0CEAD9-0454-449B-B27D-6BAA8965F5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CANT OBRAS</vt:lpstr>
      <vt:lpstr>PRESUPUESTO TOTAL  (prueba)</vt:lpstr>
      <vt:lpstr>PRESUPUESTO TOTAL (2)</vt:lpstr>
      <vt:lpstr>Ppto TIPO (2)</vt:lpstr>
      <vt:lpstr>GRUPO MGA</vt:lpstr>
      <vt:lpstr>Cortes y Llenos</vt:lpstr>
      <vt:lpstr>AIU con omt-paga- y cv</vt:lpstr>
      <vt:lpstr>FORMULARIO 1 - Pliego tipo</vt:lpstr>
      <vt:lpstr>Asesorías Especializadas</vt:lpstr>
      <vt:lpstr>Archivo señalización</vt:lpstr>
      <vt:lpstr>CANTIDADES</vt:lpstr>
      <vt:lpstr>CRONOGRAMA</vt:lpstr>
      <vt:lpstr>'CANT OBRAS'!Área_de_impresión</vt:lpstr>
      <vt:lpstr>CANTIDADES!Área_de_impresión</vt:lpstr>
      <vt:lpstr>CRONOGRAMA!Área_de_impresión</vt:lpstr>
      <vt:lpstr>'FORMULARIO 1 - Pliego tipo'!Área_de_impresión</vt:lpstr>
      <vt:lpstr>'GRUPO MGA'!Área_de_impresión</vt:lpstr>
      <vt:lpstr>'PRESUPUESTO TOTAL  (prueba)'!Área_de_impresión</vt:lpstr>
      <vt:lpstr>'PRESUPUESTO TOTAL (2)'!Área_de_impresión</vt:lpstr>
      <vt:lpstr>'Archivo señalización'!Títulos_a_imprimir</vt:lpstr>
      <vt:lpstr>'CANT OBRAS'!Títulos_a_imprimir</vt:lpstr>
      <vt:lpstr>CANTIDADES!Títulos_a_imprimir</vt:lpstr>
      <vt:lpstr>'Cortes y Llenos'!Títulos_a_imprimir</vt:lpstr>
      <vt:lpstr>'FORMULARIO 1 - Pliego tipo'!Títulos_a_imprimir</vt:lpstr>
      <vt:lpstr>'PRESUPUESTO TOTAL  (prueba)'!Títulos_a_imprimir</vt:lpstr>
      <vt:lpstr>'PRESUPUESTO TOTAL (2)'!Títulos_a_imprimir</vt:lpstr>
    </vt:vector>
  </TitlesOfParts>
  <Company>Gobernacion de Antioquia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DTDI</dc:creator>
  <cp:lastModifiedBy>Aura Tapasco</cp:lastModifiedBy>
  <cp:revision/>
  <cp:lastPrinted>2022-05-20T08:25:51Z</cp:lastPrinted>
  <dcterms:created xsi:type="dcterms:W3CDTF">2008-09-15T14:19:29Z</dcterms:created>
  <dcterms:modified xsi:type="dcterms:W3CDTF">2022-10-03T15:54:56Z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