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INFRAESTRUCTURA 2022\4. OTROSIS\CS 005 2022 CERRAJERIA\"/>
    </mc:Choice>
  </mc:AlternateContent>
  <bookViews>
    <workbookView xWindow="0" yWindow="0" windowWidth="28800" windowHeight="11205" firstSheet="3" activeTab="3"/>
  </bookViews>
  <sheets>
    <sheet name="PROPUESTA-2016 (2)" sheetId="1" state="hidden" r:id="rId1"/>
    <sheet name="PROPUESTA-2016 (3)" sheetId="2" state="hidden" r:id="rId2"/>
    <sheet name="Hoja3" sheetId="11" state="hidden" r:id="rId3"/>
    <sheet name="PARCIAL 1" sheetId="12" r:id="rId4"/>
    <sheet name="Hoja4" sheetId="8" state="hidden" r:id="rId5"/>
    <sheet name="Hoja5" sheetId="9" state="hidden" r:id="rId6"/>
    <sheet name="Hoja1" sheetId="5" state="hidden" r:id="rId7"/>
    <sheet name="Hoja2" sheetId="6" state="hidden" r:id="rId8"/>
  </sheets>
  <definedNames>
    <definedName name="_xlnm.Print_Area" localSheetId="3">'PARCIAL 1'!$A$1:$L$42</definedName>
    <definedName name="_xlnm.Print_Area" localSheetId="0">'PROPUESTA-2016 (2)'!$A$1:$G$30</definedName>
    <definedName name="_xlnm.Print_Area" localSheetId="1">'PROPUESTA-2016 (3)'!$A$1:$E$27</definedName>
    <definedName name="_xlnm.Print_Titles" localSheetId="0">'PROPUESTA-2016 (2)'!$2:$2</definedName>
    <definedName name="_xlnm.Print_Titles" localSheetId="1">'PROPUESTA-2016 (3)'!#REF!</definedName>
  </definedNames>
  <calcPr calcId="162913"/>
</workbook>
</file>

<file path=xl/calcChain.xml><?xml version="1.0" encoding="utf-8"?>
<calcChain xmlns="http://schemas.openxmlformats.org/spreadsheetml/2006/main">
  <c r="E39" i="12" l="1"/>
  <c r="E38" i="12"/>
  <c r="G18" i="12" l="1"/>
  <c r="J14" i="12" l="1"/>
  <c r="J13" i="12"/>
  <c r="H7" i="12" l="1"/>
  <c r="K13" i="12"/>
  <c r="J15" i="12"/>
  <c r="J16" i="12"/>
  <c r="J17" i="12"/>
  <c r="J18" i="12"/>
  <c r="J19" i="12"/>
  <c r="J20" i="12"/>
  <c r="J21" i="12"/>
  <c r="J22" i="12"/>
  <c r="J23" i="12"/>
  <c r="J24" i="12"/>
  <c r="J25" i="12"/>
  <c r="J26" i="12"/>
  <c r="J27" i="12"/>
  <c r="J28" i="12"/>
  <c r="J29" i="12"/>
  <c r="J30" i="12"/>
  <c r="J31" i="12"/>
  <c r="J32" i="12"/>
  <c r="J33" i="12"/>
  <c r="J34" i="12"/>
  <c r="K15" i="12" l="1"/>
  <c r="K29" i="12"/>
  <c r="K22" i="12"/>
  <c r="K16" i="12"/>
  <c r="K31" i="12"/>
  <c r="K24" i="12"/>
  <c r="K30" i="12"/>
  <c r="K17" i="12"/>
  <c r="K28" i="12"/>
  <c r="K33" i="12"/>
  <c r="K19" i="12"/>
  <c r="K14" i="12"/>
  <c r="K23" i="12"/>
  <c r="K34" i="12"/>
  <c r="K21" i="12"/>
  <c r="K25" i="12"/>
  <c r="K18" i="12"/>
  <c r="K32" i="12"/>
  <c r="K20" i="12"/>
  <c r="K27" i="12"/>
  <c r="K26" i="12"/>
  <c r="G13" i="12"/>
  <c r="E37" i="12"/>
  <c r="G34" i="12"/>
  <c r="G33" i="12"/>
  <c r="G32" i="12"/>
  <c r="G31" i="12"/>
  <c r="G30" i="12"/>
  <c r="G29" i="12"/>
  <c r="G28" i="12"/>
  <c r="G27" i="12"/>
  <c r="G26" i="12"/>
  <c r="G25" i="12"/>
  <c r="G24" i="12"/>
  <c r="G23" i="12"/>
  <c r="G22" i="12"/>
  <c r="G21" i="12"/>
  <c r="G20" i="12"/>
  <c r="G19" i="12"/>
  <c r="G17" i="12"/>
  <c r="G16" i="12"/>
  <c r="G14" i="12"/>
  <c r="H35" i="12" l="1"/>
  <c r="F38" i="12" s="1"/>
  <c r="G15" i="12"/>
  <c r="G35" i="12" s="1"/>
  <c r="F37" i="12" s="1"/>
  <c r="F39" i="12" l="1"/>
  <c r="F40" i="12" s="1"/>
  <c r="G42" i="11"/>
  <c r="G56" i="11"/>
  <c r="G57" i="11"/>
  <c r="M5" i="11" l="1"/>
  <c r="M8" i="11"/>
  <c r="M9" i="11"/>
  <c r="M10" i="11"/>
  <c r="M15" i="11"/>
  <c r="F42" i="11"/>
  <c r="B54" i="11"/>
  <c r="B57" i="11" s="1"/>
  <c r="G55" i="11"/>
  <c r="G54" i="11" s="1"/>
  <c r="J14" i="11" s="1"/>
  <c r="M14" i="11" s="1"/>
  <c r="B59" i="11"/>
  <c r="B62" i="11" s="1"/>
  <c r="G60" i="11"/>
  <c r="G61" i="11"/>
  <c r="G62" i="11"/>
  <c r="B49" i="11"/>
  <c r="B52" i="11" s="1"/>
  <c r="B44" i="11"/>
  <c r="B47" i="11" s="1"/>
  <c r="B39" i="11"/>
  <c r="B42" i="11" s="1"/>
  <c r="G52" i="11"/>
  <c r="G51" i="11"/>
  <c r="G50" i="11"/>
  <c r="G47" i="11"/>
  <c r="G46" i="11"/>
  <c r="G45" i="11"/>
  <c r="G41" i="11"/>
  <c r="G40" i="11"/>
  <c r="B34" i="11"/>
  <c r="B37" i="11" s="1"/>
  <c r="G37" i="11"/>
  <c r="G36" i="11"/>
  <c r="G35" i="11"/>
  <c r="B29" i="11"/>
  <c r="B32" i="11" s="1"/>
  <c r="G32" i="11"/>
  <c r="G31" i="11"/>
  <c r="G29" i="11" s="1"/>
  <c r="J9" i="11" s="1"/>
  <c r="G30" i="11"/>
  <c r="B24" i="11"/>
  <c r="B27" i="11" s="1"/>
  <c r="G27" i="11"/>
  <c r="G26" i="11"/>
  <c r="G25" i="11"/>
  <c r="B19" i="11"/>
  <c r="B22" i="11" s="1"/>
  <c r="G22" i="11"/>
  <c r="G21" i="11"/>
  <c r="G20" i="11"/>
  <c r="B14" i="11"/>
  <c r="B17" i="11" s="1"/>
  <c r="G17" i="11"/>
  <c r="G16" i="11"/>
  <c r="G15" i="11"/>
  <c r="B9" i="11"/>
  <c r="B12" i="11" s="1"/>
  <c r="G12" i="11"/>
  <c r="G11" i="11"/>
  <c r="G10" i="11"/>
  <c r="G6" i="11"/>
  <c r="G7" i="11"/>
  <c r="G5" i="11"/>
  <c r="G59" i="11" l="1"/>
  <c r="J15" i="11" s="1"/>
  <c r="G34" i="11"/>
  <c r="J10" i="11" s="1"/>
  <c r="G14" i="11"/>
  <c r="J6" i="11" s="1"/>
  <c r="M6" i="11" s="1"/>
  <c r="G44" i="11"/>
  <c r="J12" i="11" s="1"/>
  <c r="M12" i="11" s="1"/>
  <c r="G4" i="11"/>
  <c r="G49" i="11"/>
  <c r="J13" i="11" s="1"/>
  <c r="M13" i="11" s="1"/>
  <c r="G39" i="11"/>
  <c r="J11" i="11" s="1"/>
  <c r="M11" i="11" s="1"/>
  <c r="G24" i="11"/>
  <c r="J8" i="11" s="1"/>
  <c r="G19" i="11"/>
  <c r="J7" i="11" s="1"/>
  <c r="M7" i="11" s="1"/>
  <c r="J4" i="11"/>
  <c r="M4" i="11" s="1"/>
  <c r="G9" i="11"/>
  <c r="J5" i="11" s="1"/>
  <c r="F16" i="9" l="1"/>
  <c r="G16" i="9" s="1"/>
  <c r="F15" i="9"/>
  <c r="G15" i="9" s="1"/>
  <c r="F14" i="9"/>
  <c r="G14" i="9" s="1"/>
  <c r="F13" i="9"/>
  <c r="G13" i="9" s="1"/>
  <c r="G12" i="9"/>
  <c r="G11" i="9"/>
  <c r="G10" i="9"/>
  <c r="F9" i="9"/>
  <c r="G9" i="9" s="1"/>
  <c r="G8" i="9"/>
  <c r="G7" i="9"/>
  <c r="G6" i="9"/>
  <c r="G5" i="9"/>
  <c r="G4" i="9"/>
  <c r="G3" i="9"/>
  <c r="G2" i="9"/>
  <c r="G1" i="9"/>
  <c r="G54" i="8"/>
  <c r="G53" i="8"/>
  <c r="G51" i="8"/>
  <c r="G49" i="8"/>
  <c r="G48" i="8"/>
  <c r="G47" i="8"/>
  <c r="F46" i="8"/>
  <c r="G46" i="8" s="1"/>
  <c r="G44" i="8"/>
  <c r="F43" i="8"/>
  <c r="G43" i="8" s="1"/>
  <c r="F42" i="8"/>
  <c r="G42" i="8" s="1"/>
  <c r="F41" i="8"/>
  <c r="G41" i="8" s="1"/>
  <c r="G40" i="8"/>
  <c r="G39" i="8"/>
  <c r="F37" i="8"/>
  <c r="F36" i="8"/>
  <c r="G36" i="8" s="1"/>
  <c r="G35" i="8"/>
  <c r="G34" i="8"/>
  <c r="F33" i="8"/>
  <c r="G33" i="8" s="1"/>
  <c r="F32" i="8"/>
  <c r="G32" i="8" s="1"/>
  <c r="F31" i="8"/>
  <c r="G31" i="8" s="1"/>
  <c r="G30" i="8"/>
  <c r="G29" i="8"/>
  <c r="G27" i="8"/>
  <c r="G26" i="8"/>
  <c r="G25" i="8"/>
  <c r="G23" i="8"/>
  <c r="G22" i="8"/>
  <c r="G21" i="8"/>
  <c r="G19" i="8"/>
  <c r="F18" i="8"/>
  <c r="G18" i="8" s="1"/>
  <c r="G16" i="8"/>
  <c r="F15" i="8"/>
  <c r="G15" i="8" s="1"/>
  <c r="G13" i="8"/>
  <c r="G12" i="8"/>
  <c r="F10" i="8"/>
  <c r="G10" i="8" s="1"/>
  <c r="G9" i="8"/>
  <c r="G8" i="8"/>
  <c r="F7" i="8"/>
  <c r="G7" i="8" s="1"/>
  <c r="G6" i="8"/>
  <c r="G5" i="8"/>
  <c r="G4" i="8"/>
  <c r="G3" i="8"/>
  <c r="G11" i="6"/>
  <c r="G23" i="6"/>
  <c r="F13" i="6"/>
  <c r="G13" i="6" s="1"/>
  <c r="F22" i="6"/>
  <c r="G22" i="6" s="1"/>
  <c r="F8" i="6"/>
  <c r="G8" i="6" s="1"/>
  <c r="F3" i="6"/>
  <c r="G3" i="6" s="1"/>
  <c r="F2" i="6"/>
  <c r="G2" i="6" s="1"/>
  <c r="G10" i="6"/>
  <c r="F7" i="6"/>
  <c r="G7" i="6" s="1"/>
  <c r="F21" i="6"/>
  <c r="G21" i="6" s="1"/>
  <c r="F4" i="6"/>
  <c r="G4" i="6" s="1"/>
  <c r="F16" i="6"/>
  <c r="G16" i="6" s="1"/>
  <c r="G9" i="6"/>
  <c r="F20" i="6"/>
  <c r="G20" i="6" s="1"/>
  <c r="G19" i="6"/>
  <c r="G5" i="6"/>
  <c r="F26" i="6"/>
  <c r="G17" i="6"/>
  <c r="F18" i="6"/>
  <c r="G18" i="6" s="1"/>
  <c r="G1" i="6"/>
  <c r="F6" i="6"/>
  <c r="G6" i="6" s="1"/>
  <c r="G14" i="6"/>
  <c r="F12" i="6"/>
  <c r="G12" i="6" s="1"/>
  <c r="G15" i="6"/>
  <c r="F25" i="6"/>
  <c r="G25" i="6" s="1"/>
  <c r="G24" i="6"/>
  <c r="G27" i="6"/>
  <c r="A3" i="5" l="1"/>
  <c r="A4" i="5" s="1"/>
  <c r="D12" i="5"/>
  <c r="E12" i="5" s="1"/>
  <c r="D11" i="5"/>
  <c r="E11" i="5" s="1"/>
  <c r="D10" i="5"/>
  <c r="E10" i="5" s="1"/>
  <c r="D9" i="5"/>
  <c r="E9" i="5" s="1"/>
  <c r="D8" i="5"/>
  <c r="E8" i="5" s="1"/>
  <c r="D7" i="5"/>
  <c r="E7" i="5" s="1"/>
  <c r="D6" i="5"/>
  <c r="E6" i="5" s="1"/>
  <c r="D5" i="5"/>
  <c r="E5" i="5" s="1"/>
  <c r="D4" i="5"/>
  <c r="E4" i="5" s="1"/>
  <c r="D3" i="5"/>
  <c r="E3" i="5" s="1"/>
  <c r="E13" i="5" l="1"/>
  <c r="A5" i="5"/>
  <c r="A6" i="5" l="1"/>
  <c r="A7" i="5" s="1"/>
  <c r="A8" i="5" s="1"/>
  <c r="A9" i="5" s="1"/>
  <c r="A10" i="5" s="1"/>
  <c r="A11" i="5" s="1"/>
  <c r="A12" i="5" s="1"/>
  <c r="F24" i="1" l="1"/>
  <c r="F26" i="1"/>
  <c r="F25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7" i="1" l="1"/>
  <c r="F28" i="1" s="1"/>
  <c r="F29" i="1" s="1"/>
</calcChain>
</file>

<file path=xl/sharedStrings.xml><?xml version="1.0" encoding="utf-8"?>
<sst xmlns="http://schemas.openxmlformats.org/spreadsheetml/2006/main" count="335" uniqueCount="171">
  <si>
    <t>Item</t>
  </si>
  <si>
    <t xml:space="preserve">Descripción </t>
  </si>
  <si>
    <t>Cant.</t>
  </si>
  <si>
    <t>V. Unit.</t>
  </si>
  <si>
    <t>V. Total</t>
  </si>
  <si>
    <t xml:space="preserve">Suministro e Instalación de Cantorena Eléctrica con Chapa de Pera </t>
  </si>
  <si>
    <t xml:space="preserve">Suministro e Instalación de Cilindros para Chapas Doble Pasador con 2 Llaves </t>
  </si>
  <si>
    <t xml:space="preserve">Suministro e Instalación de Metro de Cadena Eslabón para asegurar Candados </t>
  </si>
  <si>
    <t xml:space="preserve">Suministro e Instalación de Cantoneras para Chapas Doble Pasador </t>
  </si>
  <si>
    <t>Subtotal</t>
  </si>
  <si>
    <t>VALOR TOTAL</t>
  </si>
  <si>
    <t>PRESUPUESTO CERRAJERIA 
MUNICIPIO DE SIBATÉ CUNDINAMARCA</t>
  </si>
  <si>
    <t xml:space="preserve">IVA </t>
  </si>
  <si>
    <t xml:space="preserve">Suministro de Candado cuello standard 60 mm en acero endurecido, con argolla resistente a cortes </t>
  </si>
  <si>
    <t xml:space="preserve">Suministro de Candado cuello standard 40 mm en acero endurecido, con argolla resistente a cortes </t>
  </si>
  <si>
    <t xml:space="preserve">Suministro de Candado cuello standard 30 mm en acero endurecido, con argolla resistente a cortes </t>
  </si>
  <si>
    <t xml:space="preserve">Cambio de Guardas en cerradura doble Pasador Yale, Gato, Inafer, Vera y de Seguridad, Incluye 2 Llaves </t>
  </si>
  <si>
    <t xml:space="preserve">Duplicado de todo tipo de Llaves </t>
  </si>
  <si>
    <t xml:space="preserve">Cambio de Guardas en Chapas de Pomo Incluye 2 Llaves </t>
  </si>
  <si>
    <t>Arreglo y Mantenimiento de Archivadores con suministro de Rieles y cualquier accesorio para su correcto funcionamiento</t>
  </si>
  <si>
    <t>Und</t>
  </si>
  <si>
    <t>Mantenimiento de Marcos y Puertas en Lámina con Soldadura. Incluye nivelación, enderezamiento y ajuste de cierre.</t>
  </si>
  <si>
    <t>Mantenimiento de Marcos y Puertas en madera. Incluye nivelación, enderezamiento y ajuste de cierre.</t>
  </si>
  <si>
    <t>Suministro e Instalación cerradura mueble cajón / Escritorio, cromada con pasador rectangular fabricada en Hierro.</t>
  </si>
  <si>
    <t xml:space="preserve">Suministro e Instalación de Pasadores con Soldadura en Puerta de Lámina </t>
  </si>
  <si>
    <t>Suministro e Instalación de cerrojo en acero puerta cadena para Puerta de Madera</t>
  </si>
  <si>
    <t>Suministro e Instalación de cerradura Cremallera</t>
  </si>
  <si>
    <t>Suministro e Instalación de Cerrojo doble cerrojo muerto de entrada con llave, grado 3, ajustable para cualquier puerta, alta seguridad. En acero color satinado</t>
  </si>
  <si>
    <t>Suministro e Instalación de cerraduras cilindricas de pomo en aluminio anodinado pulido y lacado.</t>
  </si>
  <si>
    <t>ML</t>
  </si>
  <si>
    <t>Suministro e Instalación de Chasos Metálico expansivo, en Pasta, Nylon impacto hasta 1/2"</t>
  </si>
  <si>
    <t>Suministro e Instalación de Platinas en Puerta de Lámina hasta 1/8" x 1/2"</t>
  </si>
  <si>
    <t>Suministro e Instalación de Manijas metalicas para Puertas y Escritorios cualquier tamaño</t>
  </si>
  <si>
    <t xml:space="preserve">Suministro de cilindros de seguridad para diferentes Chapas </t>
  </si>
  <si>
    <t>Suministro e Instalación de Bocacilindros</t>
  </si>
  <si>
    <t>Ítem</t>
  </si>
  <si>
    <t>Suministro e Instalación de cerraduras cilíndricas de pomo en aluminio anodinado pulido y lacado.</t>
  </si>
  <si>
    <t>Suministro e Instalación de Manijas metálicas para Puertas y Escritorios cualquier tamaño</t>
  </si>
  <si>
    <t>UND</t>
  </si>
  <si>
    <t>Suministro de pestillo para chapa de seguridad</t>
  </si>
  <si>
    <t>Arreglo de Reja - Puerta Principal con Soldadura, suministro de angulos y varilla.</t>
  </si>
  <si>
    <t>Cambio de Guardas en cerradura doble Pasador Yale, Gato, Inafer, Vera y de Seguridad, Incluye 2 llaves.</t>
  </si>
  <si>
    <t>Suministro de cilindros de seguridad para diferentes chapas</t>
  </si>
  <si>
    <t>Suministro e Instalacion de Metro de Cadena Eslabon para asegurar candados.</t>
  </si>
  <si>
    <t>Arreglo de Puerta en lamina con suministro de bisagras con soldadura</t>
  </si>
  <si>
    <t>Suministro e instalacion de chapas de gancho para mueble</t>
  </si>
  <si>
    <t>Suministro e instalacion de chapas de seguridad en oficina</t>
  </si>
  <si>
    <t>Suministro de candados No. 60</t>
  </si>
  <si>
    <t>Apertura de cerrojo y/o chapas doble pasador x perdida de llave</t>
  </si>
  <si>
    <t>Suministro e instalacion de chapa de escritorio para oficina</t>
  </si>
  <si>
    <t>Suministro de todo tipo de manijas</t>
  </si>
  <si>
    <t>SECRETARIA DE INFRAESTRUCTURA</t>
  </si>
  <si>
    <t xml:space="preserve">ITEM </t>
  </si>
  <si>
    <t>DESCRIPCION</t>
  </si>
  <si>
    <t>CANTIDAD</t>
  </si>
  <si>
    <t>V. UNITARIO</t>
  </si>
  <si>
    <t>V. TOTAL</t>
  </si>
  <si>
    <t xml:space="preserve">Suministro e Instalación de Chapa de Seguridad YALE en Puerta </t>
  </si>
  <si>
    <t>Suministro de Candado EGRET No. 60</t>
  </si>
  <si>
    <t xml:space="preserve">IED PabloNeruda </t>
  </si>
  <si>
    <t xml:space="preserve">Suministro e Instalación de Chapa de Seguridad YALE en Puerta Principal - Incluye Soldadura  </t>
  </si>
  <si>
    <r>
      <t xml:space="preserve">Arreglo de Puertas Rejas - con Sumunistro de Varilla de </t>
    </r>
    <r>
      <rPr>
        <sz val="9"/>
        <rFont val="Arial"/>
        <family val="2"/>
      </rPr>
      <t>½"</t>
    </r>
    <r>
      <rPr>
        <sz val="9"/>
        <rFont val="Times New Roman"/>
        <family val="1"/>
      </rPr>
      <t xml:space="preserve"> con soldadura en baños hombres </t>
    </r>
  </si>
  <si>
    <t xml:space="preserve">Arreglo de marcos de puertas con soldaduras y chasos en diferentes salones </t>
  </si>
  <si>
    <t xml:space="preserve">Mantenimiento y arreglo de chapas en diferentes puertas </t>
  </si>
  <si>
    <t xml:space="preserve">Suministro e Instalación de Bisagras en puerta en salones, incluye soldadura </t>
  </si>
  <si>
    <t xml:space="preserve">Suministro de Codo para Chapa YALE </t>
  </si>
  <si>
    <t xml:space="preserve">Hechura de Duplicados para diferentes puertas </t>
  </si>
  <si>
    <t xml:space="preserve">Cambio de Guardas Chapa YALE </t>
  </si>
  <si>
    <t xml:space="preserve">CIC - Pablo Neruda </t>
  </si>
  <si>
    <t xml:space="preserve">Suministro e Instalación de chapas INAFER en baños </t>
  </si>
  <si>
    <t xml:space="preserve">Ajuste de Puerta con Soldadura y chasos en baños </t>
  </si>
  <si>
    <t xml:space="preserve">IED - SAN BENITO </t>
  </si>
  <si>
    <t xml:space="preserve">Suministro de Candado YALE No. 60 de Seguridad </t>
  </si>
  <si>
    <t xml:space="preserve">Salón Comunal Vereda Perico </t>
  </si>
  <si>
    <t xml:space="preserve">Arreglo de Rejas con Soladura y Suministro de Varilla Cuadrada </t>
  </si>
  <si>
    <t xml:space="preserve">Suministro e instalación de Chapas INAFER Doble Pasador en Salón de Implementos y Oficina </t>
  </si>
  <si>
    <t>Escuela Vereda Perico</t>
  </si>
  <si>
    <t xml:space="preserve">Suministro e Instalación de Chapa INAFER en baños profesoras </t>
  </si>
  <si>
    <t xml:space="preserve">Suministro e Instalación de Cantonera con Soldadura en Salón de 4º de Primaria </t>
  </si>
  <si>
    <t xml:space="preserve">Suminstro de Pasador portacandado en Salon docentes </t>
  </si>
  <si>
    <t xml:space="preserve">Escuela San Rafael </t>
  </si>
  <si>
    <t xml:space="preserve">Suministro de chapa YALE con 3 llaves en Salón de Sistemas </t>
  </si>
  <si>
    <t xml:space="preserve">Abertura de Chapa en puerta de Sala de Aseo y hechura de llaves </t>
  </si>
  <si>
    <t>Casa Cultural La Quinta</t>
  </si>
  <si>
    <t xml:space="preserve">Suministro e Instalación de Chapas para Escritorio en diferentes oficinas </t>
  </si>
  <si>
    <t xml:space="preserve">Suministro de Candado EGRET No. 50 en Oficina Salud </t>
  </si>
  <si>
    <t xml:space="preserve">Cambio de Guardas Chapa de Seguridad - Oficina, Cuarto de Implenentos y Bodega  </t>
  </si>
  <si>
    <t xml:space="preserve">Traslado de Chapas de Pomo de una oficina a otra con nueva instalación </t>
  </si>
  <si>
    <t xml:space="preserve">Arreglo de Chapa AZTECA en Auditorio </t>
  </si>
  <si>
    <t xml:space="preserve">Suministro e Instalación de Chapas INAFER para diferentes puertas </t>
  </si>
  <si>
    <t xml:space="preserve">Cambio de Guardas de Chapas para diferentes puertas </t>
  </si>
  <si>
    <t xml:space="preserve">Pintada de portones  </t>
  </si>
  <si>
    <t xml:space="preserve">Casa de la Justicia </t>
  </si>
  <si>
    <t xml:space="preserve">Cambio de Guardas de Chapa Pomo en Oficina de Fiscal </t>
  </si>
  <si>
    <t>Suministro de Chapa de Escritorio en Oficina de Fiscal</t>
  </si>
  <si>
    <t xml:space="preserve">Cambio de Guardas Chapa YALE AZTECA  en Baño de hombres </t>
  </si>
  <si>
    <t xml:space="preserve">Mantenimiento de Candados de Rejas </t>
  </si>
  <si>
    <t xml:space="preserve">Mantenimiento de Chapas en Rejas Principales </t>
  </si>
  <si>
    <t xml:space="preserve">Hechura de duplicados para Candados y Chapas </t>
  </si>
  <si>
    <t xml:space="preserve">Suministro de Pestillo y Arreglo de la misma </t>
  </si>
  <si>
    <t xml:space="preserve">Plaza de Toros </t>
  </si>
  <si>
    <t xml:space="preserve">Cambio de Guardas de Chapas Doble Pasador en Oficina y Bodega </t>
  </si>
  <si>
    <t xml:space="preserve">Arreglo de Chapa de Gancho con hechura de llaves en Cuarto de Báscula </t>
  </si>
  <si>
    <t xml:space="preserve">Cambio e guardas Chapa INAFER Doble Pasador en puerta lado de tacos de la Luz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</si>
  <si>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</t>
  </si>
  <si>
    <t>Despacho</t>
  </si>
  <si>
    <t xml:space="preserve">Suministro e Instalación de Chapa de Escritorio en oficina </t>
  </si>
  <si>
    <t>Almacén</t>
  </si>
  <si>
    <t xml:space="preserve">Suministro e instalación de Chapas INAFER Doble Pasador en bodegas plaza de mercado </t>
  </si>
  <si>
    <t xml:space="preserve">Abertura de candados YALE en Reja de la plaza </t>
  </si>
  <si>
    <t xml:space="preserve">Cambio de guardas chapa YALE con 3 llaves en Restaurante Escolar </t>
  </si>
  <si>
    <t xml:space="preserve">Arreglo de Rejas con Soldadura y Suministro de Varilla Cuadrada </t>
  </si>
  <si>
    <t xml:space="preserve">Suministro de Candado EGRET No. 60 en Oficina Salud </t>
  </si>
  <si>
    <t>Valor
Materiales</t>
  </si>
  <si>
    <t>Valor
Mano Obra</t>
  </si>
  <si>
    <t xml:space="preserve">Hechura de duplicados para diferentes puertas </t>
  </si>
  <si>
    <t>Duplicado de todo tipo de llaves.</t>
  </si>
  <si>
    <t>Cerrojo Sencillo Multipunto Cromado</t>
  </si>
  <si>
    <t>Candado Intemperie 71mm Cubierto tipo Y220/221 y/o similar</t>
  </si>
  <si>
    <t>Cerradura de Sobreponer de 50mm Derecha y/o izquierda tipo c-333 y/o similar</t>
  </si>
  <si>
    <t>EQUIPO BASICO ( Herramienta menor )</t>
  </si>
  <si>
    <t>MANO DE OBRA DD (Carpinteria)</t>
  </si>
  <si>
    <t>CERRADURA BELL WOOD POMO MADERA - BAÑO Tipo Schalage Ref. A40S o Similar. Acabado según diseño.</t>
  </si>
  <si>
    <t xml:space="preserve">CERRADURA BELL WOOD POMO Ref. A40S Tipo Schalage o Similar. Acabado según diseño. (Incluye suministro e instalación) </t>
  </si>
  <si>
    <t>cotización 1</t>
  </si>
  <si>
    <t>cotización 2</t>
  </si>
  <si>
    <t>cotización 3</t>
  </si>
  <si>
    <t>promedio</t>
  </si>
  <si>
    <t>Suministro e Instalación de Cantoneras para Chapas Doble Pasador</t>
  </si>
  <si>
    <t>Suministro e instalación de cerradura izquierda y/o derecha 40mm a 70mm llave multipunto para oficinas</t>
  </si>
  <si>
    <t>Suministro e Instalación de Pasadores en Puertas de Madera</t>
  </si>
  <si>
    <t>Candado Tipo Alemán de 20mm a 70mm</t>
  </si>
  <si>
    <t>Suministro e Instalación de cerraduras cilíndricas de pomo satinadas</t>
  </si>
  <si>
    <t xml:space="preserve">Suministro e instalación de Vidrio incoloro 5 mm (Incluye transporte área urbana o rural) </t>
  </si>
  <si>
    <t xml:space="preserve">M2 </t>
  </si>
  <si>
    <t xml:space="preserve">Suministro e instalación de Vidrio incoloro 4 mm. (Incluye transporte área urbana o rural) </t>
  </si>
  <si>
    <t xml:space="preserve">Suministro e instalación de Vidrio martillado incoloro. (Incluye transporte área urbana o rural) </t>
  </si>
  <si>
    <t xml:space="preserve">Suministro e instalación de Vidrio esmerilado 4 mm. (Incluye transporte área urbana o rural) </t>
  </si>
  <si>
    <t xml:space="preserve">Suministro e instalación de Vidrio esmerilado 5 mm. (Incluye transporte área urbana o rural) </t>
  </si>
  <si>
    <t xml:space="preserve">Suministro e instalación de Espejo incoloro de 3 mm sin biselar. (Incluye transporte área urbana o rural) </t>
  </si>
  <si>
    <t xml:space="preserve">Suministro e instalación de Espejo biselado de 4 mm. (Incluye transporte área urbana o rural) </t>
  </si>
  <si>
    <t xml:space="preserve">Suministro e instalación de Película Sandblasting </t>
  </si>
  <si>
    <t xml:space="preserve">Suministro e instalación de Vidrio Templado Pulido 8mm (Incluye transporte área urbana o rural) </t>
  </si>
  <si>
    <t xml:space="preserve">Suministro e instalación de Vidrio de seguridad en 6 mm. (Incluye transporte área urbana o rural) </t>
  </si>
  <si>
    <t>CONTRATO DE SUMINISTRO No:</t>
  </si>
  <si>
    <t>OBJETO:</t>
  </si>
  <si>
    <t>VALOR INICIAL:</t>
  </si>
  <si>
    <t>VALOR ADICIONAL 1:</t>
  </si>
  <si>
    <t>VALOR ADICIONAL 2:</t>
  </si>
  <si>
    <t>VALOR TOTAL:</t>
  </si>
  <si>
    <t>SUPERVISOR:</t>
  </si>
  <si>
    <t>ING. DIEGO ERNESTO ESCOBAR GONZALEZ</t>
  </si>
  <si>
    <t>CONTRATISTA:</t>
  </si>
  <si>
    <t>FERRE DISTRIBUCIONES GONZALEZ Y/O FANNY ESTELA ORJUELA GARNICA</t>
  </si>
  <si>
    <t>ITEM</t>
  </si>
  <si>
    <t>ACTIVIDAD</t>
  </si>
  <si>
    <t>UNIDAD</t>
  </si>
  <si>
    <t>CONDICIONES INICIALES</t>
  </si>
  <si>
    <t>VR.UNITARIO</t>
  </si>
  <si>
    <t>VR. TOTAL</t>
  </si>
  <si>
    <t xml:space="preserve">PORCENTAJE DE EJECUCIÓN TOTAL </t>
  </si>
  <si>
    <t>CONTRATO DE SUMINISTRO 005 DE 2022</t>
  </si>
  <si>
    <t>CANT.</t>
  </si>
  <si>
    <t>MEN(-)</t>
  </si>
  <si>
    <t>MAY(+)</t>
  </si>
  <si>
    <t>PRESTACION DE SERVICIOS DE CERRAJERIA Y SUMINISTRO E INSTALACION DE VIDRIOS PARA LAS DIFERENTES DEPENDENCIAS Y/O INMUEBLES DE PROPIEDAD Y/O ENCARGO DE LA ALCALDIA MUNICIPAL DE SIBATÉ – CUNDINAMARCA.</t>
  </si>
  <si>
    <t>VALOR EJECUTADO CONDICIONES INICIALES</t>
  </si>
  <si>
    <t>BALANCE DE CANTIDADES</t>
  </si>
  <si>
    <t>TOTAL COSTO</t>
  </si>
  <si>
    <t>VALOR CON BALANCE DE MAYORES Y MENORES CANTIDADES</t>
  </si>
  <si>
    <t>VALOR A ADICIONAR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</si>
</sst>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3">
    <numFmt numFmtId="6" formatCode="&quot;$&quot;\ #,##0;[Red]\-&quot;$&quot;\ #,##0"/>
    <numFmt numFmtId="164" formatCode="&quot;$&quot;#,##0;[Red]\-&quot;$&quot;#,##0"/>
    <numFmt numFmtId="165" formatCode="_-&quot;$&quot;* #,##0_-;\-&quot;$&quot;* #,##0_-;_-&quot;$&quot;* &quot;-&quot;_-;_-@_-"/>
    <numFmt numFmtId="166" formatCode="_-&quot;$&quot;* #,##0.00_-;\-&quot;$&quot;* #,##0.00_-;_-&quot;$&quot;* &quot;-&quot;??_-;_-@_-"/>
    <numFmt numFmtId="167" formatCode="_(&quot;$&quot;\ * #,##0.00_);_(&quot;$&quot;\ * \(#,##0.00\);_(&quot;$&quot;\ * &quot;-&quot;??_);_(@_)"/>
    <numFmt numFmtId="168" formatCode="[$$-240A]#,##0.00"/>
    <numFmt numFmtId="169" formatCode="[$$-240A]#,##0"/>
    <numFmt numFmtId="170" formatCode="[$$-240A]\ #,##0.00"/>
    <numFmt numFmtId="171" formatCode="_(&quot;$&quot;\ * #,##0_);_(&quot;$&quot;\ * \(#,##0\);_(&quot;$&quot;\ * &quot;-&quot;_);_(@_)"/>
    <numFmt numFmtId="172" formatCode="_-* #,##0.00\ &quot;€&quot;_-;\-* #,##0.00\ &quot;€&quot;_-;_-* &quot;-&quot;??\ &quot;€&quot;_-;_-@_-"/>
    <numFmt numFmtId="173" formatCode="_-* #,##0.00\ _€_-;\-* #,##0.00\ _€_-;_-* &quot;-&quot;??\ _€_-;_-@_-"/>
    <numFmt numFmtId="174" formatCode="#.00"/>
    <numFmt numFmtId="175" formatCode="m\o\n\th\ d\,\ \y\y\y\y"/>
    <numFmt numFmtId="176" formatCode="_ [$€-2]\ * #,##0.00_ ;_ [$€-2]\ * \-#,##0.00_ ;_ [$€-2]\ * &quot;-&quot;??_ "/>
    <numFmt numFmtId="177" formatCode="#."/>
    <numFmt numFmtId="178" formatCode="_ * #,##0.00_ ;_ * \-#,##0.00_ ;_ * &quot;-&quot;??_ ;_ @_ "/>
    <numFmt numFmtId="179" formatCode="&quot;$&quot;\ #,##0"/>
    <numFmt numFmtId="180" formatCode="#,##0;[Red]#,##0"/>
    <numFmt numFmtId="181" formatCode="&quot;$&quot;#,##0.00"/>
    <numFmt numFmtId="182" formatCode="0.000"/>
    <numFmt numFmtId="183" formatCode="&quot;$&quot;\ #,##0.00"/>
    <numFmt numFmtId="187" formatCode="[$$-240A]\ #,##0"/>
    <numFmt numFmtId="189" formatCode="0.0000"/>
  </numFmts>
  <fonts count="26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"/>
      <color indexed="8"/>
      <name val="Courier"/>
      <family val="3"/>
    </font>
    <font>
      <sz val="8"/>
      <name val="Verdana"/>
      <family val="2"/>
    </font>
    <font>
      <b/>
      <sz val="1"/>
      <color indexed="8"/>
      <name val="Courier"/>
      <family val="3"/>
    </font>
    <font>
      <sz val="8"/>
      <name val="Tahoma"/>
      <family val="2"/>
    </font>
    <font>
      <sz val="8"/>
      <color theme="1"/>
      <name val="Tahoma"/>
      <family val="2"/>
    </font>
    <font>
      <b/>
      <sz val="9"/>
      <name val="Times New Roman"/>
      <family val="1"/>
    </font>
    <font>
      <sz val="9"/>
      <name val="Times New Roman"/>
      <family val="1"/>
    </font>
    <font>
      <sz val="9"/>
      <name val="Arial"/>
      <family val="2"/>
    </font>
    <font>
      <sz val="9"/>
      <color rgb="FFFF0000"/>
      <name val="Times New Roman"/>
      <family val="1"/>
    </font>
    <font>
      <sz val="11"/>
      <color rgb="FF000000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11"/>
      <color indexed="8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lightGray">
        <fgColor indexed="22"/>
        <bgColor indexed="41"/>
      </patternFill>
    </fill>
    <fill>
      <patternFill patternType="solid">
        <fgColor theme="6" tint="0.79998168889431442"/>
        <bgColor indexed="64"/>
      </patternFill>
    </fill>
    <fill>
      <patternFill patternType="lightGray">
        <fgColor indexed="22"/>
        <bgColor theme="6" tint="0.79998168889431442"/>
      </patternFill>
    </fill>
    <fill>
      <patternFill patternType="lightGray">
        <fgColor indexed="22"/>
        <bgColor rgb="FFFFFF00"/>
      </patternFill>
    </fill>
    <fill>
      <patternFill patternType="solid">
        <fgColor indexed="26"/>
        <bgColor indexed="64"/>
      </patternFill>
    </fill>
    <fill>
      <patternFill patternType="solid">
        <fgColor theme="4" tint="-0.499984740745262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3">
    <xf numFmtId="0" fontId="0" fillId="0" borderId="0"/>
    <xf numFmtId="0" fontId="4" fillId="0" borderId="0"/>
    <xf numFmtId="175" fontId="6" fillId="0" borderId="0">
      <protection locked="0"/>
    </xf>
    <xf numFmtId="176" fontId="7" fillId="0" borderId="0" applyFont="0" applyFill="0" applyBorder="0" applyAlignment="0" applyProtection="0"/>
    <xf numFmtId="174" fontId="6" fillId="0" borderId="0">
      <protection locked="0"/>
    </xf>
    <xf numFmtId="177" fontId="8" fillId="0" borderId="0">
      <protection locked="0"/>
    </xf>
    <xf numFmtId="177" fontId="8" fillId="0" borderId="0">
      <protection locked="0"/>
    </xf>
    <xf numFmtId="17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4" fontId="5" fillId="0" borderId="0" applyFont="0" applyFill="0" applyBorder="0" applyAlignment="0" applyProtection="0"/>
    <xf numFmtId="171" fontId="4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1" fillId="0" borderId="0" applyFont="0" applyFill="0" applyBorder="0" applyAlignment="0" applyProtection="0"/>
    <xf numFmtId="172" fontId="4" fillId="0" borderId="0" applyFont="0" applyFill="0" applyBorder="0" applyAlignment="0" applyProtection="0"/>
    <xf numFmtId="0" fontId="1" fillId="0" borderId="0"/>
    <xf numFmtId="0" fontId="4" fillId="0" borderId="0"/>
    <xf numFmtId="0" fontId="1" fillId="0" borderId="0"/>
    <xf numFmtId="0" fontId="1" fillId="0" borderId="0"/>
    <xf numFmtId="9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227">
    <xf numFmtId="0" fontId="0" fillId="0" borderId="0" xfId="0"/>
    <xf numFmtId="164" fontId="0" fillId="0" borderId="0" xfId="0" applyNumberFormat="1"/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164" fontId="3" fillId="0" borderId="11" xfId="0" applyNumberFormat="1" applyFont="1" applyBorder="1" applyAlignment="1">
      <alignment horizontal="right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168" fontId="3" fillId="0" borderId="3" xfId="0" applyNumberFormat="1" applyFont="1" applyBorder="1" applyAlignment="1">
      <alignment horizontal="center" vertical="center" wrapText="1"/>
    </xf>
    <xf numFmtId="168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justify" vertical="center" wrapText="1"/>
    </xf>
    <xf numFmtId="0" fontId="3" fillId="0" borderId="3" xfId="0" applyFont="1" applyFill="1" applyBorder="1" applyAlignment="1">
      <alignment horizontal="center" vertical="center" wrapText="1"/>
    </xf>
    <xf numFmtId="164" fontId="2" fillId="0" borderId="20" xfId="0" applyNumberFormat="1" applyFont="1" applyFill="1" applyBorder="1" applyAlignment="1">
      <alignment horizontal="right" vertical="center" wrapText="1"/>
    </xf>
    <xf numFmtId="10" fontId="2" fillId="0" borderId="26" xfId="0" applyNumberFormat="1" applyFont="1" applyFill="1" applyBorder="1" applyAlignment="1">
      <alignment vertical="center" wrapText="1"/>
    </xf>
    <xf numFmtId="164" fontId="2" fillId="0" borderId="27" xfId="0" applyNumberFormat="1" applyFont="1" applyFill="1" applyBorder="1" applyAlignment="1">
      <alignment horizontal="right" vertical="center" wrapText="1"/>
    </xf>
    <xf numFmtId="164" fontId="2" fillId="0" borderId="2" xfId="0" applyNumberFormat="1" applyFont="1" applyFill="1" applyBorder="1" applyAlignment="1">
      <alignment horizontal="right" vertical="center" wrapText="1"/>
    </xf>
    <xf numFmtId="169" fontId="3" fillId="0" borderId="13" xfId="0" applyNumberFormat="1" applyFont="1" applyBorder="1" applyAlignment="1">
      <alignment horizontal="righ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justify" vertical="center" wrapText="1"/>
    </xf>
    <xf numFmtId="0" fontId="3" fillId="0" borderId="21" xfId="0" applyFont="1" applyFill="1" applyBorder="1" applyAlignment="1">
      <alignment horizontal="justify" vertical="center" wrapText="1"/>
    </xf>
    <xf numFmtId="0" fontId="3" fillId="0" borderId="22" xfId="0" applyFont="1" applyFill="1" applyBorder="1" applyAlignment="1">
      <alignment horizontal="justify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/>
    <xf numFmtId="0" fontId="0" fillId="0" borderId="1" xfId="0" applyBorder="1" applyAlignment="1">
      <alignment horizontal="center"/>
    </xf>
    <xf numFmtId="168" fontId="10" fillId="0" borderId="1" xfId="0" applyNumberFormat="1" applyFont="1" applyBorder="1" applyAlignment="1">
      <alignment horizontal="center" vertical="center" wrapText="1"/>
    </xf>
    <xf numFmtId="170" fontId="9" fillId="0" borderId="1" xfId="0" applyNumberFormat="1" applyFont="1" applyBorder="1" applyAlignment="1">
      <alignment horizontal="center" vertical="center"/>
    </xf>
    <xf numFmtId="168" fontId="0" fillId="0" borderId="1" xfId="0" applyNumberFormat="1" applyBorder="1" applyAlignment="1">
      <alignment horizontal="center"/>
    </xf>
    <xf numFmtId="0" fontId="9" fillId="0" borderId="1" xfId="0" applyFont="1" applyFill="1" applyBorder="1" applyAlignment="1">
      <alignment horizontal="left" vertical="center"/>
    </xf>
    <xf numFmtId="2" fontId="9" fillId="0" borderId="1" xfId="0" applyNumberFormat="1" applyFont="1" applyFill="1" applyBorder="1" applyAlignment="1">
      <alignment horizontal="center" vertical="center"/>
    </xf>
    <xf numFmtId="0" fontId="11" fillId="0" borderId="36" xfId="0" applyFont="1" applyBorder="1" applyAlignment="1">
      <alignment horizontal="center" vertical="center" wrapText="1"/>
    </xf>
    <xf numFmtId="3" fontId="12" fillId="3" borderId="12" xfId="0" applyNumberFormat="1" applyFont="1" applyFill="1" applyBorder="1" applyAlignment="1">
      <alignment horizontal="right" vertical="center" wrapText="1"/>
    </xf>
    <xf numFmtId="3" fontId="12" fillId="3" borderId="13" xfId="0" applyNumberFormat="1" applyFont="1" applyFill="1" applyBorder="1" applyAlignment="1">
      <alignment horizontal="right" vertical="center" wrapText="1"/>
    </xf>
    <xf numFmtId="0" fontId="11" fillId="0" borderId="38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justify" vertical="center" wrapText="1"/>
    </xf>
    <xf numFmtId="179" fontId="12" fillId="3" borderId="12" xfId="0" applyNumberFormat="1" applyFont="1" applyFill="1" applyBorder="1" applyAlignment="1">
      <alignment horizontal="right" vertical="center" wrapText="1"/>
    </xf>
    <xf numFmtId="179" fontId="12" fillId="3" borderId="13" xfId="0" applyNumberFormat="1" applyFont="1" applyFill="1" applyBorder="1" applyAlignment="1">
      <alignment horizontal="right" vertical="center" wrapText="1"/>
    </xf>
    <xf numFmtId="164" fontId="12" fillId="0" borderId="1" xfId="0" applyNumberFormat="1" applyFont="1" applyBorder="1" applyAlignment="1">
      <alignment horizontal="right" vertical="center" wrapText="1"/>
    </xf>
    <xf numFmtId="164" fontId="12" fillId="0" borderId="39" xfId="0" applyNumberFormat="1" applyFont="1" applyBorder="1" applyAlignment="1">
      <alignment horizontal="right" vertical="center" wrapText="1"/>
    </xf>
    <xf numFmtId="180" fontId="12" fillId="0" borderId="1" xfId="0" applyNumberFormat="1" applyFont="1" applyBorder="1" applyAlignment="1">
      <alignment horizontal="right" vertical="center" wrapText="1"/>
    </xf>
    <xf numFmtId="180" fontId="12" fillId="0" borderId="39" xfId="0" applyNumberFormat="1" applyFont="1" applyBorder="1" applyAlignment="1">
      <alignment horizontal="right" vertical="center" wrapText="1"/>
    </xf>
    <xf numFmtId="3" fontId="12" fillId="0" borderId="1" xfId="0" applyNumberFormat="1" applyFont="1" applyBorder="1" applyAlignment="1">
      <alignment horizontal="right" vertical="center" wrapText="1"/>
    </xf>
    <xf numFmtId="3" fontId="12" fillId="0" borderId="39" xfId="0" applyNumberFormat="1" applyFont="1" applyBorder="1" applyAlignment="1">
      <alignment horizontal="right" vertical="center" wrapText="1"/>
    </xf>
    <xf numFmtId="3" fontId="12" fillId="0" borderId="3" xfId="0" applyNumberFormat="1" applyFont="1" applyBorder="1" applyAlignment="1">
      <alignment horizontal="right" vertical="center" wrapText="1"/>
    </xf>
    <xf numFmtId="0" fontId="12" fillId="0" borderId="1" xfId="0" applyFont="1" applyBorder="1" applyAlignment="1">
      <alignment horizontal="right" vertical="center" wrapText="1"/>
    </xf>
    <xf numFmtId="3" fontId="12" fillId="0" borderId="37" xfId="0" applyNumberFormat="1" applyFont="1" applyBorder="1" applyAlignment="1">
      <alignment horizontal="right" vertical="center" wrapText="1"/>
    </xf>
    <xf numFmtId="0" fontId="12" fillId="0" borderId="30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1" fillId="4" borderId="12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3" fontId="12" fillId="5" borderId="1" xfId="0" applyNumberFormat="1" applyFont="1" applyFill="1" applyBorder="1" applyAlignment="1">
      <alignment horizontal="right" vertical="center" wrapText="1"/>
    </xf>
    <xf numFmtId="0" fontId="12" fillId="4" borderId="1" xfId="0" applyFont="1" applyFill="1" applyBorder="1" applyAlignment="1">
      <alignment horizontal="right" vertical="center" wrapText="1"/>
    </xf>
    <xf numFmtId="3" fontId="12" fillId="4" borderId="1" xfId="0" applyNumberFormat="1" applyFont="1" applyFill="1" applyBorder="1" applyAlignment="1">
      <alignment horizontal="right" vertical="center" wrapText="1"/>
    </xf>
    <xf numFmtId="3" fontId="12" fillId="4" borderId="13" xfId="0" applyNumberFormat="1" applyFont="1" applyFill="1" applyBorder="1" applyAlignment="1">
      <alignment horizontal="right" vertical="center" wrapText="1"/>
    </xf>
    <xf numFmtId="0" fontId="12" fillId="0" borderId="0" xfId="0" applyFont="1" applyAlignment="1">
      <alignment vertical="center"/>
    </xf>
    <xf numFmtId="0" fontId="12" fillId="0" borderId="0" xfId="0" applyFont="1"/>
    <xf numFmtId="0" fontId="11" fillId="0" borderId="1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justify" vertical="center" wrapText="1"/>
    </xf>
    <xf numFmtId="179" fontId="12" fillId="3" borderId="1" xfId="0" applyNumberFormat="1" applyFont="1" applyFill="1" applyBorder="1" applyAlignment="1">
      <alignment horizontal="right" vertical="center" wrapText="1"/>
    </xf>
    <xf numFmtId="164" fontId="12" fillId="0" borderId="13" xfId="0" applyNumberFormat="1" applyFont="1" applyBorder="1" applyAlignment="1">
      <alignment horizontal="right" vertical="center" wrapText="1"/>
    </xf>
    <xf numFmtId="3" fontId="12" fillId="3" borderId="1" xfId="0" applyNumberFormat="1" applyFont="1" applyFill="1" applyBorder="1" applyAlignment="1">
      <alignment horizontal="right" vertical="center" wrapText="1"/>
    </xf>
    <xf numFmtId="3" fontId="12" fillId="0" borderId="13" xfId="0" applyNumberFormat="1" applyFont="1" applyBorder="1" applyAlignment="1">
      <alignment horizontal="right" vertical="center" wrapText="1"/>
    </xf>
    <xf numFmtId="0" fontId="12" fillId="0" borderId="1" xfId="0" applyFont="1" applyFill="1" applyBorder="1" applyAlignment="1">
      <alignment horizontal="justify" vertical="center" wrapText="1"/>
    </xf>
    <xf numFmtId="3" fontId="12" fillId="6" borderId="1" xfId="0" applyNumberFormat="1" applyFont="1" applyFill="1" applyBorder="1" applyAlignment="1">
      <alignment horizontal="right" vertical="center" wrapText="1"/>
    </xf>
    <xf numFmtId="0" fontId="12" fillId="0" borderId="1" xfId="0" applyFont="1" applyFill="1" applyBorder="1" applyAlignment="1">
      <alignment horizontal="right" vertical="center" wrapText="1"/>
    </xf>
    <xf numFmtId="3" fontId="12" fillId="0" borderId="1" xfId="0" applyNumberFormat="1" applyFont="1" applyFill="1" applyBorder="1" applyAlignment="1">
      <alignment horizontal="right" vertical="center" wrapText="1"/>
    </xf>
    <xf numFmtId="3" fontId="12" fillId="0" borderId="13" xfId="0" applyNumberFormat="1" applyFont="1" applyFill="1" applyBorder="1" applyAlignment="1">
      <alignment horizontal="right" vertical="center" wrapText="1"/>
    </xf>
    <xf numFmtId="0" fontId="11" fillId="0" borderId="33" xfId="0" applyFont="1" applyBorder="1" applyAlignment="1">
      <alignment horizontal="center" vertical="center" wrapText="1"/>
    </xf>
    <xf numFmtId="0" fontId="12" fillId="0" borderId="34" xfId="0" applyFont="1" applyBorder="1" applyAlignment="1">
      <alignment horizontal="justify" vertical="center" wrapText="1"/>
    </xf>
    <xf numFmtId="3" fontId="12" fillId="3" borderId="34" xfId="0" applyNumberFormat="1" applyFont="1" applyFill="1" applyBorder="1" applyAlignment="1">
      <alignment horizontal="right" vertical="center" wrapText="1"/>
    </xf>
    <xf numFmtId="0" fontId="12" fillId="0" borderId="34" xfId="0" applyFont="1" applyBorder="1" applyAlignment="1">
      <alignment horizontal="right" vertical="center" wrapText="1"/>
    </xf>
    <xf numFmtId="3" fontId="12" fillId="0" borderId="34" xfId="0" applyNumberFormat="1" applyFont="1" applyBorder="1" applyAlignment="1">
      <alignment horizontal="right" vertical="center" wrapText="1"/>
    </xf>
    <xf numFmtId="3" fontId="12" fillId="0" borderId="14" xfId="0" applyNumberFormat="1" applyFont="1" applyBorder="1" applyAlignment="1">
      <alignment horizontal="righ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justify" vertical="center" wrapText="1"/>
    </xf>
    <xf numFmtId="3" fontId="14" fillId="3" borderId="1" xfId="0" applyNumberFormat="1" applyFont="1" applyFill="1" applyBorder="1" applyAlignment="1">
      <alignment horizontal="right" vertical="center" wrapText="1"/>
    </xf>
    <xf numFmtId="0" fontId="14" fillId="0" borderId="1" xfId="0" applyFont="1" applyBorder="1" applyAlignment="1">
      <alignment horizontal="center" vertical="center" wrapText="1"/>
    </xf>
    <xf numFmtId="0" fontId="11" fillId="7" borderId="17" xfId="0" applyFont="1" applyFill="1" applyBorder="1" applyAlignment="1">
      <alignment horizontal="center" vertical="center" wrapText="1"/>
    </xf>
    <xf numFmtId="0" fontId="11" fillId="7" borderId="18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11" fillId="7" borderId="35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3" fontId="14" fillId="0" borderId="1" xfId="0" applyNumberFormat="1" applyFont="1" applyBorder="1" applyAlignment="1">
      <alignment horizontal="right" vertical="center" wrapText="1"/>
    </xf>
    <xf numFmtId="0" fontId="16" fillId="0" borderId="1" xfId="0" applyFont="1" applyFill="1" applyBorder="1" applyAlignment="1">
      <alignment horizontal="justify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179" fontId="16" fillId="0" borderId="0" xfId="0" applyNumberFormat="1" applyFont="1" applyAlignment="1">
      <alignment vertical="center"/>
    </xf>
    <xf numFmtId="4" fontId="0" fillId="0" borderId="0" xfId="0" applyNumberFormat="1" applyAlignment="1">
      <alignment horizontal="center" vertical="center" wrapText="1"/>
    </xf>
    <xf numFmtId="181" fontId="0" fillId="0" borderId="0" xfId="0" applyNumberFormat="1" applyAlignment="1">
      <alignment vertical="center" wrapText="1"/>
    </xf>
    <xf numFmtId="181" fontId="18" fillId="0" borderId="0" xfId="0" applyNumberFormat="1" applyFont="1" applyAlignment="1">
      <alignment vertical="center" wrapText="1"/>
    </xf>
    <xf numFmtId="181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right" vertical="center" wrapText="1"/>
    </xf>
    <xf numFmtId="0" fontId="15" fillId="0" borderId="1" xfId="0" applyFont="1" applyBorder="1" applyAlignment="1">
      <alignment horizontal="justify" vertical="center" wrapText="1"/>
    </xf>
    <xf numFmtId="0" fontId="15" fillId="0" borderId="1" xfId="0" applyFont="1" applyBorder="1" applyAlignment="1">
      <alignment horizontal="center" vertical="center" wrapText="1"/>
    </xf>
    <xf numFmtId="182" fontId="15" fillId="0" borderId="1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20" fillId="0" borderId="0" xfId="0" applyFont="1" applyBorder="1"/>
    <xf numFmtId="6" fontId="4" fillId="0" borderId="0" xfId="0" applyNumberFormat="1" applyFont="1" applyBorder="1" applyAlignment="1">
      <alignment horizontal="center"/>
    </xf>
    <xf numFmtId="187" fontId="4" fillId="0" borderId="0" xfId="0" applyNumberFormat="1" applyFont="1" applyBorder="1" applyAlignment="1">
      <alignment horizontal="right"/>
    </xf>
    <xf numFmtId="0" fontId="22" fillId="0" borderId="17" xfId="0" applyFont="1" applyBorder="1" applyAlignment="1">
      <alignment horizontal="center" vertical="center" wrapText="1"/>
    </xf>
    <xf numFmtId="2" fontId="4" fillId="0" borderId="19" xfId="8" applyNumberFormat="1" applyFont="1" applyFill="1" applyBorder="1" applyAlignment="1">
      <alignment horizontal="center" vertical="center" wrapText="1"/>
    </xf>
    <xf numFmtId="2" fontId="4" fillId="0" borderId="18" xfId="8" applyNumberFormat="1" applyFont="1" applyFill="1" applyBorder="1" applyAlignment="1">
      <alignment horizontal="center" vertical="center" wrapText="1"/>
    </xf>
    <xf numFmtId="183" fontId="4" fillId="0" borderId="35" xfId="8" applyNumberFormat="1" applyFont="1" applyFill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2" fontId="4" fillId="0" borderId="44" xfId="8" applyNumberFormat="1" applyFont="1" applyFill="1" applyBorder="1" applyAlignment="1">
      <alignment horizontal="center" vertical="center" wrapText="1"/>
    </xf>
    <xf numFmtId="2" fontId="4" fillId="0" borderId="1" xfId="8" applyNumberFormat="1" applyFont="1" applyFill="1" applyBorder="1" applyAlignment="1">
      <alignment horizontal="center" vertical="center" wrapText="1"/>
    </xf>
    <xf numFmtId="183" fontId="4" fillId="0" borderId="13" xfId="8" applyNumberFormat="1" applyFont="1" applyFill="1" applyBorder="1" applyAlignment="1">
      <alignment horizontal="center" vertical="center" wrapText="1"/>
    </xf>
    <xf numFmtId="2" fontId="4" fillId="0" borderId="32" xfId="8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vertical="center" wrapText="1"/>
    </xf>
    <xf numFmtId="6" fontId="4" fillId="0" borderId="0" xfId="0" applyNumberFormat="1" applyFont="1" applyBorder="1" applyAlignment="1">
      <alignment horizontal="center" vertical="center" wrapText="1"/>
    </xf>
    <xf numFmtId="170" fontId="4" fillId="0" borderId="0" xfId="0" applyNumberFormat="1" applyFont="1" applyBorder="1" applyAlignment="1">
      <alignment horizontal="right" vertical="center" wrapText="1"/>
    </xf>
    <xf numFmtId="187" fontId="4" fillId="0" borderId="0" xfId="0" applyNumberFormat="1" applyFont="1" applyBorder="1" applyAlignment="1">
      <alignment horizontal="right" vertical="center" wrapText="1"/>
    </xf>
    <xf numFmtId="187" fontId="4" fillId="0" borderId="0" xfId="0" applyNumberFormat="1" applyFont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left" vertical="center" wrapText="1"/>
    </xf>
    <xf numFmtId="10" fontId="18" fillId="0" borderId="0" xfId="22" applyNumberFormat="1" applyFont="1" applyBorder="1" applyAlignment="1">
      <alignment horizontal="center" vertical="center" wrapText="1"/>
    </xf>
    <xf numFmtId="0" fontId="18" fillId="0" borderId="0" xfId="0" applyFont="1" applyFill="1" applyBorder="1" applyAlignment="1">
      <alignment vertical="center" wrapText="1"/>
    </xf>
    <xf numFmtId="0" fontId="21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/>
    </xf>
    <xf numFmtId="6" fontId="23" fillId="0" borderId="18" xfId="8" applyNumberFormat="1" applyFont="1" applyFill="1" applyBorder="1" applyAlignment="1">
      <alignment horizontal="center" vertical="center" wrapText="1"/>
    </xf>
    <xf numFmtId="183" fontId="23" fillId="0" borderId="35" xfId="8" applyNumberFormat="1" applyFont="1" applyFill="1" applyBorder="1" applyAlignment="1">
      <alignment horizontal="center" vertical="center" wrapText="1"/>
    </xf>
    <xf numFmtId="6" fontId="23" fillId="0" borderId="1" xfId="8" applyNumberFormat="1" applyFont="1" applyFill="1" applyBorder="1" applyAlignment="1">
      <alignment horizontal="center" vertical="center" wrapText="1"/>
    </xf>
    <xf numFmtId="183" fontId="23" fillId="0" borderId="13" xfId="8" applyNumberFormat="1" applyFont="1" applyFill="1" applyBorder="1" applyAlignment="1">
      <alignment horizontal="center" vertical="center" wrapText="1"/>
    </xf>
    <xf numFmtId="0" fontId="22" fillId="0" borderId="33" xfId="0" applyFont="1" applyBorder="1" applyAlignment="1">
      <alignment horizontal="center" vertical="center" wrapText="1"/>
    </xf>
    <xf numFmtId="0" fontId="15" fillId="0" borderId="34" xfId="0" applyFont="1" applyBorder="1" applyAlignment="1">
      <alignment horizontal="justify" vertical="center" wrapText="1"/>
    </xf>
    <xf numFmtId="0" fontId="15" fillId="0" borderId="34" xfId="0" applyFont="1" applyBorder="1" applyAlignment="1">
      <alignment horizontal="center" vertical="center" wrapText="1"/>
    </xf>
    <xf numFmtId="6" fontId="23" fillId="0" borderId="34" xfId="8" applyNumberFormat="1" applyFont="1" applyFill="1" applyBorder="1" applyAlignment="1">
      <alignment horizontal="center" vertical="center" wrapText="1"/>
    </xf>
    <xf numFmtId="183" fontId="23" fillId="0" borderId="14" xfId="8" applyNumberFormat="1" applyFont="1" applyFill="1" applyBorder="1" applyAlignment="1">
      <alignment horizontal="center" vertical="center" wrapText="1"/>
    </xf>
    <xf numFmtId="2" fontId="4" fillId="0" borderId="47" xfId="8" applyNumberFormat="1" applyFont="1" applyFill="1" applyBorder="1" applyAlignment="1">
      <alignment horizontal="center" vertical="center" wrapText="1"/>
    </xf>
    <xf numFmtId="2" fontId="4" fillId="0" borderId="34" xfId="8" applyNumberFormat="1" applyFont="1" applyFill="1" applyBorder="1" applyAlignment="1">
      <alignment horizontal="center" vertical="center" wrapText="1"/>
    </xf>
    <xf numFmtId="183" fontId="4" fillId="0" borderId="14" xfId="8" applyNumberFormat="1" applyFont="1" applyFill="1" applyBorder="1" applyAlignment="1">
      <alignment horizontal="center" vertical="center" wrapText="1"/>
    </xf>
    <xf numFmtId="183" fontId="0" fillId="0" borderId="0" xfId="0" applyNumberFormat="1" applyAlignment="1">
      <alignment vertical="center" wrapText="1"/>
    </xf>
    <xf numFmtId="2" fontId="4" fillId="0" borderId="42" xfId="8" applyNumberFormat="1" applyFont="1" applyFill="1" applyBorder="1" applyAlignment="1">
      <alignment horizontal="center" vertical="center" wrapText="1"/>
    </xf>
    <xf numFmtId="2" fontId="4" fillId="0" borderId="16" xfId="8" applyNumberFormat="1" applyFont="1" applyFill="1" applyBorder="1" applyAlignment="1">
      <alignment horizontal="center" vertical="center" wrapText="1"/>
    </xf>
    <xf numFmtId="2" fontId="4" fillId="0" borderId="31" xfId="8" applyNumberFormat="1" applyFont="1" applyFill="1" applyBorder="1" applyAlignment="1">
      <alignment horizontal="center" vertical="center" wrapText="1"/>
    </xf>
    <xf numFmtId="0" fontId="16" fillId="0" borderId="18" xfId="0" applyFont="1" applyFill="1" applyBorder="1" applyAlignment="1">
      <alignment horizontal="justify" vertical="center" wrapText="1"/>
    </xf>
    <xf numFmtId="0" fontId="16" fillId="0" borderId="18" xfId="0" applyFont="1" applyFill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189" fontId="4" fillId="0" borderId="1" xfId="8" applyNumberFormat="1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left" vertical="center" wrapText="1"/>
    </xf>
    <xf numFmtId="170" fontId="18" fillId="0" borderId="0" xfId="0" applyNumberFormat="1" applyFont="1" applyFill="1" applyBorder="1" applyAlignment="1">
      <alignment horizontal="left" vertical="center" wrapText="1"/>
    </xf>
    <xf numFmtId="189" fontId="0" fillId="0" borderId="44" xfId="8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justify" vertical="center" wrapText="1"/>
    </xf>
    <xf numFmtId="0" fontId="18" fillId="0" borderId="0" xfId="0" applyFont="1" applyFill="1" applyBorder="1" applyAlignment="1">
      <alignment horizontal="left" vertical="center" wrapText="1"/>
    </xf>
    <xf numFmtId="170" fontId="18" fillId="0" borderId="0" xfId="0" applyNumberFormat="1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 wrapText="1"/>
    </xf>
    <xf numFmtId="0" fontId="4" fillId="0" borderId="33" xfId="0" applyFont="1" applyFill="1" applyBorder="1" applyAlignment="1">
      <alignment horizontal="center" vertical="center" wrapText="1"/>
    </xf>
    <xf numFmtId="0" fontId="4" fillId="0" borderId="45" xfId="0" applyFont="1" applyFill="1" applyBorder="1" applyAlignment="1">
      <alignment horizontal="center" vertical="center" wrapText="1"/>
    </xf>
    <xf numFmtId="0" fontId="18" fillId="2" borderId="40" xfId="0" applyFont="1" applyFill="1" applyBorder="1" applyAlignment="1">
      <alignment horizontal="center" vertical="center" wrapText="1"/>
    </xf>
    <xf numFmtId="0" fontId="18" fillId="2" borderId="41" xfId="0" applyFont="1" applyFill="1" applyBorder="1" applyAlignment="1">
      <alignment horizontal="center" vertical="center" wrapText="1"/>
    </xf>
    <xf numFmtId="0" fontId="18" fillId="2" borderId="42" xfId="0" applyFont="1" applyFill="1" applyBorder="1" applyAlignment="1">
      <alignment horizontal="center" vertical="center" wrapText="1"/>
    </xf>
    <xf numFmtId="4" fontId="18" fillId="0" borderId="19" xfId="0" applyNumberFormat="1" applyFont="1" applyFill="1" applyBorder="1" applyAlignment="1">
      <alignment horizontal="center" vertical="center" wrapText="1"/>
    </xf>
    <xf numFmtId="4" fontId="18" fillId="0" borderId="41" xfId="0" applyNumberFormat="1" applyFont="1" applyFill="1" applyBorder="1" applyAlignment="1">
      <alignment horizontal="center" vertical="center" wrapText="1"/>
    </xf>
    <xf numFmtId="0" fontId="18" fillId="2" borderId="15" xfId="0" applyFont="1" applyFill="1" applyBorder="1" applyAlignment="1">
      <alignment horizontal="center" vertical="center" wrapText="1"/>
    </xf>
    <xf numFmtId="0" fontId="18" fillId="2" borderId="43" xfId="0" applyFont="1" applyFill="1" applyBorder="1" applyAlignment="1">
      <alignment horizontal="center" vertical="center" wrapText="1"/>
    </xf>
    <xf numFmtId="0" fontId="18" fillId="2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183" fontId="18" fillId="0" borderId="32" xfId="0" applyNumberFormat="1" applyFont="1" applyFill="1" applyBorder="1" applyAlignment="1">
      <alignment horizontal="center" vertical="center"/>
    </xf>
    <xf numFmtId="183" fontId="18" fillId="0" borderId="43" xfId="0" applyNumberFormat="1" applyFont="1" applyFill="1" applyBorder="1" applyAlignment="1">
      <alignment horizontal="center" vertical="center"/>
    </xf>
    <xf numFmtId="0" fontId="18" fillId="2" borderId="29" xfId="0" applyFont="1" applyFill="1" applyBorder="1" applyAlignment="1">
      <alignment horizontal="center" vertical="center" wrapText="1"/>
    </xf>
    <xf numFmtId="0" fontId="18" fillId="2" borderId="46" xfId="0" applyFont="1" applyFill="1" applyBorder="1" applyAlignment="1">
      <alignment horizontal="center" vertical="center" wrapText="1"/>
    </xf>
    <xf numFmtId="0" fontId="18" fillId="2" borderId="31" xfId="0" applyFont="1" applyFill="1" applyBorder="1" applyAlignment="1">
      <alignment horizontal="center" vertical="center" wrapText="1"/>
    </xf>
    <xf numFmtId="183" fontId="18" fillId="0" borderId="45" xfId="0" applyNumberFormat="1" applyFont="1" applyFill="1" applyBorder="1" applyAlignment="1">
      <alignment horizontal="center" vertical="center" wrapText="1"/>
    </xf>
    <xf numFmtId="183" fontId="18" fillId="0" borderId="46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1" fillId="0" borderId="0" xfId="0" applyFont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 wrapText="1"/>
    </xf>
    <xf numFmtId="0" fontId="18" fillId="0" borderId="49" xfId="0" applyFont="1" applyFill="1" applyBorder="1" applyAlignment="1">
      <alignment horizontal="center" vertical="center" wrapText="1"/>
    </xf>
    <xf numFmtId="170" fontId="18" fillId="0" borderId="7" xfId="0" applyNumberFormat="1" applyFont="1" applyFill="1" applyBorder="1" applyAlignment="1">
      <alignment horizontal="right" vertical="center" wrapText="1"/>
    </xf>
    <xf numFmtId="183" fontId="18" fillId="0" borderId="7" xfId="0" applyNumberFormat="1" applyFont="1" applyBorder="1" applyAlignment="1">
      <alignment horizontal="right" vertical="center" wrapText="1"/>
    </xf>
    <xf numFmtId="183" fontId="18" fillId="0" borderId="8" xfId="0" applyNumberFormat="1" applyFont="1" applyBorder="1" applyAlignment="1">
      <alignment horizontal="right" vertical="center" wrapText="1"/>
    </xf>
    <xf numFmtId="183" fontId="18" fillId="0" borderId="9" xfId="0" applyNumberFormat="1" applyFont="1" applyBorder="1" applyAlignment="1">
      <alignment horizontal="right" vertical="center" wrapText="1"/>
    </xf>
    <xf numFmtId="0" fontId="18" fillId="0" borderId="1" xfId="0" applyFont="1" applyFill="1" applyBorder="1" applyAlignment="1">
      <alignment horizontal="right" vertical="center" wrapText="1"/>
    </xf>
    <xf numFmtId="170" fontId="18" fillId="0" borderId="1" xfId="0" applyNumberFormat="1" applyFont="1" applyBorder="1" applyAlignment="1">
      <alignment horizontal="center" vertical="center" wrapText="1"/>
    </xf>
    <xf numFmtId="10" fontId="18" fillId="0" borderId="1" xfId="22" applyNumberFormat="1" applyFont="1" applyBorder="1" applyAlignment="1">
      <alignment horizontal="center" vertical="center" wrapText="1"/>
    </xf>
    <xf numFmtId="0" fontId="24" fillId="8" borderId="20" xfId="0" applyFont="1" applyFill="1" applyBorder="1" applyAlignment="1">
      <alignment horizontal="center" vertical="center" wrapText="1"/>
    </xf>
    <xf numFmtId="0" fontId="24" fillId="8" borderId="4" xfId="0" applyFont="1" applyFill="1" applyBorder="1" applyAlignment="1">
      <alignment horizontal="center" vertical="center" wrapText="1"/>
    </xf>
    <xf numFmtId="0" fontId="24" fillId="8" borderId="5" xfId="0" applyFont="1" applyFill="1" applyBorder="1" applyAlignment="1">
      <alignment horizontal="center" vertical="center" wrapText="1"/>
    </xf>
    <xf numFmtId="0" fontId="24" fillId="8" borderId="6" xfId="0" applyFont="1" applyFill="1" applyBorder="1" applyAlignment="1">
      <alignment horizontal="center" vertical="center" wrapText="1"/>
    </xf>
    <xf numFmtId="0" fontId="24" fillId="8" borderId="7" xfId="0" applyFont="1" applyFill="1" applyBorder="1" applyAlignment="1">
      <alignment horizontal="center" vertical="center" wrapText="1"/>
    </xf>
    <xf numFmtId="0" fontId="24" fillId="8" borderId="8" xfId="0" applyFont="1" applyFill="1" applyBorder="1" applyAlignment="1">
      <alignment horizontal="center" vertical="center" wrapText="1"/>
    </xf>
    <xf numFmtId="0" fontId="24" fillId="8" borderId="9" xfId="0" applyFont="1" applyFill="1" applyBorder="1" applyAlignment="1">
      <alignment horizontal="center" vertical="center" wrapText="1"/>
    </xf>
    <xf numFmtId="0" fontId="24" fillId="8" borderId="27" xfId="0" applyFont="1" applyFill="1" applyBorder="1" applyAlignment="1">
      <alignment horizontal="center" vertical="center" wrapText="1"/>
    </xf>
    <xf numFmtId="0" fontId="25" fillId="8" borderId="27" xfId="0" applyFont="1" applyFill="1" applyBorder="1" applyAlignment="1">
      <alignment wrapText="1"/>
    </xf>
    <xf numFmtId="2" fontId="24" fillId="8" borderId="48" xfId="0" applyNumberFormat="1" applyFont="1" applyFill="1" applyBorder="1" applyAlignment="1">
      <alignment horizontal="center" vertical="center" wrapText="1"/>
    </xf>
    <xf numFmtId="6" fontId="24" fillId="8" borderId="48" xfId="0" applyNumberFormat="1" applyFont="1" applyFill="1" applyBorder="1" applyAlignment="1">
      <alignment horizontal="center" vertical="center" wrapText="1"/>
    </xf>
    <xf numFmtId="4" fontId="24" fillId="8" borderId="48" xfId="0" applyNumberFormat="1" applyFont="1" applyFill="1" applyBorder="1" applyAlignment="1">
      <alignment horizontal="center" vertical="center" wrapText="1"/>
    </xf>
    <xf numFmtId="4" fontId="24" fillId="8" borderId="2" xfId="0" applyNumberFormat="1" applyFont="1" applyFill="1" applyBorder="1" applyAlignment="1">
      <alignment horizontal="center" vertical="center" wrapText="1"/>
    </xf>
  </cellXfs>
  <cellStyles count="23">
    <cellStyle name="Date" xfId="2"/>
    <cellStyle name="Euro" xfId="3"/>
    <cellStyle name="Fixed" xfId="4"/>
    <cellStyle name="Heading1" xfId="5"/>
    <cellStyle name="Heading2" xfId="6"/>
    <cellStyle name="Millares 10" xfId="7"/>
    <cellStyle name="Millares 2" xfId="8"/>
    <cellStyle name="Millares 3" xfId="9"/>
    <cellStyle name="Moneda [0] 2" xfId="10"/>
    <cellStyle name="Moneda [0] 3" xfId="21"/>
    <cellStyle name="Moneda 2" xfId="11"/>
    <cellStyle name="Moneda 3" xfId="12"/>
    <cellStyle name="Moneda 4" xfId="13"/>
    <cellStyle name="Moneda 5" xfId="14"/>
    <cellStyle name="Moneda 6" xfId="20"/>
    <cellStyle name="Normal" xfId="0" builtinId="0"/>
    <cellStyle name="Normal 2" xfId="1"/>
    <cellStyle name="Normal 3" xfId="15"/>
    <cellStyle name="Normal 3 2" xfId="16"/>
    <cellStyle name="Normal 4" xfId="17"/>
    <cellStyle name="Normal 7" xfId="18"/>
    <cellStyle name="Porcentaje" xfId="22" builtinId="5"/>
    <cellStyle name="Porcentaje 2" xfId="19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659164</xdr:colOff>
      <xdr:row>3</xdr:row>
      <xdr:rowOff>0</xdr:rowOff>
    </xdr:from>
    <xdr:to>
      <xdr:col>10</xdr:col>
      <xdr:colOff>112891</xdr:colOff>
      <xdr:row>5</xdr:row>
      <xdr:rowOff>214648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02914" y="1167148"/>
          <a:ext cx="983093" cy="9055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678658</xdr:colOff>
      <xdr:row>5</xdr:row>
      <xdr:rowOff>202407</xdr:rowOff>
    </xdr:from>
    <xdr:to>
      <xdr:col>10</xdr:col>
      <xdr:colOff>557742</xdr:colOff>
      <xdr:row>8</xdr:row>
      <xdr:rowOff>100616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2408" y="2060453"/>
          <a:ext cx="1408450" cy="763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696515</xdr:colOff>
      <xdr:row>8</xdr:row>
      <xdr:rowOff>113109</xdr:rowOff>
    </xdr:from>
    <xdr:to>
      <xdr:col>10</xdr:col>
      <xdr:colOff>122707</xdr:colOff>
      <xdr:row>10</xdr:row>
      <xdr:rowOff>107324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0265" y="2836454"/>
          <a:ext cx="955558" cy="6515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684609</xdr:colOff>
      <xdr:row>1</xdr:row>
      <xdr:rowOff>226219</xdr:rowOff>
    </xdr:from>
    <xdr:to>
      <xdr:col>10</xdr:col>
      <xdr:colOff>236724</xdr:colOff>
      <xdr:row>2</xdr:row>
      <xdr:rowOff>529912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8359" y="595145"/>
          <a:ext cx="1081481" cy="5585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149675</xdr:colOff>
      <xdr:row>1</xdr:row>
      <xdr:rowOff>108856</xdr:rowOff>
    </xdr:from>
    <xdr:to>
      <xdr:col>5</xdr:col>
      <xdr:colOff>757197</xdr:colOff>
      <xdr:row>8</xdr:row>
      <xdr:rowOff>748393</xdr:rowOff>
    </xdr:to>
    <xdr:pic>
      <xdr:nvPicPr>
        <xdr:cNvPr id="2" name="Imagen 1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63947"/>
        <a:stretch/>
      </xdr:blipFill>
      <xdr:spPr>
        <a:xfrm>
          <a:off x="149675" y="285749"/>
          <a:ext cx="6980467" cy="22451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H105"/>
  <sheetViews>
    <sheetView showGridLines="0" showWhiteSpace="0" view="pageBreakPreview" topLeftCell="C1" zoomScale="142" zoomScaleNormal="142" zoomScaleSheetLayoutView="142" zoomScalePageLayoutView="140" workbookViewId="0">
      <selection activeCell="F29" sqref="F29"/>
    </sheetView>
  </sheetViews>
  <sheetFormatPr baseColWidth="10" defaultRowHeight="12.75" x14ac:dyDescent="0.2"/>
  <cols>
    <col min="1" max="1" width="6.7109375" style="5" customWidth="1"/>
    <col min="2" max="2" width="52.28515625" style="5" customWidth="1"/>
    <col min="3" max="3" width="6.28515625" style="5" customWidth="1"/>
    <col min="4" max="4" width="6.140625" style="4" customWidth="1"/>
    <col min="5" max="5" width="11" style="4" customWidth="1"/>
    <col min="6" max="6" width="12.5703125" customWidth="1"/>
    <col min="7" max="7" width="0.7109375" customWidth="1"/>
    <col min="8" max="8" width="11.42578125" style="5"/>
  </cols>
  <sheetData>
    <row r="1" spans="1:8" ht="29.25" customHeight="1" thickBot="1" x14ac:dyDescent="0.25">
      <c r="A1" s="164" t="s">
        <v>11</v>
      </c>
      <c r="B1" s="165"/>
      <c r="C1" s="165"/>
      <c r="D1" s="165"/>
      <c r="E1" s="165"/>
      <c r="F1" s="166"/>
    </row>
    <row r="2" spans="1:8" ht="20.25" customHeight="1" thickBot="1" x14ac:dyDescent="0.25">
      <c r="A2" s="8" t="s">
        <v>0</v>
      </c>
      <c r="B2" s="9" t="s">
        <v>1</v>
      </c>
      <c r="C2" s="10" t="s">
        <v>20</v>
      </c>
      <c r="D2" s="10" t="s">
        <v>2</v>
      </c>
      <c r="E2" s="9" t="s">
        <v>3</v>
      </c>
      <c r="F2" s="11" t="s">
        <v>4</v>
      </c>
    </row>
    <row r="3" spans="1:8" ht="42.75" customHeight="1" x14ac:dyDescent="0.2">
      <c r="A3" s="13">
        <v>1</v>
      </c>
      <c r="B3" s="19" t="s">
        <v>27</v>
      </c>
      <c r="C3" s="20" t="s">
        <v>20</v>
      </c>
      <c r="D3" s="7">
        <v>22</v>
      </c>
      <c r="E3" s="15">
        <v>140000</v>
      </c>
      <c r="F3" s="12">
        <f t="shared" ref="F3:F26" si="0">+D3*E3</f>
        <v>3080000</v>
      </c>
    </row>
    <row r="4" spans="1:8" ht="26.25" customHeight="1" x14ac:dyDescent="0.2">
      <c r="A4" s="14">
        <v>2</v>
      </c>
      <c r="B4" s="17" t="s">
        <v>28</v>
      </c>
      <c r="C4" s="18" t="s">
        <v>20</v>
      </c>
      <c r="D4" s="6">
        <v>6</v>
      </c>
      <c r="E4" s="16">
        <v>60000</v>
      </c>
      <c r="F4" s="25">
        <f t="shared" si="0"/>
        <v>360000</v>
      </c>
    </row>
    <row r="5" spans="1:8" ht="27.75" customHeight="1" x14ac:dyDescent="0.2">
      <c r="A5" s="13">
        <v>3</v>
      </c>
      <c r="B5" s="17" t="s">
        <v>23</v>
      </c>
      <c r="C5" s="18" t="s">
        <v>20</v>
      </c>
      <c r="D5" s="6">
        <v>20</v>
      </c>
      <c r="E5" s="16">
        <v>15850</v>
      </c>
      <c r="F5" s="25">
        <f t="shared" si="0"/>
        <v>317000</v>
      </c>
      <c r="H5" s="5">
        <v>20000</v>
      </c>
    </row>
    <row r="6" spans="1:8" ht="17.25" customHeight="1" x14ac:dyDescent="0.2">
      <c r="A6" s="14">
        <v>4</v>
      </c>
      <c r="B6" s="17" t="s">
        <v>26</v>
      </c>
      <c r="C6" s="18" t="s">
        <v>20</v>
      </c>
      <c r="D6" s="6">
        <v>4</v>
      </c>
      <c r="E6" s="16">
        <v>14750</v>
      </c>
      <c r="F6" s="25">
        <f t="shared" si="0"/>
        <v>59000</v>
      </c>
    </row>
    <row r="7" spans="1:8" ht="25.5" x14ac:dyDescent="0.2">
      <c r="A7" s="13">
        <v>5</v>
      </c>
      <c r="B7" s="17" t="s">
        <v>13</v>
      </c>
      <c r="C7" s="18" t="s">
        <v>20</v>
      </c>
      <c r="D7" s="6">
        <v>12</v>
      </c>
      <c r="E7" s="16">
        <v>39900</v>
      </c>
      <c r="F7" s="25">
        <f t="shared" si="0"/>
        <v>478800</v>
      </c>
      <c r="H7" s="5">
        <v>60000</v>
      </c>
    </row>
    <row r="8" spans="1:8" ht="25.5" x14ac:dyDescent="0.2">
      <c r="A8" s="14">
        <v>6</v>
      </c>
      <c r="B8" s="17" t="s">
        <v>14</v>
      </c>
      <c r="C8" s="18" t="s">
        <v>20</v>
      </c>
      <c r="D8" s="6">
        <v>12</v>
      </c>
      <c r="E8" s="16">
        <v>28900</v>
      </c>
      <c r="F8" s="25">
        <f t="shared" si="0"/>
        <v>346800</v>
      </c>
    </row>
    <row r="9" spans="1:8" ht="25.5" x14ac:dyDescent="0.2">
      <c r="A9" s="13">
        <v>7</v>
      </c>
      <c r="B9" s="17" t="s">
        <v>15</v>
      </c>
      <c r="C9" s="18" t="s">
        <v>20</v>
      </c>
      <c r="D9" s="6">
        <v>5</v>
      </c>
      <c r="E9" s="16">
        <v>26900</v>
      </c>
      <c r="F9" s="25">
        <f t="shared" si="0"/>
        <v>134500</v>
      </c>
    </row>
    <row r="10" spans="1:8" ht="26.25" customHeight="1" x14ac:dyDescent="0.2">
      <c r="A10" s="14">
        <v>8</v>
      </c>
      <c r="B10" s="17" t="s">
        <v>24</v>
      </c>
      <c r="C10" s="18" t="s">
        <v>20</v>
      </c>
      <c r="D10" s="6">
        <v>6</v>
      </c>
      <c r="E10" s="16">
        <v>30000</v>
      </c>
      <c r="F10" s="25">
        <f t="shared" si="0"/>
        <v>180000</v>
      </c>
    </row>
    <row r="11" spans="1:8" ht="27" customHeight="1" x14ac:dyDescent="0.2">
      <c r="A11" s="13">
        <v>9</v>
      </c>
      <c r="B11" s="17" t="s">
        <v>25</v>
      </c>
      <c r="C11" s="18" t="s">
        <v>20</v>
      </c>
      <c r="D11" s="6">
        <v>10</v>
      </c>
      <c r="E11" s="16">
        <v>18000</v>
      </c>
      <c r="F11" s="25">
        <f t="shared" si="0"/>
        <v>180000</v>
      </c>
    </row>
    <row r="12" spans="1:8" ht="25.5" x14ac:dyDescent="0.2">
      <c r="A12" s="14">
        <v>10</v>
      </c>
      <c r="B12" s="17" t="s">
        <v>5</v>
      </c>
      <c r="C12" s="18" t="s">
        <v>20</v>
      </c>
      <c r="D12" s="6">
        <v>2</v>
      </c>
      <c r="E12" s="16">
        <v>150450</v>
      </c>
      <c r="F12" s="25">
        <f t="shared" si="0"/>
        <v>300900</v>
      </c>
    </row>
    <row r="13" spans="1:8" ht="27" customHeight="1" x14ac:dyDescent="0.2">
      <c r="A13" s="13">
        <v>11</v>
      </c>
      <c r="B13" s="17" t="s">
        <v>16</v>
      </c>
      <c r="C13" s="18" t="s">
        <v>20</v>
      </c>
      <c r="D13" s="6">
        <v>12</v>
      </c>
      <c r="E13" s="16">
        <v>30000</v>
      </c>
      <c r="F13" s="25">
        <f t="shared" si="0"/>
        <v>360000</v>
      </c>
    </row>
    <row r="14" spans="1:8" ht="24" customHeight="1" x14ac:dyDescent="0.2">
      <c r="A14" s="14">
        <v>12</v>
      </c>
      <c r="B14" s="17" t="s">
        <v>18</v>
      </c>
      <c r="C14" s="18" t="s">
        <v>20</v>
      </c>
      <c r="D14" s="6">
        <v>4</v>
      </c>
      <c r="E14" s="16">
        <v>22000</v>
      </c>
      <c r="F14" s="25">
        <f t="shared" si="0"/>
        <v>88000</v>
      </c>
    </row>
    <row r="15" spans="1:8" ht="17.25" customHeight="1" x14ac:dyDescent="0.2">
      <c r="A15" s="13">
        <v>13</v>
      </c>
      <c r="B15" s="17" t="s">
        <v>17</v>
      </c>
      <c r="C15" s="18" t="s">
        <v>20</v>
      </c>
      <c r="D15" s="6">
        <v>23</v>
      </c>
      <c r="E15" s="16">
        <v>3500</v>
      </c>
      <c r="F15" s="25">
        <f t="shared" si="0"/>
        <v>80500</v>
      </c>
    </row>
    <row r="16" spans="1:8" ht="27.75" customHeight="1" x14ac:dyDescent="0.2">
      <c r="A16" s="14">
        <v>14</v>
      </c>
      <c r="B16" s="17" t="s">
        <v>6</v>
      </c>
      <c r="C16" s="18" t="s">
        <v>20</v>
      </c>
      <c r="D16" s="6">
        <v>4</v>
      </c>
      <c r="E16" s="16">
        <v>45000</v>
      </c>
      <c r="F16" s="25">
        <f t="shared" si="0"/>
        <v>180000</v>
      </c>
    </row>
    <row r="17" spans="1:8" ht="19.5" customHeight="1" x14ac:dyDescent="0.2">
      <c r="A17" s="13">
        <v>15</v>
      </c>
      <c r="B17" s="17" t="s">
        <v>33</v>
      </c>
      <c r="C17" s="18" t="s">
        <v>20</v>
      </c>
      <c r="D17" s="6">
        <v>5</v>
      </c>
      <c r="E17" s="16">
        <v>24000</v>
      </c>
      <c r="F17" s="25">
        <f t="shared" si="0"/>
        <v>120000</v>
      </c>
    </row>
    <row r="18" spans="1:8" ht="18" customHeight="1" x14ac:dyDescent="0.2">
      <c r="A18" s="14">
        <v>16</v>
      </c>
      <c r="B18" s="17" t="s">
        <v>34</v>
      </c>
      <c r="C18" s="18" t="s">
        <v>20</v>
      </c>
      <c r="D18" s="6">
        <v>6</v>
      </c>
      <c r="E18" s="16">
        <v>10000</v>
      </c>
      <c r="F18" s="25">
        <f t="shared" si="0"/>
        <v>60000</v>
      </c>
    </row>
    <row r="19" spans="1:8" ht="32.25" customHeight="1" x14ac:dyDescent="0.2">
      <c r="A19" s="13">
        <v>17</v>
      </c>
      <c r="B19" s="17" t="s">
        <v>32</v>
      </c>
      <c r="C19" s="18" t="s">
        <v>20</v>
      </c>
      <c r="D19" s="6">
        <v>23</v>
      </c>
      <c r="E19" s="16">
        <v>13500</v>
      </c>
      <c r="F19" s="25">
        <f t="shared" si="0"/>
        <v>310500</v>
      </c>
    </row>
    <row r="20" spans="1:8" ht="28.5" customHeight="1" x14ac:dyDescent="0.2">
      <c r="A20" s="14">
        <v>18</v>
      </c>
      <c r="B20" s="17" t="s">
        <v>30</v>
      </c>
      <c r="C20" s="18" t="s">
        <v>20</v>
      </c>
      <c r="D20" s="6">
        <v>22</v>
      </c>
      <c r="E20" s="16">
        <v>7500</v>
      </c>
      <c r="F20" s="25">
        <f t="shared" si="0"/>
        <v>165000</v>
      </c>
    </row>
    <row r="21" spans="1:8" ht="28.5" customHeight="1" x14ac:dyDescent="0.2">
      <c r="A21" s="13">
        <v>19</v>
      </c>
      <c r="B21" s="17" t="s">
        <v>31</v>
      </c>
      <c r="C21" s="18" t="s">
        <v>29</v>
      </c>
      <c r="D21" s="6">
        <v>24</v>
      </c>
      <c r="E21" s="16">
        <v>12000</v>
      </c>
      <c r="F21" s="25">
        <f t="shared" si="0"/>
        <v>288000</v>
      </c>
    </row>
    <row r="22" spans="1:8" ht="29.25" customHeight="1" x14ac:dyDescent="0.2">
      <c r="A22" s="14">
        <v>20</v>
      </c>
      <c r="B22" s="17" t="s">
        <v>7</v>
      </c>
      <c r="C22" s="18" t="s">
        <v>29</v>
      </c>
      <c r="D22" s="6">
        <v>5</v>
      </c>
      <c r="E22" s="16">
        <v>18000</v>
      </c>
      <c r="F22" s="25">
        <f t="shared" si="0"/>
        <v>90000</v>
      </c>
    </row>
    <row r="23" spans="1:8" ht="38.25" x14ac:dyDescent="0.2">
      <c r="A23" s="13">
        <v>21</v>
      </c>
      <c r="B23" s="17" t="s">
        <v>21</v>
      </c>
      <c r="C23" s="18" t="s">
        <v>20</v>
      </c>
      <c r="D23" s="6">
        <v>4</v>
      </c>
      <c r="E23" s="16">
        <v>27800</v>
      </c>
      <c r="F23" s="25">
        <f t="shared" si="0"/>
        <v>111200</v>
      </c>
    </row>
    <row r="24" spans="1:8" ht="33.75" customHeight="1" x14ac:dyDescent="0.2">
      <c r="A24" s="14">
        <v>22</v>
      </c>
      <c r="B24" s="17" t="s">
        <v>22</v>
      </c>
      <c r="C24" s="18" t="s">
        <v>20</v>
      </c>
      <c r="D24" s="6">
        <v>5</v>
      </c>
      <c r="E24" s="16">
        <v>27484.137931035537</v>
      </c>
      <c r="F24" s="25">
        <f t="shared" si="0"/>
        <v>137420.68965517767</v>
      </c>
    </row>
    <row r="25" spans="1:8" ht="28.5" customHeight="1" x14ac:dyDescent="0.2">
      <c r="A25" s="13">
        <v>23</v>
      </c>
      <c r="B25" s="17" t="s">
        <v>19</v>
      </c>
      <c r="C25" s="18" t="s">
        <v>20</v>
      </c>
      <c r="D25" s="6">
        <v>5</v>
      </c>
      <c r="E25" s="16">
        <v>50000</v>
      </c>
      <c r="F25" s="25">
        <f t="shared" si="0"/>
        <v>250000</v>
      </c>
    </row>
    <row r="26" spans="1:8" ht="26.25" thickBot="1" x14ac:dyDescent="0.25">
      <c r="A26" s="14">
        <v>24</v>
      </c>
      <c r="B26" s="17" t="s">
        <v>8</v>
      </c>
      <c r="C26" s="18" t="s">
        <v>20</v>
      </c>
      <c r="D26" s="6">
        <v>6</v>
      </c>
      <c r="E26" s="16">
        <v>13500</v>
      </c>
      <c r="F26" s="25">
        <f t="shared" si="0"/>
        <v>81000</v>
      </c>
    </row>
    <row r="27" spans="1:8" ht="16.5" customHeight="1" x14ac:dyDescent="0.2">
      <c r="A27" s="170" t="s">
        <v>9</v>
      </c>
      <c r="B27" s="171"/>
      <c r="C27" s="171"/>
      <c r="D27" s="171"/>
      <c r="E27" s="172"/>
      <c r="F27" s="21">
        <f>+SUM(F1:F26)</f>
        <v>7758620.6896551773</v>
      </c>
    </row>
    <row r="28" spans="1:8" ht="17.25" customHeight="1" thickBot="1" x14ac:dyDescent="0.25">
      <c r="A28" s="167" t="s">
        <v>12</v>
      </c>
      <c r="B28" s="168"/>
      <c r="C28" s="168"/>
      <c r="D28" s="169"/>
      <c r="E28" s="22">
        <v>0.16</v>
      </c>
      <c r="F28" s="23">
        <f>+F27*0.16</f>
        <v>1241379.3103448283</v>
      </c>
    </row>
    <row r="29" spans="1:8" ht="13.5" thickBot="1" x14ac:dyDescent="0.25">
      <c r="A29" s="173" t="s">
        <v>10</v>
      </c>
      <c r="B29" s="174"/>
      <c r="C29" s="174"/>
      <c r="D29" s="174"/>
      <c r="E29" s="175"/>
      <c r="F29" s="24">
        <f>+F27+F28</f>
        <v>9000000.0000000056</v>
      </c>
      <c r="G29" s="1"/>
      <c r="H29" s="5">
        <v>6000000</v>
      </c>
    </row>
    <row r="30" spans="1:8" ht="3" customHeight="1" x14ac:dyDescent="0.2">
      <c r="F30" s="3"/>
    </row>
    <row r="31" spans="1:8" x14ac:dyDescent="0.2">
      <c r="F31" s="2"/>
    </row>
    <row r="32" spans="1:8" x14ac:dyDescent="0.2">
      <c r="F32" s="2"/>
    </row>
    <row r="33" spans="6:6" x14ac:dyDescent="0.2">
      <c r="F33" s="2"/>
    </row>
    <row r="34" spans="6:6" x14ac:dyDescent="0.2">
      <c r="F34" s="2"/>
    </row>
    <row r="35" spans="6:6" x14ac:dyDescent="0.2">
      <c r="F35" s="2"/>
    </row>
    <row r="36" spans="6:6" x14ac:dyDescent="0.2">
      <c r="F36" s="2"/>
    </row>
    <row r="37" spans="6:6" x14ac:dyDescent="0.2">
      <c r="F37" s="2"/>
    </row>
    <row r="38" spans="6:6" x14ac:dyDescent="0.2">
      <c r="F38" s="2"/>
    </row>
    <row r="39" spans="6:6" x14ac:dyDescent="0.2">
      <c r="F39" s="2"/>
    </row>
    <row r="40" spans="6:6" x14ac:dyDescent="0.2">
      <c r="F40" s="2"/>
    </row>
    <row r="41" spans="6:6" x14ac:dyDescent="0.2">
      <c r="F41" s="2"/>
    </row>
    <row r="42" spans="6:6" x14ac:dyDescent="0.2">
      <c r="F42" s="2"/>
    </row>
    <row r="43" spans="6:6" x14ac:dyDescent="0.2">
      <c r="F43" s="2"/>
    </row>
    <row r="44" spans="6:6" x14ac:dyDescent="0.2">
      <c r="F44" s="2"/>
    </row>
    <row r="45" spans="6:6" x14ac:dyDescent="0.2">
      <c r="F45" s="2"/>
    </row>
    <row r="46" spans="6:6" x14ac:dyDescent="0.2">
      <c r="F46" s="2"/>
    </row>
    <row r="47" spans="6:6" x14ac:dyDescent="0.2">
      <c r="F47" s="2"/>
    </row>
    <row r="48" spans="6:6" x14ac:dyDescent="0.2">
      <c r="F48" s="2"/>
    </row>
    <row r="49" spans="6:6" x14ac:dyDescent="0.2">
      <c r="F49" s="2"/>
    </row>
    <row r="50" spans="6:6" x14ac:dyDescent="0.2">
      <c r="F50" s="2"/>
    </row>
    <row r="51" spans="6:6" x14ac:dyDescent="0.2">
      <c r="F51" s="2"/>
    </row>
    <row r="52" spans="6:6" x14ac:dyDescent="0.2">
      <c r="F52" s="2"/>
    </row>
    <row r="53" spans="6:6" x14ac:dyDescent="0.2">
      <c r="F53" s="2"/>
    </row>
    <row r="54" spans="6:6" x14ac:dyDescent="0.2">
      <c r="F54" s="2"/>
    </row>
    <row r="55" spans="6:6" x14ac:dyDescent="0.2">
      <c r="F55" s="2"/>
    </row>
    <row r="56" spans="6:6" x14ac:dyDescent="0.2">
      <c r="F56" s="2"/>
    </row>
    <row r="57" spans="6:6" x14ac:dyDescent="0.2">
      <c r="F57" s="2"/>
    </row>
    <row r="58" spans="6:6" x14ac:dyDescent="0.2">
      <c r="F58" s="2"/>
    </row>
    <row r="59" spans="6:6" x14ac:dyDescent="0.2">
      <c r="F59" s="2"/>
    </row>
    <row r="60" spans="6:6" x14ac:dyDescent="0.2">
      <c r="F60" s="2"/>
    </row>
    <row r="61" spans="6:6" x14ac:dyDescent="0.2">
      <c r="F61" s="2"/>
    </row>
    <row r="62" spans="6:6" x14ac:dyDescent="0.2">
      <c r="F62" s="2"/>
    </row>
    <row r="63" spans="6:6" x14ac:dyDescent="0.2">
      <c r="F63" s="2"/>
    </row>
    <row r="64" spans="6:6" x14ac:dyDescent="0.2">
      <c r="F64" s="2"/>
    </row>
    <row r="65" spans="6:6" x14ac:dyDescent="0.2">
      <c r="F65" s="2"/>
    </row>
    <row r="66" spans="6:6" x14ac:dyDescent="0.2">
      <c r="F66" s="2"/>
    </row>
    <row r="67" spans="6:6" x14ac:dyDescent="0.2">
      <c r="F67" s="2"/>
    </row>
    <row r="68" spans="6:6" x14ac:dyDescent="0.2">
      <c r="F68" s="2"/>
    </row>
    <row r="69" spans="6:6" x14ac:dyDescent="0.2">
      <c r="F69" s="2"/>
    </row>
    <row r="70" spans="6:6" x14ac:dyDescent="0.2">
      <c r="F70" s="2"/>
    </row>
    <row r="71" spans="6:6" x14ac:dyDescent="0.2">
      <c r="F71" s="2"/>
    </row>
    <row r="72" spans="6:6" x14ac:dyDescent="0.2">
      <c r="F72" s="2"/>
    </row>
    <row r="73" spans="6:6" x14ac:dyDescent="0.2">
      <c r="F73" s="2"/>
    </row>
    <row r="74" spans="6:6" x14ac:dyDescent="0.2">
      <c r="F74" s="2"/>
    </row>
    <row r="75" spans="6:6" x14ac:dyDescent="0.2">
      <c r="F75" s="2"/>
    </row>
    <row r="76" spans="6:6" x14ac:dyDescent="0.2">
      <c r="F76" s="2"/>
    </row>
    <row r="77" spans="6:6" x14ac:dyDescent="0.2">
      <c r="F77" s="2"/>
    </row>
    <row r="78" spans="6:6" x14ac:dyDescent="0.2">
      <c r="F78" s="2"/>
    </row>
    <row r="79" spans="6:6" x14ac:dyDescent="0.2">
      <c r="F79" s="2"/>
    </row>
    <row r="80" spans="6:6" x14ac:dyDescent="0.2">
      <c r="F80" s="2"/>
    </row>
    <row r="81" spans="6:6" x14ac:dyDescent="0.2">
      <c r="F81" s="2"/>
    </row>
    <row r="82" spans="6:6" x14ac:dyDescent="0.2">
      <c r="F82" s="2"/>
    </row>
    <row r="83" spans="6:6" x14ac:dyDescent="0.2">
      <c r="F83" s="2"/>
    </row>
    <row r="84" spans="6:6" x14ac:dyDescent="0.2">
      <c r="F84" s="2"/>
    </row>
    <row r="85" spans="6:6" x14ac:dyDescent="0.2">
      <c r="F85" s="2"/>
    </row>
    <row r="86" spans="6:6" x14ac:dyDescent="0.2">
      <c r="F86" s="2"/>
    </row>
    <row r="87" spans="6:6" x14ac:dyDescent="0.2">
      <c r="F87" s="2"/>
    </row>
    <row r="88" spans="6:6" x14ac:dyDescent="0.2">
      <c r="F88" s="2"/>
    </row>
    <row r="89" spans="6:6" x14ac:dyDescent="0.2">
      <c r="F89" s="2"/>
    </row>
    <row r="90" spans="6:6" x14ac:dyDescent="0.2">
      <c r="F90" s="2"/>
    </row>
    <row r="91" spans="6:6" x14ac:dyDescent="0.2">
      <c r="F91" s="2"/>
    </row>
    <row r="92" spans="6:6" x14ac:dyDescent="0.2">
      <c r="F92" s="2"/>
    </row>
    <row r="93" spans="6:6" x14ac:dyDescent="0.2">
      <c r="F93" s="2"/>
    </row>
    <row r="94" spans="6:6" x14ac:dyDescent="0.2">
      <c r="F94" s="2"/>
    </row>
    <row r="95" spans="6:6" x14ac:dyDescent="0.2">
      <c r="F95" s="2"/>
    </row>
    <row r="96" spans="6:6" x14ac:dyDescent="0.2">
      <c r="F96" s="2"/>
    </row>
    <row r="97" spans="6:6" x14ac:dyDescent="0.2">
      <c r="F97" s="2"/>
    </row>
    <row r="98" spans="6:6" x14ac:dyDescent="0.2">
      <c r="F98" s="2"/>
    </row>
    <row r="99" spans="6:6" x14ac:dyDescent="0.2">
      <c r="F99" s="2"/>
    </row>
    <row r="100" spans="6:6" x14ac:dyDescent="0.2">
      <c r="F100" s="2"/>
    </row>
    <row r="101" spans="6:6" x14ac:dyDescent="0.2">
      <c r="F101" s="2"/>
    </row>
    <row r="102" spans="6:6" x14ac:dyDescent="0.2">
      <c r="F102" s="2"/>
    </row>
    <row r="103" spans="6:6" x14ac:dyDescent="0.2">
      <c r="F103" s="2"/>
    </row>
    <row r="104" spans="6:6" x14ac:dyDescent="0.2">
      <c r="F104" s="2"/>
    </row>
    <row r="105" spans="6:6" x14ac:dyDescent="0.2">
      <c r="F105" s="2"/>
    </row>
  </sheetData>
  <mergeCells count="4">
    <mergeCell ref="A1:F1"/>
    <mergeCell ref="A28:D28"/>
    <mergeCell ref="A27:E27"/>
    <mergeCell ref="A29:E29"/>
  </mergeCells>
  <printOptions horizontalCentered="1" verticalCentered="1"/>
  <pageMargins left="0.6692913385826772" right="0.31496062992125984" top="1.1811023622047245" bottom="1.1811023622047245" header="0.15748031496062992" footer="0"/>
  <pageSetup scale="82" orientation="portrait" horizontalDpi="4294967294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D26"/>
  <sheetViews>
    <sheetView showGridLines="0" showWhiteSpace="0" view="pageBreakPreview" topLeftCell="A16" zoomScale="142" zoomScaleNormal="142" zoomScaleSheetLayoutView="142" zoomScalePageLayoutView="140" workbookViewId="0">
      <selection activeCell="F20" sqref="F20"/>
    </sheetView>
  </sheetViews>
  <sheetFormatPr baseColWidth="10" defaultRowHeight="12.75" x14ac:dyDescent="0.2"/>
  <cols>
    <col min="1" max="1" width="5.7109375" style="5" customWidth="1"/>
    <col min="2" max="2" width="52.28515625" style="5" customWidth="1"/>
    <col min="3" max="3" width="5.7109375" customWidth="1"/>
    <col min="4" max="4" width="8.140625" style="5" customWidth="1"/>
    <col min="5" max="5" width="2.140625" customWidth="1"/>
  </cols>
  <sheetData>
    <row r="1" spans="1:4" ht="4.5" customHeight="1" thickBot="1" x14ac:dyDescent="0.25"/>
    <row r="2" spans="1:4" ht="13.5" thickBot="1" x14ac:dyDescent="0.25">
      <c r="A2" s="8" t="s">
        <v>35</v>
      </c>
      <c r="B2" s="9" t="s">
        <v>1</v>
      </c>
      <c r="C2" s="9" t="s">
        <v>20</v>
      </c>
      <c r="D2" s="9" t="s">
        <v>2</v>
      </c>
    </row>
    <row r="3" spans="1:4" ht="38.25" x14ac:dyDescent="0.2">
      <c r="A3" s="29">
        <v>1</v>
      </c>
      <c r="B3" s="35" t="s">
        <v>27</v>
      </c>
      <c r="C3" s="32" t="s">
        <v>20</v>
      </c>
      <c r="D3" s="26">
        <v>22</v>
      </c>
    </row>
    <row r="4" spans="1:4" ht="25.5" x14ac:dyDescent="0.2">
      <c r="A4" s="30">
        <v>2</v>
      </c>
      <c r="B4" s="36" t="s">
        <v>36</v>
      </c>
      <c r="C4" s="33" t="s">
        <v>20</v>
      </c>
      <c r="D4" s="27">
        <v>6</v>
      </c>
    </row>
    <row r="5" spans="1:4" ht="25.5" x14ac:dyDescent="0.2">
      <c r="A5" s="29">
        <v>3</v>
      </c>
      <c r="B5" s="36" t="s">
        <v>23</v>
      </c>
      <c r="C5" s="33" t="s">
        <v>20</v>
      </c>
      <c r="D5" s="27">
        <v>20</v>
      </c>
    </row>
    <row r="6" spans="1:4" x14ac:dyDescent="0.2">
      <c r="A6" s="30">
        <v>4</v>
      </c>
      <c r="B6" s="36" t="s">
        <v>26</v>
      </c>
      <c r="C6" s="33" t="s">
        <v>20</v>
      </c>
      <c r="D6" s="27">
        <v>4</v>
      </c>
    </row>
    <row r="7" spans="1:4" ht="25.5" x14ac:dyDescent="0.2">
      <c r="A7" s="29">
        <v>5</v>
      </c>
      <c r="B7" s="36" t="s">
        <v>13</v>
      </c>
      <c r="C7" s="33" t="s">
        <v>20</v>
      </c>
      <c r="D7" s="27">
        <v>12</v>
      </c>
    </row>
    <row r="8" spans="1:4" ht="25.5" x14ac:dyDescent="0.2">
      <c r="A8" s="30">
        <v>6</v>
      </c>
      <c r="B8" s="36" t="s">
        <v>14</v>
      </c>
      <c r="C8" s="33" t="s">
        <v>20</v>
      </c>
      <c r="D8" s="27">
        <v>12</v>
      </c>
    </row>
    <row r="9" spans="1:4" ht="25.5" x14ac:dyDescent="0.2">
      <c r="A9" s="29">
        <v>7</v>
      </c>
      <c r="B9" s="36" t="s">
        <v>15</v>
      </c>
      <c r="C9" s="33" t="s">
        <v>20</v>
      </c>
      <c r="D9" s="27">
        <v>5</v>
      </c>
    </row>
    <row r="10" spans="1:4" ht="25.5" x14ac:dyDescent="0.2">
      <c r="A10" s="30">
        <v>8</v>
      </c>
      <c r="B10" s="36" t="s">
        <v>24</v>
      </c>
      <c r="C10" s="33" t="s">
        <v>20</v>
      </c>
      <c r="D10" s="27">
        <v>6</v>
      </c>
    </row>
    <row r="11" spans="1:4" ht="25.5" x14ac:dyDescent="0.2">
      <c r="A11" s="29">
        <v>9</v>
      </c>
      <c r="B11" s="36" t="s">
        <v>25</v>
      </c>
      <c r="C11" s="33" t="s">
        <v>20</v>
      </c>
      <c r="D11" s="27">
        <v>10</v>
      </c>
    </row>
    <row r="12" spans="1:4" ht="25.5" x14ac:dyDescent="0.2">
      <c r="A12" s="30">
        <v>10</v>
      </c>
      <c r="B12" s="36" t="s">
        <v>5</v>
      </c>
      <c r="C12" s="33" t="s">
        <v>20</v>
      </c>
      <c r="D12" s="27">
        <v>2</v>
      </c>
    </row>
    <row r="13" spans="1:4" ht="25.5" x14ac:dyDescent="0.2">
      <c r="A13" s="29">
        <v>11</v>
      </c>
      <c r="B13" s="36" t="s">
        <v>16</v>
      </c>
      <c r="C13" s="33" t="s">
        <v>20</v>
      </c>
      <c r="D13" s="27">
        <v>12</v>
      </c>
    </row>
    <row r="14" spans="1:4" x14ac:dyDescent="0.2">
      <c r="A14" s="30">
        <v>12</v>
      </c>
      <c r="B14" s="36" t="s">
        <v>18</v>
      </c>
      <c r="C14" s="33" t="s">
        <v>20</v>
      </c>
      <c r="D14" s="27">
        <v>4</v>
      </c>
    </row>
    <row r="15" spans="1:4" x14ac:dyDescent="0.2">
      <c r="A15" s="29">
        <v>13</v>
      </c>
      <c r="B15" s="36" t="s">
        <v>17</v>
      </c>
      <c r="C15" s="33" t="s">
        <v>20</v>
      </c>
      <c r="D15" s="27">
        <v>23</v>
      </c>
    </row>
    <row r="16" spans="1:4" ht="25.5" x14ac:dyDescent="0.2">
      <c r="A16" s="30">
        <v>14</v>
      </c>
      <c r="B16" s="36" t="s">
        <v>6</v>
      </c>
      <c r="C16" s="33" t="s">
        <v>20</v>
      </c>
      <c r="D16" s="27">
        <v>4</v>
      </c>
    </row>
    <row r="17" spans="1:4" x14ac:dyDescent="0.2">
      <c r="A17" s="29">
        <v>15</v>
      </c>
      <c r="B17" s="36" t="s">
        <v>33</v>
      </c>
      <c r="C17" s="33" t="s">
        <v>20</v>
      </c>
      <c r="D17" s="27">
        <v>5</v>
      </c>
    </row>
    <row r="18" spans="1:4" x14ac:dyDescent="0.2">
      <c r="A18" s="30">
        <v>16</v>
      </c>
      <c r="B18" s="36" t="s">
        <v>34</v>
      </c>
      <c r="C18" s="33" t="s">
        <v>20</v>
      </c>
      <c r="D18" s="27">
        <v>6</v>
      </c>
    </row>
    <row r="19" spans="1:4" ht="25.5" x14ac:dyDescent="0.2">
      <c r="A19" s="29">
        <v>17</v>
      </c>
      <c r="B19" s="36" t="s">
        <v>37</v>
      </c>
      <c r="C19" s="33" t="s">
        <v>20</v>
      </c>
      <c r="D19" s="27">
        <v>23</v>
      </c>
    </row>
    <row r="20" spans="1:4" ht="25.5" x14ac:dyDescent="0.2">
      <c r="A20" s="30">
        <v>18</v>
      </c>
      <c r="B20" s="36" t="s">
        <v>30</v>
      </c>
      <c r="C20" s="33" t="s">
        <v>20</v>
      </c>
      <c r="D20" s="27">
        <v>22</v>
      </c>
    </row>
    <row r="21" spans="1:4" ht="25.5" x14ac:dyDescent="0.2">
      <c r="A21" s="29">
        <v>19</v>
      </c>
      <c r="B21" s="36" t="s">
        <v>31</v>
      </c>
      <c r="C21" s="33" t="s">
        <v>29</v>
      </c>
      <c r="D21" s="27">
        <v>24</v>
      </c>
    </row>
    <row r="22" spans="1:4" ht="25.5" x14ac:dyDescent="0.2">
      <c r="A22" s="30">
        <v>20</v>
      </c>
      <c r="B22" s="36" t="s">
        <v>7</v>
      </c>
      <c r="C22" s="33" t="s">
        <v>29</v>
      </c>
      <c r="D22" s="27">
        <v>5</v>
      </c>
    </row>
    <row r="23" spans="1:4" ht="38.25" x14ac:dyDescent="0.2">
      <c r="A23" s="29">
        <v>21</v>
      </c>
      <c r="B23" s="36" t="s">
        <v>21</v>
      </c>
      <c r="C23" s="33" t="s">
        <v>20</v>
      </c>
      <c r="D23" s="27">
        <v>4</v>
      </c>
    </row>
    <row r="24" spans="1:4" ht="25.5" x14ac:dyDescent="0.2">
      <c r="A24" s="30">
        <v>22</v>
      </c>
      <c r="B24" s="36" t="s">
        <v>22</v>
      </c>
      <c r="C24" s="33" t="s">
        <v>20</v>
      </c>
      <c r="D24" s="27">
        <v>5</v>
      </c>
    </row>
    <row r="25" spans="1:4" ht="25.5" x14ac:dyDescent="0.2">
      <c r="A25" s="29">
        <v>23</v>
      </c>
      <c r="B25" s="36" t="s">
        <v>19</v>
      </c>
      <c r="C25" s="33" t="s">
        <v>20</v>
      </c>
      <c r="D25" s="27">
        <v>5</v>
      </c>
    </row>
    <row r="26" spans="1:4" ht="26.25" thickBot="1" x14ac:dyDescent="0.25">
      <c r="A26" s="31">
        <v>24</v>
      </c>
      <c r="B26" s="37" t="s">
        <v>8</v>
      </c>
      <c r="C26" s="34" t="s">
        <v>20</v>
      </c>
      <c r="D26" s="28">
        <v>6</v>
      </c>
    </row>
  </sheetData>
  <printOptions horizontalCentered="1" verticalCentered="1"/>
  <pageMargins left="0.6692913385826772" right="0.31496062992125984" top="1.1811023622047245" bottom="1.1811023622047245" header="0.15748031496062992" footer="0"/>
  <pageSetup scale="82" orientation="portrait" horizont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N62"/>
  <sheetViews>
    <sheetView topLeftCell="A17" workbookViewId="0">
      <selection activeCell="L59" sqref="L59"/>
    </sheetView>
  </sheetViews>
  <sheetFormatPr baseColWidth="10" defaultRowHeight="12.75" x14ac:dyDescent="0.2"/>
  <cols>
    <col min="2" max="2" width="14.7109375" style="5" customWidth="1"/>
    <col min="3" max="7" width="11.5703125" style="5"/>
    <col min="8" max="8" width="11.5703125" style="4"/>
    <col min="9" max="9" width="11.5703125" style="109"/>
  </cols>
  <sheetData>
    <row r="3" spans="2:14" x14ac:dyDescent="0.2">
      <c r="J3" s="4" t="s">
        <v>124</v>
      </c>
      <c r="K3" s="4" t="s">
        <v>125</v>
      </c>
      <c r="L3" s="4" t="s">
        <v>126</v>
      </c>
      <c r="M3" s="4" t="s">
        <v>127</v>
      </c>
    </row>
    <row r="4" spans="2:14" ht="48.6" customHeight="1" x14ac:dyDescent="0.2">
      <c r="B4" s="177" t="s">
        <v>123</v>
      </c>
      <c r="C4" s="177"/>
      <c r="D4" s="177"/>
      <c r="E4" s="177"/>
      <c r="F4" s="177"/>
      <c r="G4" s="107">
        <f>ROUND((+SUM(G5:G7)),0)</f>
        <v>42628</v>
      </c>
      <c r="H4" s="4">
        <v>1</v>
      </c>
      <c r="I4" s="109">
        <v>1</v>
      </c>
      <c r="J4" s="108">
        <f>+G4</f>
        <v>42628</v>
      </c>
      <c r="K4" s="4"/>
      <c r="L4" s="4"/>
      <c r="M4" s="108">
        <f>+ROUND((AVERAGE(J4:L4)),0)</f>
        <v>42628</v>
      </c>
      <c r="N4" s="104"/>
    </row>
    <row r="5" spans="2:14" ht="19.899999999999999" customHeight="1" x14ac:dyDescent="0.2">
      <c r="B5" s="176" t="s">
        <v>120</v>
      </c>
      <c r="C5" s="176"/>
      <c r="D5" s="176"/>
      <c r="E5" s="4">
        <v>0.05</v>
      </c>
      <c r="F5" s="105">
        <v>2400</v>
      </c>
      <c r="G5" s="106">
        <f>+E5*F5</f>
        <v>120</v>
      </c>
      <c r="I5" s="109">
        <v>2</v>
      </c>
      <c r="J5" s="108">
        <f>+G9</f>
        <v>82918</v>
      </c>
      <c r="K5" s="4"/>
      <c r="L5" s="4"/>
      <c r="M5" s="108">
        <f t="shared" ref="M5:M15" si="0">+ROUND((AVERAGE(J5:L5)),0)</f>
        <v>82918</v>
      </c>
      <c r="N5" s="104"/>
    </row>
    <row r="6" spans="2:14" ht="19.899999999999999" customHeight="1" x14ac:dyDescent="0.2">
      <c r="B6" s="176" t="s">
        <v>121</v>
      </c>
      <c r="C6" s="176"/>
      <c r="D6" s="176"/>
      <c r="E6" s="4">
        <v>0.57999999999999996</v>
      </c>
      <c r="F6" s="105">
        <v>32600</v>
      </c>
      <c r="G6" s="106">
        <f t="shared" ref="G6:G7" si="1">+E6*F6</f>
        <v>18908</v>
      </c>
      <c r="I6" s="109">
        <v>3</v>
      </c>
      <c r="J6" s="108">
        <f>+G14</f>
        <v>56900</v>
      </c>
      <c r="K6" s="4"/>
      <c r="L6" s="4"/>
      <c r="M6" s="108">
        <f t="shared" si="0"/>
        <v>56900</v>
      </c>
      <c r="N6" s="104"/>
    </row>
    <row r="7" spans="2:14" ht="43.9" customHeight="1" x14ac:dyDescent="0.2">
      <c r="B7" s="176" t="s">
        <v>122</v>
      </c>
      <c r="C7" s="176"/>
      <c r="D7" s="176"/>
      <c r="E7" s="4">
        <v>1</v>
      </c>
      <c r="F7" s="105">
        <v>23600</v>
      </c>
      <c r="G7" s="106">
        <f t="shared" si="1"/>
        <v>23600</v>
      </c>
      <c r="I7" s="109">
        <v>4</v>
      </c>
      <c r="J7" s="108">
        <f>+G19</f>
        <v>27260</v>
      </c>
      <c r="K7" s="4"/>
      <c r="L7" s="4"/>
      <c r="M7" s="108">
        <f t="shared" si="0"/>
        <v>27260</v>
      </c>
      <c r="N7" s="104"/>
    </row>
    <row r="8" spans="2:14" ht="19.899999999999999" customHeight="1" x14ac:dyDescent="0.2">
      <c r="I8" s="109">
        <v>5</v>
      </c>
      <c r="J8" s="108">
        <f>+G24</f>
        <v>11000</v>
      </c>
      <c r="K8" s="4"/>
      <c r="L8" s="4"/>
      <c r="M8" s="108">
        <f t="shared" si="0"/>
        <v>11000</v>
      </c>
      <c r="N8" s="104"/>
    </row>
    <row r="9" spans="2:14" ht="44.45" customHeight="1" x14ac:dyDescent="0.2">
      <c r="B9" s="177" t="e">
        <f>+#REF!</f>
        <v>#REF!</v>
      </c>
      <c r="C9" s="177"/>
      <c r="D9" s="177"/>
      <c r="E9" s="177"/>
      <c r="F9" s="177"/>
      <c r="G9" s="107">
        <f>ROUND((+SUM(G10:G12)),0)</f>
        <v>82918</v>
      </c>
      <c r="H9" s="4">
        <v>2</v>
      </c>
      <c r="I9" s="109">
        <v>6</v>
      </c>
      <c r="J9" s="108">
        <f>+G29</f>
        <v>83630</v>
      </c>
      <c r="K9" s="4"/>
      <c r="L9" s="4"/>
      <c r="M9" s="108">
        <f t="shared" si="0"/>
        <v>83630</v>
      </c>
      <c r="N9" s="104"/>
    </row>
    <row r="10" spans="2:14" ht="19.899999999999999" customHeight="1" x14ac:dyDescent="0.2">
      <c r="B10" s="176" t="s">
        <v>120</v>
      </c>
      <c r="C10" s="176"/>
      <c r="D10" s="176"/>
      <c r="E10" s="4">
        <v>0.2</v>
      </c>
      <c r="F10" s="105">
        <v>2400</v>
      </c>
      <c r="G10" s="106">
        <f>+E10*F10</f>
        <v>480</v>
      </c>
      <c r="I10" s="109">
        <v>7</v>
      </c>
      <c r="J10" s="108">
        <f>+G34</f>
        <v>8370</v>
      </c>
      <c r="K10" s="4"/>
      <c r="L10" s="4"/>
      <c r="M10" s="108">
        <f t="shared" si="0"/>
        <v>8370</v>
      </c>
      <c r="N10" s="104"/>
    </row>
    <row r="11" spans="2:14" ht="19.899999999999999" customHeight="1" x14ac:dyDescent="0.2">
      <c r="B11" s="176" t="s">
        <v>121</v>
      </c>
      <c r="C11" s="176"/>
      <c r="D11" s="176"/>
      <c r="E11" s="4">
        <v>0.63</v>
      </c>
      <c r="F11" s="105">
        <v>32600</v>
      </c>
      <c r="G11" s="106">
        <f t="shared" ref="G11:G12" si="2">+E11*F11</f>
        <v>20538</v>
      </c>
      <c r="I11" s="109">
        <v>8</v>
      </c>
      <c r="J11" s="108">
        <f>+G39</f>
        <v>13674</v>
      </c>
      <c r="K11" s="4"/>
      <c r="L11" s="4"/>
      <c r="M11" s="108">
        <f t="shared" si="0"/>
        <v>13674</v>
      </c>
      <c r="N11" s="104"/>
    </row>
    <row r="12" spans="2:14" ht="31.9" customHeight="1" x14ac:dyDescent="0.2">
      <c r="B12" s="176" t="e">
        <f>+B9</f>
        <v>#REF!</v>
      </c>
      <c r="C12" s="176"/>
      <c r="D12" s="176"/>
      <c r="E12" s="4">
        <v>1</v>
      </c>
      <c r="F12" s="105">
        <v>61900</v>
      </c>
      <c r="G12" s="106">
        <f t="shared" si="2"/>
        <v>61900</v>
      </c>
      <c r="I12" s="109">
        <v>9</v>
      </c>
      <c r="J12" s="108">
        <f>+G44</f>
        <v>9240</v>
      </c>
      <c r="K12" s="4"/>
      <c r="L12" s="4"/>
      <c r="M12" s="108">
        <f t="shared" si="0"/>
        <v>9240</v>
      </c>
      <c r="N12" s="104"/>
    </row>
    <row r="13" spans="2:14" ht="19.899999999999999" customHeight="1" x14ac:dyDescent="0.2">
      <c r="I13" s="109">
        <v>10</v>
      </c>
      <c r="J13" s="108">
        <f>+G49</f>
        <v>3900</v>
      </c>
      <c r="K13" s="4"/>
      <c r="L13" s="4"/>
      <c r="M13" s="108">
        <f t="shared" si="0"/>
        <v>3900</v>
      </c>
      <c r="N13" s="104"/>
    </row>
    <row r="14" spans="2:14" ht="19.899999999999999" customHeight="1" x14ac:dyDescent="0.2">
      <c r="B14" s="177" t="e">
        <f>+#REF!</f>
        <v>#REF!</v>
      </c>
      <c r="C14" s="177"/>
      <c r="D14" s="177"/>
      <c r="E14" s="177"/>
      <c r="F14" s="177"/>
      <c r="G14" s="107">
        <f>ROUND((+SUM(G15:G17)),0)</f>
        <v>56900</v>
      </c>
      <c r="H14" s="4">
        <v>3</v>
      </c>
      <c r="I14" s="109">
        <v>11</v>
      </c>
      <c r="J14" s="108">
        <f>+G54</f>
        <v>76797</v>
      </c>
      <c r="K14" s="4"/>
      <c r="L14" s="4"/>
      <c r="M14" s="108">
        <f t="shared" si="0"/>
        <v>76797</v>
      </c>
      <c r="N14" s="104">
        <v>57900</v>
      </c>
    </row>
    <row r="15" spans="2:14" ht="19.899999999999999" customHeight="1" x14ac:dyDescent="0.2">
      <c r="B15" s="176" t="s">
        <v>120</v>
      </c>
      <c r="C15" s="176"/>
      <c r="D15" s="176"/>
      <c r="E15" s="4">
        <v>0.2</v>
      </c>
      <c r="F15" s="105">
        <v>2400</v>
      </c>
      <c r="G15" s="106">
        <f>+E15*F15</f>
        <v>480</v>
      </c>
      <c r="I15" s="109">
        <v>12</v>
      </c>
      <c r="J15" s="108">
        <f>+G59</f>
        <v>75870</v>
      </c>
      <c r="K15" s="4"/>
      <c r="L15" s="4"/>
      <c r="M15" s="108">
        <f t="shared" si="0"/>
        <v>75870</v>
      </c>
      <c r="N15" s="104">
        <v>38000</v>
      </c>
    </row>
    <row r="16" spans="2:14" ht="19.899999999999999" customHeight="1" x14ac:dyDescent="0.2">
      <c r="B16" s="176" t="s">
        <v>121</v>
      </c>
      <c r="C16" s="176"/>
      <c r="D16" s="176"/>
      <c r="E16" s="4">
        <v>0.2</v>
      </c>
      <c r="F16" s="105">
        <v>32600</v>
      </c>
      <c r="G16" s="106">
        <f t="shared" ref="G16:G17" si="3">+E16*F16</f>
        <v>6520</v>
      </c>
      <c r="J16" s="4"/>
      <c r="K16" s="4"/>
      <c r="L16" s="4"/>
      <c r="M16" s="4"/>
    </row>
    <row r="17" spans="2:13" ht="19.899999999999999" customHeight="1" x14ac:dyDescent="0.2">
      <c r="B17" s="176" t="e">
        <f>+B14</f>
        <v>#REF!</v>
      </c>
      <c r="C17" s="176"/>
      <c r="D17" s="176"/>
      <c r="E17" s="4">
        <v>1</v>
      </c>
      <c r="F17" s="105">
        <v>49900</v>
      </c>
      <c r="G17" s="106">
        <f t="shared" si="3"/>
        <v>49900</v>
      </c>
      <c r="J17" s="4"/>
      <c r="K17" s="4"/>
      <c r="L17" s="4"/>
      <c r="M17" s="4"/>
    </row>
    <row r="18" spans="2:13" ht="19.899999999999999" customHeight="1" x14ac:dyDescent="0.2">
      <c r="J18" s="4"/>
      <c r="K18" s="4"/>
      <c r="L18" s="4"/>
      <c r="M18" s="4"/>
    </row>
    <row r="19" spans="2:13" ht="35.450000000000003" customHeight="1" x14ac:dyDescent="0.2">
      <c r="B19" s="177" t="e">
        <f>+#REF!</f>
        <v>#REF!</v>
      </c>
      <c r="C19" s="177"/>
      <c r="D19" s="177"/>
      <c r="E19" s="177"/>
      <c r="F19" s="177"/>
      <c r="G19" s="107">
        <f>ROUND((+SUM(G20:G22)),0)</f>
        <v>27260</v>
      </c>
      <c r="H19" s="4">
        <v>4</v>
      </c>
      <c r="J19" s="4"/>
      <c r="K19" s="4"/>
      <c r="L19" s="4"/>
      <c r="M19" s="4"/>
    </row>
    <row r="20" spans="2:13" ht="19.899999999999999" customHeight="1" x14ac:dyDescent="0.2">
      <c r="B20" s="176" t="s">
        <v>120</v>
      </c>
      <c r="C20" s="176"/>
      <c r="D20" s="176"/>
      <c r="E20" s="4">
        <v>0.2</v>
      </c>
      <c r="F20" s="105">
        <v>2400</v>
      </c>
      <c r="G20" s="106">
        <f>+E20*F20</f>
        <v>480</v>
      </c>
      <c r="J20" s="4"/>
      <c r="K20" s="4"/>
      <c r="L20" s="4"/>
      <c r="M20" s="4"/>
    </row>
    <row r="21" spans="2:13" ht="19.899999999999999" customHeight="1" x14ac:dyDescent="0.2">
      <c r="B21" s="176" t="s">
        <v>121</v>
      </c>
      <c r="C21" s="176"/>
      <c r="D21" s="176"/>
      <c r="E21" s="4">
        <v>0.3</v>
      </c>
      <c r="F21" s="105">
        <v>32600</v>
      </c>
      <c r="G21" s="106">
        <f t="shared" ref="G21:G22" si="4">+E21*F21</f>
        <v>9780</v>
      </c>
      <c r="J21" s="4"/>
      <c r="K21" s="4"/>
      <c r="L21" s="4"/>
      <c r="M21" s="4"/>
    </row>
    <row r="22" spans="2:13" ht="33" customHeight="1" x14ac:dyDescent="0.2">
      <c r="B22" s="176" t="e">
        <f>+B19</f>
        <v>#REF!</v>
      </c>
      <c r="C22" s="176"/>
      <c r="D22" s="176"/>
      <c r="E22" s="4">
        <v>1</v>
      </c>
      <c r="F22" s="105">
        <v>17000</v>
      </c>
      <c r="G22" s="106">
        <f t="shared" si="4"/>
        <v>17000</v>
      </c>
      <c r="J22" s="4"/>
      <c r="K22" s="4"/>
      <c r="L22" s="4"/>
      <c r="M22" s="4"/>
    </row>
    <row r="23" spans="2:13" ht="19.899999999999999" customHeight="1" x14ac:dyDescent="0.2"/>
    <row r="24" spans="2:13" ht="19.899999999999999" customHeight="1" x14ac:dyDescent="0.2">
      <c r="B24" s="177" t="e">
        <f>+#REF!</f>
        <v>#REF!</v>
      </c>
      <c r="C24" s="177"/>
      <c r="D24" s="177"/>
      <c r="E24" s="177"/>
      <c r="F24" s="177"/>
      <c r="G24" s="107">
        <f>ROUND((+SUM(G25:G27)),0)</f>
        <v>11000</v>
      </c>
      <c r="H24" s="4">
        <v>5</v>
      </c>
    </row>
    <row r="25" spans="2:13" ht="19.899999999999999" customHeight="1" x14ac:dyDescent="0.2">
      <c r="B25" s="176" t="s">
        <v>120</v>
      </c>
      <c r="C25" s="176"/>
      <c r="D25" s="176"/>
      <c r="E25" s="4">
        <v>0.2</v>
      </c>
      <c r="F25" s="105">
        <v>2400</v>
      </c>
      <c r="G25" s="106">
        <f>+E25*F25</f>
        <v>480</v>
      </c>
    </row>
    <row r="26" spans="2:13" ht="19.899999999999999" customHeight="1" x14ac:dyDescent="0.2">
      <c r="B26" s="176" t="s">
        <v>121</v>
      </c>
      <c r="C26" s="176"/>
      <c r="D26" s="176"/>
      <c r="E26" s="4">
        <v>0.2</v>
      </c>
      <c r="F26" s="105">
        <v>32600</v>
      </c>
      <c r="G26" s="106">
        <f t="shared" ref="G26:G27" si="5">+E26*F26</f>
        <v>6520</v>
      </c>
    </row>
    <row r="27" spans="2:13" ht="19.899999999999999" customHeight="1" x14ac:dyDescent="0.2">
      <c r="B27" s="176" t="e">
        <f>+B24</f>
        <v>#REF!</v>
      </c>
      <c r="C27" s="176"/>
      <c r="D27" s="176"/>
      <c r="E27" s="4">
        <v>1</v>
      </c>
      <c r="F27" s="105">
        <v>4000</v>
      </c>
      <c r="G27" s="106">
        <f t="shared" si="5"/>
        <v>4000</v>
      </c>
    </row>
    <row r="28" spans="2:13" ht="19.899999999999999" customHeight="1" x14ac:dyDescent="0.2"/>
    <row r="29" spans="2:13" ht="30" customHeight="1" x14ac:dyDescent="0.2">
      <c r="B29" s="177" t="e">
        <f>+#REF!</f>
        <v>#REF!</v>
      </c>
      <c r="C29" s="177"/>
      <c r="D29" s="177"/>
      <c r="E29" s="177"/>
      <c r="F29" s="177"/>
      <c r="G29" s="107">
        <f>ROUND((+SUM(G30:G32)),0)</f>
        <v>83630</v>
      </c>
      <c r="H29" s="4">
        <v>6</v>
      </c>
    </row>
    <row r="30" spans="2:13" ht="19.899999999999999" customHeight="1" x14ac:dyDescent="0.2">
      <c r="B30" s="176" t="s">
        <v>120</v>
      </c>
      <c r="C30" s="176"/>
      <c r="D30" s="176"/>
      <c r="E30" s="4">
        <v>0.2</v>
      </c>
      <c r="F30" s="105">
        <v>2400</v>
      </c>
      <c r="G30" s="106">
        <f>+E30*F30</f>
        <v>480</v>
      </c>
    </row>
    <row r="31" spans="2:13" ht="19.899999999999999" customHeight="1" x14ac:dyDescent="0.2">
      <c r="B31" s="176" t="s">
        <v>121</v>
      </c>
      <c r="C31" s="176"/>
      <c r="D31" s="176"/>
      <c r="E31" s="4">
        <v>0.25</v>
      </c>
      <c r="F31" s="105">
        <v>32600</v>
      </c>
      <c r="G31" s="106">
        <f t="shared" ref="G31:G32" si="6">+E31*F31</f>
        <v>8150</v>
      </c>
    </row>
    <row r="32" spans="2:13" ht="25.9" customHeight="1" x14ac:dyDescent="0.2">
      <c r="B32" s="176" t="e">
        <f>+B29</f>
        <v>#REF!</v>
      </c>
      <c r="C32" s="176"/>
      <c r="D32" s="176"/>
      <c r="E32" s="4">
        <v>1</v>
      </c>
      <c r="F32" s="105">
        <v>75000</v>
      </c>
      <c r="G32" s="106">
        <f t="shared" si="6"/>
        <v>75000</v>
      </c>
    </row>
    <row r="33" spans="2:8" ht="19.899999999999999" customHeight="1" x14ac:dyDescent="0.2"/>
    <row r="34" spans="2:8" ht="19.899999999999999" customHeight="1" x14ac:dyDescent="0.2">
      <c r="B34" s="177" t="e">
        <f>+#REF!</f>
        <v>#REF!</v>
      </c>
      <c r="C34" s="177"/>
      <c r="D34" s="177"/>
      <c r="E34" s="177"/>
      <c r="F34" s="177"/>
      <c r="G34" s="107">
        <f>ROUND((+SUM(G35:G37)),0)</f>
        <v>8370</v>
      </c>
      <c r="H34" s="4">
        <v>7</v>
      </c>
    </row>
    <row r="35" spans="2:8" ht="19.899999999999999" customHeight="1" x14ac:dyDescent="0.2">
      <c r="B35" s="176" t="s">
        <v>120</v>
      </c>
      <c r="C35" s="176"/>
      <c r="D35" s="176"/>
      <c r="E35" s="4">
        <v>0.2</v>
      </c>
      <c r="F35" s="105">
        <v>2400</v>
      </c>
      <c r="G35" s="106">
        <f>+E35*F35</f>
        <v>480</v>
      </c>
    </row>
    <row r="36" spans="2:8" x14ac:dyDescent="0.2">
      <c r="B36" s="176" t="s">
        <v>121</v>
      </c>
      <c r="C36" s="176"/>
      <c r="D36" s="176"/>
      <c r="E36" s="4">
        <v>0.15</v>
      </c>
      <c r="F36" s="105">
        <v>32600</v>
      </c>
      <c r="G36" s="106">
        <f t="shared" ref="G36:G37" si="7">+E36*F36</f>
        <v>4890</v>
      </c>
    </row>
    <row r="37" spans="2:8" x14ac:dyDescent="0.2">
      <c r="B37" s="176" t="e">
        <f>+B34</f>
        <v>#REF!</v>
      </c>
      <c r="C37" s="176"/>
      <c r="D37" s="176"/>
      <c r="E37" s="4">
        <v>1</v>
      </c>
      <c r="F37" s="105">
        <v>3000</v>
      </c>
      <c r="G37" s="106">
        <f t="shared" si="7"/>
        <v>3000</v>
      </c>
    </row>
    <row r="39" spans="2:8" x14ac:dyDescent="0.2">
      <c r="B39" s="177" t="e">
        <f>+#REF!</f>
        <v>#REF!</v>
      </c>
      <c r="C39" s="177"/>
      <c r="D39" s="177"/>
      <c r="E39" s="177"/>
      <c r="F39" s="177"/>
      <c r="G39" s="107">
        <f>ROUND((+SUM(G40:G42)),0)</f>
        <v>13674</v>
      </c>
      <c r="H39" s="4">
        <v>8</v>
      </c>
    </row>
    <row r="40" spans="2:8" x14ac:dyDescent="0.2">
      <c r="B40" s="176" t="s">
        <v>120</v>
      </c>
      <c r="C40" s="176"/>
      <c r="D40" s="176"/>
      <c r="E40" s="4">
        <v>0.2</v>
      </c>
      <c r="F40" s="105">
        <v>2400</v>
      </c>
      <c r="G40" s="106">
        <f>+E40*F40</f>
        <v>480</v>
      </c>
    </row>
    <row r="41" spans="2:8" x14ac:dyDescent="0.2">
      <c r="B41" s="176" t="s">
        <v>121</v>
      </c>
      <c r="C41" s="176"/>
      <c r="D41" s="176"/>
      <c r="E41" s="4">
        <v>0.19</v>
      </c>
      <c r="F41" s="105">
        <v>32600</v>
      </c>
      <c r="G41" s="106">
        <f t="shared" ref="G41:G42" si="8">+E41*F41</f>
        <v>6194</v>
      </c>
    </row>
    <row r="42" spans="2:8" x14ac:dyDescent="0.2">
      <c r="B42" s="176" t="e">
        <f>+B39</f>
        <v>#REF!</v>
      </c>
      <c r="C42" s="176"/>
      <c r="D42" s="176"/>
      <c r="E42" s="4">
        <v>1</v>
      </c>
      <c r="F42" s="105">
        <f>+(2700+4500+9800+11000)/4</f>
        <v>7000</v>
      </c>
      <c r="G42" s="106">
        <f t="shared" si="8"/>
        <v>7000</v>
      </c>
    </row>
    <row r="44" spans="2:8" x14ac:dyDescent="0.2">
      <c r="B44" s="177" t="e">
        <f>+#REF!</f>
        <v>#REF!</v>
      </c>
      <c r="C44" s="177"/>
      <c r="D44" s="177"/>
      <c r="E44" s="177"/>
      <c r="F44" s="177"/>
      <c r="G44" s="107">
        <f>ROUND((+SUM(G45:G47)),0)</f>
        <v>9240</v>
      </c>
      <c r="H44" s="4">
        <v>9</v>
      </c>
    </row>
    <row r="45" spans="2:8" x14ac:dyDescent="0.2">
      <c r="B45" s="176" t="s">
        <v>120</v>
      </c>
      <c r="C45" s="176"/>
      <c r="D45" s="176"/>
      <c r="E45" s="4">
        <v>0.2</v>
      </c>
      <c r="F45" s="105">
        <v>2400</v>
      </c>
      <c r="G45" s="106">
        <f>+E45*F45</f>
        <v>480</v>
      </c>
    </row>
    <row r="46" spans="2:8" x14ac:dyDescent="0.2">
      <c r="B46" s="176" t="s">
        <v>121</v>
      </c>
      <c r="C46" s="176"/>
      <c r="D46" s="176"/>
      <c r="E46" s="4">
        <v>0.1</v>
      </c>
      <c r="F46" s="105">
        <v>32600</v>
      </c>
      <c r="G46" s="106">
        <f t="shared" ref="G46:G47" si="9">+E46*F46</f>
        <v>3260</v>
      </c>
    </row>
    <row r="47" spans="2:8" x14ac:dyDescent="0.2">
      <c r="B47" s="176" t="e">
        <f>+B44</f>
        <v>#REF!</v>
      </c>
      <c r="C47" s="176"/>
      <c r="D47" s="176"/>
      <c r="E47" s="4">
        <v>1</v>
      </c>
      <c r="F47" s="105">
        <v>5500</v>
      </c>
      <c r="G47" s="106">
        <f t="shared" si="9"/>
        <v>5500</v>
      </c>
    </row>
    <row r="49" spans="2:9" x14ac:dyDescent="0.2">
      <c r="B49" s="177" t="e">
        <f>+#REF!</f>
        <v>#REF!</v>
      </c>
      <c r="C49" s="177"/>
      <c r="D49" s="177"/>
      <c r="E49" s="177"/>
      <c r="F49" s="177"/>
      <c r="G49" s="107">
        <f>ROUND((+SUM(G50:G52)),0)</f>
        <v>3900</v>
      </c>
      <c r="H49" s="4">
        <v>10</v>
      </c>
      <c r="I49" s="109">
        <v>3899.09</v>
      </c>
    </row>
    <row r="50" spans="2:9" x14ac:dyDescent="0.2">
      <c r="B50" s="176" t="s">
        <v>120</v>
      </c>
      <c r="C50" s="176"/>
      <c r="D50" s="176"/>
      <c r="E50" s="4">
        <v>0.1</v>
      </c>
      <c r="F50" s="105">
        <v>2400</v>
      </c>
      <c r="G50" s="106">
        <f>+E50*F50</f>
        <v>240</v>
      </c>
    </row>
    <row r="51" spans="2:9" x14ac:dyDescent="0.2">
      <c r="B51" s="176" t="s">
        <v>121</v>
      </c>
      <c r="C51" s="176"/>
      <c r="D51" s="176"/>
      <c r="E51" s="4">
        <v>0.09</v>
      </c>
      <c r="F51" s="105">
        <v>32600</v>
      </c>
      <c r="G51" s="106">
        <f t="shared" ref="G51:G52" si="10">+E51*F51</f>
        <v>2934</v>
      </c>
    </row>
    <row r="52" spans="2:9" x14ac:dyDescent="0.2">
      <c r="B52" s="176" t="e">
        <f>+B49</f>
        <v>#REF!</v>
      </c>
      <c r="C52" s="176"/>
      <c r="D52" s="176"/>
      <c r="E52" s="4">
        <v>1</v>
      </c>
      <c r="F52" s="105">
        <v>725.81360000000132</v>
      </c>
      <c r="G52" s="106">
        <f t="shared" si="10"/>
        <v>725.81360000000132</v>
      </c>
    </row>
    <row r="54" spans="2:9" x14ac:dyDescent="0.2">
      <c r="B54" s="177" t="e">
        <f>+#REF!</f>
        <v>#REF!</v>
      </c>
      <c r="C54" s="177"/>
      <c r="D54" s="177"/>
      <c r="E54" s="177"/>
      <c r="F54" s="177"/>
      <c r="G54" s="107">
        <f>ROUND((+SUM(G55:G57)),0)</f>
        <v>76797</v>
      </c>
      <c r="H54" s="4">
        <v>11</v>
      </c>
      <c r="I54" s="109">
        <v>76796.2</v>
      </c>
    </row>
    <row r="55" spans="2:9" x14ac:dyDescent="0.2">
      <c r="B55" s="176" t="s">
        <v>120</v>
      </c>
      <c r="C55" s="176"/>
      <c r="D55" s="176"/>
      <c r="E55" s="4">
        <v>0.1</v>
      </c>
      <c r="F55" s="105">
        <v>2400</v>
      </c>
      <c r="G55" s="106">
        <f>+E55*F55</f>
        <v>240</v>
      </c>
    </row>
    <row r="56" spans="2:9" x14ac:dyDescent="0.2">
      <c r="B56" s="176" t="s">
        <v>121</v>
      </c>
      <c r="C56" s="176"/>
      <c r="D56" s="176"/>
      <c r="E56" s="4">
        <v>4.7759877118643386E-2</v>
      </c>
      <c r="F56" s="105">
        <v>32600</v>
      </c>
      <c r="G56" s="106">
        <f t="shared" ref="G56:G57" si="11">+E56*F56</f>
        <v>1556.9719940677744</v>
      </c>
    </row>
    <row r="57" spans="2:9" x14ac:dyDescent="0.2">
      <c r="B57" s="176" t="e">
        <f>+B54</f>
        <v>#REF!</v>
      </c>
      <c r="C57" s="176"/>
      <c r="D57" s="176"/>
      <c r="E57" s="4">
        <v>1</v>
      </c>
      <c r="F57" s="105">
        <v>75000</v>
      </c>
      <c r="G57" s="106">
        <f t="shared" si="11"/>
        <v>75000</v>
      </c>
    </row>
    <row r="59" spans="2:9" x14ac:dyDescent="0.2">
      <c r="B59" s="177" t="e">
        <f>+#REF!</f>
        <v>#REF!</v>
      </c>
      <c r="C59" s="177"/>
      <c r="D59" s="177"/>
      <c r="E59" s="177"/>
      <c r="F59" s="177"/>
      <c r="G59" s="107">
        <f>ROUND((+SUM(G60:G62)),0)</f>
        <v>75870</v>
      </c>
      <c r="H59" s="4">
        <v>12</v>
      </c>
    </row>
    <row r="60" spans="2:9" x14ac:dyDescent="0.2">
      <c r="B60" s="176" t="s">
        <v>120</v>
      </c>
      <c r="C60" s="176"/>
      <c r="D60" s="176"/>
      <c r="E60" s="4">
        <v>0.1</v>
      </c>
      <c r="F60" s="105">
        <v>2400</v>
      </c>
      <c r="G60" s="106">
        <f>+E60*F60</f>
        <v>240</v>
      </c>
    </row>
    <row r="61" spans="2:9" x14ac:dyDescent="0.2">
      <c r="B61" s="176" t="s">
        <v>121</v>
      </c>
      <c r="C61" s="176"/>
      <c r="D61" s="176"/>
      <c r="E61" s="4">
        <v>0.05</v>
      </c>
      <c r="F61" s="105">
        <v>32600</v>
      </c>
      <c r="G61" s="106">
        <f t="shared" ref="G61:G62" si="12">+E61*F61</f>
        <v>1630</v>
      </c>
    </row>
    <row r="62" spans="2:9" x14ac:dyDescent="0.2">
      <c r="B62" s="176" t="e">
        <f>+B59</f>
        <v>#REF!</v>
      </c>
      <c r="C62" s="176"/>
      <c r="D62" s="176"/>
      <c r="E62" s="4">
        <v>1</v>
      </c>
      <c r="F62" s="105">
        <v>74000</v>
      </c>
      <c r="G62" s="106">
        <f t="shared" si="12"/>
        <v>74000</v>
      </c>
    </row>
  </sheetData>
  <mergeCells count="48">
    <mergeCell ref="B60:D60"/>
    <mergeCell ref="B61:D61"/>
    <mergeCell ref="B62:D62"/>
    <mergeCell ref="B49:F49"/>
    <mergeCell ref="B50:D50"/>
    <mergeCell ref="B51:D51"/>
    <mergeCell ref="B52:D52"/>
    <mergeCell ref="B55:D55"/>
    <mergeCell ref="B54:F54"/>
    <mergeCell ref="B56:D56"/>
    <mergeCell ref="B57:D57"/>
    <mergeCell ref="B59:F59"/>
    <mergeCell ref="B47:D47"/>
    <mergeCell ref="B34:F34"/>
    <mergeCell ref="B35:D35"/>
    <mergeCell ref="B36:D36"/>
    <mergeCell ref="B37:D37"/>
    <mergeCell ref="B39:F39"/>
    <mergeCell ref="B40:D40"/>
    <mergeCell ref="B41:D41"/>
    <mergeCell ref="B42:D42"/>
    <mergeCell ref="B44:F44"/>
    <mergeCell ref="B45:D45"/>
    <mergeCell ref="B46:D46"/>
    <mergeCell ref="B32:D32"/>
    <mergeCell ref="B19:F19"/>
    <mergeCell ref="B20:D20"/>
    <mergeCell ref="B21:D21"/>
    <mergeCell ref="B22:D22"/>
    <mergeCell ref="B24:F24"/>
    <mergeCell ref="B25:D25"/>
    <mergeCell ref="B26:D26"/>
    <mergeCell ref="B27:D27"/>
    <mergeCell ref="B29:F29"/>
    <mergeCell ref="B30:D30"/>
    <mergeCell ref="B31:D31"/>
    <mergeCell ref="B17:D17"/>
    <mergeCell ref="B4:F4"/>
    <mergeCell ref="B5:D5"/>
    <mergeCell ref="B6:D6"/>
    <mergeCell ref="B7:D7"/>
    <mergeCell ref="B9:F9"/>
    <mergeCell ref="B10:D10"/>
    <mergeCell ref="B11:D11"/>
    <mergeCell ref="B12:D12"/>
    <mergeCell ref="B14:F14"/>
    <mergeCell ref="B15:D15"/>
    <mergeCell ref="B16:D16"/>
  </mergeCells>
  <phoneticPr fontId="19" type="noConversion"/>
  <pageMargins left="0.7" right="0.7" top="0.75" bottom="0.75" header="0.3" footer="0.3"/>
  <pageSetup orientation="portrait" horizontalDpi="4294967292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1:K47"/>
  <sheetViews>
    <sheetView tabSelected="1" view="pageBreakPreview" topLeftCell="A20" zoomScale="85" zoomScaleNormal="85" zoomScaleSheetLayoutView="85" workbookViewId="0">
      <selection activeCell="D30" sqref="D29:D30"/>
    </sheetView>
  </sheetViews>
  <sheetFormatPr baseColWidth="10" defaultRowHeight="12.75" x14ac:dyDescent="0.2"/>
  <cols>
    <col min="1" max="1" width="3" customWidth="1"/>
    <col min="2" max="2" width="7.28515625" bestFit="1" customWidth="1"/>
    <col min="3" max="3" width="69.28515625" customWidth="1"/>
    <col min="4" max="4" width="10.28515625" bestFit="1" customWidth="1"/>
    <col min="5" max="5" width="8.7109375" bestFit="1" customWidth="1"/>
    <col min="6" max="6" width="17.28515625" bestFit="1" customWidth="1"/>
    <col min="7" max="7" width="19.85546875" customWidth="1"/>
    <col min="8" max="8" width="9.28515625" customWidth="1"/>
    <col min="9" max="9" width="11" bestFit="1" customWidth="1"/>
    <col min="10" max="10" width="11.85546875" customWidth="1"/>
    <col min="11" max="11" width="14.85546875" customWidth="1"/>
    <col min="12" max="12" width="2.42578125" customWidth="1"/>
  </cols>
  <sheetData>
    <row r="1" spans="2:11" ht="13.5" thickBot="1" x14ac:dyDescent="0.25"/>
    <row r="2" spans="2:11" x14ac:dyDescent="0.2">
      <c r="B2" s="180"/>
      <c r="C2" s="181"/>
      <c r="D2" s="186" t="s">
        <v>144</v>
      </c>
      <c r="E2" s="187"/>
      <c r="F2" s="187"/>
      <c r="G2" s="188"/>
      <c r="H2" s="189" t="s">
        <v>161</v>
      </c>
      <c r="I2" s="190"/>
      <c r="J2" s="190"/>
      <c r="K2" s="190"/>
    </row>
    <row r="3" spans="2:11" ht="30.75" customHeight="1" x14ac:dyDescent="0.2">
      <c r="B3" s="182"/>
      <c r="C3" s="183"/>
      <c r="D3" s="191" t="s">
        <v>145</v>
      </c>
      <c r="E3" s="192"/>
      <c r="F3" s="192"/>
      <c r="G3" s="193"/>
      <c r="H3" s="194" t="s">
        <v>165</v>
      </c>
      <c r="I3" s="194"/>
      <c r="J3" s="194"/>
      <c r="K3" s="194"/>
    </row>
    <row r="4" spans="2:11" ht="30.75" customHeight="1" x14ac:dyDescent="0.2">
      <c r="B4" s="182"/>
      <c r="C4" s="183"/>
      <c r="D4" s="191" t="s">
        <v>146</v>
      </c>
      <c r="E4" s="192"/>
      <c r="F4" s="192"/>
      <c r="G4" s="193"/>
      <c r="H4" s="195">
        <v>19500000</v>
      </c>
      <c r="I4" s="196"/>
      <c r="J4" s="196"/>
      <c r="K4" s="196"/>
    </row>
    <row r="5" spans="2:11" x14ac:dyDescent="0.2">
      <c r="B5" s="182"/>
      <c r="C5" s="183"/>
      <c r="D5" s="191" t="s">
        <v>147</v>
      </c>
      <c r="E5" s="192"/>
      <c r="F5" s="192"/>
      <c r="G5" s="193"/>
      <c r="H5" s="195">
        <v>0</v>
      </c>
      <c r="I5" s="196"/>
      <c r="J5" s="196"/>
      <c r="K5" s="196"/>
    </row>
    <row r="6" spans="2:11" x14ac:dyDescent="0.2">
      <c r="B6" s="182"/>
      <c r="C6" s="183"/>
      <c r="D6" s="191" t="s">
        <v>148</v>
      </c>
      <c r="E6" s="192"/>
      <c r="F6" s="192"/>
      <c r="G6" s="193"/>
      <c r="H6" s="195">
        <v>0</v>
      </c>
      <c r="I6" s="196"/>
      <c r="J6" s="196"/>
      <c r="K6" s="196"/>
    </row>
    <row r="7" spans="2:11" ht="12.75" customHeight="1" x14ac:dyDescent="0.2">
      <c r="B7" s="182"/>
      <c r="C7" s="183"/>
      <c r="D7" s="191" t="s">
        <v>149</v>
      </c>
      <c r="E7" s="192"/>
      <c r="F7" s="192"/>
      <c r="G7" s="193"/>
      <c r="H7" s="195">
        <f>SUM(H4:K6)</f>
        <v>19500000</v>
      </c>
      <c r="I7" s="196"/>
      <c r="J7" s="196"/>
      <c r="K7" s="196"/>
    </row>
    <row r="8" spans="2:11" x14ac:dyDescent="0.2">
      <c r="B8" s="182"/>
      <c r="C8" s="183"/>
      <c r="D8" s="191" t="s">
        <v>150</v>
      </c>
      <c r="E8" s="192"/>
      <c r="F8" s="192"/>
      <c r="G8" s="193"/>
      <c r="H8" s="195" t="s">
        <v>151</v>
      </c>
      <c r="I8" s="196"/>
      <c r="J8" s="196"/>
      <c r="K8" s="196"/>
    </row>
    <row r="9" spans="2:11" ht="65.25" customHeight="1" thickBot="1" x14ac:dyDescent="0.25">
      <c r="B9" s="184"/>
      <c r="C9" s="185"/>
      <c r="D9" s="197" t="s">
        <v>152</v>
      </c>
      <c r="E9" s="198"/>
      <c r="F9" s="198"/>
      <c r="G9" s="199"/>
      <c r="H9" s="200" t="s">
        <v>153</v>
      </c>
      <c r="I9" s="201"/>
      <c r="J9" s="201"/>
      <c r="K9" s="201"/>
    </row>
    <row r="10" spans="2:11" ht="13.5" thickBot="1" x14ac:dyDescent="0.25">
      <c r="B10" s="113"/>
      <c r="C10" s="114"/>
      <c r="D10" s="113"/>
      <c r="E10" s="113"/>
      <c r="F10" s="115"/>
      <c r="G10" s="116"/>
    </row>
    <row r="11" spans="2:11" ht="20.25" customHeight="1" thickBot="1" x14ac:dyDescent="0.25">
      <c r="B11" s="214" t="s">
        <v>154</v>
      </c>
      <c r="C11" s="214" t="s">
        <v>155</v>
      </c>
      <c r="D11" s="214" t="s">
        <v>156</v>
      </c>
      <c r="E11" s="215" t="s">
        <v>157</v>
      </c>
      <c r="F11" s="216"/>
      <c r="G11" s="217"/>
      <c r="H11" s="218" t="s">
        <v>167</v>
      </c>
      <c r="I11" s="219"/>
      <c r="J11" s="219"/>
      <c r="K11" s="220"/>
    </row>
    <row r="12" spans="2:11" ht="24" customHeight="1" thickBot="1" x14ac:dyDescent="0.25">
      <c r="B12" s="221"/>
      <c r="C12" s="221"/>
      <c r="D12" s="222"/>
      <c r="E12" s="223" t="s">
        <v>162</v>
      </c>
      <c r="F12" s="224" t="s">
        <v>158</v>
      </c>
      <c r="G12" s="225" t="s">
        <v>159</v>
      </c>
      <c r="H12" s="226" t="s">
        <v>163</v>
      </c>
      <c r="I12" s="226" t="s">
        <v>164</v>
      </c>
      <c r="J12" s="223" t="s">
        <v>162</v>
      </c>
      <c r="K12" s="226" t="s">
        <v>159</v>
      </c>
    </row>
    <row r="13" spans="2:11" ht="30" customHeight="1" x14ac:dyDescent="0.2">
      <c r="B13" s="117">
        <v>1</v>
      </c>
      <c r="C13" s="157" t="s">
        <v>132</v>
      </c>
      <c r="D13" s="158" t="s">
        <v>38</v>
      </c>
      <c r="E13" s="159">
        <v>10</v>
      </c>
      <c r="F13" s="141">
        <v>50000</v>
      </c>
      <c r="G13" s="142">
        <f>+E13*F13</f>
        <v>500000</v>
      </c>
      <c r="H13" s="154"/>
      <c r="I13" s="118">
        <v>10</v>
      </c>
      <c r="J13" s="119">
        <f>E13-H13+I13</f>
        <v>20</v>
      </c>
      <c r="K13" s="120">
        <f t="shared" ref="K13:K34" si="0">F13*J13</f>
        <v>1000000</v>
      </c>
    </row>
    <row r="14" spans="2:11" ht="30" customHeight="1" x14ac:dyDescent="0.2">
      <c r="B14" s="121">
        <v>2</v>
      </c>
      <c r="C14" s="101" t="s">
        <v>119</v>
      </c>
      <c r="D14" s="102" t="s">
        <v>38</v>
      </c>
      <c r="E14" s="103">
        <v>8</v>
      </c>
      <c r="F14" s="143">
        <v>145000</v>
      </c>
      <c r="G14" s="144">
        <f t="shared" ref="G14:G34" si="1">+E14*F14</f>
        <v>1160000</v>
      </c>
      <c r="H14" s="155"/>
      <c r="I14" s="122">
        <v>4</v>
      </c>
      <c r="J14" s="123">
        <f>E14-H14+I14</f>
        <v>12</v>
      </c>
      <c r="K14" s="124">
        <f t="shared" si="0"/>
        <v>1740000</v>
      </c>
    </row>
    <row r="15" spans="2:11" ht="30" customHeight="1" x14ac:dyDescent="0.2">
      <c r="B15" s="121">
        <v>3</v>
      </c>
      <c r="C15" s="101" t="s">
        <v>117</v>
      </c>
      <c r="D15" s="102" t="s">
        <v>38</v>
      </c>
      <c r="E15" s="103">
        <v>7</v>
      </c>
      <c r="F15" s="143">
        <v>57000</v>
      </c>
      <c r="G15" s="144">
        <f t="shared" si="1"/>
        <v>399000</v>
      </c>
      <c r="H15" s="155"/>
      <c r="I15" s="125">
        <v>7</v>
      </c>
      <c r="J15" s="123">
        <f t="shared" ref="J15:J34" si="2">E15-H15+I15</f>
        <v>14</v>
      </c>
      <c r="K15" s="124">
        <f t="shared" si="0"/>
        <v>798000</v>
      </c>
    </row>
    <row r="16" spans="2:11" ht="30" customHeight="1" x14ac:dyDescent="0.2">
      <c r="B16" s="121">
        <v>4</v>
      </c>
      <c r="C16" s="101" t="s">
        <v>41</v>
      </c>
      <c r="D16" s="102" t="s">
        <v>38</v>
      </c>
      <c r="E16" s="103">
        <v>70</v>
      </c>
      <c r="F16" s="143">
        <v>32000</v>
      </c>
      <c r="G16" s="144">
        <f t="shared" si="1"/>
        <v>2240000</v>
      </c>
      <c r="H16" s="155"/>
      <c r="I16" s="122">
        <v>30</v>
      </c>
      <c r="J16" s="123">
        <f t="shared" si="2"/>
        <v>100</v>
      </c>
      <c r="K16" s="124">
        <f t="shared" si="0"/>
        <v>3200000</v>
      </c>
    </row>
    <row r="17" spans="2:11" ht="30" customHeight="1" x14ac:dyDescent="0.2">
      <c r="B17" s="121">
        <v>5</v>
      </c>
      <c r="C17" s="101" t="s">
        <v>128</v>
      </c>
      <c r="D17" s="102" t="s">
        <v>38</v>
      </c>
      <c r="E17" s="103">
        <v>7</v>
      </c>
      <c r="F17" s="143">
        <v>42000</v>
      </c>
      <c r="G17" s="144">
        <f t="shared" si="1"/>
        <v>294000</v>
      </c>
      <c r="H17" s="155"/>
      <c r="I17" s="122">
        <v>3</v>
      </c>
      <c r="J17" s="123">
        <f t="shared" si="2"/>
        <v>10</v>
      </c>
      <c r="K17" s="124">
        <f t="shared" si="0"/>
        <v>420000</v>
      </c>
    </row>
    <row r="18" spans="2:11" ht="30" customHeight="1" x14ac:dyDescent="0.2">
      <c r="B18" s="121">
        <v>6</v>
      </c>
      <c r="C18" s="101" t="s">
        <v>129</v>
      </c>
      <c r="D18" s="102" t="s">
        <v>38</v>
      </c>
      <c r="E18" s="103">
        <v>4</v>
      </c>
      <c r="F18" s="143">
        <v>150807.5</v>
      </c>
      <c r="G18" s="144">
        <f>+E18*F18</f>
        <v>603230</v>
      </c>
      <c r="H18" s="155"/>
      <c r="I18" s="122">
        <v>4</v>
      </c>
      <c r="J18" s="123">
        <f t="shared" si="2"/>
        <v>8</v>
      </c>
      <c r="K18" s="124">
        <f t="shared" si="0"/>
        <v>1206460</v>
      </c>
    </row>
    <row r="19" spans="2:11" ht="30" customHeight="1" x14ac:dyDescent="0.2">
      <c r="B19" s="121">
        <v>7</v>
      </c>
      <c r="C19" s="101" t="s">
        <v>39</v>
      </c>
      <c r="D19" s="102" t="s">
        <v>38</v>
      </c>
      <c r="E19" s="103">
        <v>10</v>
      </c>
      <c r="F19" s="143">
        <v>9370</v>
      </c>
      <c r="G19" s="144">
        <f t="shared" si="1"/>
        <v>93700</v>
      </c>
      <c r="H19" s="155"/>
      <c r="I19" s="122">
        <v>10</v>
      </c>
      <c r="J19" s="123">
        <f t="shared" si="2"/>
        <v>20</v>
      </c>
      <c r="K19" s="124">
        <f t="shared" si="0"/>
        <v>187400</v>
      </c>
    </row>
    <row r="20" spans="2:11" ht="30" customHeight="1" x14ac:dyDescent="0.2">
      <c r="B20" s="121">
        <v>8</v>
      </c>
      <c r="C20" s="101" t="s">
        <v>50</v>
      </c>
      <c r="D20" s="102" t="s">
        <v>38</v>
      </c>
      <c r="E20" s="103">
        <v>10</v>
      </c>
      <c r="F20" s="143">
        <v>14674</v>
      </c>
      <c r="G20" s="144">
        <f t="shared" si="1"/>
        <v>146740</v>
      </c>
      <c r="H20" s="155"/>
      <c r="I20" s="122">
        <v>10</v>
      </c>
      <c r="J20" s="123">
        <f t="shared" si="2"/>
        <v>20</v>
      </c>
      <c r="K20" s="124">
        <f t="shared" si="0"/>
        <v>293480</v>
      </c>
    </row>
    <row r="21" spans="2:11" ht="30" customHeight="1" x14ac:dyDescent="0.2">
      <c r="B21" s="121">
        <v>9</v>
      </c>
      <c r="C21" s="101" t="s">
        <v>130</v>
      </c>
      <c r="D21" s="102" t="s">
        <v>38</v>
      </c>
      <c r="E21" s="103">
        <v>10</v>
      </c>
      <c r="F21" s="143">
        <v>18000</v>
      </c>
      <c r="G21" s="144">
        <f t="shared" si="1"/>
        <v>180000</v>
      </c>
      <c r="H21" s="155"/>
      <c r="I21" s="122">
        <v>10</v>
      </c>
      <c r="J21" s="123">
        <f t="shared" si="2"/>
        <v>20</v>
      </c>
      <c r="K21" s="124">
        <f t="shared" si="0"/>
        <v>360000</v>
      </c>
    </row>
    <row r="22" spans="2:11" ht="30" customHeight="1" x14ac:dyDescent="0.2">
      <c r="B22" s="121">
        <v>10</v>
      </c>
      <c r="C22" s="101" t="s">
        <v>116</v>
      </c>
      <c r="D22" s="102" t="s">
        <v>38</v>
      </c>
      <c r="E22" s="103">
        <v>75</v>
      </c>
      <c r="F22" s="143">
        <v>4000</v>
      </c>
      <c r="G22" s="144">
        <f t="shared" si="1"/>
        <v>300000</v>
      </c>
      <c r="H22" s="155"/>
      <c r="I22" s="122">
        <v>60</v>
      </c>
      <c r="J22" s="123">
        <f t="shared" si="2"/>
        <v>135</v>
      </c>
      <c r="K22" s="124">
        <f t="shared" si="0"/>
        <v>540000</v>
      </c>
    </row>
    <row r="23" spans="2:11" ht="30" customHeight="1" x14ac:dyDescent="0.2">
      <c r="B23" s="121">
        <v>11</v>
      </c>
      <c r="C23" s="101" t="s">
        <v>118</v>
      </c>
      <c r="D23" s="102" t="s">
        <v>38</v>
      </c>
      <c r="E23" s="103">
        <v>5</v>
      </c>
      <c r="F23" s="143">
        <v>86796</v>
      </c>
      <c r="G23" s="144">
        <f t="shared" si="1"/>
        <v>433980</v>
      </c>
      <c r="H23" s="155"/>
      <c r="I23" s="122">
        <v>5</v>
      </c>
      <c r="J23" s="123">
        <f t="shared" si="2"/>
        <v>10</v>
      </c>
      <c r="K23" s="124">
        <f t="shared" si="0"/>
        <v>867960</v>
      </c>
    </row>
    <row r="24" spans="2:11" ht="30" customHeight="1" x14ac:dyDescent="0.2">
      <c r="B24" s="121">
        <v>12</v>
      </c>
      <c r="C24" s="101" t="s">
        <v>131</v>
      </c>
      <c r="D24" s="102" t="s">
        <v>38</v>
      </c>
      <c r="E24" s="103">
        <v>5</v>
      </c>
      <c r="F24" s="143">
        <v>85870</v>
      </c>
      <c r="G24" s="144">
        <f t="shared" si="1"/>
        <v>429350</v>
      </c>
      <c r="H24" s="155"/>
      <c r="I24" s="122">
        <v>5</v>
      </c>
      <c r="J24" s="123">
        <f t="shared" si="2"/>
        <v>10</v>
      </c>
      <c r="K24" s="124">
        <f t="shared" si="0"/>
        <v>858700</v>
      </c>
    </row>
    <row r="25" spans="2:11" ht="30" customHeight="1" x14ac:dyDescent="0.2">
      <c r="B25" s="121">
        <v>13</v>
      </c>
      <c r="C25" s="110" t="s">
        <v>133</v>
      </c>
      <c r="D25" s="111" t="s">
        <v>134</v>
      </c>
      <c r="E25" s="111">
        <v>10</v>
      </c>
      <c r="F25" s="143">
        <v>130000</v>
      </c>
      <c r="G25" s="144">
        <f t="shared" si="1"/>
        <v>1300000</v>
      </c>
      <c r="H25" s="155"/>
      <c r="I25" s="122">
        <v>5</v>
      </c>
      <c r="J25" s="123">
        <f t="shared" si="2"/>
        <v>15</v>
      </c>
      <c r="K25" s="124">
        <f t="shared" si="0"/>
        <v>1950000</v>
      </c>
    </row>
    <row r="26" spans="2:11" ht="30" customHeight="1" x14ac:dyDescent="0.2">
      <c r="B26" s="121">
        <v>14</v>
      </c>
      <c r="C26" s="110" t="s">
        <v>135</v>
      </c>
      <c r="D26" s="111" t="s">
        <v>134</v>
      </c>
      <c r="E26" s="111">
        <v>10</v>
      </c>
      <c r="F26" s="143">
        <v>110000</v>
      </c>
      <c r="G26" s="144">
        <f t="shared" si="1"/>
        <v>1100000</v>
      </c>
      <c r="H26" s="155"/>
      <c r="I26" s="122">
        <v>5</v>
      </c>
      <c r="J26" s="123">
        <f t="shared" si="2"/>
        <v>15</v>
      </c>
      <c r="K26" s="124">
        <f t="shared" si="0"/>
        <v>1650000</v>
      </c>
    </row>
    <row r="27" spans="2:11" ht="30" customHeight="1" x14ac:dyDescent="0.2">
      <c r="B27" s="121">
        <v>15</v>
      </c>
      <c r="C27" s="110" t="s">
        <v>136</v>
      </c>
      <c r="D27" s="111" t="s">
        <v>134</v>
      </c>
      <c r="E27" s="111">
        <v>10</v>
      </c>
      <c r="F27" s="143">
        <v>120000</v>
      </c>
      <c r="G27" s="144">
        <f t="shared" si="1"/>
        <v>1200000</v>
      </c>
      <c r="H27" s="155"/>
      <c r="I27" s="122">
        <v>5</v>
      </c>
      <c r="J27" s="123">
        <f t="shared" si="2"/>
        <v>15</v>
      </c>
      <c r="K27" s="124">
        <f t="shared" si="0"/>
        <v>1800000</v>
      </c>
    </row>
    <row r="28" spans="2:11" ht="30" customHeight="1" x14ac:dyDescent="0.2">
      <c r="B28" s="121">
        <v>16</v>
      </c>
      <c r="C28" s="110" t="s">
        <v>137</v>
      </c>
      <c r="D28" s="111" t="s">
        <v>134</v>
      </c>
      <c r="E28" s="111">
        <v>10</v>
      </c>
      <c r="F28" s="143">
        <v>135000</v>
      </c>
      <c r="G28" s="144">
        <f t="shared" si="1"/>
        <v>1350000</v>
      </c>
      <c r="H28" s="155"/>
      <c r="I28" s="122">
        <v>5</v>
      </c>
      <c r="J28" s="123">
        <f t="shared" si="2"/>
        <v>15</v>
      </c>
      <c r="K28" s="124">
        <f t="shared" si="0"/>
        <v>2025000</v>
      </c>
    </row>
    <row r="29" spans="2:11" ht="30" customHeight="1" x14ac:dyDescent="0.2">
      <c r="B29" s="121">
        <v>17</v>
      </c>
      <c r="C29" s="110" t="s">
        <v>138</v>
      </c>
      <c r="D29" s="111" t="s">
        <v>134</v>
      </c>
      <c r="E29" s="111">
        <v>10</v>
      </c>
      <c r="F29" s="143">
        <v>150000</v>
      </c>
      <c r="G29" s="144">
        <f t="shared" si="1"/>
        <v>1500000</v>
      </c>
      <c r="H29" s="155"/>
      <c r="I29" s="122">
        <v>5</v>
      </c>
      <c r="J29" s="123">
        <f t="shared" si="2"/>
        <v>15</v>
      </c>
      <c r="K29" s="124">
        <f t="shared" si="0"/>
        <v>2250000</v>
      </c>
    </row>
    <row r="30" spans="2:11" ht="30" customHeight="1" x14ac:dyDescent="0.2">
      <c r="B30" s="121">
        <v>18</v>
      </c>
      <c r="C30" s="110" t="s">
        <v>139</v>
      </c>
      <c r="D30" s="111" t="s">
        <v>134</v>
      </c>
      <c r="E30" s="111">
        <v>10</v>
      </c>
      <c r="F30" s="143">
        <v>95000</v>
      </c>
      <c r="G30" s="144">
        <f t="shared" si="1"/>
        <v>950000</v>
      </c>
      <c r="H30" s="155"/>
      <c r="I30" s="122">
        <v>4</v>
      </c>
      <c r="J30" s="123">
        <f t="shared" si="2"/>
        <v>14</v>
      </c>
      <c r="K30" s="124">
        <f t="shared" si="0"/>
        <v>1330000</v>
      </c>
    </row>
    <row r="31" spans="2:11" ht="30" customHeight="1" x14ac:dyDescent="0.2">
      <c r="B31" s="121">
        <v>19</v>
      </c>
      <c r="C31" s="110" t="s">
        <v>140</v>
      </c>
      <c r="D31" s="111" t="s">
        <v>134</v>
      </c>
      <c r="E31" s="111">
        <v>5</v>
      </c>
      <c r="F31" s="143">
        <v>200000</v>
      </c>
      <c r="G31" s="144">
        <f t="shared" si="1"/>
        <v>1000000</v>
      </c>
      <c r="H31" s="155"/>
      <c r="I31" s="122">
        <v>4</v>
      </c>
      <c r="J31" s="123">
        <f t="shared" si="2"/>
        <v>9</v>
      </c>
      <c r="K31" s="124">
        <f t="shared" si="0"/>
        <v>1800000</v>
      </c>
    </row>
    <row r="32" spans="2:11" ht="30" customHeight="1" x14ac:dyDescent="0.2">
      <c r="B32" s="121">
        <v>20</v>
      </c>
      <c r="C32" s="110" t="s">
        <v>141</v>
      </c>
      <c r="D32" s="111" t="s">
        <v>134</v>
      </c>
      <c r="E32" s="112">
        <v>10</v>
      </c>
      <c r="F32" s="143">
        <v>80000</v>
      </c>
      <c r="G32" s="144">
        <f t="shared" si="1"/>
        <v>800000</v>
      </c>
      <c r="H32" s="155"/>
      <c r="I32" s="163">
        <v>8.1624999999999996</v>
      </c>
      <c r="J32" s="160">
        <f t="shared" si="2"/>
        <v>18.162500000000001</v>
      </c>
      <c r="K32" s="124">
        <f t="shared" si="0"/>
        <v>1453000</v>
      </c>
    </row>
    <row r="33" spans="2:11" ht="30" customHeight="1" x14ac:dyDescent="0.2">
      <c r="B33" s="121">
        <v>21</v>
      </c>
      <c r="C33" s="110" t="s">
        <v>142</v>
      </c>
      <c r="D33" s="111" t="s">
        <v>134</v>
      </c>
      <c r="E33" s="111">
        <v>8</v>
      </c>
      <c r="F33" s="143">
        <v>200000</v>
      </c>
      <c r="G33" s="144">
        <f t="shared" si="1"/>
        <v>1600000</v>
      </c>
      <c r="H33" s="155"/>
      <c r="I33" s="122"/>
      <c r="J33" s="123">
        <f t="shared" si="2"/>
        <v>8</v>
      </c>
      <c r="K33" s="124">
        <f t="shared" si="0"/>
        <v>1600000</v>
      </c>
    </row>
    <row r="34" spans="2:11" ht="30" customHeight="1" thickBot="1" x14ac:dyDescent="0.25">
      <c r="B34" s="145">
        <v>23</v>
      </c>
      <c r="C34" s="146" t="s">
        <v>143</v>
      </c>
      <c r="D34" s="147" t="s">
        <v>134</v>
      </c>
      <c r="E34" s="147">
        <v>8</v>
      </c>
      <c r="F34" s="148">
        <v>240000</v>
      </c>
      <c r="G34" s="149">
        <f t="shared" si="1"/>
        <v>1920000</v>
      </c>
      <c r="H34" s="156"/>
      <c r="I34" s="150"/>
      <c r="J34" s="151">
        <f t="shared" si="2"/>
        <v>8</v>
      </c>
      <c r="K34" s="152">
        <f t="shared" si="0"/>
        <v>1920000</v>
      </c>
    </row>
    <row r="35" spans="2:11" ht="22.5" customHeight="1" thickBot="1" x14ac:dyDescent="0.25">
      <c r="B35" s="204" t="s">
        <v>168</v>
      </c>
      <c r="C35" s="205"/>
      <c r="D35" s="205"/>
      <c r="E35" s="205"/>
      <c r="F35" s="206"/>
      <c r="G35" s="207">
        <f>ROUNDUP((SUM(G13:G34)),0)</f>
        <v>19500000</v>
      </c>
      <c r="H35" s="208">
        <f>ROUNDUP(SUM(K13:K34),0)</f>
        <v>29250000</v>
      </c>
      <c r="I35" s="209"/>
      <c r="J35" s="209"/>
      <c r="K35" s="210"/>
    </row>
    <row r="36" spans="2:11" ht="21.75" customHeight="1" x14ac:dyDescent="0.2">
      <c r="B36" s="203"/>
      <c r="C36" s="203"/>
      <c r="D36" s="203"/>
      <c r="E36" s="203"/>
      <c r="F36" s="203"/>
      <c r="G36" s="203"/>
      <c r="H36" s="5"/>
      <c r="I36" s="5"/>
      <c r="J36" s="5"/>
      <c r="K36" s="153"/>
    </row>
    <row r="37" spans="2:11" ht="17.25" customHeight="1" x14ac:dyDescent="0.2">
      <c r="B37" s="126"/>
      <c r="C37" s="211" t="s">
        <v>166</v>
      </c>
      <c r="D37" s="211"/>
      <c r="E37" s="211" t="e">
        <f>+#REF!+#REF!+#REF!</f>
        <v>#REF!</v>
      </c>
      <c r="F37" s="212">
        <f>+G35</f>
        <v>19500000</v>
      </c>
      <c r="G37" s="212"/>
      <c r="H37" s="179"/>
      <c r="I37" s="178"/>
      <c r="J37" s="178"/>
      <c r="K37" s="178"/>
    </row>
    <row r="38" spans="2:11" ht="17.25" customHeight="1" x14ac:dyDescent="0.2">
      <c r="B38" s="126"/>
      <c r="C38" s="211" t="s">
        <v>169</v>
      </c>
      <c r="D38" s="211"/>
      <c r="E38" s="211" t="e">
        <f>+#REF!+#REF!+#REF!</f>
        <v>#REF!</v>
      </c>
      <c r="F38" s="212">
        <f>+H35</f>
        <v>29250000</v>
      </c>
      <c r="G38" s="212"/>
      <c r="H38" s="162"/>
      <c r="I38" s="161"/>
      <c r="J38" s="161"/>
      <c r="K38" s="161"/>
    </row>
    <row r="39" spans="2:11" ht="17.25" customHeight="1" x14ac:dyDescent="0.2">
      <c r="B39" s="126"/>
      <c r="C39" s="211" t="s">
        <v>170</v>
      </c>
      <c r="D39" s="211"/>
      <c r="E39" s="211" t="e">
        <f>+#REF!+#REF!+#REF!</f>
        <v>#REF!</v>
      </c>
      <c r="F39" s="212">
        <f>+F38-F37</f>
        <v>9750000</v>
      </c>
      <c r="G39" s="212"/>
      <c r="H39" s="162"/>
      <c r="I39" s="161"/>
      <c r="J39" s="161"/>
      <c r="K39" s="161"/>
    </row>
    <row r="40" spans="2:11" ht="21.75" customHeight="1" x14ac:dyDescent="0.2">
      <c r="B40" s="126"/>
      <c r="C40" s="211" t="s">
        <v>160</v>
      </c>
      <c r="D40" s="211"/>
      <c r="E40" s="211"/>
      <c r="F40" s="213">
        <f>+F39/F37</f>
        <v>0.5</v>
      </c>
      <c r="G40" s="213"/>
      <c r="H40" s="130"/>
      <c r="I40" s="131"/>
      <c r="J40" s="131"/>
      <c r="K40" s="131"/>
    </row>
    <row r="41" spans="2:11" x14ac:dyDescent="0.2">
      <c r="B41" s="126"/>
      <c r="C41" s="132"/>
      <c r="D41" s="132"/>
      <c r="E41" s="132"/>
      <c r="F41" s="133"/>
      <c r="G41" s="133"/>
      <c r="H41" s="130"/>
      <c r="I41" s="131"/>
      <c r="J41" s="131"/>
      <c r="K41" s="131"/>
    </row>
    <row r="42" spans="2:11" x14ac:dyDescent="0.2">
      <c r="B42" s="126"/>
      <c r="C42" s="132"/>
      <c r="D42" s="132"/>
      <c r="E42" s="132"/>
      <c r="F42" s="133"/>
      <c r="G42" s="133"/>
      <c r="H42" s="130"/>
      <c r="I42" s="131"/>
      <c r="J42" s="131"/>
      <c r="K42" s="131"/>
    </row>
    <row r="43" spans="2:11" x14ac:dyDescent="0.2">
      <c r="B43" s="126"/>
      <c r="C43" s="134"/>
      <c r="D43" s="135"/>
      <c r="E43" s="134"/>
      <c r="F43" s="134"/>
      <c r="G43" s="134"/>
      <c r="H43" s="134"/>
      <c r="I43" s="134"/>
      <c r="J43" s="134"/>
      <c r="K43" s="134"/>
    </row>
    <row r="44" spans="2:11" x14ac:dyDescent="0.2">
      <c r="B44" s="126"/>
      <c r="C44" s="136"/>
      <c r="D44" s="138"/>
      <c r="E44" s="139"/>
      <c r="F44" s="139"/>
      <c r="G44" s="139"/>
      <c r="H44" s="139"/>
      <c r="I44" s="139"/>
      <c r="J44" s="139"/>
      <c r="K44" s="137"/>
    </row>
    <row r="45" spans="2:11" x14ac:dyDescent="0.2">
      <c r="B45" s="126"/>
      <c r="C45" s="127"/>
      <c r="D45" s="126"/>
      <c r="E45" s="126"/>
      <c r="F45" s="128"/>
      <c r="G45" s="129"/>
      <c r="H45" s="5"/>
      <c r="I45" s="5"/>
      <c r="J45" s="5"/>
      <c r="K45" s="5"/>
    </row>
    <row r="46" spans="2:11" x14ac:dyDescent="0.2">
      <c r="B46" s="113"/>
      <c r="C46" s="114"/>
      <c r="D46" s="140"/>
      <c r="E46" s="140"/>
      <c r="F46" s="115"/>
      <c r="G46" s="116"/>
    </row>
    <row r="47" spans="2:11" x14ac:dyDescent="0.2">
      <c r="B47" s="113"/>
      <c r="C47" s="114"/>
      <c r="D47" s="140"/>
      <c r="E47" s="140"/>
      <c r="F47" s="115"/>
      <c r="G47" s="116"/>
    </row>
  </sheetData>
  <mergeCells count="34">
    <mergeCell ref="H4:K4"/>
    <mergeCell ref="D5:G5"/>
    <mergeCell ref="H5:K5"/>
    <mergeCell ref="D6:G6"/>
    <mergeCell ref="H6:K6"/>
    <mergeCell ref="D7:G7"/>
    <mergeCell ref="H7:K7"/>
    <mergeCell ref="H11:K11"/>
    <mergeCell ref="D8:G8"/>
    <mergeCell ref="H8:K8"/>
    <mergeCell ref="D9:G9"/>
    <mergeCell ref="H9:K9"/>
    <mergeCell ref="B2:C9"/>
    <mergeCell ref="D2:G2"/>
    <mergeCell ref="H2:K2"/>
    <mergeCell ref="D3:G3"/>
    <mergeCell ref="H3:K3"/>
    <mergeCell ref="D4:G4"/>
    <mergeCell ref="B11:B12"/>
    <mergeCell ref="C11:C12"/>
    <mergeCell ref="D11:D12"/>
    <mergeCell ref="E11:G11"/>
    <mergeCell ref="B35:F35"/>
    <mergeCell ref="H35:K35"/>
    <mergeCell ref="B36:G36"/>
    <mergeCell ref="C37:E37"/>
    <mergeCell ref="F37:G37"/>
    <mergeCell ref="H37:K37"/>
    <mergeCell ref="C40:E40"/>
    <mergeCell ref="F40:G40"/>
    <mergeCell ref="C38:E38"/>
    <mergeCell ref="F38:G38"/>
    <mergeCell ref="C39:E39"/>
    <mergeCell ref="F39:G39"/>
  </mergeCells>
  <conditionalFormatting sqref="B2:K47">
    <cfRule type="cellIs" dxfId="0" priority="3" operator="lessThan">
      <formula>0</formula>
    </cfRule>
  </conditionalFormatting>
  <printOptions horizontalCentered="1" verticalCentered="1"/>
  <pageMargins left="0.98425196850393704" right="0.31496062992125984" top="0.74803149606299213" bottom="0.74803149606299213" header="0.31496062992125984" footer="0.31496062992125984"/>
  <pageSetup scale="48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topLeftCell="A35" workbookViewId="0">
      <selection activeCell="A53" sqref="A53:XFD54"/>
    </sheetView>
  </sheetViews>
  <sheetFormatPr baseColWidth="10" defaultRowHeight="12.75" x14ac:dyDescent="0.2"/>
  <cols>
    <col min="2" max="2" width="39" customWidth="1"/>
  </cols>
  <sheetData>
    <row r="1" spans="1:8" s="72" customFormat="1" ht="24" x14ac:dyDescent="0.2">
      <c r="A1" s="95" t="s">
        <v>0</v>
      </c>
      <c r="B1" s="96" t="s">
        <v>1</v>
      </c>
      <c r="C1" s="97" t="s">
        <v>113</v>
      </c>
      <c r="D1" s="97" t="s">
        <v>114</v>
      </c>
      <c r="E1" s="96" t="s">
        <v>2</v>
      </c>
      <c r="F1" s="96" t="s">
        <v>3</v>
      </c>
      <c r="G1" s="98" t="s">
        <v>4</v>
      </c>
      <c r="H1" s="71"/>
    </row>
    <row r="2" spans="1:8" s="72" customFormat="1" ht="12" x14ac:dyDescent="0.2">
      <c r="A2" s="65"/>
      <c r="B2" s="66" t="s">
        <v>59</v>
      </c>
      <c r="C2" s="67"/>
      <c r="D2" s="67"/>
      <c r="E2" s="68"/>
      <c r="F2" s="69"/>
      <c r="G2" s="70"/>
      <c r="H2" s="71"/>
    </row>
    <row r="3" spans="1:8" s="72" customFormat="1" ht="27" customHeight="1" x14ac:dyDescent="0.2">
      <c r="A3" s="73">
        <v>1</v>
      </c>
      <c r="B3" s="74" t="s">
        <v>60</v>
      </c>
      <c r="C3" s="75">
        <v>80000</v>
      </c>
      <c r="D3" s="75">
        <v>70000</v>
      </c>
      <c r="E3" s="60">
        <v>1</v>
      </c>
      <c r="F3" s="53">
        <v>117600</v>
      </c>
      <c r="G3" s="76">
        <f t="shared" ref="G3:G10" si="0">+E3*F3</f>
        <v>117600</v>
      </c>
      <c r="H3" s="71"/>
    </row>
    <row r="4" spans="1:8" s="72" customFormat="1" ht="27" customHeight="1" x14ac:dyDescent="0.2">
      <c r="A4" s="73">
        <v>2</v>
      </c>
      <c r="B4" s="74" t="s">
        <v>62</v>
      </c>
      <c r="C4" s="77">
        <v>20000</v>
      </c>
      <c r="D4" s="77">
        <v>20000</v>
      </c>
      <c r="E4" s="60">
        <v>6</v>
      </c>
      <c r="F4" s="57">
        <v>22000</v>
      </c>
      <c r="G4" s="78">
        <f t="shared" si="0"/>
        <v>132000</v>
      </c>
      <c r="H4" s="71"/>
    </row>
    <row r="5" spans="1:8" s="72" customFormat="1" ht="27" customHeight="1" x14ac:dyDescent="0.2">
      <c r="A5" s="73">
        <v>3</v>
      </c>
      <c r="B5" s="79" t="s">
        <v>42</v>
      </c>
      <c r="C5" s="77">
        <v>10000</v>
      </c>
      <c r="D5" s="77">
        <v>10000</v>
      </c>
      <c r="E5" s="60">
        <v>6</v>
      </c>
      <c r="F5" s="57">
        <v>25050</v>
      </c>
      <c r="G5" s="78">
        <f t="shared" si="0"/>
        <v>150300</v>
      </c>
      <c r="H5" s="71"/>
    </row>
    <row r="6" spans="1:8" s="72" customFormat="1" ht="27" customHeight="1" x14ac:dyDescent="0.2">
      <c r="A6" s="73">
        <v>4</v>
      </c>
      <c r="B6" s="79" t="s">
        <v>44</v>
      </c>
      <c r="C6" s="77">
        <v>15000</v>
      </c>
      <c r="D6" s="77">
        <v>15000</v>
      </c>
      <c r="E6" s="60">
        <v>1</v>
      </c>
      <c r="F6" s="57">
        <v>75850</v>
      </c>
      <c r="G6" s="78">
        <f t="shared" si="0"/>
        <v>75850</v>
      </c>
      <c r="H6" s="71"/>
    </row>
    <row r="7" spans="1:8" s="72" customFormat="1" ht="27" customHeight="1" x14ac:dyDescent="0.2">
      <c r="A7" s="73">
        <v>5</v>
      </c>
      <c r="B7" s="74" t="s">
        <v>65</v>
      </c>
      <c r="C7" s="77">
        <v>15000</v>
      </c>
      <c r="D7" s="77">
        <v>0</v>
      </c>
      <c r="E7" s="60">
        <v>1</v>
      </c>
      <c r="F7" s="57">
        <f t="shared" ref="F7:F10" si="1">+C7+D7</f>
        <v>15000</v>
      </c>
      <c r="G7" s="78">
        <f t="shared" si="0"/>
        <v>15000</v>
      </c>
      <c r="H7" s="71"/>
    </row>
    <row r="8" spans="1:8" s="72" customFormat="1" ht="27" customHeight="1" x14ac:dyDescent="0.2">
      <c r="A8" s="73">
        <v>6</v>
      </c>
      <c r="B8" s="74" t="s">
        <v>58</v>
      </c>
      <c r="C8" s="77">
        <v>30000</v>
      </c>
      <c r="D8" s="77">
        <v>0</v>
      </c>
      <c r="E8" s="60">
        <v>3</v>
      </c>
      <c r="F8" s="57">
        <v>51250</v>
      </c>
      <c r="G8" s="78">
        <f t="shared" si="0"/>
        <v>153750</v>
      </c>
      <c r="H8" s="71"/>
    </row>
    <row r="9" spans="1:8" s="72" customFormat="1" ht="27" customHeight="1" x14ac:dyDescent="0.2">
      <c r="A9" s="73">
        <v>7</v>
      </c>
      <c r="B9" s="74" t="s">
        <v>115</v>
      </c>
      <c r="C9" s="77">
        <v>1000</v>
      </c>
      <c r="D9" s="77">
        <v>1000</v>
      </c>
      <c r="E9" s="60">
        <v>15</v>
      </c>
      <c r="F9" s="57">
        <v>3800</v>
      </c>
      <c r="G9" s="78">
        <f t="shared" si="0"/>
        <v>57000</v>
      </c>
      <c r="H9" s="71"/>
    </row>
    <row r="10" spans="1:8" s="72" customFormat="1" ht="27" customHeight="1" x14ac:dyDescent="0.2">
      <c r="A10" s="73">
        <v>8</v>
      </c>
      <c r="B10" s="74" t="s">
        <v>67</v>
      </c>
      <c r="C10" s="77">
        <v>15000</v>
      </c>
      <c r="D10" s="77">
        <v>15000</v>
      </c>
      <c r="E10" s="60">
        <v>1</v>
      </c>
      <c r="F10" s="57">
        <f t="shared" si="1"/>
        <v>30000</v>
      </c>
      <c r="G10" s="78">
        <f t="shared" si="0"/>
        <v>30000</v>
      </c>
      <c r="H10" s="71"/>
    </row>
    <row r="11" spans="1:8" s="72" customFormat="1" ht="27" customHeight="1" x14ac:dyDescent="0.2">
      <c r="A11" s="65"/>
      <c r="B11" s="66" t="s">
        <v>68</v>
      </c>
      <c r="C11" s="67"/>
      <c r="D11" s="67"/>
      <c r="E11" s="68"/>
      <c r="F11" s="69"/>
      <c r="G11" s="70"/>
      <c r="H11" s="71"/>
    </row>
    <row r="12" spans="1:8" s="72" customFormat="1" ht="27" customHeight="1" x14ac:dyDescent="0.2">
      <c r="A12" s="73">
        <v>9</v>
      </c>
      <c r="B12" s="74" t="s">
        <v>69</v>
      </c>
      <c r="C12" s="77">
        <v>80000</v>
      </c>
      <c r="D12" s="77">
        <v>70000</v>
      </c>
      <c r="E12" s="60">
        <v>1</v>
      </c>
      <c r="F12" s="57">
        <v>117600</v>
      </c>
      <c r="G12" s="78">
        <f>F12*E12</f>
        <v>117600</v>
      </c>
      <c r="H12" s="71"/>
    </row>
    <row r="13" spans="1:8" s="72" customFormat="1" ht="27" customHeight="1" x14ac:dyDescent="0.2">
      <c r="A13" s="73">
        <v>10</v>
      </c>
      <c r="B13" s="74" t="s">
        <v>70</v>
      </c>
      <c r="C13" s="77">
        <v>20000</v>
      </c>
      <c r="D13" s="77">
        <v>20000</v>
      </c>
      <c r="E13" s="60">
        <v>2</v>
      </c>
      <c r="F13" s="57">
        <v>25000</v>
      </c>
      <c r="G13" s="78">
        <f>F13*E13</f>
        <v>50000</v>
      </c>
      <c r="H13" s="71"/>
    </row>
    <row r="14" spans="1:8" s="72" customFormat="1" ht="27" customHeight="1" x14ac:dyDescent="0.2">
      <c r="A14" s="65"/>
      <c r="B14" s="66" t="s">
        <v>71</v>
      </c>
      <c r="C14" s="67"/>
      <c r="D14" s="67"/>
      <c r="E14" s="68"/>
      <c r="F14" s="69"/>
      <c r="G14" s="70"/>
      <c r="H14" s="71"/>
    </row>
    <row r="15" spans="1:8" s="72" customFormat="1" ht="27" customHeight="1" x14ac:dyDescent="0.2">
      <c r="A15" s="73">
        <v>11</v>
      </c>
      <c r="B15" s="74" t="s">
        <v>110</v>
      </c>
      <c r="C15" s="77">
        <v>15000</v>
      </c>
      <c r="D15" s="77">
        <v>15000</v>
      </c>
      <c r="E15" s="60">
        <v>1</v>
      </c>
      <c r="F15" s="57">
        <f>+C15+D15</f>
        <v>30000</v>
      </c>
      <c r="G15" s="78">
        <f>+E15*F15</f>
        <v>30000</v>
      </c>
      <c r="H15" s="71"/>
    </row>
    <row r="16" spans="1:8" s="72" customFormat="1" ht="27" customHeight="1" x14ac:dyDescent="0.2">
      <c r="A16" s="73">
        <v>12</v>
      </c>
      <c r="B16" s="74" t="s">
        <v>72</v>
      </c>
      <c r="C16" s="77">
        <v>60000</v>
      </c>
      <c r="D16" s="77">
        <v>0</v>
      </c>
      <c r="E16" s="60">
        <v>1</v>
      </c>
      <c r="F16" s="57">
        <v>51250</v>
      </c>
      <c r="G16" s="78">
        <f>+E16*F16</f>
        <v>51250</v>
      </c>
      <c r="H16" s="71"/>
    </row>
    <row r="17" spans="1:8" s="72" customFormat="1" ht="27" customHeight="1" x14ac:dyDescent="0.2">
      <c r="A17" s="65"/>
      <c r="B17" s="66" t="s">
        <v>73</v>
      </c>
      <c r="C17" s="67"/>
      <c r="D17" s="67"/>
      <c r="E17" s="68"/>
      <c r="F17" s="69"/>
      <c r="G17" s="70"/>
      <c r="H17" s="71"/>
    </row>
    <row r="18" spans="1:8" s="72" customFormat="1" ht="27" customHeight="1" x14ac:dyDescent="0.2">
      <c r="A18" s="73">
        <v>13</v>
      </c>
      <c r="B18" s="74" t="s">
        <v>111</v>
      </c>
      <c r="C18" s="77">
        <v>50000</v>
      </c>
      <c r="D18" s="77">
        <v>50000</v>
      </c>
      <c r="E18" s="60">
        <v>0</v>
      </c>
      <c r="F18" s="57">
        <f>+C18+D18</f>
        <v>100000</v>
      </c>
      <c r="G18" s="78">
        <f>F18</f>
        <v>100000</v>
      </c>
      <c r="H18" s="71"/>
    </row>
    <row r="19" spans="1:8" s="72" customFormat="1" ht="27" customHeight="1" x14ac:dyDescent="0.2">
      <c r="A19" s="73">
        <v>14</v>
      </c>
      <c r="B19" s="74" t="s">
        <v>75</v>
      </c>
      <c r="C19" s="77">
        <v>80000</v>
      </c>
      <c r="D19" s="77">
        <v>70000</v>
      </c>
      <c r="E19" s="60">
        <v>4</v>
      </c>
      <c r="F19" s="57">
        <v>117600</v>
      </c>
      <c r="G19" s="78">
        <f>+E19*F19</f>
        <v>470400</v>
      </c>
      <c r="H19" s="71"/>
    </row>
    <row r="20" spans="1:8" s="72" customFormat="1" ht="27" customHeight="1" x14ac:dyDescent="0.2">
      <c r="A20" s="65"/>
      <c r="B20" s="66" t="s">
        <v>76</v>
      </c>
      <c r="C20" s="67"/>
      <c r="D20" s="67"/>
      <c r="E20" s="68"/>
      <c r="F20" s="69"/>
      <c r="G20" s="70"/>
      <c r="H20" s="71"/>
    </row>
    <row r="21" spans="1:8" s="72" customFormat="1" ht="27" customHeight="1" x14ac:dyDescent="0.2">
      <c r="A21" s="73">
        <v>15</v>
      </c>
      <c r="B21" s="74" t="s">
        <v>77</v>
      </c>
      <c r="C21" s="77">
        <v>80000</v>
      </c>
      <c r="D21" s="77">
        <v>70000</v>
      </c>
      <c r="E21" s="60">
        <v>1</v>
      </c>
      <c r="F21" s="57">
        <v>117600</v>
      </c>
      <c r="G21" s="78">
        <f>+E21*F21</f>
        <v>117600</v>
      </c>
      <c r="H21" s="71"/>
    </row>
    <row r="22" spans="1:8" s="72" customFormat="1" ht="27" customHeight="1" x14ac:dyDescent="0.2">
      <c r="A22" s="73">
        <v>16</v>
      </c>
      <c r="B22" s="74" t="s">
        <v>78</v>
      </c>
      <c r="C22" s="77">
        <v>12500</v>
      </c>
      <c r="D22" s="77">
        <v>12500</v>
      </c>
      <c r="E22" s="60">
        <v>1</v>
      </c>
      <c r="F22" s="57">
        <v>14050</v>
      </c>
      <c r="G22" s="78">
        <f>+E22*F22</f>
        <v>14050</v>
      </c>
      <c r="H22" s="71"/>
    </row>
    <row r="23" spans="1:8" s="72" customFormat="1" ht="27" customHeight="1" x14ac:dyDescent="0.2">
      <c r="A23" s="73">
        <v>17</v>
      </c>
      <c r="B23" s="74" t="s">
        <v>79</v>
      </c>
      <c r="C23" s="77">
        <v>28000</v>
      </c>
      <c r="D23" s="77">
        <v>0</v>
      </c>
      <c r="E23" s="60">
        <v>1</v>
      </c>
      <c r="F23" s="57">
        <v>35000</v>
      </c>
      <c r="G23" s="78">
        <f>+E23*F23</f>
        <v>35000</v>
      </c>
      <c r="H23" s="71"/>
    </row>
    <row r="24" spans="1:8" s="72" customFormat="1" ht="27" customHeight="1" x14ac:dyDescent="0.2">
      <c r="A24" s="65"/>
      <c r="B24" s="66" t="s">
        <v>80</v>
      </c>
      <c r="C24" s="67"/>
      <c r="D24" s="67"/>
      <c r="E24" s="68"/>
      <c r="F24" s="69"/>
      <c r="G24" s="70"/>
      <c r="H24" s="71"/>
    </row>
    <row r="25" spans="1:8" s="72" customFormat="1" ht="27" customHeight="1" x14ac:dyDescent="0.2">
      <c r="A25" s="73">
        <v>18</v>
      </c>
      <c r="B25" s="74" t="s">
        <v>81</v>
      </c>
      <c r="C25" s="77">
        <v>80000</v>
      </c>
      <c r="D25" s="77">
        <v>70000</v>
      </c>
      <c r="E25" s="60">
        <v>1</v>
      </c>
      <c r="F25" s="57">
        <v>117600</v>
      </c>
      <c r="G25" s="78">
        <f>+E25*F25</f>
        <v>117600</v>
      </c>
      <c r="H25" s="71"/>
    </row>
    <row r="26" spans="1:8" s="72" customFormat="1" ht="27" customHeight="1" x14ac:dyDescent="0.2">
      <c r="A26" s="73">
        <v>19</v>
      </c>
      <c r="B26" s="74" t="s">
        <v>66</v>
      </c>
      <c r="C26" s="77">
        <v>1000</v>
      </c>
      <c r="D26" s="77">
        <v>1000</v>
      </c>
      <c r="E26" s="60">
        <v>14</v>
      </c>
      <c r="F26" s="57">
        <v>3800</v>
      </c>
      <c r="G26" s="78">
        <f>+E26*F26</f>
        <v>53200</v>
      </c>
      <c r="H26" s="71"/>
    </row>
    <row r="27" spans="1:8" s="72" customFormat="1" ht="27" customHeight="1" x14ac:dyDescent="0.2">
      <c r="A27" s="73">
        <v>20</v>
      </c>
      <c r="B27" s="79" t="s">
        <v>48</v>
      </c>
      <c r="C27" s="80">
        <v>15000</v>
      </c>
      <c r="D27" s="80">
        <v>15000</v>
      </c>
      <c r="E27" s="81">
        <v>1</v>
      </c>
      <c r="F27" s="82">
        <v>27100</v>
      </c>
      <c r="G27" s="83">
        <f>+E27*F27</f>
        <v>27100</v>
      </c>
      <c r="H27" s="71"/>
    </row>
    <row r="28" spans="1:8" s="72" customFormat="1" ht="27" customHeight="1" x14ac:dyDescent="0.2">
      <c r="A28" s="65"/>
      <c r="B28" s="66" t="s">
        <v>83</v>
      </c>
      <c r="C28" s="67"/>
      <c r="D28" s="67"/>
      <c r="E28" s="68"/>
      <c r="F28" s="69"/>
      <c r="G28" s="70"/>
      <c r="H28" s="71"/>
    </row>
    <row r="29" spans="1:8" s="72" customFormat="1" ht="27" customHeight="1" x14ac:dyDescent="0.2">
      <c r="A29" s="73">
        <v>21</v>
      </c>
      <c r="B29" s="74" t="s">
        <v>84</v>
      </c>
      <c r="C29" s="77">
        <v>11000</v>
      </c>
      <c r="D29" s="77">
        <v>11000</v>
      </c>
      <c r="E29" s="60">
        <v>5</v>
      </c>
      <c r="F29" s="57">
        <v>17100</v>
      </c>
      <c r="G29" s="78">
        <f t="shared" ref="G29:G36" si="2">+E29*F29</f>
        <v>85500</v>
      </c>
      <c r="H29" s="71"/>
    </row>
    <row r="30" spans="1:8" s="72" customFormat="1" ht="27" customHeight="1" x14ac:dyDescent="0.2">
      <c r="A30" s="73">
        <v>22</v>
      </c>
      <c r="B30" s="74" t="s">
        <v>112</v>
      </c>
      <c r="C30" s="77">
        <v>24000</v>
      </c>
      <c r="D30" s="77">
        <v>0</v>
      </c>
      <c r="E30" s="60">
        <v>1</v>
      </c>
      <c r="F30" s="57">
        <v>51250</v>
      </c>
      <c r="G30" s="78">
        <f t="shared" si="2"/>
        <v>51250</v>
      </c>
      <c r="H30" s="71"/>
    </row>
    <row r="31" spans="1:8" s="72" customFormat="1" ht="27" customHeight="1" x14ac:dyDescent="0.2">
      <c r="A31" s="73">
        <v>23</v>
      </c>
      <c r="B31" s="74" t="s">
        <v>86</v>
      </c>
      <c r="C31" s="77">
        <v>15000</v>
      </c>
      <c r="D31" s="77">
        <v>15000</v>
      </c>
      <c r="E31" s="60">
        <v>3</v>
      </c>
      <c r="F31" s="57">
        <f t="shared" ref="F31:F37" si="3">+C31+D31</f>
        <v>30000</v>
      </c>
      <c r="G31" s="78">
        <f t="shared" si="2"/>
        <v>90000</v>
      </c>
      <c r="H31" s="71"/>
    </row>
    <row r="32" spans="1:8" s="72" customFormat="1" ht="27" customHeight="1" x14ac:dyDescent="0.2">
      <c r="A32" s="73">
        <v>24</v>
      </c>
      <c r="B32" s="74" t="s">
        <v>87</v>
      </c>
      <c r="C32" s="77">
        <v>0</v>
      </c>
      <c r="D32" s="77">
        <v>12000</v>
      </c>
      <c r="E32" s="60">
        <v>3</v>
      </c>
      <c r="F32" s="57">
        <f t="shared" si="3"/>
        <v>12000</v>
      </c>
      <c r="G32" s="78">
        <f t="shared" si="2"/>
        <v>36000</v>
      </c>
      <c r="H32" s="71"/>
    </row>
    <row r="33" spans="1:8" s="72" customFormat="1" ht="27" customHeight="1" x14ac:dyDescent="0.2">
      <c r="A33" s="73">
        <v>25</v>
      </c>
      <c r="B33" s="74" t="s">
        <v>88</v>
      </c>
      <c r="C33" s="77">
        <v>15000</v>
      </c>
      <c r="D33" s="77">
        <v>15000</v>
      </c>
      <c r="E33" s="60">
        <v>1</v>
      </c>
      <c r="F33" s="57">
        <f t="shared" si="3"/>
        <v>30000</v>
      </c>
      <c r="G33" s="78">
        <f t="shared" si="2"/>
        <v>30000</v>
      </c>
      <c r="H33" s="71"/>
    </row>
    <row r="34" spans="1:8" s="72" customFormat="1" ht="27" customHeight="1" x14ac:dyDescent="0.2">
      <c r="A34" s="73">
        <v>26</v>
      </c>
      <c r="B34" s="74" t="s">
        <v>89</v>
      </c>
      <c r="C34" s="77">
        <v>80000</v>
      </c>
      <c r="D34" s="77">
        <v>70000</v>
      </c>
      <c r="E34" s="60">
        <v>5</v>
      </c>
      <c r="F34" s="57">
        <v>117600</v>
      </c>
      <c r="G34" s="78">
        <f t="shared" si="2"/>
        <v>588000</v>
      </c>
      <c r="H34" s="71"/>
    </row>
    <row r="35" spans="1:8" s="72" customFormat="1" ht="27" customHeight="1" x14ac:dyDescent="0.2">
      <c r="A35" s="73">
        <v>27</v>
      </c>
      <c r="B35" s="79" t="s">
        <v>44</v>
      </c>
      <c r="C35" s="77">
        <v>75000</v>
      </c>
      <c r="D35" s="77">
        <v>75000</v>
      </c>
      <c r="E35" s="60">
        <v>2</v>
      </c>
      <c r="F35" s="57">
        <v>75850</v>
      </c>
      <c r="G35" s="78">
        <f t="shared" si="2"/>
        <v>151700</v>
      </c>
      <c r="H35" s="71"/>
    </row>
    <row r="36" spans="1:8" s="72" customFormat="1" ht="27" customHeight="1" x14ac:dyDescent="0.2">
      <c r="A36" s="73">
        <v>28</v>
      </c>
      <c r="B36" s="74" t="s">
        <v>90</v>
      </c>
      <c r="C36" s="77">
        <v>15000</v>
      </c>
      <c r="D36" s="77">
        <v>15000</v>
      </c>
      <c r="E36" s="60">
        <v>3</v>
      </c>
      <c r="F36" s="57">
        <f t="shared" si="3"/>
        <v>30000</v>
      </c>
      <c r="G36" s="78">
        <f t="shared" si="2"/>
        <v>90000</v>
      </c>
      <c r="H36" s="71"/>
    </row>
    <row r="37" spans="1:8" s="72" customFormat="1" ht="27" customHeight="1" x14ac:dyDescent="0.2">
      <c r="A37" s="73">
        <v>29</v>
      </c>
      <c r="B37" s="74" t="s">
        <v>91</v>
      </c>
      <c r="C37" s="77">
        <v>7500</v>
      </c>
      <c r="D37" s="77">
        <v>7500</v>
      </c>
      <c r="E37" s="60">
        <v>2</v>
      </c>
      <c r="F37" s="57">
        <f t="shared" si="3"/>
        <v>15000</v>
      </c>
      <c r="G37" s="78"/>
      <c r="H37" s="71"/>
    </row>
    <row r="38" spans="1:8" s="72" customFormat="1" ht="27" customHeight="1" x14ac:dyDescent="0.2">
      <c r="A38" s="65"/>
      <c r="B38" s="66" t="s">
        <v>92</v>
      </c>
      <c r="C38" s="67"/>
      <c r="D38" s="67"/>
      <c r="E38" s="68"/>
      <c r="F38" s="69"/>
      <c r="G38" s="70"/>
      <c r="H38" s="71"/>
    </row>
    <row r="39" spans="1:8" s="72" customFormat="1" ht="27" customHeight="1" x14ac:dyDescent="0.2">
      <c r="A39" s="73">
        <v>33</v>
      </c>
      <c r="B39" s="74" t="s">
        <v>93</v>
      </c>
      <c r="C39" s="77">
        <v>7000</v>
      </c>
      <c r="D39" s="77">
        <v>7000</v>
      </c>
      <c r="E39" s="60">
        <v>1</v>
      </c>
      <c r="F39" s="57">
        <v>30000</v>
      </c>
      <c r="G39" s="78">
        <f t="shared" ref="G39:G44" si="4">+E39*F39</f>
        <v>30000</v>
      </c>
      <c r="H39" s="71"/>
    </row>
    <row r="40" spans="1:8" s="72" customFormat="1" ht="27" customHeight="1" x14ac:dyDescent="0.2">
      <c r="A40" s="73">
        <v>34</v>
      </c>
      <c r="B40" s="74" t="s">
        <v>94</v>
      </c>
      <c r="C40" s="77">
        <v>11000</v>
      </c>
      <c r="D40" s="77">
        <v>11000</v>
      </c>
      <c r="E40" s="60">
        <v>5</v>
      </c>
      <c r="F40" s="57">
        <v>17100</v>
      </c>
      <c r="G40" s="78">
        <f t="shared" si="4"/>
        <v>85500</v>
      </c>
      <c r="H40" s="71"/>
    </row>
    <row r="41" spans="1:8" s="72" customFormat="1" ht="27" customHeight="1" x14ac:dyDescent="0.2">
      <c r="A41" s="73">
        <v>35</v>
      </c>
      <c r="B41" s="74" t="s">
        <v>95</v>
      </c>
      <c r="C41" s="77">
        <v>15000</v>
      </c>
      <c r="D41" s="77">
        <v>15000</v>
      </c>
      <c r="E41" s="60">
        <v>1</v>
      </c>
      <c r="F41" s="57">
        <f t="shared" ref="F41:F43" si="5">+C41+D41</f>
        <v>30000</v>
      </c>
      <c r="G41" s="78">
        <f t="shared" si="4"/>
        <v>30000</v>
      </c>
      <c r="H41" s="71"/>
    </row>
    <row r="42" spans="1:8" s="72" customFormat="1" ht="27" customHeight="1" x14ac:dyDescent="0.2">
      <c r="A42" s="73">
        <v>36</v>
      </c>
      <c r="B42" s="74" t="s">
        <v>96</v>
      </c>
      <c r="C42" s="77">
        <v>4000</v>
      </c>
      <c r="D42" s="77">
        <v>4000</v>
      </c>
      <c r="E42" s="60">
        <v>2</v>
      </c>
      <c r="F42" s="57">
        <f t="shared" si="5"/>
        <v>8000</v>
      </c>
      <c r="G42" s="78">
        <f t="shared" si="4"/>
        <v>16000</v>
      </c>
      <c r="H42" s="71"/>
    </row>
    <row r="43" spans="1:8" s="72" customFormat="1" ht="27" customHeight="1" x14ac:dyDescent="0.2">
      <c r="A43" s="73">
        <v>37</v>
      </c>
      <c r="B43" s="74" t="s">
        <v>97</v>
      </c>
      <c r="C43" s="77">
        <v>4000</v>
      </c>
      <c r="D43" s="77">
        <v>4000</v>
      </c>
      <c r="E43" s="60">
        <v>2</v>
      </c>
      <c r="F43" s="57">
        <f t="shared" si="5"/>
        <v>8000</v>
      </c>
      <c r="G43" s="78">
        <f t="shared" si="4"/>
        <v>16000</v>
      </c>
      <c r="H43" s="71"/>
    </row>
    <row r="44" spans="1:8" s="72" customFormat="1" ht="27" customHeight="1" x14ac:dyDescent="0.2">
      <c r="A44" s="73">
        <v>38</v>
      </c>
      <c r="B44" s="74" t="s">
        <v>98</v>
      </c>
      <c r="C44" s="77">
        <v>1000</v>
      </c>
      <c r="D44" s="77">
        <v>1000</v>
      </c>
      <c r="E44" s="60">
        <v>5</v>
      </c>
      <c r="F44" s="57">
        <v>3800</v>
      </c>
      <c r="G44" s="78">
        <f t="shared" si="4"/>
        <v>19000</v>
      </c>
      <c r="H44" s="71"/>
    </row>
    <row r="45" spans="1:8" s="72" customFormat="1" ht="27" customHeight="1" x14ac:dyDescent="0.2">
      <c r="A45" s="65"/>
      <c r="B45" s="66" t="s">
        <v>100</v>
      </c>
      <c r="C45" s="67"/>
      <c r="D45" s="67"/>
      <c r="E45" s="68"/>
      <c r="F45" s="69"/>
      <c r="G45" s="70"/>
      <c r="H45" s="71"/>
    </row>
    <row r="46" spans="1:8" s="72" customFormat="1" ht="27" customHeight="1" x14ac:dyDescent="0.2">
      <c r="A46" s="73">
        <v>40</v>
      </c>
      <c r="B46" s="74" t="s">
        <v>101</v>
      </c>
      <c r="C46" s="77">
        <v>15000</v>
      </c>
      <c r="D46" s="77">
        <v>15000</v>
      </c>
      <c r="E46" s="60">
        <v>2</v>
      </c>
      <c r="F46" s="57">
        <f>+C46+D46</f>
        <v>30000</v>
      </c>
      <c r="G46" s="78">
        <f>+E46*F46</f>
        <v>60000</v>
      </c>
      <c r="H46" s="71"/>
    </row>
    <row r="47" spans="1:8" s="72" customFormat="1" ht="27" customHeight="1" x14ac:dyDescent="0.2">
      <c r="A47" s="73">
        <v>42</v>
      </c>
      <c r="B47" s="79" t="s">
        <v>48</v>
      </c>
      <c r="C47" s="77">
        <v>0</v>
      </c>
      <c r="D47" s="77">
        <v>20000</v>
      </c>
      <c r="E47" s="60">
        <v>4</v>
      </c>
      <c r="F47" s="57">
        <v>27100</v>
      </c>
      <c r="G47" s="78">
        <f>+E47*F47</f>
        <v>108400</v>
      </c>
      <c r="H47" s="71"/>
    </row>
    <row r="48" spans="1:8" s="72" customFormat="1" ht="27" customHeight="1" x14ac:dyDescent="0.2">
      <c r="A48" s="73">
        <v>43</v>
      </c>
      <c r="B48" s="74" t="s">
        <v>72</v>
      </c>
      <c r="C48" s="77">
        <v>60000</v>
      </c>
      <c r="D48" s="77">
        <v>0</v>
      </c>
      <c r="E48" s="60">
        <v>3</v>
      </c>
      <c r="F48" s="57">
        <v>51250</v>
      </c>
      <c r="G48" s="78">
        <f>+E48*F48</f>
        <v>153750</v>
      </c>
      <c r="H48" s="71"/>
    </row>
    <row r="49" spans="1:8" s="72" customFormat="1" ht="27" customHeight="1" x14ac:dyDescent="0.2">
      <c r="A49" s="73">
        <v>44</v>
      </c>
      <c r="B49" s="74" t="s">
        <v>103</v>
      </c>
      <c r="C49" s="77">
        <v>15000</v>
      </c>
      <c r="D49" s="77" t="s">
        <v>104</v>
      </c>
      <c r="E49" s="60">
        <v>1</v>
      </c>
      <c r="F49" s="57">
        <v>30000</v>
      </c>
      <c r="G49" s="78">
        <f>+E49*F49</f>
        <v>30000</v>
      </c>
      <c r="H49" s="71"/>
    </row>
    <row r="50" spans="1:8" s="72" customFormat="1" ht="27" customHeight="1" x14ac:dyDescent="0.2">
      <c r="A50" s="65"/>
      <c r="B50" s="66" t="s">
        <v>105</v>
      </c>
      <c r="C50" s="67"/>
      <c r="D50" s="67"/>
      <c r="E50" s="68"/>
      <c r="F50" s="69"/>
      <c r="G50" s="70"/>
      <c r="H50" s="71"/>
    </row>
    <row r="51" spans="1:8" s="72" customFormat="1" ht="27" customHeight="1" x14ac:dyDescent="0.2">
      <c r="A51" s="73">
        <v>45</v>
      </c>
      <c r="B51" s="74" t="s">
        <v>106</v>
      </c>
      <c r="C51" s="77">
        <v>11000</v>
      </c>
      <c r="D51" s="77">
        <v>11000</v>
      </c>
      <c r="E51" s="60">
        <v>1</v>
      </c>
      <c r="F51" s="57">
        <v>17100</v>
      </c>
      <c r="G51" s="78">
        <f>+E51*F51</f>
        <v>17100</v>
      </c>
      <c r="H51" s="71"/>
    </row>
    <row r="52" spans="1:8" s="72" customFormat="1" ht="27" customHeight="1" x14ac:dyDescent="0.2">
      <c r="A52" s="65"/>
      <c r="B52" s="66" t="s">
        <v>107</v>
      </c>
      <c r="C52" s="67"/>
      <c r="D52" s="67"/>
      <c r="E52" s="68"/>
      <c r="F52" s="69"/>
      <c r="G52" s="70"/>
      <c r="H52" s="71"/>
    </row>
    <row r="53" spans="1:8" s="72" customFormat="1" ht="27" customHeight="1" x14ac:dyDescent="0.2">
      <c r="A53" s="73">
        <v>46</v>
      </c>
      <c r="B53" s="74" t="s">
        <v>108</v>
      </c>
      <c r="C53" s="77">
        <v>80000</v>
      </c>
      <c r="D53" s="77">
        <v>70000</v>
      </c>
      <c r="E53" s="60">
        <v>1</v>
      </c>
      <c r="F53" s="57">
        <v>117600</v>
      </c>
      <c r="G53" s="78">
        <f>+E53*F53</f>
        <v>117600</v>
      </c>
      <c r="H53" s="71"/>
    </row>
    <row r="54" spans="1:8" s="72" customFormat="1" ht="27" customHeight="1" thickBot="1" x14ac:dyDescent="0.25">
      <c r="A54" s="84">
        <v>47</v>
      </c>
      <c r="B54" s="85" t="s">
        <v>72</v>
      </c>
      <c r="C54" s="86">
        <v>60000</v>
      </c>
      <c r="D54" s="86">
        <v>0</v>
      </c>
      <c r="E54" s="87">
        <v>1</v>
      </c>
      <c r="F54" s="88">
        <v>51250</v>
      </c>
      <c r="G54" s="89">
        <f>+E54*F54</f>
        <v>51250</v>
      </c>
      <c r="H54" s="7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B6" sqref="B6"/>
    </sheetView>
  </sheetViews>
  <sheetFormatPr baseColWidth="10" defaultRowHeight="12.75" x14ac:dyDescent="0.2"/>
  <cols>
    <col min="1" max="1" width="8.140625" customWidth="1"/>
    <col min="2" max="2" width="47.28515625" customWidth="1"/>
  </cols>
  <sheetData>
    <row r="1" spans="1:7" ht="27" customHeight="1" x14ac:dyDescent="0.2">
      <c r="A1" s="99">
        <v>16</v>
      </c>
      <c r="B1" s="74" t="s">
        <v>78</v>
      </c>
      <c r="C1" s="77">
        <v>12500</v>
      </c>
      <c r="D1" s="77">
        <v>12500</v>
      </c>
      <c r="E1" s="90">
        <v>1</v>
      </c>
      <c r="F1" s="57">
        <v>14050</v>
      </c>
      <c r="G1" s="57">
        <f>+E1*F1</f>
        <v>14050</v>
      </c>
    </row>
    <row r="2" spans="1:7" ht="27" customHeight="1" x14ac:dyDescent="0.2">
      <c r="A2" s="99">
        <v>17</v>
      </c>
      <c r="B2" s="74" t="s">
        <v>79</v>
      </c>
      <c r="C2" s="77">
        <v>28000</v>
      </c>
      <c r="D2" s="77">
        <v>0</v>
      </c>
      <c r="E2" s="90">
        <v>1</v>
      </c>
      <c r="F2" s="57">
        <v>35000</v>
      </c>
      <c r="G2" s="57">
        <f>+E2*F2</f>
        <v>35000</v>
      </c>
    </row>
    <row r="3" spans="1:7" ht="27" customHeight="1" x14ac:dyDescent="0.2">
      <c r="A3" s="99">
        <v>10</v>
      </c>
      <c r="B3" s="74" t="s">
        <v>70</v>
      </c>
      <c r="C3" s="77">
        <v>20000</v>
      </c>
      <c r="D3" s="77">
        <v>20000</v>
      </c>
      <c r="E3" s="90">
        <v>2</v>
      </c>
      <c r="F3" s="57">
        <v>25000</v>
      </c>
      <c r="G3" s="57">
        <f>F3*E3</f>
        <v>50000</v>
      </c>
    </row>
    <row r="4" spans="1:7" ht="27" customHeight="1" x14ac:dyDescent="0.2">
      <c r="A4" s="99">
        <v>4</v>
      </c>
      <c r="B4" s="79" t="s">
        <v>44</v>
      </c>
      <c r="C4" s="77">
        <v>15000</v>
      </c>
      <c r="D4" s="77">
        <v>15000</v>
      </c>
      <c r="E4" s="90">
        <v>3</v>
      </c>
      <c r="F4" s="57">
        <v>75850</v>
      </c>
      <c r="G4" s="57">
        <f t="shared" ref="G4:G16" si="0">+E4*F4</f>
        <v>227550</v>
      </c>
    </row>
    <row r="5" spans="1:7" ht="27" customHeight="1" x14ac:dyDescent="0.2">
      <c r="A5" s="99">
        <v>20</v>
      </c>
      <c r="B5" s="79" t="s">
        <v>48</v>
      </c>
      <c r="C5" s="80">
        <v>15000</v>
      </c>
      <c r="D5" s="80">
        <v>15000</v>
      </c>
      <c r="E5" s="91">
        <v>5</v>
      </c>
      <c r="F5" s="82">
        <v>27100</v>
      </c>
      <c r="G5" s="82">
        <f t="shared" si="0"/>
        <v>135500</v>
      </c>
    </row>
    <row r="6" spans="1:7" ht="27" customHeight="1" x14ac:dyDescent="0.2">
      <c r="A6" s="99">
        <v>2</v>
      </c>
      <c r="B6" s="74" t="s">
        <v>62</v>
      </c>
      <c r="C6" s="77">
        <v>20000</v>
      </c>
      <c r="D6" s="77">
        <v>20000</v>
      </c>
      <c r="E6" s="90">
        <v>6</v>
      </c>
      <c r="F6" s="57">
        <v>22000</v>
      </c>
      <c r="G6" s="57">
        <f t="shared" si="0"/>
        <v>132000</v>
      </c>
    </row>
    <row r="7" spans="1:7" ht="27" customHeight="1" x14ac:dyDescent="0.2">
      <c r="A7" s="99">
        <v>3</v>
      </c>
      <c r="B7" s="79" t="s">
        <v>42</v>
      </c>
      <c r="C7" s="77">
        <v>10000</v>
      </c>
      <c r="D7" s="77">
        <v>10000</v>
      </c>
      <c r="E7" s="90">
        <v>6</v>
      </c>
      <c r="F7" s="57">
        <v>25050</v>
      </c>
      <c r="G7" s="57">
        <f t="shared" si="0"/>
        <v>150300</v>
      </c>
    </row>
    <row r="8" spans="1:7" ht="27" customHeight="1" x14ac:dyDescent="0.2">
      <c r="A8" s="99">
        <v>6</v>
      </c>
      <c r="B8" s="74" t="s">
        <v>58</v>
      </c>
      <c r="C8" s="77">
        <v>30000</v>
      </c>
      <c r="D8" s="77">
        <v>0</v>
      </c>
      <c r="E8" s="90">
        <v>9</v>
      </c>
      <c r="F8" s="57">
        <v>51250</v>
      </c>
      <c r="G8" s="57">
        <f t="shared" si="0"/>
        <v>461250</v>
      </c>
    </row>
    <row r="9" spans="1:7" ht="27" customHeight="1" x14ac:dyDescent="0.2">
      <c r="A9" s="99">
        <v>8</v>
      </c>
      <c r="B9" s="74" t="s">
        <v>67</v>
      </c>
      <c r="C9" s="77">
        <v>15000</v>
      </c>
      <c r="D9" s="77">
        <v>15000</v>
      </c>
      <c r="E9" s="90">
        <v>14</v>
      </c>
      <c r="F9" s="57">
        <f>+C9+D9</f>
        <v>30000</v>
      </c>
      <c r="G9" s="57">
        <f t="shared" si="0"/>
        <v>420000</v>
      </c>
    </row>
    <row r="10" spans="1:7" ht="27" customHeight="1" x14ac:dyDescent="0.2">
      <c r="A10" s="99">
        <v>1</v>
      </c>
      <c r="B10" s="74" t="s">
        <v>60</v>
      </c>
      <c r="C10" s="75">
        <v>80000</v>
      </c>
      <c r="D10" s="75">
        <v>70000</v>
      </c>
      <c r="E10" s="90">
        <v>14</v>
      </c>
      <c r="F10" s="53">
        <v>117600</v>
      </c>
      <c r="G10" s="53">
        <f t="shared" si="0"/>
        <v>1646400</v>
      </c>
    </row>
    <row r="11" spans="1:7" ht="27" customHeight="1" x14ac:dyDescent="0.2">
      <c r="A11" s="99">
        <v>21</v>
      </c>
      <c r="B11" s="74" t="s">
        <v>84</v>
      </c>
      <c r="C11" s="77">
        <v>11000</v>
      </c>
      <c r="D11" s="77">
        <v>11000</v>
      </c>
      <c r="E11" s="90">
        <v>18</v>
      </c>
      <c r="F11" s="57">
        <v>17100</v>
      </c>
      <c r="G11" s="57">
        <f t="shared" si="0"/>
        <v>307800</v>
      </c>
    </row>
    <row r="12" spans="1:7" ht="27" customHeight="1" x14ac:dyDescent="0.2">
      <c r="A12" s="99">
        <v>7</v>
      </c>
      <c r="B12" s="74" t="s">
        <v>66</v>
      </c>
      <c r="C12" s="77">
        <v>1000</v>
      </c>
      <c r="D12" s="77">
        <v>1000</v>
      </c>
      <c r="E12" s="90">
        <v>33</v>
      </c>
      <c r="F12" s="57">
        <v>3800</v>
      </c>
      <c r="G12" s="57">
        <f t="shared" si="0"/>
        <v>125400</v>
      </c>
    </row>
    <row r="13" spans="1:7" ht="27" customHeight="1" x14ac:dyDescent="0.2">
      <c r="A13" s="99">
        <v>36</v>
      </c>
      <c r="B13" s="92" t="s">
        <v>96</v>
      </c>
      <c r="C13" s="93">
        <v>4000</v>
      </c>
      <c r="D13" s="93">
        <v>4000</v>
      </c>
      <c r="E13" s="94">
        <v>2</v>
      </c>
      <c r="F13" s="100">
        <f>+C13+D13</f>
        <v>8000</v>
      </c>
      <c r="G13" s="57">
        <f t="shared" si="0"/>
        <v>16000</v>
      </c>
    </row>
    <row r="14" spans="1:7" ht="27" customHeight="1" x14ac:dyDescent="0.2">
      <c r="A14" s="99">
        <v>37</v>
      </c>
      <c r="B14" s="92" t="s">
        <v>97</v>
      </c>
      <c r="C14" s="93">
        <v>4000</v>
      </c>
      <c r="D14" s="93">
        <v>4000</v>
      </c>
      <c r="E14" s="94">
        <v>2</v>
      </c>
      <c r="F14" s="100">
        <f>+C14+D14</f>
        <v>8000</v>
      </c>
      <c r="G14" s="57">
        <f t="shared" si="0"/>
        <v>16000</v>
      </c>
    </row>
    <row r="15" spans="1:7" ht="27" customHeight="1" x14ac:dyDescent="0.2">
      <c r="A15" s="99">
        <v>5</v>
      </c>
      <c r="B15" s="92" t="s">
        <v>65</v>
      </c>
      <c r="C15" s="77">
        <v>15000</v>
      </c>
      <c r="D15" s="77">
        <v>0</v>
      </c>
      <c r="E15" s="90">
        <v>1</v>
      </c>
      <c r="F15" s="57">
        <f>+C15+D15</f>
        <v>15000</v>
      </c>
      <c r="G15" s="57">
        <f t="shared" si="0"/>
        <v>15000</v>
      </c>
    </row>
    <row r="16" spans="1:7" ht="27" customHeight="1" x14ac:dyDescent="0.2">
      <c r="A16" s="99">
        <v>25</v>
      </c>
      <c r="B16" s="92" t="s">
        <v>88</v>
      </c>
      <c r="C16" s="93">
        <v>15000</v>
      </c>
      <c r="D16" s="93">
        <v>15000</v>
      </c>
      <c r="E16" s="94">
        <v>1</v>
      </c>
      <c r="F16" s="100">
        <f>+C16+D16</f>
        <v>30000</v>
      </c>
      <c r="G16" s="100">
        <f t="shared" si="0"/>
        <v>30000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B25" sqref="B25"/>
    </sheetView>
  </sheetViews>
  <sheetFormatPr baseColWidth="10" defaultRowHeight="12.75" x14ac:dyDescent="0.2"/>
  <cols>
    <col min="2" max="2" width="75.28515625" style="39" bestFit="1" customWidth="1"/>
    <col min="5" max="5" width="12.7109375" bestFit="1" customWidth="1"/>
  </cols>
  <sheetData>
    <row r="1" spans="1:5" x14ac:dyDescent="0.2">
      <c r="A1" s="40" t="s">
        <v>52</v>
      </c>
      <c r="B1" s="40" t="s">
        <v>53</v>
      </c>
      <c r="C1" s="40" t="s">
        <v>54</v>
      </c>
      <c r="D1" s="40" t="s">
        <v>55</v>
      </c>
      <c r="E1" s="40" t="s">
        <v>56</v>
      </c>
    </row>
    <row r="2" spans="1:5" x14ac:dyDescent="0.2">
      <c r="A2" s="40"/>
      <c r="B2" s="40" t="s">
        <v>51</v>
      </c>
      <c r="C2" s="40"/>
      <c r="D2" s="40"/>
      <c r="E2" s="40"/>
    </row>
    <row r="3" spans="1:5" x14ac:dyDescent="0.2">
      <c r="A3" s="38">
        <f>A2+1</f>
        <v>1</v>
      </c>
      <c r="B3" s="44" t="s">
        <v>41</v>
      </c>
      <c r="C3" s="45">
        <v>7</v>
      </c>
      <c r="D3" s="41">
        <f>30000*1.19</f>
        <v>35700</v>
      </c>
      <c r="E3" s="41">
        <f>C3*D3</f>
        <v>249900</v>
      </c>
    </row>
    <row r="4" spans="1:5" x14ac:dyDescent="0.2">
      <c r="A4" s="38">
        <f>A3+1</f>
        <v>2</v>
      </c>
      <c r="B4" s="44" t="s">
        <v>42</v>
      </c>
      <c r="C4" s="45">
        <v>1</v>
      </c>
      <c r="D4" s="41">
        <f>25050*1.19</f>
        <v>29809.5</v>
      </c>
      <c r="E4" s="41">
        <f t="shared" ref="E4:E12" si="0">C4*D4</f>
        <v>29809.5</v>
      </c>
    </row>
    <row r="5" spans="1:5" x14ac:dyDescent="0.2">
      <c r="A5" s="38">
        <f t="shared" ref="A5:A12" si="1">A4+1</f>
        <v>3</v>
      </c>
      <c r="B5" s="44" t="s">
        <v>43</v>
      </c>
      <c r="C5" s="45">
        <v>1.6244343891402753</v>
      </c>
      <c r="D5" s="41">
        <f>18200*1.19</f>
        <v>21658</v>
      </c>
      <c r="E5" s="41">
        <f t="shared" si="0"/>
        <v>35182.00000000008</v>
      </c>
    </row>
    <row r="6" spans="1:5" x14ac:dyDescent="0.2">
      <c r="A6" s="38">
        <f>A5+1</f>
        <v>4</v>
      </c>
      <c r="B6" s="44" t="s">
        <v>44</v>
      </c>
      <c r="C6" s="45">
        <v>2</v>
      </c>
      <c r="D6" s="41">
        <f>75850*1.19</f>
        <v>90261.5</v>
      </c>
      <c r="E6" s="41">
        <f t="shared" si="0"/>
        <v>180523</v>
      </c>
    </row>
    <row r="7" spans="1:5" x14ac:dyDescent="0.2">
      <c r="A7" s="38">
        <f>A6+1</f>
        <v>5</v>
      </c>
      <c r="B7" s="44" t="s">
        <v>45</v>
      </c>
      <c r="C7" s="45">
        <v>3</v>
      </c>
      <c r="D7" s="41">
        <f>20100*1.19</f>
        <v>23919</v>
      </c>
      <c r="E7" s="41">
        <f t="shared" si="0"/>
        <v>71757</v>
      </c>
    </row>
    <row r="8" spans="1:5" x14ac:dyDescent="0.2">
      <c r="A8" s="38">
        <f t="shared" si="1"/>
        <v>6</v>
      </c>
      <c r="B8" s="44" t="s">
        <v>46</v>
      </c>
      <c r="C8" s="45">
        <v>1</v>
      </c>
      <c r="D8" s="41">
        <f>117600*1.19</f>
        <v>139944</v>
      </c>
      <c r="E8" s="41">
        <f t="shared" si="0"/>
        <v>139944</v>
      </c>
    </row>
    <row r="9" spans="1:5" x14ac:dyDescent="0.2">
      <c r="A9" s="38">
        <f t="shared" si="1"/>
        <v>7</v>
      </c>
      <c r="B9" s="44" t="s">
        <v>47</v>
      </c>
      <c r="C9" s="45">
        <v>5</v>
      </c>
      <c r="D9" s="41">
        <f>51250*1.19</f>
        <v>60987.5</v>
      </c>
      <c r="E9" s="41">
        <f t="shared" si="0"/>
        <v>304937.5</v>
      </c>
    </row>
    <row r="10" spans="1:5" x14ac:dyDescent="0.2">
      <c r="A10" s="38">
        <f t="shared" si="1"/>
        <v>8</v>
      </c>
      <c r="B10" s="44" t="s">
        <v>48</v>
      </c>
      <c r="C10" s="45">
        <v>1</v>
      </c>
      <c r="D10" s="41">
        <f>27100*1.19</f>
        <v>32249</v>
      </c>
      <c r="E10" s="41">
        <f t="shared" si="0"/>
        <v>32249</v>
      </c>
    </row>
    <row r="11" spans="1:5" x14ac:dyDescent="0.2">
      <c r="A11" s="38">
        <f t="shared" si="1"/>
        <v>9</v>
      </c>
      <c r="B11" s="44" t="s">
        <v>49</v>
      </c>
      <c r="C11" s="45">
        <v>2</v>
      </c>
      <c r="D11" s="41">
        <f>17100*1.19</f>
        <v>20349</v>
      </c>
      <c r="E11" s="41">
        <f t="shared" si="0"/>
        <v>40698</v>
      </c>
    </row>
    <row r="12" spans="1:5" x14ac:dyDescent="0.2">
      <c r="A12" s="38">
        <f t="shared" si="1"/>
        <v>10</v>
      </c>
      <c r="B12" s="44" t="s">
        <v>40</v>
      </c>
      <c r="C12" s="45">
        <v>2</v>
      </c>
      <c r="D12" s="42">
        <f>300000*1.19</f>
        <v>357000</v>
      </c>
      <c r="E12" s="41">
        <f t="shared" si="0"/>
        <v>714000</v>
      </c>
    </row>
    <row r="13" spans="1:5" x14ac:dyDescent="0.2">
      <c r="A13" s="202" t="s">
        <v>10</v>
      </c>
      <c r="B13" s="202"/>
      <c r="C13" s="202"/>
      <c r="D13" s="202"/>
      <c r="E13" s="43">
        <f>SUM(E3:E12)</f>
        <v>1799000</v>
      </c>
    </row>
  </sheetData>
  <mergeCells count="1">
    <mergeCell ref="A13:D13"/>
  </mergeCells>
  <pageMargins left="0.7" right="0.7" top="0.75" bottom="0.75" header="0.3" footer="0.3"/>
  <pageSetup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workbookViewId="0">
      <selection activeCell="E37" sqref="E37"/>
    </sheetView>
  </sheetViews>
  <sheetFormatPr baseColWidth="10" defaultRowHeight="12.75" x14ac:dyDescent="0.2"/>
  <cols>
    <col min="1" max="1" width="5.140625" customWidth="1"/>
    <col min="2" max="2" width="55.85546875" customWidth="1"/>
    <col min="5" max="5" width="7.85546875" style="64" customWidth="1"/>
  </cols>
  <sheetData>
    <row r="1" spans="1:8" ht="18" customHeight="1" x14ac:dyDescent="0.2">
      <c r="A1" s="46">
        <v>10</v>
      </c>
      <c r="B1" s="50" t="s">
        <v>66</v>
      </c>
      <c r="C1" s="47">
        <v>1000</v>
      </c>
      <c r="D1" s="48">
        <v>1000</v>
      </c>
      <c r="E1" s="62">
        <v>39</v>
      </c>
      <c r="F1" s="59">
        <v>3800</v>
      </c>
      <c r="G1" s="61">
        <f t="shared" ref="G1:G25" si="0">+E1*F1</f>
        <v>148200</v>
      </c>
      <c r="H1" s="2"/>
    </row>
    <row r="2" spans="1:8" ht="18" customHeight="1" x14ac:dyDescent="0.2">
      <c r="A2" s="46">
        <v>36</v>
      </c>
      <c r="B2" s="50" t="s">
        <v>96</v>
      </c>
      <c r="C2" s="47">
        <v>4000</v>
      </c>
      <c r="D2" s="48">
        <v>4000</v>
      </c>
      <c r="E2" s="62">
        <v>2</v>
      </c>
      <c r="F2" s="59">
        <f>+C2+D2</f>
        <v>8000</v>
      </c>
      <c r="G2" s="61">
        <f t="shared" si="0"/>
        <v>16000</v>
      </c>
      <c r="H2" s="2"/>
    </row>
    <row r="3" spans="1:8" ht="18" customHeight="1" x14ac:dyDescent="0.2">
      <c r="A3" s="49">
        <v>37</v>
      </c>
      <c r="B3" s="50" t="s">
        <v>97</v>
      </c>
      <c r="C3" s="47">
        <v>4000</v>
      </c>
      <c r="D3" s="48">
        <v>4000</v>
      </c>
      <c r="E3" s="63">
        <v>2</v>
      </c>
      <c r="F3" s="57">
        <f>+C3+D3</f>
        <v>8000</v>
      </c>
      <c r="G3" s="58">
        <f t="shared" si="0"/>
        <v>16000</v>
      </c>
      <c r="H3" s="2"/>
    </row>
    <row r="4" spans="1:8" ht="18" customHeight="1" x14ac:dyDescent="0.2">
      <c r="A4" s="49">
        <v>27</v>
      </c>
      <c r="B4" s="50" t="s">
        <v>87</v>
      </c>
      <c r="C4" s="47">
        <v>0</v>
      </c>
      <c r="D4" s="48">
        <v>12000</v>
      </c>
      <c r="E4" s="63">
        <v>3</v>
      </c>
      <c r="F4" s="57">
        <f>+C4+D4</f>
        <v>12000</v>
      </c>
      <c r="G4" s="58">
        <f t="shared" si="0"/>
        <v>36000</v>
      </c>
      <c r="H4" s="2"/>
    </row>
    <row r="5" spans="1:8" ht="18" customHeight="1" x14ac:dyDescent="0.2">
      <c r="A5" s="49">
        <v>19</v>
      </c>
      <c r="B5" s="50" t="s">
        <v>78</v>
      </c>
      <c r="C5" s="47">
        <v>12500</v>
      </c>
      <c r="D5" s="48">
        <v>12500</v>
      </c>
      <c r="E5" s="63">
        <v>1</v>
      </c>
      <c r="F5" s="57">
        <v>14050</v>
      </c>
      <c r="G5" s="58">
        <f t="shared" si="0"/>
        <v>14050</v>
      </c>
      <c r="H5" s="2"/>
    </row>
    <row r="6" spans="1:8" ht="18" customHeight="1" x14ac:dyDescent="0.2">
      <c r="A6" s="49">
        <v>8</v>
      </c>
      <c r="B6" s="50" t="s">
        <v>65</v>
      </c>
      <c r="C6" s="47">
        <v>15000</v>
      </c>
      <c r="D6" s="48">
        <v>0</v>
      </c>
      <c r="E6" s="63">
        <v>1</v>
      </c>
      <c r="F6" s="57">
        <f>+C6+D6</f>
        <v>15000</v>
      </c>
      <c r="G6" s="58">
        <f t="shared" si="0"/>
        <v>15000</v>
      </c>
      <c r="H6" s="2"/>
    </row>
    <row r="7" spans="1:8" ht="18" customHeight="1" x14ac:dyDescent="0.2">
      <c r="A7" s="49">
        <v>32</v>
      </c>
      <c r="B7" s="50" t="s">
        <v>91</v>
      </c>
      <c r="C7" s="47">
        <v>7500</v>
      </c>
      <c r="D7" s="48">
        <v>7500</v>
      </c>
      <c r="E7" s="63">
        <v>2</v>
      </c>
      <c r="F7" s="57">
        <f>+C7+D7</f>
        <v>15000</v>
      </c>
      <c r="G7" s="58">
        <f t="shared" si="0"/>
        <v>30000</v>
      </c>
      <c r="H7" s="2"/>
    </row>
    <row r="8" spans="1:8" ht="18" customHeight="1" x14ac:dyDescent="0.2">
      <c r="A8" s="49">
        <v>39</v>
      </c>
      <c r="B8" s="50" t="s">
        <v>99</v>
      </c>
      <c r="C8" s="47">
        <v>7500</v>
      </c>
      <c r="D8" s="48">
        <v>7500</v>
      </c>
      <c r="E8" s="63">
        <v>1</v>
      </c>
      <c r="F8" s="57">
        <f>+C8+D8</f>
        <v>15000</v>
      </c>
      <c r="G8" s="58">
        <f t="shared" si="0"/>
        <v>15000</v>
      </c>
      <c r="H8" s="2"/>
    </row>
    <row r="9" spans="1:8" ht="18" customHeight="1" x14ac:dyDescent="0.2">
      <c r="A9" s="49">
        <v>24</v>
      </c>
      <c r="B9" s="50" t="s">
        <v>84</v>
      </c>
      <c r="C9" s="47">
        <v>11000</v>
      </c>
      <c r="D9" s="48">
        <v>11000</v>
      </c>
      <c r="E9" s="63">
        <v>16</v>
      </c>
      <c r="F9" s="57">
        <v>17100</v>
      </c>
      <c r="G9" s="58">
        <f t="shared" si="0"/>
        <v>273600</v>
      </c>
      <c r="H9" s="2"/>
    </row>
    <row r="10" spans="1:8" ht="18" customHeight="1" x14ac:dyDescent="0.2">
      <c r="A10" s="49">
        <v>34</v>
      </c>
      <c r="B10" s="50" t="s">
        <v>94</v>
      </c>
      <c r="C10" s="47">
        <v>11000</v>
      </c>
      <c r="D10" s="48">
        <v>11000</v>
      </c>
      <c r="E10" s="63">
        <v>5</v>
      </c>
      <c r="F10" s="57">
        <v>17100</v>
      </c>
      <c r="G10" s="58">
        <f t="shared" si="0"/>
        <v>85500</v>
      </c>
      <c r="H10" s="2"/>
    </row>
    <row r="11" spans="1:8" ht="18" customHeight="1" x14ac:dyDescent="0.2">
      <c r="A11" s="49">
        <v>45</v>
      </c>
      <c r="B11" s="50" t="s">
        <v>106</v>
      </c>
      <c r="C11" s="47">
        <v>11000</v>
      </c>
      <c r="D11" s="48">
        <v>11000</v>
      </c>
      <c r="E11" s="63">
        <v>3</v>
      </c>
      <c r="F11" s="57">
        <v>17100</v>
      </c>
      <c r="G11" s="58">
        <f t="shared" si="0"/>
        <v>51300</v>
      </c>
      <c r="H11" s="2"/>
    </row>
    <row r="12" spans="1:8" ht="18" customHeight="1" x14ac:dyDescent="0.2">
      <c r="A12" s="49">
        <v>6</v>
      </c>
      <c r="B12" s="50" t="s">
        <v>63</v>
      </c>
      <c r="C12" s="47">
        <v>10000</v>
      </c>
      <c r="D12" s="48">
        <v>10000</v>
      </c>
      <c r="E12" s="63">
        <v>6</v>
      </c>
      <c r="F12" s="57">
        <f>+C12+D12</f>
        <v>20000</v>
      </c>
      <c r="G12" s="58">
        <f t="shared" si="0"/>
        <v>120000</v>
      </c>
      <c r="H12" s="2"/>
    </row>
    <row r="13" spans="1:8" ht="18" customHeight="1" x14ac:dyDescent="0.2">
      <c r="A13" s="49">
        <v>42</v>
      </c>
      <c r="B13" s="50" t="s">
        <v>109</v>
      </c>
      <c r="C13" s="47">
        <v>0</v>
      </c>
      <c r="D13" s="48">
        <v>20000</v>
      </c>
      <c r="E13" s="63">
        <v>3</v>
      </c>
      <c r="F13" s="57">
        <f>+C13+D13</f>
        <v>20000</v>
      </c>
      <c r="G13" s="58">
        <f t="shared" si="0"/>
        <v>60000</v>
      </c>
      <c r="H13" s="2"/>
    </row>
    <row r="14" spans="1:8" ht="18" customHeight="1" x14ac:dyDescent="0.2">
      <c r="A14" s="49">
        <v>7</v>
      </c>
      <c r="B14" s="50" t="s">
        <v>64</v>
      </c>
      <c r="C14" s="47">
        <v>15000</v>
      </c>
      <c r="D14" s="48">
        <v>15000</v>
      </c>
      <c r="E14" s="63">
        <v>1</v>
      </c>
      <c r="F14" s="57">
        <v>21107.47</v>
      </c>
      <c r="G14" s="58">
        <f t="shared" si="0"/>
        <v>21107.47</v>
      </c>
      <c r="H14" s="2"/>
    </row>
    <row r="15" spans="1:8" ht="18" customHeight="1" x14ac:dyDescent="0.2">
      <c r="A15" s="49">
        <v>5</v>
      </c>
      <c r="B15" s="50" t="s">
        <v>62</v>
      </c>
      <c r="C15" s="47">
        <v>20000</v>
      </c>
      <c r="D15" s="48">
        <v>20000</v>
      </c>
      <c r="E15" s="63">
        <v>6</v>
      </c>
      <c r="F15" s="57">
        <v>22000</v>
      </c>
      <c r="G15" s="58">
        <f t="shared" si="0"/>
        <v>132000</v>
      </c>
      <c r="H15" s="2"/>
    </row>
    <row r="16" spans="1:8" ht="18" customHeight="1" x14ac:dyDescent="0.2">
      <c r="A16" s="49">
        <v>25</v>
      </c>
      <c r="B16" s="50" t="s">
        <v>85</v>
      </c>
      <c r="C16" s="47">
        <v>24000</v>
      </c>
      <c r="D16" s="48">
        <v>0</v>
      </c>
      <c r="E16" s="63">
        <v>1</v>
      </c>
      <c r="F16" s="57">
        <f>+C16+D16</f>
        <v>24000</v>
      </c>
      <c r="G16" s="58">
        <f t="shared" si="0"/>
        <v>24000</v>
      </c>
      <c r="H16" s="2"/>
    </row>
    <row r="17" spans="1:8" ht="18" customHeight="1" x14ac:dyDescent="0.2">
      <c r="A17" s="49">
        <v>13</v>
      </c>
      <c r="B17" s="50" t="s">
        <v>70</v>
      </c>
      <c r="C17" s="47">
        <v>20000</v>
      </c>
      <c r="D17" s="48">
        <v>20000</v>
      </c>
      <c r="E17" s="63">
        <v>2</v>
      </c>
      <c r="F17" s="57">
        <v>25000</v>
      </c>
      <c r="G17" s="58">
        <f t="shared" si="0"/>
        <v>50000</v>
      </c>
      <c r="H17" s="2"/>
    </row>
    <row r="18" spans="1:8" ht="18" customHeight="1" x14ac:dyDescent="0.2">
      <c r="A18" s="49">
        <v>11</v>
      </c>
      <c r="B18" s="50" t="s">
        <v>67</v>
      </c>
      <c r="C18" s="47">
        <v>15000</v>
      </c>
      <c r="D18" s="48">
        <v>15000</v>
      </c>
      <c r="E18" s="63">
        <v>9</v>
      </c>
      <c r="F18" s="57">
        <f>+C18+D18</f>
        <v>30000</v>
      </c>
      <c r="G18" s="58">
        <f t="shared" si="0"/>
        <v>270000</v>
      </c>
      <c r="H18" s="2"/>
    </row>
    <row r="19" spans="1:8" ht="18" customHeight="1" x14ac:dyDescent="0.2">
      <c r="A19" s="49">
        <v>20</v>
      </c>
      <c r="B19" s="50" t="s">
        <v>79</v>
      </c>
      <c r="C19" s="47">
        <v>28000</v>
      </c>
      <c r="D19" s="48">
        <v>0</v>
      </c>
      <c r="E19" s="63">
        <v>1</v>
      </c>
      <c r="F19" s="57">
        <v>30000</v>
      </c>
      <c r="G19" s="58">
        <f t="shared" si="0"/>
        <v>30000</v>
      </c>
      <c r="H19" s="2"/>
    </row>
    <row r="20" spans="1:8" ht="18" customHeight="1" x14ac:dyDescent="0.2">
      <c r="A20" s="49">
        <v>23</v>
      </c>
      <c r="B20" s="50" t="s">
        <v>82</v>
      </c>
      <c r="C20" s="47">
        <v>15000</v>
      </c>
      <c r="D20" s="48">
        <v>15000</v>
      </c>
      <c r="E20" s="63">
        <v>1</v>
      </c>
      <c r="F20" s="57">
        <f>+C20+D20</f>
        <v>30000</v>
      </c>
      <c r="G20" s="58">
        <f t="shared" si="0"/>
        <v>30000</v>
      </c>
      <c r="H20" s="2"/>
    </row>
    <row r="21" spans="1:8" ht="18" customHeight="1" x14ac:dyDescent="0.2">
      <c r="A21" s="49">
        <v>28</v>
      </c>
      <c r="B21" s="50" t="s">
        <v>88</v>
      </c>
      <c r="C21" s="47">
        <v>15000</v>
      </c>
      <c r="D21" s="48">
        <v>15000</v>
      </c>
      <c r="E21" s="63">
        <v>1</v>
      </c>
      <c r="F21" s="57">
        <f>+C21+D21</f>
        <v>30000</v>
      </c>
      <c r="G21" s="58">
        <f t="shared" si="0"/>
        <v>30000</v>
      </c>
      <c r="H21" s="2"/>
    </row>
    <row r="22" spans="1:8" ht="18" customHeight="1" x14ac:dyDescent="0.2">
      <c r="A22" s="49">
        <v>41</v>
      </c>
      <c r="B22" s="50" t="s">
        <v>102</v>
      </c>
      <c r="C22" s="47">
        <v>15000</v>
      </c>
      <c r="D22" s="48">
        <v>15000</v>
      </c>
      <c r="E22" s="63">
        <v>1</v>
      </c>
      <c r="F22" s="57">
        <f>+C22+D22</f>
        <v>30000</v>
      </c>
      <c r="G22" s="58">
        <f t="shared" si="0"/>
        <v>30000</v>
      </c>
      <c r="H22" s="2"/>
    </row>
    <row r="23" spans="1:8" ht="18" customHeight="1" x14ac:dyDescent="0.2">
      <c r="A23" s="46">
        <v>44</v>
      </c>
      <c r="B23" s="50" t="s">
        <v>103</v>
      </c>
      <c r="C23" s="47">
        <v>15000</v>
      </c>
      <c r="D23" s="48" t="s">
        <v>104</v>
      </c>
      <c r="E23" s="62">
        <v>0</v>
      </c>
      <c r="F23" s="59">
        <v>30000</v>
      </c>
      <c r="G23" s="61">
        <f t="shared" si="0"/>
        <v>0</v>
      </c>
      <c r="H23" s="2"/>
    </row>
    <row r="24" spans="1:8" ht="18" customHeight="1" x14ac:dyDescent="0.2">
      <c r="A24" s="49">
        <v>2</v>
      </c>
      <c r="B24" s="50" t="s">
        <v>58</v>
      </c>
      <c r="C24" s="47">
        <v>30000</v>
      </c>
      <c r="D24" s="48">
        <v>0</v>
      </c>
      <c r="E24" s="63">
        <v>9</v>
      </c>
      <c r="F24" s="53">
        <v>51250</v>
      </c>
      <c r="G24" s="54">
        <f t="shared" si="0"/>
        <v>461250</v>
      </c>
      <c r="H24" s="2"/>
    </row>
    <row r="25" spans="1:8" ht="18" customHeight="1" x14ac:dyDescent="0.2">
      <c r="A25" s="49">
        <v>4</v>
      </c>
      <c r="B25" s="50" t="s">
        <v>61</v>
      </c>
      <c r="C25" s="47">
        <v>30000</v>
      </c>
      <c r="D25" s="48">
        <v>30000</v>
      </c>
      <c r="E25" s="63">
        <v>2</v>
      </c>
      <c r="F25" s="55">
        <f>+C25+D25</f>
        <v>60000</v>
      </c>
      <c r="G25" s="56">
        <f t="shared" si="0"/>
        <v>120000</v>
      </c>
      <c r="H25" s="2"/>
    </row>
    <row r="26" spans="1:8" ht="18" customHeight="1" x14ac:dyDescent="0.2">
      <c r="A26" s="49">
        <v>16</v>
      </c>
      <c r="B26" s="50" t="s">
        <v>74</v>
      </c>
      <c r="C26" s="47">
        <v>50000</v>
      </c>
      <c r="D26" s="48">
        <v>50000</v>
      </c>
      <c r="E26" s="63">
        <v>1</v>
      </c>
      <c r="F26" s="57">
        <f>+C26+D26</f>
        <v>100000</v>
      </c>
      <c r="G26" s="58"/>
      <c r="H26" s="2"/>
    </row>
    <row r="27" spans="1:8" ht="18" customHeight="1" x14ac:dyDescent="0.2">
      <c r="A27" s="49">
        <v>1</v>
      </c>
      <c r="B27" s="50" t="s">
        <v>57</v>
      </c>
      <c r="C27" s="51"/>
      <c r="D27" s="52"/>
      <c r="E27" s="63">
        <v>19</v>
      </c>
      <c r="F27" s="53">
        <v>117600</v>
      </c>
      <c r="G27" s="54">
        <f>E27*F27</f>
        <v>2234400</v>
      </c>
      <c r="H27" s="2"/>
    </row>
    <row r="28" spans="1:8" ht="18" customHeight="1" x14ac:dyDescent="0.2"/>
  </sheetData>
  <sortState ref="A1:K28">
    <sortCondition ref="F1:F2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PROPUESTA-2016 (2)</vt:lpstr>
      <vt:lpstr>PROPUESTA-2016 (3)</vt:lpstr>
      <vt:lpstr>Hoja3</vt:lpstr>
      <vt:lpstr>PARCIAL 1</vt:lpstr>
      <vt:lpstr>Hoja4</vt:lpstr>
      <vt:lpstr>Hoja5</vt:lpstr>
      <vt:lpstr>Hoja1</vt:lpstr>
      <vt:lpstr>Hoja2</vt:lpstr>
      <vt:lpstr>'PARCIAL 1'!Área_de_impresión</vt:lpstr>
      <vt:lpstr>'PROPUESTA-2016 (2)'!Área_de_impresión</vt:lpstr>
      <vt:lpstr>'PROPUESTA-2016 (3)'!Área_de_impresión</vt:lpstr>
      <vt:lpstr>'PROPUESTA-2016 (2)'!Títulos_a_imprimir</vt:lpstr>
    </vt:vector>
  </TitlesOfParts>
  <Company>GP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CIMES</dc:creator>
  <cp:lastModifiedBy>Ing Infraestructura</cp:lastModifiedBy>
  <cp:lastPrinted>2022-06-10T12:26:08Z</cp:lastPrinted>
  <dcterms:created xsi:type="dcterms:W3CDTF">2016-02-09T16:09:42Z</dcterms:created>
  <dcterms:modified xsi:type="dcterms:W3CDTF">2022-10-20T20:58:40Z</dcterms:modified>
</cp:coreProperties>
</file>