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_25032022\Escritorio\SISTEMA FINANCIERO I.E MARIA AUXILIADORA\SISTEMA FINANCIERO AÑO 2022\REPARACIÓN INFRAESTRUCTURA FISICA DE LA SEDE LÁZARO URIBE\"/>
    </mc:Choice>
  </mc:AlternateContent>
  <xr:revisionPtr revIDLastSave="0" documentId="13_ncr:1_{50CDBFDE-946D-400C-BD44-0BB778368E96}" xr6:coauthVersionLast="47" xr6:coauthVersionMax="47" xr10:uidLastSave="{00000000-0000-0000-0000-000000000000}"/>
  <bookViews>
    <workbookView xWindow="-120" yWindow="-120" windowWidth="29040" windowHeight="15840" tabRatio="899" activeTab="1" xr2:uid="{00000000-000D-0000-FFFF-FFFF00000000}"/>
  </bookViews>
  <sheets>
    <sheet name="PRESUPUESTO DE OBRA" sheetId="15" r:id="rId1"/>
    <sheet name="APU Desmonte techo" sheetId="1" r:id="rId2"/>
    <sheet name="APU Cubiertas" sheetId="3" r:id="rId3"/>
  </sheets>
  <externalReferences>
    <externalReference r:id="rId4"/>
    <externalReference r:id="rId5"/>
  </externalReferenc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8" i="3" l="1"/>
  <c r="F28" i="3" s="1"/>
  <c r="E33" i="3"/>
  <c r="E13" i="3" s="1"/>
  <c r="E23" i="3"/>
  <c r="F11" i="1"/>
  <c r="F12" i="1"/>
  <c r="F13" i="1"/>
  <c r="F14" i="1"/>
  <c r="F15" i="1"/>
  <c r="F16" i="1"/>
  <c r="F17" i="1"/>
  <c r="F18" i="1"/>
  <c r="F22" i="1"/>
  <c r="F32" i="1" s="1"/>
  <c r="C35" i="1"/>
  <c r="D35" i="1" s="1"/>
  <c r="E35" i="1"/>
  <c r="F36" i="1"/>
  <c r="F37" i="1"/>
  <c r="F41" i="1"/>
  <c r="F42" i="1"/>
  <c r="F43" i="1"/>
  <c r="C33" i="3"/>
  <c r="C34" i="3"/>
  <c r="D35" i="3"/>
  <c r="F35" i="3"/>
  <c r="D11" i="3"/>
  <c r="D12" i="3"/>
  <c r="D13" i="3"/>
  <c r="F14" i="3"/>
  <c r="F15" i="3"/>
  <c r="F16" i="3"/>
  <c r="F17" i="3"/>
  <c r="F21" i="3"/>
  <c r="F22" i="3"/>
  <c r="F23" i="3"/>
  <c r="F24" i="3"/>
  <c r="F25" i="3"/>
  <c r="E26" i="3"/>
  <c r="F26" i="3" s="1"/>
  <c r="E27" i="3"/>
  <c r="D39" i="3"/>
  <c r="F39" i="3" s="1"/>
  <c r="E39" i="3"/>
  <c r="D40" i="3"/>
  <c r="F40" i="3" s="1"/>
  <c r="E40" i="3"/>
  <c r="D41" i="3"/>
  <c r="E41" i="3"/>
  <c r="D42" i="3"/>
  <c r="E42" i="3"/>
  <c r="D43" i="3"/>
  <c r="E43" i="3"/>
  <c r="F13" i="3" l="1"/>
  <c r="F43" i="3"/>
  <c r="F42" i="3"/>
  <c r="F41" i="3"/>
  <c r="F27" i="3"/>
  <c r="F30" i="3" s="1"/>
  <c r="D33" i="3"/>
  <c r="F33" i="3" s="1"/>
  <c r="E12" i="3"/>
  <c r="F12" i="3" s="1"/>
  <c r="D34" i="3"/>
  <c r="F19" i="1"/>
  <c r="F46" i="1"/>
  <c r="E11" i="3"/>
  <c r="F11" i="3" s="1"/>
  <c r="E34" i="3"/>
  <c r="F35" i="1"/>
  <c r="F38" i="1" s="1"/>
  <c r="F44" i="3" l="1"/>
  <c r="F34" i="3"/>
  <c r="F36" i="3" s="1"/>
  <c r="D10" i="3" s="1"/>
  <c r="F10" i="3" s="1"/>
  <c r="F18" i="3" s="1"/>
  <c r="F48" i="1"/>
  <c r="F46" i="3" l="1"/>
  <c r="E7" i="15" s="1"/>
  <c r="F7" i="15" s="1"/>
  <c r="E6" i="15"/>
  <c r="F6" i="15" s="1"/>
  <c r="F8" i="15" l="1"/>
  <c r="F9" i="15" s="1"/>
  <c r="F11" i="15" l="1"/>
  <c r="F10" i="15" l="1"/>
  <c r="F12" i="15" s="1"/>
</calcChain>
</file>

<file path=xl/sharedStrings.xml><?xml version="1.0" encoding="utf-8"?>
<sst xmlns="http://schemas.openxmlformats.org/spreadsheetml/2006/main" count="157" uniqueCount="86">
  <si>
    <t>ANÁLISIS DE PRECIOS UNITARIOS</t>
  </si>
  <si>
    <t>OBRA</t>
  </si>
  <si>
    <t>ACTIVIDAD</t>
  </si>
  <si>
    <t>Retiro de Cubierta en Madera y Teja de Barro</t>
  </si>
  <si>
    <t>ÍTEM</t>
  </si>
  <si>
    <t>UNIDAD DE MEDIDA</t>
  </si>
  <si>
    <t>Metro Cuadrado</t>
  </si>
  <si>
    <t>EQUIPO</t>
  </si>
  <si>
    <t>DESCRIPCIÓN</t>
  </si>
  <si>
    <t>TIPO</t>
  </si>
  <si>
    <t>TARIFA</t>
  </si>
  <si>
    <t>RENDIMIENTO</t>
  </si>
  <si>
    <t>SUBTOTAL</t>
  </si>
  <si>
    <t>Herramienta y Equipo</t>
  </si>
  <si>
    <t>Menor</t>
  </si>
  <si>
    <t>Andamio Metálico</t>
  </si>
  <si>
    <t>Tubular</t>
  </si>
  <si>
    <t>Can en Madera</t>
  </si>
  <si>
    <t>Kativo</t>
  </si>
  <si>
    <t>Ruedas para Andamio</t>
  </si>
  <si>
    <t>Acople</t>
  </si>
  <si>
    <t>SUBTOTAL EQUIPO</t>
  </si>
  <si>
    <t>MATERIALES</t>
  </si>
  <si>
    <t>UNIDAD</t>
  </si>
  <si>
    <t>VALOR UNIT</t>
  </si>
  <si>
    <t>CANTIDAD</t>
  </si>
  <si>
    <t>Insumos Varios</t>
  </si>
  <si>
    <t>Global</t>
  </si>
  <si>
    <t>SUBTOTAL MATERIALES</t>
  </si>
  <si>
    <t>MANO DE OBRA</t>
  </si>
  <si>
    <t>CARGO</t>
  </si>
  <si>
    <t>JORNAL</t>
  </si>
  <si>
    <t>PRESTACIONES</t>
  </si>
  <si>
    <t>PAGO DIA</t>
  </si>
  <si>
    <t>Oficial</t>
  </si>
  <si>
    <t>Ayudante</t>
  </si>
  <si>
    <t>SUBTOTAL M de O</t>
  </si>
  <si>
    <t>ACARREOS</t>
  </si>
  <si>
    <t>MATERIAL</t>
  </si>
  <si>
    <t>TENOR</t>
  </si>
  <si>
    <t>Interno de Escombros</t>
  </si>
  <si>
    <t>Metro Cúbico</t>
  </si>
  <si>
    <t>Botada de Escombros</t>
  </si>
  <si>
    <t>Equipo a Obra</t>
  </si>
  <si>
    <t>Viaje</t>
  </si>
  <si>
    <t>SUBTOTAL ACARREOS</t>
  </si>
  <si>
    <t>TOTAL COSTOS DIRECTOS</t>
  </si>
  <si>
    <t>Unidad</t>
  </si>
  <si>
    <t>Cubierta en Madera y Teja de Barro</t>
  </si>
  <si>
    <t>Diferencial de 1 Ton</t>
  </si>
  <si>
    <t>Manual</t>
  </si>
  <si>
    <t>Alfarda en Abarco 2"x4" 6V</t>
  </si>
  <si>
    <t>Carguera Abarco 4"x6" 5V</t>
  </si>
  <si>
    <t>Tela Asfáltica Permofit</t>
  </si>
  <si>
    <t>Tablilla de Pino Machihembrada</t>
  </si>
  <si>
    <t>Mortero de Pega 1:5</t>
  </si>
  <si>
    <t>Clavo Común de 3"</t>
  </si>
  <si>
    <t>Libra</t>
  </si>
  <si>
    <t>Clavo Común de 1"</t>
  </si>
  <si>
    <t>Madera a Obra</t>
  </si>
  <si>
    <t>Interno Madera</t>
  </si>
  <si>
    <t>Tablilla a Obra</t>
  </si>
  <si>
    <t>Interno Tablilla</t>
  </si>
  <si>
    <t>ml</t>
  </si>
  <si>
    <t xml:space="preserve">Teja de Barro </t>
  </si>
  <si>
    <t>ITEM</t>
  </si>
  <si>
    <t>DESCRIPCION</t>
  </si>
  <si>
    <t>VALOR</t>
  </si>
  <si>
    <t>UNITARIO</t>
  </si>
  <si>
    <t>TOTAL</t>
  </si>
  <si>
    <t>M2</t>
  </si>
  <si>
    <t>TOTAL DEL PROYECTO</t>
  </si>
  <si>
    <t>1.2</t>
  </si>
  <si>
    <t>CUADRO DE CANTIDADES OBRA CONTRACTUAL</t>
  </si>
  <si>
    <t xml:space="preserve">TOTAL COSTOS DIRECTOS </t>
  </si>
  <si>
    <t>Construcción de Cubierta en teja de Barro, Incluye estructura en madera y reeutilizacion de Materiales Recuperables, transporte, acarreo interno, equipo,  materiales y mano de obra y accesorios para su correcto funcionamiento.</t>
  </si>
  <si>
    <t>Demosmonte de Cubierta en teja de Barro existente y Demoliciones Varias, incluye Selección de Material Reutilizable, cargue y botada de material sobrante, incluye transporte, acarreo interno y accesorios para su correcto funcionamiento.</t>
  </si>
  <si>
    <t>SEDE LÁZARO URIBE</t>
  </si>
  <si>
    <t>INSTITUCIÓN EDUCATIVA MARÍA AUXILIADORA</t>
  </si>
  <si>
    <t>ADMINISTRACCIO DEL 20%</t>
  </si>
  <si>
    <t>UTILIDAD DEL 5%</t>
  </si>
  <si>
    <t>Subtotal costo directos</t>
  </si>
  <si>
    <t>REPARACIÓN INFRAESTRUCTURA FISICA DE LA SEDE LÁZARO URIBE DE LA I.E MARÍA AUXILIADORA DEL MUNICIPIO DE CIUDAD BOLÍVAR</t>
  </si>
  <si>
    <t>1.1</t>
  </si>
  <si>
    <t>1,1</t>
  </si>
  <si>
    <t>1,2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</si>
</sst>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0.000"/>
    <numFmt numFmtId="165" formatCode="0.0"/>
    <numFmt numFmtId="166" formatCode="_-&quot;$&quot;* #,##0_-;\-&quot;$&quot;* #,##0_-;_-&quot;$&quot;* &quot;-&quot;_-;_-@_-"/>
  </numFmts>
  <fonts count="32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4"/>
      <name val="Bookman Old Style"/>
      <family val="1"/>
    </font>
    <font>
      <sz val="11"/>
      <name val="Arial"/>
      <family val="2"/>
    </font>
    <font>
      <b/>
      <i/>
      <sz val="11"/>
      <name val="Arial"/>
      <family val="2"/>
    </font>
    <font>
      <sz val="14"/>
      <name val="Arial"/>
      <family val="2"/>
    </font>
    <font>
      <b/>
      <sz val="11"/>
      <color indexed="18"/>
      <name val="Comic Sans MS"/>
      <family val="4"/>
    </font>
    <font>
      <b/>
      <i/>
      <sz val="11"/>
      <color indexed="18"/>
      <name val="Arial"/>
      <family val="2"/>
    </font>
    <font>
      <b/>
      <sz val="11"/>
      <color indexed="18"/>
      <name val="Arial"/>
      <family val="2"/>
    </font>
    <font>
      <b/>
      <sz val="14"/>
      <name val="Arial"/>
      <family val="2"/>
    </font>
    <font>
      <sz val="10"/>
      <name val="Bookman Old Style"/>
      <family val="1"/>
    </font>
    <font>
      <b/>
      <sz val="12"/>
      <name val="Arial Unicode MS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name val="Arial"/>
    </font>
    <font>
      <b/>
      <sz val="11"/>
      <color indexed="8"/>
      <name val="Calibri"/>
      <family val="2"/>
    </font>
    <font>
      <b/>
      <sz val="12"/>
      <name val="Arial Black"/>
      <family val="2"/>
    </font>
    <font>
      <b/>
      <sz val="14"/>
      <name val="Arial Black"/>
      <family val="2"/>
    </font>
    <font>
      <b/>
      <sz val="10"/>
      <name val="Bookman Old Style"/>
      <family val="1"/>
    </font>
    <font>
      <b/>
      <i/>
      <sz val="10"/>
      <name val="Arial"/>
      <family val="2"/>
    </font>
    <font>
      <b/>
      <sz val="10"/>
      <color indexed="18"/>
      <name val="Comic Sans MS"/>
      <family val="4"/>
    </font>
    <font>
      <b/>
      <sz val="10"/>
      <color indexed="18"/>
      <name val="Arial"/>
      <family val="2"/>
    </font>
    <font>
      <b/>
      <i/>
      <sz val="10"/>
      <color indexed="18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3"/>
      </patternFill>
    </fill>
    <fill>
      <patternFill patternType="solid">
        <fgColor indexed="9"/>
        <bgColor indexed="23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2" fontId="31" fillId="0" borderId="0" applyFont="0" applyFill="0" applyBorder="0" applyAlignment="0" applyProtection="0"/>
  </cellStyleXfs>
  <cellXfs count="225">
    <xf numFmtId="0" fontId="0" fillId="0" borderId="0" xfId="0"/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1" fontId="5" fillId="0" borderId="7" xfId="1" applyNumberFormat="1" applyFont="1" applyBorder="1" applyAlignment="1">
      <alignment horizontal="center" vertical="center"/>
    </xf>
    <xf numFmtId="9" fontId="5" fillId="0" borderId="7" xfId="1" applyNumberFormat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7" fillId="0" borderId="0" xfId="1" applyFont="1" applyBorder="1" applyAlignment="1">
      <alignment horizontal="center" vertical="center"/>
    </xf>
    <xf numFmtId="164" fontId="5" fillId="0" borderId="7" xfId="1" applyNumberFormat="1" applyFont="1" applyBorder="1" applyAlignment="1">
      <alignment horizontal="center" vertical="center"/>
    </xf>
    <xf numFmtId="164" fontId="5" fillId="0" borderId="4" xfId="1" applyNumberFormat="1" applyFont="1" applyBorder="1" applyAlignment="1">
      <alignment horizontal="center" vertical="center"/>
    </xf>
    <xf numFmtId="164" fontId="5" fillId="0" borderId="6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165" fontId="5" fillId="0" borderId="8" xfId="1" applyNumberFormat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1" fontId="9" fillId="0" borderId="8" xfId="1" applyNumberFormat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1" fontId="11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164" fontId="5" fillId="0" borderId="9" xfId="1" applyNumberFormat="1" applyFont="1" applyBorder="1" applyAlignment="1">
      <alignment horizontal="center" vertical="center"/>
    </xf>
    <xf numFmtId="2" fontId="5" fillId="0" borderId="10" xfId="1" applyNumberFormat="1" applyFont="1" applyBorder="1" applyAlignment="1">
      <alignment horizontal="center" vertical="center"/>
    </xf>
    <xf numFmtId="1" fontId="5" fillId="0" borderId="4" xfId="1" applyNumberFormat="1" applyFont="1" applyBorder="1" applyAlignment="1">
      <alignment horizontal="center" vertical="center"/>
    </xf>
    <xf numFmtId="1" fontId="5" fillId="0" borderId="9" xfId="1" applyNumberFormat="1" applyFont="1" applyBorder="1" applyAlignment="1">
      <alignment horizontal="center" vertical="center"/>
    </xf>
    <xf numFmtId="1" fontId="5" fillId="0" borderId="11" xfId="1" applyNumberFormat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164" fontId="5" fillId="0" borderId="11" xfId="1" applyNumberFormat="1" applyFont="1" applyBorder="1" applyAlignment="1">
      <alignment horizontal="center" vertical="center"/>
    </xf>
    <xf numFmtId="164" fontId="5" fillId="0" borderId="13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right" vertical="center"/>
    </xf>
    <xf numFmtId="0" fontId="3" fillId="0" borderId="0" xfId="1" applyFont="1" applyBorder="1" applyAlignment="1">
      <alignment vertical="center"/>
    </xf>
    <xf numFmtId="0" fontId="3" fillId="0" borderId="8" xfId="1" applyFont="1" applyBorder="1" applyAlignment="1">
      <alignment vertical="center"/>
    </xf>
    <xf numFmtId="49" fontId="3" fillId="0" borderId="14" xfId="1" applyNumberFormat="1" applyFont="1" applyBorder="1" applyAlignment="1">
      <alignment horizontal="center" vertical="center"/>
    </xf>
    <xf numFmtId="0" fontId="1" fillId="0" borderId="0" xfId="1" applyAlignment="1">
      <alignment vertical="center"/>
    </xf>
    <xf numFmtId="0" fontId="12" fillId="0" borderId="14" xfId="1" applyFont="1" applyBorder="1" applyAlignment="1">
      <alignment horizontal="right" vertical="center"/>
    </xf>
    <xf numFmtId="49" fontId="14" fillId="2" borderId="15" xfId="0" applyNumberFormat="1" applyFont="1" applyFill="1" applyBorder="1" applyAlignment="1">
      <alignment horizontal="center" vertical="center" wrapText="1"/>
    </xf>
    <xf numFmtId="166" fontId="14" fillId="2" borderId="16" xfId="0" applyNumberFormat="1" applyFont="1" applyFill="1" applyBorder="1" applyAlignment="1">
      <alignment horizontal="center" vertical="center" wrapText="1"/>
    </xf>
    <xf numFmtId="49" fontId="17" fillId="0" borderId="7" xfId="0" applyNumberFormat="1" applyFont="1" applyBorder="1" applyAlignment="1">
      <alignment horizontal="left" vertical="center" wrapText="1"/>
    </xf>
    <xf numFmtId="49" fontId="16" fillId="0" borderId="7" xfId="0" applyNumberFormat="1" applyFont="1" applyBorder="1" applyAlignment="1">
      <alignment horizontal="center" vertical="center"/>
    </xf>
    <xf numFmtId="4" fontId="18" fillId="0" borderId="7" xfId="0" quotePrefix="1" applyNumberFormat="1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left" vertical="center" wrapText="1"/>
    </xf>
    <xf numFmtId="4" fontId="18" fillId="0" borderId="4" xfId="0" applyNumberFormat="1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166" fontId="15" fillId="3" borderId="4" xfId="0" applyNumberFormat="1" applyFont="1" applyFill="1" applyBorder="1" applyAlignment="1">
      <alignment horizontal="right" vertical="center" wrapText="1"/>
    </xf>
    <xf numFmtId="166" fontId="0" fillId="0" borderId="0" xfId="0" applyNumberFormat="1"/>
    <xf numFmtId="0" fontId="19" fillId="0" borderId="0" xfId="0" applyFont="1"/>
    <xf numFmtId="0" fontId="27" fillId="0" borderId="0" xfId="0" applyFont="1"/>
    <xf numFmtId="49" fontId="14" fillId="2" borderId="17" xfId="0" applyNumberFormat="1" applyFont="1" applyFill="1" applyBorder="1" applyAlignment="1">
      <alignment horizontal="center" vertical="center" wrapText="1"/>
    </xf>
    <xf numFmtId="166" fontId="14" fillId="2" borderId="18" xfId="0" applyNumberFormat="1" applyFont="1" applyFill="1" applyBorder="1" applyAlignment="1">
      <alignment horizontal="center" vertical="center" wrapText="1"/>
    </xf>
    <xf numFmtId="1" fontId="14" fillId="0" borderId="7" xfId="0" applyNumberFormat="1" applyFont="1" applyBorder="1" applyAlignment="1">
      <alignment horizontal="center" vertical="center"/>
    </xf>
    <xf numFmtId="1" fontId="16" fillId="0" borderId="7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2" fillId="0" borderId="14" xfId="0" applyFont="1" applyBorder="1" applyAlignment="1">
      <alignment horizontal="right" vertical="center"/>
    </xf>
    <xf numFmtId="0" fontId="21" fillId="0" borderId="8" xfId="1" applyFont="1" applyBorder="1" applyAlignment="1">
      <alignment horizontal="center" vertical="center"/>
    </xf>
    <xf numFmtId="0" fontId="28" fillId="0" borderId="0" xfId="0" applyFont="1"/>
    <xf numFmtId="0" fontId="16" fillId="0" borderId="0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4" fillId="0" borderId="0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49" fontId="16" fillId="0" borderId="14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" fontId="16" fillId="0" borderId="11" xfId="0" applyNumberFormat="1" applyFont="1" applyBorder="1" applyAlignment="1">
      <alignment horizontal="center" vertical="center"/>
    </xf>
    <xf numFmtId="164" fontId="16" fillId="0" borderId="11" xfId="0" applyNumberFormat="1" applyFont="1" applyBorder="1" applyAlignment="1">
      <alignment horizontal="center" vertical="center"/>
    </xf>
    <xf numFmtId="1" fontId="16" fillId="0" borderId="4" xfId="0" applyNumberFormat="1" applyFont="1" applyBorder="1" applyAlignment="1">
      <alignment horizontal="center" vertical="center"/>
    </xf>
    <xf numFmtId="164" fontId="16" fillId="0" borderId="4" xfId="0" applyNumberFormat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1" fontId="16" fillId="0" borderId="9" xfId="0" applyNumberFormat="1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164" fontId="16" fillId="0" borderId="6" xfId="0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4" fontId="16" fillId="0" borderId="7" xfId="0" applyNumberFormat="1" applyFont="1" applyBorder="1" applyAlignment="1">
      <alignment horizontal="center" vertical="center"/>
    </xf>
    <xf numFmtId="164" fontId="16" fillId="0" borderId="9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9" fontId="16" fillId="0" borderId="11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9" fontId="16" fillId="0" borderId="7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2" fontId="16" fillId="0" borderId="10" xfId="0" applyNumberFormat="1" applyFont="1" applyBorder="1" applyAlignment="1">
      <alignment horizontal="center" vertical="center"/>
    </xf>
    <xf numFmtId="1" fontId="16" fillId="0" borderId="6" xfId="0" applyNumberFormat="1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166" fontId="18" fillId="3" borderId="4" xfId="0" quotePrefix="1" applyNumberFormat="1" applyFont="1" applyFill="1" applyBorder="1" applyAlignment="1">
      <alignment horizontal="right" vertical="center" wrapText="1"/>
    </xf>
    <xf numFmtId="164" fontId="5" fillId="0" borderId="4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166" fontId="15" fillId="0" borderId="34" xfId="0" applyNumberFormat="1" applyFont="1" applyBorder="1" applyAlignment="1">
      <alignment vertical="center" wrapText="1"/>
    </xf>
    <xf numFmtId="3" fontId="18" fillId="0" borderId="4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top" wrapText="1"/>
    </xf>
    <xf numFmtId="49" fontId="15" fillId="0" borderId="35" xfId="0" applyNumberFormat="1" applyFont="1" applyBorder="1" applyAlignment="1">
      <alignment horizontal="center" vertical="center" wrapText="1"/>
    </xf>
    <xf numFmtId="49" fontId="15" fillId="0" borderId="33" xfId="0" applyNumberFormat="1" applyFont="1" applyBorder="1" applyAlignment="1">
      <alignment horizontal="center" vertical="center" wrapText="1"/>
    </xf>
    <xf numFmtId="49" fontId="15" fillId="0" borderId="34" xfId="0" applyNumberFormat="1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42" fontId="0" fillId="0" borderId="0" xfId="2" applyFont="1" applyAlignment="1">
      <alignment vertical="top" wrapText="1"/>
    </xf>
    <xf numFmtId="49" fontId="13" fillId="0" borderId="40" xfId="0" applyNumberFormat="1" applyFont="1" applyBorder="1" applyAlignment="1">
      <alignment horizontal="center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49" fontId="14" fillId="2" borderId="19" xfId="0" applyNumberFormat="1" applyFont="1" applyFill="1" applyBorder="1" applyAlignment="1">
      <alignment horizontal="center" vertical="center" wrapText="1"/>
    </xf>
    <xf numFmtId="49" fontId="14" fillId="2" borderId="41" xfId="0" applyNumberFormat="1" applyFont="1" applyFill="1" applyBorder="1" applyAlignment="1">
      <alignment horizontal="center" vertical="center" wrapText="1"/>
    </xf>
    <xf numFmtId="49" fontId="14" fillId="0" borderId="35" xfId="0" applyNumberFormat="1" applyFont="1" applyBorder="1" applyAlignment="1">
      <alignment vertical="center" wrapText="1"/>
    </xf>
    <xf numFmtId="49" fontId="14" fillId="0" borderId="33" xfId="0" applyNumberFormat="1" applyFont="1" applyBorder="1" applyAlignment="1">
      <alignment vertical="center" wrapText="1"/>
    </xf>
    <xf numFmtId="49" fontId="14" fillId="0" borderId="34" xfId="0" applyNumberFormat="1" applyFont="1" applyBorder="1" applyAlignment="1">
      <alignment vertical="center" wrapText="1"/>
    </xf>
    <xf numFmtId="49" fontId="14" fillId="2" borderId="20" xfId="0" applyNumberFormat="1" applyFont="1" applyFill="1" applyBorder="1" applyAlignment="1">
      <alignment horizontal="center" vertical="center" wrapText="1"/>
    </xf>
    <xf numFmtId="49" fontId="14" fillId="2" borderId="38" xfId="0" applyNumberFormat="1" applyFont="1" applyFill="1" applyBorder="1" applyAlignment="1">
      <alignment horizontal="center" vertical="center" wrapText="1"/>
    </xf>
    <xf numFmtId="49" fontId="14" fillId="2" borderId="17" xfId="0" applyNumberFormat="1" applyFont="1" applyFill="1" applyBorder="1" applyAlignment="1">
      <alignment horizontal="center" vertical="center" wrapText="1"/>
    </xf>
    <xf numFmtId="49" fontId="14" fillId="2" borderId="15" xfId="0" applyNumberFormat="1" applyFont="1" applyFill="1" applyBorder="1" applyAlignment="1">
      <alignment horizontal="center" vertical="center" wrapText="1"/>
    </xf>
    <xf numFmtId="49" fontId="14" fillId="0" borderId="35" xfId="0" applyNumberFormat="1" applyFont="1" applyBorder="1" applyAlignment="1">
      <alignment horizontal="left" vertical="center" wrapText="1"/>
    </xf>
    <xf numFmtId="49" fontId="14" fillId="0" borderId="33" xfId="0" applyNumberFormat="1" applyFont="1" applyBorder="1" applyAlignment="1">
      <alignment horizontal="left" vertical="center" wrapText="1"/>
    </xf>
    <xf numFmtId="49" fontId="14" fillId="0" borderId="34" xfId="0" applyNumberFormat="1" applyFont="1" applyBorder="1" applyAlignment="1">
      <alignment horizontal="left" vertical="center" wrapText="1"/>
    </xf>
    <xf numFmtId="0" fontId="14" fillId="0" borderId="39" xfId="0" applyFont="1" applyFill="1" applyBorder="1" applyAlignment="1">
      <alignment horizontal="left" vertical="top"/>
    </xf>
    <xf numFmtId="0" fontId="14" fillId="0" borderId="33" xfId="0" applyFont="1" applyFill="1" applyBorder="1" applyAlignment="1">
      <alignment horizontal="left" vertical="top"/>
    </xf>
    <xf numFmtId="0" fontId="14" fillId="0" borderId="34" xfId="0" applyFont="1" applyFill="1" applyBorder="1" applyAlignment="1">
      <alignment horizontal="left" vertical="top"/>
    </xf>
    <xf numFmtId="1" fontId="19" fillId="0" borderId="35" xfId="0" applyNumberFormat="1" applyFont="1" applyBorder="1" applyAlignment="1">
      <alignment horizontal="center" vertical="center"/>
    </xf>
    <xf numFmtId="1" fontId="19" fillId="0" borderId="33" xfId="0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right" vertical="center"/>
    </xf>
    <xf numFmtId="0" fontId="3" fillId="0" borderId="14" xfId="1" applyFont="1" applyBorder="1" applyAlignment="1">
      <alignment horizontal="center" vertical="center"/>
    </xf>
    <xf numFmtId="0" fontId="12" fillId="0" borderId="42" xfId="1" applyFont="1" applyBorder="1" applyAlignment="1">
      <alignment horizontal="left" vertical="center"/>
    </xf>
    <xf numFmtId="0" fontId="12" fillId="0" borderId="14" xfId="1" applyFont="1" applyBorder="1" applyAlignment="1">
      <alignment horizontal="left" vertical="center"/>
    </xf>
    <xf numFmtId="0" fontId="12" fillId="0" borderId="36" xfId="1" applyFont="1" applyBorder="1" applyAlignment="1">
      <alignment horizontal="left" vertical="center"/>
    </xf>
    <xf numFmtId="0" fontId="8" fillId="0" borderId="23" xfId="1" applyFont="1" applyBorder="1" applyAlignment="1">
      <alignment horizontal="center" vertical="center"/>
    </xf>
    <xf numFmtId="0" fontId="8" fillId="0" borderId="45" xfId="1" applyFont="1" applyBorder="1" applyAlignment="1">
      <alignment horizontal="center" vertical="center"/>
    </xf>
    <xf numFmtId="1" fontId="10" fillId="0" borderId="32" xfId="1" applyNumberFormat="1" applyFont="1" applyBorder="1" applyAlignment="1">
      <alignment horizontal="center" vertical="center"/>
    </xf>
    <xf numFmtId="1" fontId="10" fillId="0" borderId="46" xfId="1" applyNumberFormat="1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" fontId="11" fillId="0" borderId="11" xfId="1" applyNumberFormat="1" applyFont="1" applyBorder="1" applyAlignment="1">
      <alignment horizontal="center" vertical="center"/>
    </xf>
    <xf numFmtId="1" fontId="11" fillId="0" borderId="43" xfId="1" applyNumberFormat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65" fontId="5" fillId="0" borderId="4" xfId="1" applyNumberFormat="1" applyFont="1" applyBorder="1" applyAlignment="1">
      <alignment horizontal="center" vertical="center"/>
    </xf>
    <xf numFmtId="165" fontId="5" fillId="0" borderId="27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165" fontId="5" fillId="0" borderId="6" xfId="1" applyNumberFormat="1" applyFont="1" applyBorder="1" applyAlignment="1">
      <alignment horizontal="center" vertical="center"/>
    </xf>
    <xf numFmtId="165" fontId="5" fillId="0" borderId="37" xfId="1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165" fontId="5" fillId="0" borderId="7" xfId="1" applyNumberFormat="1" applyFont="1" applyBorder="1" applyAlignment="1">
      <alignment horizontal="center" vertical="center"/>
    </xf>
    <xf numFmtId="165" fontId="5" fillId="0" borderId="21" xfId="1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165" fontId="5" fillId="0" borderId="21" xfId="0" applyNumberFormat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1" fontId="9" fillId="0" borderId="44" xfId="1" applyNumberFormat="1" applyFont="1" applyBorder="1" applyAlignment="1">
      <alignment horizontal="center" vertical="center"/>
    </xf>
    <xf numFmtId="1" fontId="9" fillId="0" borderId="28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47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165" fontId="5" fillId="0" borderId="11" xfId="1" applyNumberFormat="1" applyFont="1" applyBorder="1" applyAlignment="1">
      <alignment horizontal="center" vertical="center"/>
    </xf>
    <xf numFmtId="165" fontId="5" fillId="0" borderId="43" xfId="1" applyNumberFormat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1" fillId="0" borderId="0" xfId="1" applyFont="1" applyBorder="1" applyAlignment="1">
      <alignment horizontal="center" vertical="center"/>
    </xf>
    <xf numFmtId="0" fontId="3" fillId="0" borderId="14" xfId="0" applyFont="1" applyBorder="1" applyAlignment="1">
      <alignment horizontal="justify" vertical="top" wrapText="1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165" fontId="16" fillId="0" borderId="4" xfId="0" applyNumberFormat="1" applyFont="1" applyBorder="1" applyAlignment="1">
      <alignment horizontal="center" vertical="center"/>
    </xf>
    <xf numFmtId="165" fontId="16" fillId="0" borderId="27" xfId="0" applyNumberFormat="1" applyFont="1" applyBorder="1" applyAlignment="1">
      <alignment horizontal="center" vertical="center"/>
    </xf>
    <xf numFmtId="0" fontId="12" fillId="0" borderId="42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12" fillId="0" borderId="36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165" fontId="16" fillId="0" borderId="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1" fontId="25" fillId="0" borderId="32" xfId="0" applyNumberFormat="1" applyFont="1" applyBorder="1" applyAlignment="1">
      <alignment horizontal="center" vertical="center"/>
    </xf>
    <xf numFmtId="1" fontId="25" fillId="0" borderId="46" xfId="0" applyNumberFormat="1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" fontId="14" fillId="0" borderId="11" xfId="0" applyNumberFormat="1" applyFont="1" applyBorder="1" applyAlignment="1">
      <alignment horizontal="center" vertical="center"/>
    </xf>
    <xf numFmtId="1" fontId="14" fillId="0" borderId="43" xfId="0" applyNumberFormat="1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165" fontId="16" fillId="0" borderId="7" xfId="0" applyNumberFormat="1" applyFont="1" applyBorder="1" applyAlignment="1">
      <alignment horizontal="center" vertical="center"/>
    </xf>
    <xf numFmtId="165" fontId="16" fillId="0" borderId="21" xfId="0" applyNumberFormat="1" applyFont="1" applyBorder="1" applyAlignment="1">
      <alignment horizontal="center" vertical="center"/>
    </xf>
    <xf numFmtId="1" fontId="26" fillId="0" borderId="48" xfId="0" applyNumberFormat="1" applyFont="1" applyBorder="1" applyAlignment="1">
      <alignment horizontal="center" vertical="center"/>
    </xf>
    <xf numFmtId="1" fontId="26" fillId="0" borderId="24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165" fontId="16" fillId="0" borderId="32" xfId="0" applyNumberFormat="1" applyFont="1" applyBorder="1" applyAlignment="1">
      <alignment horizontal="center" vertical="center"/>
    </xf>
    <xf numFmtId="165" fontId="16" fillId="0" borderId="46" xfId="0" applyNumberFormat="1" applyFont="1" applyBorder="1" applyAlignment="1">
      <alignment horizontal="center" vertical="center"/>
    </xf>
    <xf numFmtId="165" fontId="16" fillId="0" borderId="11" xfId="0" applyNumberFormat="1" applyFont="1" applyBorder="1" applyAlignment="1">
      <alignment horizontal="center" vertical="center"/>
    </xf>
    <xf numFmtId="165" fontId="16" fillId="0" borderId="43" xfId="0" applyNumberFormat="1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1" fontId="25" fillId="0" borderId="2" xfId="0" applyNumberFormat="1" applyFont="1" applyBorder="1" applyAlignment="1">
      <alignment horizontal="center" vertical="center"/>
    </xf>
    <xf numFmtId="1" fontId="25" fillId="0" borderId="25" xfId="0" applyNumberFormat="1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4" fillId="0" borderId="0" xfId="0" applyFont="1" applyBorder="1" applyAlignment="1">
      <alignment horizontal="right" vertical="center"/>
    </xf>
  </cellXfs>
  <cellStyles count="3">
    <cellStyle name="Moneda [0]" xfId="2" builtinId="7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esktop\Proyecto%20Maria%20Auxiliadora\Presupuesto%20de%20obras\Matrix%20de%20Cost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IE5\ETUWLSEM\Presupuesto%20de%20obras\Matrix%20de%20Cost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deO"/>
      <sheetName val="Hierro"/>
      <sheetName val="Concretos"/>
      <sheetName val="Mampostería"/>
      <sheetName val="Hidrosanitarias"/>
      <sheetName val="Eléctricas"/>
      <sheetName val="Equipos"/>
      <sheetName val="Insumos"/>
      <sheetName val="Acarreos"/>
      <sheetName val="Cubiertas"/>
      <sheetName val="Madera y Metálica"/>
      <sheetName val="Baños, Pisos y Cocina"/>
      <sheetName val="Puertas y Ventanas"/>
      <sheetName val="Redes Exteriores"/>
      <sheetName val="Redes y Equipos"/>
      <sheetName val="Prefabricados y Exteriores"/>
      <sheetName val="Material Vegetal"/>
    </sheetNames>
    <sheetDataSet>
      <sheetData sheetId="0" refreshError="1">
        <row r="1">
          <cell r="A1" t="str">
            <v>MUNICIPIO DE CIUDAD BOLÍVAR</v>
          </cell>
        </row>
        <row r="26">
          <cell r="D26">
            <v>0.62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deO"/>
      <sheetName val="Hierro"/>
      <sheetName val="Concretos"/>
      <sheetName val="Mampostería"/>
      <sheetName val="Hidrosanitarias"/>
      <sheetName val="Eléctricas"/>
      <sheetName val="Equipos"/>
      <sheetName val="Insumos"/>
      <sheetName val="Acarreos"/>
      <sheetName val="Cubiertas"/>
      <sheetName val="Madera y Metálica"/>
      <sheetName val="Baños, Pisos y Cocina"/>
      <sheetName val="Puertas y Ventanas"/>
      <sheetName val="Redes Exteriores"/>
      <sheetName val="Redes y Equipos"/>
      <sheetName val="Prefabricados y Exteriores"/>
      <sheetName val="Material Vegetal"/>
    </sheetNames>
    <sheetDataSet>
      <sheetData sheetId="0">
        <row r="4">
          <cell r="F4">
            <v>0.3</v>
          </cell>
        </row>
        <row r="26">
          <cell r="D26">
            <v>0.62</v>
          </cell>
        </row>
      </sheetData>
      <sheetData sheetId="1"/>
      <sheetData sheetId="2"/>
      <sheetData sheetId="3"/>
      <sheetData sheetId="4"/>
      <sheetData sheetId="5"/>
      <sheetData sheetId="6">
        <row r="5">
          <cell r="F5">
            <v>0.02</v>
          </cell>
        </row>
        <row r="12">
          <cell r="G12">
            <v>591.59999999999991</v>
          </cell>
        </row>
        <row r="18">
          <cell r="G18">
            <v>174</v>
          </cell>
        </row>
        <row r="38">
          <cell r="K38">
            <v>11600</v>
          </cell>
        </row>
      </sheetData>
      <sheetData sheetId="7">
        <row r="6">
          <cell r="F6">
            <v>1000</v>
          </cell>
        </row>
      </sheetData>
      <sheetData sheetId="8">
        <row r="12">
          <cell r="C12">
            <v>40600</v>
          </cell>
        </row>
        <row r="26">
          <cell r="C26">
            <v>350</v>
          </cell>
        </row>
        <row r="27">
          <cell r="C27">
            <v>350</v>
          </cell>
        </row>
        <row r="30">
          <cell r="G30">
            <v>500</v>
          </cell>
        </row>
        <row r="31">
          <cell r="G31">
            <v>100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"/>
  <sheetViews>
    <sheetView zoomScale="130" zoomScaleNormal="130" workbookViewId="0">
      <selection activeCell="H12" sqref="H12"/>
    </sheetView>
  </sheetViews>
  <sheetFormatPr baseColWidth="10" defaultColWidth="9.140625" defaultRowHeight="15"/>
  <cols>
    <col min="1" max="1" width="7.5703125" customWidth="1"/>
    <col min="2" max="2" width="58.140625" customWidth="1"/>
    <col min="3" max="4" width="11.42578125" customWidth="1"/>
    <col min="5" max="5" width="14.7109375" customWidth="1"/>
    <col min="6" max="6" width="21" customWidth="1"/>
    <col min="7" max="7" width="11.42578125" customWidth="1"/>
    <col min="8" max="8" width="13.28515625" bestFit="1" customWidth="1"/>
    <col min="9" max="9" width="35.85546875" customWidth="1"/>
    <col min="10" max="10" width="13.28515625" bestFit="1" customWidth="1"/>
    <col min="11" max="256" width="11.42578125" customWidth="1"/>
  </cols>
  <sheetData>
    <row r="1" spans="1:9" ht="94.5" customHeight="1" thickBot="1">
      <c r="A1" s="106" t="s">
        <v>78</v>
      </c>
      <c r="B1" s="107"/>
      <c r="C1" s="108" t="s">
        <v>82</v>
      </c>
      <c r="D1" s="109"/>
      <c r="E1" s="109"/>
      <c r="F1" s="110"/>
    </row>
    <row r="2" spans="1:9" ht="16.5" thickBot="1">
      <c r="A2" s="111" t="s">
        <v>73</v>
      </c>
      <c r="B2" s="112"/>
      <c r="C2" s="112"/>
      <c r="D2" s="112"/>
      <c r="E2" s="112"/>
      <c r="F2" s="113"/>
    </row>
    <row r="3" spans="1:9">
      <c r="A3" s="114" t="s">
        <v>65</v>
      </c>
      <c r="B3" s="121" t="s">
        <v>66</v>
      </c>
      <c r="C3" s="119" t="s">
        <v>23</v>
      </c>
      <c r="D3" s="119" t="s">
        <v>25</v>
      </c>
      <c r="E3" s="52" t="s">
        <v>67</v>
      </c>
      <c r="F3" s="53" t="s">
        <v>67</v>
      </c>
    </row>
    <row r="4" spans="1:9" ht="15.75" thickBot="1">
      <c r="A4" s="115"/>
      <c r="B4" s="122"/>
      <c r="C4" s="120"/>
      <c r="D4" s="120"/>
      <c r="E4" s="40" t="s">
        <v>68</v>
      </c>
      <c r="F4" s="41" t="s">
        <v>69</v>
      </c>
    </row>
    <row r="5" spans="1:9" ht="15.75" thickTop="1">
      <c r="A5" s="47"/>
      <c r="B5" s="101" t="s">
        <v>77</v>
      </c>
      <c r="C5" s="102"/>
      <c r="D5" s="102"/>
      <c r="E5" s="102"/>
      <c r="F5" s="103"/>
    </row>
    <row r="6" spans="1:9" ht="48">
      <c r="A6" s="54" t="s">
        <v>83</v>
      </c>
      <c r="B6" s="42" t="s">
        <v>76</v>
      </c>
      <c r="C6" s="43" t="s">
        <v>70</v>
      </c>
      <c r="D6" s="44">
        <v>150.88999999999999</v>
      </c>
      <c r="E6" s="99">
        <f>'APU Desmonte techo'!F48</f>
        <v>12961.871250000002</v>
      </c>
      <c r="F6" s="92">
        <f>D6*E6</f>
        <v>1955816.7529125002</v>
      </c>
    </row>
    <row r="7" spans="1:9" ht="89.25" customHeight="1">
      <c r="A7" s="54" t="s">
        <v>72</v>
      </c>
      <c r="B7" s="45" t="s">
        <v>75</v>
      </c>
      <c r="C7" s="43" t="s">
        <v>70</v>
      </c>
      <c r="D7" s="46">
        <v>150.88999999999999</v>
      </c>
      <c r="E7" s="99">
        <f>'APU Cubiertas'!F46</f>
        <v>92204.938723755607</v>
      </c>
      <c r="F7" s="92">
        <f>D7*E7</f>
        <v>13912803.204027483</v>
      </c>
    </row>
    <row r="8" spans="1:9">
      <c r="A8" s="129" t="s">
        <v>81</v>
      </c>
      <c r="B8" s="130"/>
      <c r="C8" s="130"/>
      <c r="D8" s="130"/>
      <c r="E8" s="130"/>
      <c r="F8" s="98">
        <f>SUM(F6:F7)</f>
        <v>15868619.956939984</v>
      </c>
      <c r="H8" s="104"/>
      <c r="I8" s="105"/>
    </row>
    <row r="9" spans="1:9">
      <c r="A9" s="116" t="s">
        <v>74</v>
      </c>
      <c r="B9" s="117"/>
      <c r="C9" s="117"/>
      <c r="D9" s="117"/>
      <c r="E9" s="118"/>
      <c r="F9" s="48">
        <f>F8</f>
        <v>15868619.956939984</v>
      </c>
      <c r="H9" s="104"/>
      <c r="I9" s="104"/>
    </row>
    <row r="10" spans="1:9">
      <c r="A10" s="116" t="s">
        <v>79</v>
      </c>
      <c r="B10" s="117"/>
      <c r="C10" s="117"/>
      <c r="D10" s="117"/>
      <c r="E10" s="118"/>
      <c r="F10" s="48">
        <f>F9*20%</f>
        <v>3173723.9913879968</v>
      </c>
    </row>
    <row r="11" spans="1:9">
      <c r="A11" s="123" t="s">
        <v>80</v>
      </c>
      <c r="B11" s="124"/>
      <c r="C11" s="124"/>
      <c r="D11" s="124"/>
      <c r="E11" s="125"/>
      <c r="F11" s="48">
        <f>F9*0.05</f>
        <v>793430.99784699921</v>
      </c>
    </row>
    <row r="12" spans="1:9">
      <c r="A12" s="126" t="s">
        <v>71</v>
      </c>
      <c r="B12" s="127"/>
      <c r="C12" s="127"/>
      <c r="D12" s="127"/>
      <c r="E12" s="128"/>
      <c r="F12" s="48">
        <f>+SUM(F9:F11)</f>
        <v>19835774.946174979</v>
      </c>
    </row>
    <row r="13" spans="1:9">
      <c r="F13" s="49"/>
    </row>
    <row r="19" spans="2:2">
      <c r="B19" s="50"/>
    </row>
    <row r="20" spans="2:2">
      <c r="B20" s="50"/>
    </row>
    <row r="21" spans="2:2">
      <c r="B21" s="51"/>
    </row>
    <row r="22" spans="2:2">
      <c r="B22" s="51"/>
    </row>
    <row r="24" spans="2:2">
      <c r="B24" s="51"/>
    </row>
    <row r="25" spans="2:2">
      <c r="B25" s="51"/>
    </row>
    <row r="26" spans="2:2">
      <c r="B26" s="51"/>
    </row>
  </sheetData>
  <mergeCells count="12">
    <mergeCell ref="A11:E11"/>
    <mergeCell ref="A12:E12"/>
    <mergeCell ref="A8:E8"/>
    <mergeCell ref="A10:E10"/>
    <mergeCell ref="A1:B1"/>
    <mergeCell ref="C1:F1"/>
    <mergeCell ref="A2:F2"/>
    <mergeCell ref="A3:A4"/>
    <mergeCell ref="A9:E9"/>
    <mergeCell ref="D3:D4"/>
    <mergeCell ref="B3:B4"/>
    <mergeCell ref="C3:C4"/>
  </mergeCells>
  <pageMargins left="0.25" right="0.25" top="0.75" bottom="0.75" header="0.3" footer="0.3"/>
  <pageSetup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59999389629810485"/>
    <pageSetUpPr fitToPage="1"/>
  </sheetPr>
  <dimension ref="A2:H49"/>
  <sheetViews>
    <sheetView tabSelected="1" topLeftCell="A31" workbookViewId="0">
      <selection activeCell="B8" sqref="B8"/>
    </sheetView>
  </sheetViews>
  <sheetFormatPr baseColWidth="10" defaultColWidth="9.140625" defaultRowHeight="15"/>
  <cols>
    <col min="1" max="1" width="14.140625" customWidth="1"/>
    <col min="2" max="2" width="11.42578125" customWidth="1"/>
    <col min="3" max="3" width="17.7109375" customWidth="1"/>
    <col min="4" max="4" width="16.85546875" customWidth="1"/>
    <col min="5" max="5" width="11.42578125" customWidth="1"/>
    <col min="6" max="6" width="9" customWidth="1"/>
    <col min="7" max="7" width="7.5703125" customWidth="1"/>
    <col min="8" max="8" width="2.28515625" customWidth="1"/>
    <col min="9" max="256" width="11.42578125" customWidth="1"/>
  </cols>
  <sheetData>
    <row r="2" spans="1:8" ht="22.5">
      <c r="A2" s="174" t="s">
        <v>78</v>
      </c>
      <c r="B2" s="175"/>
      <c r="C2" s="175"/>
      <c r="D2" s="175"/>
      <c r="E2" s="175"/>
      <c r="F2" s="175"/>
      <c r="G2" s="175"/>
      <c r="H2" s="175"/>
    </row>
    <row r="3" spans="1:8" ht="22.5">
      <c r="A3" s="176" t="s">
        <v>0</v>
      </c>
      <c r="B3" s="176"/>
      <c r="C3" s="176"/>
      <c r="D3" s="176"/>
      <c r="E3" s="176"/>
      <c r="F3" s="176"/>
      <c r="G3" s="176"/>
      <c r="H3" s="58"/>
    </row>
    <row r="4" spans="1:8">
      <c r="A4" s="35"/>
      <c r="B4" s="35"/>
      <c r="C4" s="35"/>
      <c r="D4" s="35"/>
      <c r="E4" s="35"/>
      <c r="F4" s="35"/>
      <c r="G4" s="35"/>
      <c r="H4" s="36"/>
    </row>
    <row r="5" spans="1:8" ht="63" customHeight="1">
      <c r="A5" s="100" t="s">
        <v>1</v>
      </c>
      <c r="B5" s="177" t="s">
        <v>82</v>
      </c>
      <c r="C5" s="177"/>
      <c r="D5" s="177"/>
      <c r="E5" s="177"/>
      <c r="F5" s="177"/>
      <c r="G5" s="177"/>
      <c r="H5" s="22"/>
    </row>
    <row r="6" spans="1:8" ht="15.75">
      <c r="A6" s="34" t="s">
        <v>2</v>
      </c>
      <c r="B6" s="132" t="s">
        <v>3</v>
      </c>
      <c r="C6" s="132"/>
      <c r="D6" s="132"/>
      <c r="E6" s="132"/>
      <c r="F6" s="132"/>
      <c r="G6" s="132"/>
      <c r="H6" s="22"/>
    </row>
    <row r="7" spans="1:8" ht="15.75">
      <c r="A7" s="34" t="s">
        <v>4</v>
      </c>
      <c r="B7" s="37" t="s">
        <v>84</v>
      </c>
      <c r="C7" s="131" t="s">
        <v>5</v>
      </c>
      <c r="D7" s="131"/>
      <c r="E7" s="132" t="s">
        <v>6</v>
      </c>
      <c r="F7" s="132"/>
      <c r="G7" s="35"/>
      <c r="H7" s="36"/>
    </row>
    <row r="8" spans="1:8" ht="15.75">
      <c r="A8" s="34"/>
      <c r="B8" s="35"/>
      <c r="C8" s="34"/>
      <c r="D8" s="34"/>
      <c r="E8" s="35"/>
      <c r="F8" s="35"/>
      <c r="G8" s="35"/>
      <c r="H8" s="36"/>
    </row>
    <row r="9" spans="1:8" ht="18.75" thickBot="1">
      <c r="A9" s="12" t="s">
        <v>7</v>
      </c>
      <c r="B9" s="13"/>
      <c r="C9" s="13"/>
      <c r="D9" s="13"/>
      <c r="E9" s="13"/>
      <c r="F9" s="13"/>
      <c r="G9" s="13"/>
      <c r="H9" s="17"/>
    </row>
    <row r="10" spans="1:8" ht="15.75" thickBot="1">
      <c r="A10" s="164" t="s">
        <v>8</v>
      </c>
      <c r="B10" s="152"/>
      <c r="C10" s="2" t="s">
        <v>9</v>
      </c>
      <c r="D10" s="2" t="s">
        <v>10</v>
      </c>
      <c r="E10" s="2" t="s">
        <v>11</v>
      </c>
      <c r="F10" s="152" t="s">
        <v>12</v>
      </c>
      <c r="G10" s="153"/>
      <c r="H10" s="18"/>
    </row>
    <row r="11" spans="1:8">
      <c r="A11" s="158" t="s">
        <v>13</v>
      </c>
      <c r="B11" s="159"/>
      <c r="C11" s="8" t="s">
        <v>14</v>
      </c>
      <c r="D11" s="29">
        <v>3796.8750000000005</v>
      </c>
      <c r="E11" s="32">
        <v>0.05</v>
      </c>
      <c r="F11" s="154">
        <f>D11*E11</f>
        <v>189.84375000000003</v>
      </c>
      <c r="G11" s="155"/>
      <c r="H11" s="19"/>
    </row>
    <row r="12" spans="1:8">
      <c r="A12" s="144" t="s">
        <v>15</v>
      </c>
      <c r="B12" s="145"/>
      <c r="C12" s="4" t="s">
        <v>16</v>
      </c>
      <c r="D12" s="27">
        <v>591.59999999999991</v>
      </c>
      <c r="E12" s="15">
        <v>9.375E-2</v>
      </c>
      <c r="F12" s="154">
        <f t="shared" ref="F12:F18" si="0">D12*E12</f>
        <v>55.462499999999991</v>
      </c>
      <c r="G12" s="155"/>
      <c r="H12" s="19"/>
    </row>
    <row r="13" spans="1:8">
      <c r="A13" s="144" t="s">
        <v>17</v>
      </c>
      <c r="B13" s="145"/>
      <c r="C13" s="24" t="s">
        <v>18</v>
      </c>
      <c r="D13" s="28">
        <v>174</v>
      </c>
      <c r="E13" s="15">
        <v>6.25E-2</v>
      </c>
      <c r="F13" s="154">
        <f t="shared" si="0"/>
        <v>10.875</v>
      </c>
      <c r="G13" s="155"/>
      <c r="H13" s="19"/>
    </row>
    <row r="14" spans="1:8">
      <c r="A14" s="144" t="s">
        <v>19</v>
      </c>
      <c r="B14" s="145"/>
      <c r="C14" s="4" t="s">
        <v>20</v>
      </c>
      <c r="D14" s="27">
        <v>475.59999999999997</v>
      </c>
      <c r="E14" s="15">
        <v>0.125</v>
      </c>
      <c r="F14" s="154">
        <f t="shared" si="0"/>
        <v>59.449999999999996</v>
      </c>
      <c r="G14" s="155"/>
      <c r="H14" s="19"/>
    </row>
    <row r="15" spans="1:8">
      <c r="A15" s="172"/>
      <c r="B15" s="173"/>
      <c r="C15" s="24"/>
      <c r="D15" s="24"/>
      <c r="E15" s="25"/>
      <c r="F15" s="154">
        <f t="shared" si="0"/>
        <v>0</v>
      </c>
      <c r="G15" s="155"/>
      <c r="H15" s="19"/>
    </row>
    <row r="16" spans="1:8">
      <c r="A16" s="172"/>
      <c r="B16" s="173"/>
      <c r="C16" s="24"/>
      <c r="D16" s="24"/>
      <c r="E16" s="25"/>
      <c r="F16" s="154">
        <f t="shared" si="0"/>
        <v>0</v>
      </c>
      <c r="G16" s="155"/>
      <c r="H16" s="19"/>
    </row>
    <row r="17" spans="1:8">
      <c r="A17" s="172"/>
      <c r="B17" s="173"/>
      <c r="C17" s="24"/>
      <c r="D17" s="24"/>
      <c r="E17" s="25"/>
      <c r="F17" s="154">
        <f t="shared" si="0"/>
        <v>0</v>
      </c>
      <c r="G17" s="155"/>
      <c r="H17" s="19"/>
    </row>
    <row r="18" spans="1:8" ht="15.75" thickBot="1">
      <c r="A18" s="148"/>
      <c r="B18" s="149"/>
      <c r="C18" s="6"/>
      <c r="D18" s="6"/>
      <c r="E18" s="16"/>
      <c r="F18" s="154">
        <f t="shared" si="0"/>
        <v>0</v>
      </c>
      <c r="G18" s="155"/>
      <c r="H18" s="19"/>
    </row>
    <row r="19" spans="1:8" ht="18.75" thickBot="1">
      <c r="A19" s="7"/>
      <c r="B19" s="7"/>
      <c r="C19" s="7"/>
      <c r="D19" s="136" t="s">
        <v>21</v>
      </c>
      <c r="E19" s="137"/>
      <c r="F19" s="138">
        <f>SUM(F11:G18)</f>
        <v>315.63125000000002</v>
      </c>
      <c r="G19" s="139"/>
      <c r="H19" s="20"/>
    </row>
    <row r="20" spans="1:8" ht="18.75" thickBot="1">
      <c r="A20" s="12" t="s">
        <v>22</v>
      </c>
      <c r="B20" s="13"/>
      <c r="C20" s="13"/>
      <c r="D20" s="13"/>
      <c r="E20" s="13"/>
      <c r="F20" s="13"/>
      <c r="G20" s="13"/>
      <c r="H20" s="17"/>
    </row>
    <row r="21" spans="1:8" ht="15.75" thickBot="1">
      <c r="A21" s="165" t="s">
        <v>8</v>
      </c>
      <c r="B21" s="166"/>
      <c r="C21" s="30" t="s">
        <v>23</v>
      </c>
      <c r="D21" s="30" t="s">
        <v>24</v>
      </c>
      <c r="E21" s="30" t="s">
        <v>25</v>
      </c>
      <c r="F21" s="166" t="s">
        <v>12</v>
      </c>
      <c r="G21" s="167"/>
      <c r="H21" s="18"/>
    </row>
    <row r="22" spans="1:8">
      <c r="A22" s="168" t="s">
        <v>26</v>
      </c>
      <c r="B22" s="169"/>
      <c r="C22" s="31" t="s">
        <v>27</v>
      </c>
      <c r="D22" s="29">
        <v>3000</v>
      </c>
      <c r="E22" s="32">
        <v>0.05</v>
      </c>
      <c r="F22" s="170">
        <f>D22*E22</f>
        <v>150</v>
      </c>
      <c r="G22" s="171"/>
      <c r="H22" s="19"/>
    </row>
    <row r="23" spans="1:8">
      <c r="A23" s="144"/>
      <c r="B23" s="145"/>
      <c r="C23" s="8"/>
      <c r="D23" s="27"/>
      <c r="E23" s="15"/>
      <c r="F23" s="146">
        <v>0</v>
      </c>
      <c r="G23" s="147"/>
      <c r="H23" s="19"/>
    </row>
    <row r="24" spans="1:8">
      <c r="A24" s="172"/>
      <c r="B24" s="173"/>
      <c r="C24" s="8"/>
      <c r="D24" s="4"/>
      <c r="E24" s="15"/>
      <c r="F24" s="146">
        <v>0</v>
      </c>
      <c r="G24" s="147"/>
      <c r="H24" s="19"/>
    </row>
    <row r="25" spans="1:8">
      <c r="A25" s="144"/>
      <c r="B25" s="145"/>
      <c r="C25" s="4"/>
      <c r="D25" s="4"/>
      <c r="E25" s="15"/>
      <c r="F25" s="146">
        <v>0</v>
      </c>
      <c r="G25" s="147"/>
      <c r="H25" s="19"/>
    </row>
    <row r="26" spans="1:8">
      <c r="A26" s="144"/>
      <c r="B26" s="145"/>
      <c r="C26" s="4"/>
      <c r="D26" s="4"/>
      <c r="E26" s="15"/>
      <c r="F26" s="146">
        <v>0</v>
      </c>
      <c r="G26" s="147"/>
      <c r="H26" s="19"/>
    </row>
    <row r="27" spans="1:8">
      <c r="A27" s="144"/>
      <c r="B27" s="145"/>
      <c r="C27" s="4"/>
      <c r="D27" s="4"/>
      <c r="E27" s="15"/>
      <c r="F27" s="146">
        <v>0</v>
      </c>
      <c r="G27" s="147"/>
      <c r="H27" s="19"/>
    </row>
    <row r="28" spans="1:8">
      <c r="A28" s="144"/>
      <c r="B28" s="145"/>
      <c r="C28" s="4"/>
      <c r="D28" s="4"/>
      <c r="E28" s="15"/>
      <c r="F28" s="146">
        <v>0</v>
      </c>
      <c r="G28" s="147"/>
      <c r="H28" s="19"/>
    </row>
    <row r="29" spans="1:8">
      <c r="A29" s="144"/>
      <c r="B29" s="145"/>
      <c r="C29" s="4"/>
      <c r="D29" s="4"/>
      <c r="E29" s="15"/>
      <c r="F29" s="146">
        <v>0</v>
      </c>
      <c r="G29" s="147"/>
      <c r="H29" s="19"/>
    </row>
    <row r="30" spans="1:8">
      <c r="A30" s="144"/>
      <c r="B30" s="145"/>
      <c r="C30" s="4"/>
      <c r="D30" s="4"/>
      <c r="E30" s="15"/>
      <c r="F30" s="146">
        <v>0</v>
      </c>
      <c r="G30" s="147"/>
      <c r="H30" s="19"/>
    </row>
    <row r="31" spans="1:8" ht="15.75" thickBot="1">
      <c r="A31" s="148"/>
      <c r="B31" s="149"/>
      <c r="C31" s="6"/>
      <c r="D31" s="6"/>
      <c r="E31" s="16"/>
      <c r="F31" s="150">
        <v>0</v>
      </c>
      <c r="G31" s="151"/>
      <c r="H31" s="19"/>
    </row>
    <row r="32" spans="1:8" ht="18.75" thickBot="1">
      <c r="A32" s="7"/>
      <c r="B32" s="7"/>
      <c r="C32" s="7"/>
      <c r="D32" s="136" t="s">
        <v>28</v>
      </c>
      <c r="E32" s="137"/>
      <c r="F32" s="138">
        <f>SUM(F22:G31)</f>
        <v>150</v>
      </c>
      <c r="G32" s="139"/>
      <c r="H32" s="20"/>
    </row>
    <row r="33" spans="1:8" ht="18.75" thickBot="1">
      <c r="A33" s="12" t="s">
        <v>29</v>
      </c>
      <c r="B33" s="13"/>
      <c r="C33" s="13"/>
      <c r="D33" s="13"/>
      <c r="E33" s="13"/>
      <c r="F33" s="13"/>
      <c r="G33" s="13"/>
      <c r="H33" s="17"/>
    </row>
    <row r="34" spans="1:8" ht="15.75" thickBot="1">
      <c r="A34" s="1" t="s">
        <v>30</v>
      </c>
      <c r="B34" s="2" t="s">
        <v>31</v>
      </c>
      <c r="C34" s="2" t="s">
        <v>32</v>
      </c>
      <c r="D34" s="2" t="s">
        <v>33</v>
      </c>
      <c r="E34" s="2" t="s">
        <v>11</v>
      </c>
      <c r="F34" s="152" t="s">
        <v>12</v>
      </c>
      <c r="G34" s="153"/>
      <c r="H34" s="18"/>
    </row>
    <row r="35" spans="1:8">
      <c r="A35" s="97" t="s">
        <v>34</v>
      </c>
      <c r="B35" s="95">
        <v>75000</v>
      </c>
      <c r="C35" s="96">
        <f>[1]MdeO!$D$26</f>
        <v>0.62</v>
      </c>
      <c r="D35" s="94">
        <f>B35*(1+C35)</f>
        <v>121500.00000000001</v>
      </c>
      <c r="E35" s="93">
        <f>C38/8/60</f>
        <v>3.125E-2</v>
      </c>
      <c r="F35" s="156">
        <f>D35*E35</f>
        <v>3796.8750000000005</v>
      </c>
      <c r="G35" s="157"/>
      <c r="H35" s="19"/>
    </row>
    <row r="36" spans="1:8">
      <c r="A36" s="3" t="s">
        <v>35</v>
      </c>
      <c r="B36" s="9">
        <v>45000</v>
      </c>
      <c r="C36" s="10">
        <v>0.62</v>
      </c>
      <c r="D36" s="8">
        <v>32400.000000000004</v>
      </c>
      <c r="E36" s="15">
        <v>6.25E-2</v>
      </c>
      <c r="F36" s="154">
        <f>D36*E36</f>
        <v>2025.0000000000002</v>
      </c>
      <c r="G36" s="155"/>
      <c r="H36" s="19"/>
    </row>
    <row r="37" spans="1:8" ht="15.75" thickBot="1">
      <c r="A37" s="5"/>
      <c r="B37" s="6"/>
      <c r="C37" s="6"/>
      <c r="D37" s="8">
        <v>0</v>
      </c>
      <c r="E37" s="16"/>
      <c r="F37" s="154">
        <f>D37*E37</f>
        <v>0</v>
      </c>
      <c r="G37" s="155"/>
      <c r="H37" s="19"/>
    </row>
    <row r="38" spans="1:8" ht="18.75" thickBot="1">
      <c r="A38" s="7"/>
      <c r="B38" s="38"/>
      <c r="C38" s="26">
        <v>15</v>
      </c>
      <c r="D38" s="160" t="s">
        <v>36</v>
      </c>
      <c r="E38" s="161"/>
      <c r="F38" s="162">
        <f>SUM(F35:G37)</f>
        <v>5821.8750000000009</v>
      </c>
      <c r="G38" s="163"/>
      <c r="H38" s="21"/>
    </row>
    <row r="39" spans="1:8" ht="18.75" thickBot="1">
      <c r="A39" s="12" t="s">
        <v>37</v>
      </c>
      <c r="B39" s="13"/>
      <c r="C39" s="13"/>
      <c r="D39" s="13"/>
      <c r="E39" s="13"/>
      <c r="F39" s="13"/>
      <c r="G39" s="13"/>
      <c r="H39" s="17"/>
    </row>
    <row r="40" spans="1:8" ht="15.75" thickBot="1">
      <c r="A40" s="164" t="s">
        <v>38</v>
      </c>
      <c r="B40" s="152"/>
      <c r="C40" s="2" t="s">
        <v>23</v>
      </c>
      <c r="D40" s="2" t="s">
        <v>39</v>
      </c>
      <c r="E40" s="2" t="s">
        <v>10</v>
      </c>
      <c r="F40" s="152" t="s">
        <v>12</v>
      </c>
      <c r="G40" s="153"/>
      <c r="H40" s="18"/>
    </row>
    <row r="41" spans="1:8">
      <c r="A41" s="158" t="s">
        <v>40</v>
      </c>
      <c r="B41" s="159"/>
      <c r="C41" s="8" t="s">
        <v>41</v>
      </c>
      <c r="D41" s="14">
        <v>0.13500000000000001</v>
      </c>
      <c r="E41" s="8">
        <v>5000</v>
      </c>
      <c r="F41" s="154">
        <f>D41*E41</f>
        <v>675</v>
      </c>
      <c r="G41" s="155"/>
      <c r="H41" s="19"/>
    </row>
    <row r="42" spans="1:8">
      <c r="A42" s="144" t="s">
        <v>42</v>
      </c>
      <c r="B42" s="145"/>
      <c r="C42" s="4" t="s">
        <v>41</v>
      </c>
      <c r="D42" s="14">
        <v>0.13500000000000001</v>
      </c>
      <c r="E42" s="27">
        <v>32499</v>
      </c>
      <c r="F42" s="146">
        <f>D42*E42</f>
        <v>4387.3650000000007</v>
      </c>
      <c r="G42" s="147"/>
      <c r="H42" s="19"/>
    </row>
    <row r="43" spans="1:8">
      <c r="A43" s="144" t="s">
        <v>43</v>
      </c>
      <c r="B43" s="145"/>
      <c r="C43" s="24" t="s">
        <v>44</v>
      </c>
      <c r="D43" s="33">
        <v>0.02</v>
      </c>
      <c r="E43" s="24">
        <v>80600</v>
      </c>
      <c r="F43" s="146">
        <f>D43*E43</f>
        <v>1612</v>
      </c>
      <c r="G43" s="147"/>
      <c r="H43" s="19"/>
    </row>
    <row r="44" spans="1:8">
      <c r="A44" s="144"/>
      <c r="B44" s="145"/>
      <c r="C44" s="4"/>
      <c r="D44" s="15"/>
      <c r="E44" s="4"/>
      <c r="F44" s="146">
        <v>0</v>
      </c>
      <c r="G44" s="147"/>
      <c r="H44" s="19"/>
    </row>
    <row r="45" spans="1:8" ht="15.75" thickBot="1">
      <c r="A45" s="148"/>
      <c r="B45" s="149"/>
      <c r="C45" s="6"/>
      <c r="D45" s="16"/>
      <c r="E45" s="6"/>
      <c r="F45" s="150">
        <v>0</v>
      </c>
      <c r="G45" s="151"/>
      <c r="H45" s="19"/>
    </row>
    <row r="46" spans="1:8" ht="18.75" thickBot="1">
      <c r="A46" s="7"/>
      <c r="B46" s="7"/>
      <c r="C46" s="7"/>
      <c r="D46" s="136" t="s">
        <v>45</v>
      </c>
      <c r="E46" s="137"/>
      <c r="F46" s="138">
        <f>SUM(F41:F45)</f>
        <v>6674.3650000000007</v>
      </c>
      <c r="G46" s="139"/>
      <c r="H46" s="20"/>
    </row>
    <row r="47" spans="1:8" ht="15.75" thickBot="1">
      <c r="A47" s="11"/>
      <c r="B47" s="11"/>
      <c r="C47" s="11"/>
      <c r="D47" s="11"/>
      <c r="E47" s="11"/>
      <c r="F47" s="11"/>
      <c r="G47" s="11"/>
      <c r="H47" s="22"/>
    </row>
    <row r="48" spans="1:8" ht="18.75" thickBot="1">
      <c r="A48" s="140" t="s">
        <v>46</v>
      </c>
      <c r="B48" s="141"/>
      <c r="C48" s="141"/>
      <c r="D48" s="141"/>
      <c r="E48" s="141"/>
      <c r="F48" s="142">
        <f>F19+F32+F38+F46</f>
        <v>12961.871250000002</v>
      </c>
      <c r="G48" s="143"/>
      <c r="H48" s="23"/>
    </row>
    <row r="49" spans="1:8">
      <c r="A49" s="39"/>
      <c r="B49" s="133"/>
      <c r="C49" s="133"/>
      <c r="D49" s="133"/>
      <c r="E49" s="39"/>
      <c r="F49" s="134"/>
      <c r="G49" s="134"/>
      <c r="H49" s="135"/>
    </row>
  </sheetData>
  <mergeCells count="74">
    <mergeCell ref="A2:H2"/>
    <mergeCell ref="F24:G24"/>
    <mergeCell ref="F25:G25"/>
    <mergeCell ref="A29:B29"/>
    <mergeCell ref="A28:B28"/>
    <mergeCell ref="F28:G28"/>
    <mergeCell ref="A27:B27"/>
    <mergeCell ref="F27:G27"/>
    <mergeCell ref="A25:B25"/>
    <mergeCell ref="A26:B26"/>
    <mergeCell ref="A24:B24"/>
    <mergeCell ref="A16:B16"/>
    <mergeCell ref="A10:B10"/>
    <mergeCell ref="F10:G10"/>
    <mergeCell ref="A3:G3"/>
    <mergeCell ref="B5:G5"/>
    <mergeCell ref="F29:G29"/>
    <mergeCell ref="F30:G30"/>
    <mergeCell ref="A11:B11"/>
    <mergeCell ref="F11:G11"/>
    <mergeCell ref="A12:B12"/>
    <mergeCell ref="F12:G12"/>
    <mergeCell ref="A17:B17"/>
    <mergeCell ref="F17:G17"/>
    <mergeCell ref="A13:B13"/>
    <mergeCell ref="A14:B14"/>
    <mergeCell ref="F13:G13"/>
    <mergeCell ref="F14:G14"/>
    <mergeCell ref="F15:G15"/>
    <mergeCell ref="F16:G16"/>
    <mergeCell ref="A15:B15"/>
    <mergeCell ref="D32:E32"/>
    <mergeCell ref="F32:G32"/>
    <mergeCell ref="A18:B18"/>
    <mergeCell ref="F18:G18"/>
    <mergeCell ref="A23:B23"/>
    <mergeCell ref="F23:G23"/>
    <mergeCell ref="D19:E19"/>
    <mergeCell ref="F19:G19"/>
    <mergeCell ref="A21:B21"/>
    <mergeCell ref="F21:G21"/>
    <mergeCell ref="A22:B22"/>
    <mergeCell ref="F22:G22"/>
    <mergeCell ref="A31:B31"/>
    <mergeCell ref="F31:G31"/>
    <mergeCell ref="F26:G26"/>
    <mergeCell ref="A30:B30"/>
    <mergeCell ref="A44:B44"/>
    <mergeCell ref="F34:G34"/>
    <mergeCell ref="F36:G36"/>
    <mergeCell ref="F35:G35"/>
    <mergeCell ref="F37:G37"/>
    <mergeCell ref="A41:B41"/>
    <mergeCell ref="F41:G41"/>
    <mergeCell ref="D38:E38"/>
    <mergeCell ref="F38:G38"/>
    <mergeCell ref="A40:B40"/>
    <mergeCell ref="F40:G40"/>
    <mergeCell ref="C7:D7"/>
    <mergeCell ref="E7:F7"/>
    <mergeCell ref="B6:G6"/>
    <mergeCell ref="B49:D49"/>
    <mergeCell ref="F49:H49"/>
    <mergeCell ref="D46:E46"/>
    <mergeCell ref="F46:G46"/>
    <mergeCell ref="A48:E48"/>
    <mergeCell ref="F48:G48"/>
    <mergeCell ref="A42:B42"/>
    <mergeCell ref="F42:G42"/>
    <mergeCell ref="A45:B45"/>
    <mergeCell ref="F45:G45"/>
    <mergeCell ref="F43:G43"/>
    <mergeCell ref="F44:G44"/>
    <mergeCell ref="A43:B43"/>
  </mergeCells>
  <pageMargins left="0.70866141732283472" right="0.70866141732283472" top="0.74803149606299213" bottom="0.74803149606299213" header="0.31496062992125984" footer="0.31496062992125984"/>
  <pageSetup scale="8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H47"/>
  <sheetViews>
    <sheetView topLeftCell="A13" workbookViewId="0">
      <selection activeCell="B7" sqref="B7"/>
    </sheetView>
  </sheetViews>
  <sheetFormatPr baseColWidth="10" defaultColWidth="11.42578125" defaultRowHeight="12.75"/>
  <cols>
    <col min="1" max="7" width="11.42578125" style="59"/>
    <col min="8" max="8" width="4.85546875" style="59" customWidth="1"/>
    <col min="9" max="16384" width="11.42578125" style="59"/>
  </cols>
  <sheetData>
    <row r="1" spans="1:8" ht="19.5">
      <c r="A1" s="221" t="s">
        <v>78</v>
      </c>
      <c r="B1" s="221"/>
      <c r="C1" s="221"/>
      <c r="D1" s="221"/>
      <c r="E1" s="221"/>
      <c r="F1" s="221"/>
      <c r="G1" s="221"/>
      <c r="H1" s="222"/>
    </row>
    <row r="2" spans="1:8" ht="19.5">
      <c r="A2" s="221" t="s">
        <v>0</v>
      </c>
      <c r="B2" s="221"/>
      <c r="C2" s="221"/>
      <c r="D2" s="221"/>
      <c r="E2" s="221"/>
      <c r="F2" s="221"/>
      <c r="G2" s="221"/>
      <c r="H2" s="91"/>
    </row>
    <row r="3" spans="1:8">
      <c r="A3" s="60"/>
      <c r="B3" s="60"/>
      <c r="C3" s="60"/>
      <c r="D3" s="60"/>
      <c r="E3" s="60"/>
      <c r="F3" s="60"/>
      <c r="G3" s="60"/>
      <c r="H3" s="61"/>
    </row>
    <row r="4" spans="1:8" ht="72.75" customHeight="1">
      <c r="A4" s="100" t="s">
        <v>1</v>
      </c>
      <c r="B4" s="177" t="s">
        <v>82</v>
      </c>
      <c r="C4" s="177"/>
      <c r="D4" s="177"/>
      <c r="E4" s="177"/>
      <c r="F4" s="177"/>
      <c r="G4" s="177"/>
      <c r="H4" s="63"/>
    </row>
    <row r="5" spans="1:8">
      <c r="A5" s="62" t="s">
        <v>2</v>
      </c>
      <c r="B5" s="223" t="s">
        <v>48</v>
      </c>
      <c r="C5" s="223"/>
      <c r="D5" s="223"/>
      <c r="E5" s="223"/>
      <c r="F5" s="223"/>
      <c r="G5" s="223"/>
      <c r="H5" s="64"/>
    </row>
    <row r="6" spans="1:8">
      <c r="A6" s="62" t="s">
        <v>4</v>
      </c>
      <c r="B6" s="65" t="s">
        <v>85</v>
      </c>
      <c r="C6" s="224" t="s">
        <v>5</v>
      </c>
      <c r="D6" s="224"/>
      <c r="E6" s="223" t="s">
        <v>6</v>
      </c>
      <c r="F6" s="223"/>
      <c r="G6" s="60"/>
      <c r="H6" s="64"/>
    </row>
    <row r="7" spans="1:8">
      <c r="A7" s="62"/>
      <c r="B7" s="60"/>
      <c r="C7" s="62"/>
      <c r="D7" s="62"/>
      <c r="E7" s="60"/>
      <c r="F7" s="60"/>
      <c r="G7" s="60"/>
      <c r="H7" s="64"/>
    </row>
    <row r="8" spans="1:8" ht="13.5" thickBot="1">
      <c r="A8" s="66" t="s">
        <v>7</v>
      </c>
      <c r="B8" s="67"/>
      <c r="C8" s="67"/>
      <c r="D8" s="67"/>
      <c r="E8" s="67"/>
      <c r="F8" s="67"/>
      <c r="G8" s="67"/>
      <c r="H8" s="64"/>
    </row>
    <row r="9" spans="1:8" ht="13.5" thickBot="1">
      <c r="A9" s="216" t="s">
        <v>8</v>
      </c>
      <c r="B9" s="217"/>
      <c r="C9" s="68" t="s">
        <v>9</v>
      </c>
      <c r="D9" s="68" t="s">
        <v>10</v>
      </c>
      <c r="E9" s="68" t="s">
        <v>11</v>
      </c>
      <c r="F9" s="217" t="s">
        <v>12</v>
      </c>
      <c r="G9" s="218"/>
      <c r="H9" s="64"/>
    </row>
    <row r="10" spans="1:8">
      <c r="A10" s="219" t="s">
        <v>13</v>
      </c>
      <c r="B10" s="220"/>
      <c r="C10" s="69" t="s">
        <v>14</v>
      </c>
      <c r="D10" s="70">
        <f>F36</f>
        <v>27952.684258416746</v>
      </c>
      <c r="E10" s="71">
        <v>0.05</v>
      </c>
      <c r="F10" s="208">
        <f>D10*E10</f>
        <v>1397.6342129208374</v>
      </c>
      <c r="G10" s="209"/>
      <c r="H10" s="64"/>
    </row>
    <row r="11" spans="1:8">
      <c r="A11" s="178" t="s">
        <v>15</v>
      </c>
      <c r="B11" s="179"/>
      <c r="C11" s="56" t="s">
        <v>16</v>
      </c>
      <c r="D11" s="72">
        <f>[2]Equipos!$G$12</f>
        <v>591.59999999999991</v>
      </c>
      <c r="E11" s="73">
        <f>E33*3</f>
        <v>0.40440804772014971</v>
      </c>
      <c r="F11" s="180">
        <f t="shared" ref="F11:F17" si="0">D11*E11</f>
        <v>239.24780103124053</v>
      </c>
      <c r="G11" s="181"/>
      <c r="H11" s="64"/>
    </row>
    <row r="12" spans="1:8">
      <c r="A12" s="178" t="s">
        <v>17</v>
      </c>
      <c r="B12" s="179"/>
      <c r="C12" s="74" t="s">
        <v>18</v>
      </c>
      <c r="D12" s="75">
        <f>[2]Equipos!$G$18</f>
        <v>174</v>
      </c>
      <c r="E12" s="73">
        <f>E33*2</f>
        <v>0.26960536514676647</v>
      </c>
      <c r="F12" s="180">
        <f t="shared" si="0"/>
        <v>46.911333535537366</v>
      </c>
      <c r="G12" s="181"/>
      <c r="H12" s="64"/>
    </row>
    <row r="13" spans="1:8">
      <c r="A13" s="178" t="s">
        <v>49</v>
      </c>
      <c r="B13" s="179"/>
      <c r="C13" s="56" t="s">
        <v>50</v>
      </c>
      <c r="D13" s="56">
        <f>[2]Equipos!$K$38</f>
        <v>11600</v>
      </c>
      <c r="E13" s="73">
        <f>E33</f>
        <v>0.13480268257338324</v>
      </c>
      <c r="F13" s="180">
        <f t="shared" si="0"/>
        <v>1563.7111178512455</v>
      </c>
      <c r="G13" s="181"/>
      <c r="H13" s="64"/>
    </row>
    <row r="14" spans="1:8">
      <c r="A14" s="178"/>
      <c r="B14" s="179"/>
      <c r="C14" s="56"/>
      <c r="D14" s="56"/>
      <c r="E14" s="73"/>
      <c r="F14" s="180">
        <f t="shared" si="0"/>
        <v>0</v>
      </c>
      <c r="G14" s="181"/>
      <c r="H14" s="64"/>
    </row>
    <row r="15" spans="1:8">
      <c r="A15" s="178"/>
      <c r="B15" s="179"/>
      <c r="C15" s="56"/>
      <c r="D15" s="56"/>
      <c r="E15" s="73"/>
      <c r="F15" s="180">
        <f t="shared" si="0"/>
        <v>0</v>
      </c>
      <c r="G15" s="181"/>
      <c r="H15" s="64"/>
    </row>
    <row r="16" spans="1:8">
      <c r="A16" s="178"/>
      <c r="B16" s="179"/>
      <c r="C16" s="56"/>
      <c r="D16" s="56"/>
      <c r="E16" s="73"/>
      <c r="F16" s="180">
        <f t="shared" si="0"/>
        <v>0</v>
      </c>
      <c r="G16" s="181"/>
      <c r="H16" s="64"/>
    </row>
    <row r="17" spans="1:8" ht="13.5" thickBot="1">
      <c r="A17" s="185"/>
      <c r="B17" s="186"/>
      <c r="C17" s="76"/>
      <c r="D17" s="76"/>
      <c r="E17" s="77"/>
      <c r="F17" s="187">
        <f t="shared" si="0"/>
        <v>0</v>
      </c>
      <c r="G17" s="188"/>
      <c r="H17" s="64"/>
    </row>
    <row r="18" spans="1:8" ht="17.25" thickBot="1">
      <c r="A18" s="67"/>
      <c r="B18" s="67"/>
      <c r="C18" s="67"/>
      <c r="D18" s="189" t="s">
        <v>21</v>
      </c>
      <c r="E18" s="190"/>
      <c r="F18" s="191">
        <f>SUM(F10:G17)</f>
        <v>3247.5044653388604</v>
      </c>
      <c r="G18" s="192"/>
      <c r="H18" s="64"/>
    </row>
    <row r="19" spans="1:8" ht="13.5" thickBot="1">
      <c r="A19" s="66" t="s">
        <v>22</v>
      </c>
      <c r="B19" s="67"/>
      <c r="C19" s="67"/>
      <c r="D19" s="67"/>
      <c r="E19" s="67"/>
      <c r="F19" s="67"/>
      <c r="G19" s="67"/>
      <c r="H19" s="64"/>
    </row>
    <row r="20" spans="1:8" ht="13.5" thickBot="1">
      <c r="A20" s="203" t="s">
        <v>8</v>
      </c>
      <c r="B20" s="204"/>
      <c r="C20" s="78" t="s">
        <v>23</v>
      </c>
      <c r="D20" s="78" t="s">
        <v>24</v>
      </c>
      <c r="E20" s="78" t="s">
        <v>25</v>
      </c>
      <c r="F20" s="204" t="s">
        <v>12</v>
      </c>
      <c r="G20" s="205"/>
      <c r="H20" s="64"/>
    </row>
    <row r="21" spans="1:8">
      <c r="A21" s="178" t="s">
        <v>51</v>
      </c>
      <c r="B21" s="179"/>
      <c r="C21" s="79" t="s">
        <v>63</v>
      </c>
      <c r="D21" s="55">
        <v>15800</v>
      </c>
      <c r="E21" s="80">
        <v>0.6</v>
      </c>
      <c r="F21" s="199">
        <f t="shared" ref="F21:F28" si="1">D21*E21</f>
        <v>9480</v>
      </c>
      <c r="G21" s="200"/>
      <c r="H21" s="64"/>
    </row>
    <row r="22" spans="1:8">
      <c r="A22" s="214" t="s">
        <v>52</v>
      </c>
      <c r="B22" s="215"/>
      <c r="C22" s="79" t="s">
        <v>63</v>
      </c>
      <c r="D22" s="55">
        <v>43558</v>
      </c>
      <c r="E22" s="80">
        <v>0.2</v>
      </c>
      <c r="F22" s="199">
        <f t="shared" si="1"/>
        <v>8711.6</v>
      </c>
      <c r="G22" s="200"/>
      <c r="H22" s="64"/>
    </row>
    <row r="23" spans="1:8">
      <c r="A23" s="178" t="s">
        <v>53</v>
      </c>
      <c r="B23" s="179"/>
      <c r="C23" s="56" t="s">
        <v>6</v>
      </c>
      <c r="D23" s="72">
        <v>6800</v>
      </c>
      <c r="E23" s="73">
        <f>1*1.2</f>
        <v>1.2</v>
      </c>
      <c r="F23" s="199">
        <f t="shared" si="1"/>
        <v>8160</v>
      </c>
      <c r="G23" s="200"/>
      <c r="H23" s="64"/>
    </row>
    <row r="24" spans="1:8">
      <c r="A24" s="178" t="s">
        <v>64</v>
      </c>
      <c r="B24" s="179"/>
      <c r="C24" s="79" t="s">
        <v>47</v>
      </c>
      <c r="D24" s="72">
        <v>1250</v>
      </c>
      <c r="E24" s="73">
        <v>5</v>
      </c>
      <c r="F24" s="199">
        <f t="shared" si="1"/>
        <v>6250</v>
      </c>
      <c r="G24" s="200"/>
      <c r="H24" s="64"/>
    </row>
    <row r="25" spans="1:8">
      <c r="A25" s="178" t="s">
        <v>54</v>
      </c>
      <c r="B25" s="179"/>
      <c r="C25" s="56" t="s">
        <v>6</v>
      </c>
      <c r="D25" s="72">
        <v>21100</v>
      </c>
      <c r="E25" s="73">
        <v>0.3</v>
      </c>
      <c r="F25" s="199">
        <f t="shared" si="1"/>
        <v>6330</v>
      </c>
      <c r="G25" s="200"/>
      <c r="H25" s="64"/>
    </row>
    <row r="26" spans="1:8">
      <c r="A26" s="178" t="s">
        <v>55</v>
      </c>
      <c r="B26" s="179"/>
      <c r="C26" s="79" t="s">
        <v>41</v>
      </c>
      <c r="D26" s="55">
        <v>352503</v>
      </c>
      <c r="E26" s="80">
        <f>0.05</f>
        <v>0.05</v>
      </c>
      <c r="F26" s="199">
        <f t="shared" si="1"/>
        <v>17625.150000000001</v>
      </c>
      <c r="G26" s="200"/>
      <c r="H26" s="64"/>
    </row>
    <row r="27" spans="1:8">
      <c r="A27" s="178" t="s">
        <v>56</v>
      </c>
      <c r="B27" s="179"/>
      <c r="C27" s="74" t="s">
        <v>57</v>
      </c>
      <c r="D27" s="75">
        <v>6200</v>
      </c>
      <c r="E27" s="81">
        <f>0.1*1.05</f>
        <v>0.10500000000000001</v>
      </c>
      <c r="F27" s="199">
        <f t="shared" si="1"/>
        <v>651.00000000000011</v>
      </c>
      <c r="G27" s="200"/>
      <c r="H27" s="64"/>
    </row>
    <row r="28" spans="1:8">
      <c r="A28" s="178" t="s">
        <v>58</v>
      </c>
      <c r="B28" s="179"/>
      <c r="C28" s="74" t="s">
        <v>57</v>
      </c>
      <c r="D28" s="75">
        <v>6200</v>
      </c>
      <c r="E28" s="81">
        <f>0.35</f>
        <v>0.35</v>
      </c>
      <c r="F28" s="199">
        <f t="shared" si="1"/>
        <v>2170</v>
      </c>
      <c r="G28" s="200"/>
      <c r="H28" s="64"/>
    </row>
    <row r="29" spans="1:8" ht="13.5" thickBot="1">
      <c r="A29" s="185"/>
      <c r="B29" s="186"/>
      <c r="C29" s="76"/>
      <c r="D29" s="76"/>
      <c r="E29" s="77"/>
      <c r="F29" s="199"/>
      <c r="G29" s="200"/>
      <c r="H29" s="64"/>
    </row>
    <row r="30" spans="1:8" ht="17.25" thickBot="1">
      <c r="A30" s="67"/>
      <c r="B30" s="67"/>
      <c r="C30" s="67"/>
      <c r="D30" s="210" t="s">
        <v>28</v>
      </c>
      <c r="E30" s="211"/>
      <c r="F30" s="212">
        <f>SUM(F21:G29)</f>
        <v>59377.75</v>
      </c>
      <c r="G30" s="213"/>
      <c r="H30" s="64"/>
    </row>
    <row r="31" spans="1:8" ht="13.5" thickBot="1">
      <c r="A31" s="66" t="s">
        <v>29</v>
      </c>
      <c r="B31" s="67"/>
      <c r="C31" s="67"/>
      <c r="D31" s="67"/>
      <c r="E31" s="67"/>
      <c r="F31" s="67"/>
      <c r="G31" s="67"/>
      <c r="H31" s="64"/>
    </row>
    <row r="32" spans="1:8" ht="13.5" thickBot="1">
      <c r="A32" s="82" t="s">
        <v>30</v>
      </c>
      <c r="B32" s="78" t="s">
        <v>31</v>
      </c>
      <c r="C32" s="78" t="s">
        <v>32</v>
      </c>
      <c r="D32" s="78" t="s">
        <v>33</v>
      </c>
      <c r="E32" s="78" t="s">
        <v>11</v>
      </c>
      <c r="F32" s="204" t="s">
        <v>12</v>
      </c>
      <c r="G32" s="205"/>
      <c r="H32" s="64"/>
    </row>
    <row r="33" spans="1:8">
      <c r="A33" s="83" t="s">
        <v>34</v>
      </c>
      <c r="B33" s="70">
        <v>60000</v>
      </c>
      <c r="C33" s="84">
        <f>[2]MdeO!$D$26</f>
        <v>0.62</v>
      </c>
      <c r="D33" s="69">
        <f>B33*(1+C33)</f>
        <v>97200</v>
      </c>
      <c r="E33" s="71">
        <f>C36/8/54</f>
        <v>0.13480268257338324</v>
      </c>
      <c r="F33" s="208">
        <f>D33*E33</f>
        <v>13102.820746132851</v>
      </c>
      <c r="G33" s="209"/>
      <c r="H33" s="64"/>
    </row>
    <row r="34" spans="1:8">
      <c r="A34" s="85" t="s">
        <v>35</v>
      </c>
      <c r="B34" s="55">
        <v>34000</v>
      </c>
      <c r="C34" s="86">
        <f>[2]MdeO!$D$26</f>
        <v>0.62</v>
      </c>
      <c r="D34" s="79">
        <f>B34*(1+C34)</f>
        <v>55080</v>
      </c>
      <c r="E34" s="73">
        <f>E33*2</f>
        <v>0.26960536514676647</v>
      </c>
      <c r="F34" s="199">
        <f>D34*E34</f>
        <v>14849.863512283897</v>
      </c>
      <c r="G34" s="200"/>
      <c r="H34" s="64"/>
    </row>
    <row r="35" spans="1:8" ht="13.5" thickBot="1">
      <c r="A35" s="87"/>
      <c r="B35" s="76"/>
      <c r="C35" s="76"/>
      <c r="D35" s="88">
        <f>B35*(1+C35)</f>
        <v>0</v>
      </c>
      <c r="E35" s="77"/>
      <c r="F35" s="206">
        <f>D35*E35</f>
        <v>0</v>
      </c>
      <c r="G35" s="207"/>
      <c r="H35" s="64"/>
    </row>
    <row r="36" spans="1:8" ht="17.25" thickBot="1">
      <c r="A36" s="67"/>
      <c r="B36" s="67"/>
      <c r="C36" s="89">
        <v>58.234758871701558</v>
      </c>
      <c r="D36" s="189" t="s">
        <v>36</v>
      </c>
      <c r="E36" s="190"/>
      <c r="F36" s="201">
        <f>SUM(F33:G35)</f>
        <v>27952.684258416746</v>
      </c>
      <c r="G36" s="202"/>
      <c r="H36" s="64"/>
    </row>
    <row r="37" spans="1:8" ht="13.5" thickBot="1">
      <c r="A37" s="66" t="s">
        <v>37</v>
      </c>
      <c r="B37" s="67"/>
      <c r="C37" s="67"/>
      <c r="D37" s="67"/>
      <c r="E37" s="67"/>
      <c r="F37" s="67"/>
      <c r="G37" s="67"/>
      <c r="H37" s="64"/>
    </row>
    <row r="38" spans="1:8" ht="13.5" thickBot="1">
      <c r="A38" s="203" t="s">
        <v>38</v>
      </c>
      <c r="B38" s="204"/>
      <c r="C38" s="78" t="s">
        <v>23</v>
      </c>
      <c r="D38" s="78" t="s">
        <v>39</v>
      </c>
      <c r="E38" s="78" t="s">
        <v>10</v>
      </c>
      <c r="F38" s="204" t="s">
        <v>12</v>
      </c>
      <c r="G38" s="205"/>
      <c r="H38" s="64"/>
    </row>
    <row r="39" spans="1:8">
      <c r="A39" s="197" t="s">
        <v>43</v>
      </c>
      <c r="B39" s="198"/>
      <c r="C39" s="79" t="s">
        <v>44</v>
      </c>
      <c r="D39" s="80">
        <f>[2]Equipos!$F$5</f>
        <v>0.02</v>
      </c>
      <c r="E39" s="79">
        <f>[2]Acarreos!$C$12</f>
        <v>40600</v>
      </c>
      <c r="F39" s="199">
        <f>D39*E39</f>
        <v>812</v>
      </c>
      <c r="G39" s="200"/>
      <c r="H39" s="64"/>
    </row>
    <row r="40" spans="1:8">
      <c r="A40" s="178" t="s">
        <v>59</v>
      </c>
      <c r="B40" s="179"/>
      <c r="C40" s="56" t="s">
        <v>47</v>
      </c>
      <c r="D40" s="73">
        <f>E21+E22</f>
        <v>0.8</v>
      </c>
      <c r="E40" s="56">
        <f>[2]Acarreos!$C$26</f>
        <v>350</v>
      </c>
      <c r="F40" s="180">
        <f>D40*E40</f>
        <v>280</v>
      </c>
      <c r="G40" s="181"/>
      <c r="H40" s="64"/>
    </row>
    <row r="41" spans="1:8">
      <c r="A41" s="178" t="s">
        <v>60</v>
      </c>
      <c r="B41" s="179"/>
      <c r="C41" s="56" t="s">
        <v>47</v>
      </c>
      <c r="D41" s="73">
        <f>E21+E22</f>
        <v>0.8</v>
      </c>
      <c r="E41" s="56">
        <f>[2]Acarreos!$G$30</f>
        <v>500</v>
      </c>
      <c r="F41" s="180">
        <f>D41*E41</f>
        <v>400</v>
      </c>
      <c r="G41" s="181"/>
      <c r="H41" s="64"/>
    </row>
    <row r="42" spans="1:8">
      <c r="A42" s="178" t="s">
        <v>61</v>
      </c>
      <c r="B42" s="179"/>
      <c r="C42" s="56" t="s">
        <v>6</v>
      </c>
      <c r="D42" s="73">
        <f>E25</f>
        <v>0.3</v>
      </c>
      <c r="E42" s="72">
        <f>[2]Acarreos!$C$27</f>
        <v>350</v>
      </c>
      <c r="F42" s="180">
        <f>D42*E42</f>
        <v>105</v>
      </c>
      <c r="G42" s="181"/>
      <c r="H42" s="64"/>
    </row>
    <row r="43" spans="1:8" ht="13.5" thickBot="1">
      <c r="A43" s="185" t="s">
        <v>62</v>
      </c>
      <c r="B43" s="186"/>
      <c r="C43" s="76" t="s">
        <v>6</v>
      </c>
      <c r="D43" s="77">
        <f>E25</f>
        <v>0.3</v>
      </c>
      <c r="E43" s="90">
        <f>[2]Acarreos!$G$31</f>
        <v>100</v>
      </c>
      <c r="F43" s="187">
        <f>D43*E43</f>
        <v>30</v>
      </c>
      <c r="G43" s="188"/>
      <c r="H43" s="64"/>
    </row>
    <row r="44" spans="1:8" ht="17.25" thickBot="1">
      <c r="A44" s="67"/>
      <c r="B44" s="67"/>
      <c r="C44" s="67"/>
      <c r="D44" s="189" t="s">
        <v>45</v>
      </c>
      <c r="E44" s="190"/>
      <c r="F44" s="191">
        <f>SUM(F39:G43)</f>
        <v>1627</v>
      </c>
      <c r="G44" s="192"/>
      <c r="H44" s="64"/>
    </row>
    <row r="45" spans="1:8" ht="13.5" thickBot="1">
      <c r="A45" s="67"/>
      <c r="B45" s="67"/>
      <c r="C45" s="67"/>
      <c r="D45" s="67"/>
      <c r="E45" s="67"/>
      <c r="F45" s="67"/>
      <c r="G45" s="67"/>
      <c r="H45" s="64"/>
    </row>
    <row r="46" spans="1:8" ht="13.5" thickBot="1">
      <c r="A46" s="193" t="s">
        <v>46</v>
      </c>
      <c r="B46" s="194"/>
      <c r="C46" s="194"/>
      <c r="D46" s="194"/>
      <c r="E46" s="194"/>
      <c r="F46" s="195">
        <f>F18+F30+F36+F44</f>
        <v>92204.938723755607</v>
      </c>
      <c r="G46" s="196"/>
      <c r="H46" s="64"/>
    </row>
    <row r="47" spans="1:8" ht="15">
      <c r="A47" s="57"/>
      <c r="B47" s="182"/>
      <c r="C47" s="182"/>
      <c r="D47" s="182"/>
      <c r="E47" s="57"/>
      <c r="F47" s="183"/>
      <c r="G47" s="183"/>
      <c r="H47" s="184"/>
    </row>
  </sheetData>
  <mergeCells count="72">
    <mergeCell ref="A1:H1"/>
    <mergeCell ref="A2:G2"/>
    <mergeCell ref="B4:G4"/>
    <mergeCell ref="B5:G5"/>
    <mergeCell ref="C6:D6"/>
    <mergeCell ref="E6:F6"/>
    <mergeCell ref="A9:B9"/>
    <mergeCell ref="F9:G9"/>
    <mergeCell ref="A10:B10"/>
    <mergeCell ref="F10:G10"/>
    <mergeCell ref="A11:B11"/>
    <mergeCell ref="F11:G11"/>
    <mergeCell ref="A12:B12"/>
    <mergeCell ref="F12:G12"/>
    <mergeCell ref="A13:B13"/>
    <mergeCell ref="F13:G13"/>
    <mergeCell ref="A14:B14"/>
    <mergeCell ref="F14:G14"/>
    <mergeCell ref="A15:B15"/>
    <mergeCell ref="F15:G15"/>
    <mergeCell ref="A16:B16"/>
    <mergeCell ref="F16:G16"/>
    <mergeCell ref="A17:B17"/>
    <mergeCell ref="F17:G17"/>
    <mergeCell ref="D18:E18"/>
    <mergeCell ref="F18:G18"/>
    <mergeCell ref="A20:B20"/>
    <mergeCell ref="F20:G20"/>
    <mergeCell ref="A21:B21"/>
    <mergeCell ref="F21:G21"/>
    <mergeCell ref="A22:B22"/>
    <mergeCell ref="F22:G22"/>
    <mergeCell ref="A23:B23"/>
    <mergeCell ref="F23:G23"/>
    <mergeCell ref="A24:B24"/>
    <mergeCell ref="F24:G24"/>
    <mergeCell ref="A25:B25"/>
    <mergeCell ref="F25:G25"/>
    <mergeCell ref="A26:B26"/>
    <mergeCell ref="F26:G26"/>
    <mergeCell ref="F33:G33"/>
    <mergeCell ref="D30:E30"/>
    <mergeCell ref="F30:G30"/>
    <mergeCell ref="F32:G32"/>
    <mergeCell ref="A27:B27"/>
    <mergeCell ref="F27:G27"/>
    <mergeCell ref="A28:B28"/>
    <mergeCell ref="F28:G28"/>
    <mergeCell ref="A29:B29"/>
    <mergeCell ref="F29:G29"/>
    <mergeCell ref="F34:G34"/>
    <mergeCell ref="D36:E36"/>
    <mergeCell ref="F36:G36"/>
    <mergeCell ref="A38:B38"/>
    <mergeCell ref="F38:G38"/>
    <mergeCell ref="F35:G35"/>
    <mergeCell ref="A39:B39"/>
    <mergeCell ref="F39:G39"/>
    <mergeCell ref="A40:B40"/>
    <mergeCell ref="F40:G40"/>
    <mergeCell ref="A41:B41"/>
    <mergeCell ref="F41:G41"/>
    <mergeCell ref="A42:B42"/>
    <mergeCell ref="F42:G42"/>
    <mergeCell ref="B47:D47"/>
    <mergeCell ref="F47:H47"/>
    <mergeCell ref="A43:B43"/>
    <mergeCell ref="F43:G43"/>
    <mergeCell ref="D44:E44"/>
    <mergeCell ref="F44:G44"/>
    <mergeCell ref="A46:E46"/>
    <mergeCell ref="F46:G46"/>
  </mergeCells>
  <pageMargins left="0.70866141732283472" right="0.70866141732283472" top="0.74803149606299213" bottom="0.74803149606299213" header="0.31496062992125984" footer="0.31496062992125984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DE OBRA</vt:lpstr>
      <vt:lpstr>APU Desmonte techo</vt:lpstr>
      <vt:lpstr>APU Cubiertas</vt:lpstr>
    </vt:vector>
  </TitlesOfParts>
  <Company>http://mexakin-shared.blogspot.com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Mexakin</dc:creator>
  <cp:lastModifiedBy>Rectoria</cp:lastModifiedBy>
  <cp:lastPrinted>2022-11-08T01:38:22Z</cp:lastPrinted>
  <dcterms:created xsi:type="dcterms:W3CDTF">2012-04-14T15:51:08Z</dcterms:created>
  <dcterms:modified xsi:type="dcterms:W3CDTF">2022-11-08T03:20:58Z</dcterms:modified>
</cp:coreProperties>
</file>