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japulgarin\Documents\2019\Ganadería\PBA\Evaluación LP - SADR-009-2019\"/>
    </mc:Choice>
  </mc:AlternateContent>
  <bookViews>
    <workbookView xWindow="0" yWindow="0" windowWidth="28800" windowHeight="12990" tabRatio="811"/>
  </bookViews>
  <sheets>
    <sheet name="Información" sheetId="3" r:id="rId1"/>
    <sheet name="Cierre" sheetId="2" r:id="rId2"/>
    <sheet name="Capacidad Juridica" sheetId="1" r:id="rId3"/>
    <sheet name="Capacidad Financiera" sheetId="5" r:id="rId4"/>
    <sheet name="Experiencia" sheetId="4" r:id="rId5"/>
    <sheet name="Resumen Calificación" sheetId="8" r:id="rId6"/>
    <sheet name="SMMLV" sheetId="7" state="hidden" r:id="rId7"/>
  </sheets>
  <definedNames>
    <definedName name="_xlnm._FilterDatabase" localSheetId="2" hidden="1">'Capacidad Juridica'!$AJ$2:$AU$6</definedName>
    <definedName name="_xlnm._FilterDatabase" localSheetId="1" hidden="1">Cierre!$B$1:$K$7</definedName>
    <definedName name="_xlnm._FilterDatabase" localSheetId="4" hidden="1">Experiencia!$A$1:$P$40</definedName>
    <definedName name="_xlnm.Print_Area" localSheetId="1">Cierre!$A$1:$U$23</definedName>
    <definedName name="Listado">Cierre!#REF!</definedName>
    <definedName name="_xlnm.Print_Titles" localSheetId="1">Cierre!$1:$1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F7" i="1" l="1"/>
  <c r="AC7" i="1" l="1"/>
  <c r="AC6" i="1"/>
  <c r="S6" i="1"/>
  <c r="AF4" i="1"/>
  <c r="S3" i="1"/>
  <c r="P6" i="5" l="1"/>
  <c r="Q6" i="5"/>
  <c r="R6" i="5"/>
  <c r="B4" i="4" l="1"/>
  <c r="G2" i="8" l="1"/>
  <c r="F2" i="8"/>
  <c r="E2" i="8"/>
  <c r="D2" i="8"/>
  <c r="T7" i="5" l="1"/>
  <c r="S7" i="5"/>
  <c r="R7" i="5"/>
  <c r="Q7" i="5"/>
  <c r="P7" i="5"/>
  <c r="O7" i="5"/>
  <c r="N7" i="5"/>
  <c r="M7" i="5"/>
  <c r="L7" i="5"/>
  <c r="T6" i="5"/>
  <c r="S6" i="5"/>
  <c r="O6" i="5"/>
  <c r="N6" i="5"/>
  <c r="M6" i="5"/>
  <c r="L6" i="5"/>
  <c r="K6" i="5"/>
  <c r="T4" i="5"/>
  <c r="S4" i="5"/>
  <c r="T3" i="5"/>
  <c r="S3" i="5"/>
  <c r="R3" i="5"/>
  <c r="Q3" i="5"/>
  <c r="P3" i="5"/>
  <c r="O3" i="5"/>
  <c r="N3" i="5"/>
  <c r="M3" i="5"/>
  <c r="L3" i="5"/>
  <c r="K3" i="5"/>
  <c r="X8" i="5"/>
  <c r="B8" i="5"/>
  <c r="Z7" i="5"/>
  <c r="X7" i="5"/>
  <c r="Y7" i="5" s="1"/>
  <c r="W7" i="5"/>
  <c r="V7" i="5"/>
  <c r="U7" i="5"/>
  <c r="B7" i="5"/>
  <c r="Z6" i="5"/>
  <c r="X6" i="5"/>
  <c r="Y6" i="5" s="1"/>
  <c r="W6" i="5"/>
  <c r="V6" i="5"/>
  <c r="U6" i="5"/>
  <c r="B6" i="5"/>
  <c r="AH8" i="1"/>
  <c r="AG8" i="1"/>
  <c r="AE8" i="1"/>
  <c r="AD8" i="1"/>
  <c r="D8" i="1"/>
  <c r="AH7" i="1"/>
  <c r="AG7" i="1"/>
  <c r="AE7" i="1"/>
  <c r="AD7" i="1"/>
  <c r="D7" i="1"/>
  <c r="B7" i="1"/>
  <c r="AH6" i="1"/>
  <c r="AG6" i="1"/>
  <c r="AF6" i="1"/>
  <c r="AE6" i="1"/>
  <c r="AD6" i="1"/>
  <c r="D6" i="1"/>
  <c r="B6" i="1"/>
  <c r="K20" i="3"/>
  <c r="K19" i="3"/>
  <c r="J20" i="3"/>
  <c r="J19" i="3"/>
  <c r="I20" i="3"/>
  <c r="I19" i="3"/>
  <c r="H20" i="3"/>
  <c r="H19" i="3"/>
  <c r="G20" i="3"/>
  <c r="G19" i="3"/>
  <c r="F20" i="3"/>
  <c r="F19" i="3"/>
  <c r="E20" i="3"/>
  <c r="E19" i="3"/>
  <c r="D20" i="3"/>
  <c r="D19" i="3"/>
  <c r="C20" i="3"/>
  <c r="C19" i="3"/>
  <c r="K11" i="3"/>
  <c r="J11" i="3"/>
  <c r="I11" i="3"/>
  <c r="H11" i="3"/>
  <c r="G11" i="3"/>
  <c r="F11" i="3"/>
  <c r="E11" i="3"/>
  <c r="D11" i="3"/>
  <c r="C11" i="3"/>
  <c r="B11" i="3"/>
  <c r="K8" i="4" l="1"/>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AD3" i="4" l="1"/>
  <c r="AE3" i="4"/>
  <c r="AF3" i="4"/>
  <c r="AG3" i="4"/>
  <c r="AH3" i="4"/>
  <c r="AI3" i="4"/>
  <c r="AD4" i="4"/>
  <c r="AE4" i="4"/>
  <c r="AF4" i="4"/>
  <c r="AG4" i="4"/>
  <c r="AH4" i="4"/>
  <c r="AI4" i="4"/>
  <c r="AD5" i="4"/>
  <c r="AE5" i="4"/>
  <c r="AF5" i="4"/>
  <c r="AG5" i="4"/>
  <c r="AH5" i="4"/>
  <c r="AI5" i="4"/>
  <c r="AD6" i="4"/>
  <c r="AE6" i="4"/>
  <c r="AF6" i="4"/>
  <c r="AG6" i="4"/>
  <c r="AH6" i="4"/>
  <c r="AI6" i="4"/>
  <c r="AD7" i="4"/>
  <c r="AE7" i="4"/>
  <c r="AF7" i="4"/>
  <c r="AG7" i="4"/>
  <c r="AH7" i="4"/>
  <c r="AI7" i="4"/>
  <c r="AD8" i="4"/>
  <c r="AE8" i="4"/>
  <c r="AF8" i="4"/>
  <c r="AG8" i="4"/>
  <c r="AH8" i="4"/>
  <c r="AI8" i="4"/>
  <c r="AD9" i="4"/>
  <c r="AE9" i="4"/>
  <c r="AF9" i="4"/>
  <c r="AG9" i="4"/>
  <c r="AH9" i="4"/>
  <c r="AI9" i="4"/>
  <c r="AD10" i="4"/>
  <c r="AE10" i="4"/>
  <c r="AF10" i="4"/>
  <c r="AG10" i="4"/>
  <c r="AH10" i="4"/>
  <c r="AI10" i="4"/>
  <c r="AD11" i="4"/>
  <c r="AE11" i="4"/>
  <c r="AF11" i="4"/>
  <c r="AG11" i="4"/>
  <c r="AH11" i="4"/>
  <c r="AI11" i="4"/>
  <c r="AD12" i="4"/>
  <c r="AE12" i="4"/>
  <c r="AF12" i="4"/>
  <c r="AG12" i="4"/>
  <c r="AH12" i="4"/>
  <c r="AI12" i="4"/>
  <c r="AD13" i="4"/>
  <c r="AE13" i="4"/>
  <c r="AF13" i="4"/>
  <c r="AG13" i="4"/>
  <c r="AH13" i="4"/>
  <c r="AI13" i="4"/>
  <c r="AD14" i="4"/>
  <c r="AE14" i="4"/>
  <c r="AF14" i="4"/>
  <c r="AG14" i="4"/>
  <c r="AH14" i="4"/>
  <c r="AI14" i="4"/>
  <c r="AD15" i="4"/>
  <c r="AE15" i="4"/>
  <c r="AF15" i="4"/>
  <c r="AG15" i="4"/>
  <c r="AH15" i="4"/>
  <c r="AI15" i="4"/>
  <c r="AD16" i="4"/>
  <c r="AE16" i="4"/>
  <c r="AF16" i="4"/>
  <c r="AG16" i="4"/>
  <c r="AH16" i="4"/>
  <c r="AI16" i="4"/>
  <c r="AD17" i="4"/>
  <c r="AE17" i="4"/>
  <c r="AF17" i="4"/>
  <c r="AG17" i="4"/>
  <c r="AH17" i="4"/>
  <c r="AI17" i="4"/>
  <c r="AD18" i="4"/>
  <c r="AE18" i="4"/>
  <c r="AF18" i="4"/>
  <c r="AG18" i="4"/>
  <c r="AH18" i="4"/>
  <c r="AI18" i="4"/>
  <c r="AD19" i="4"/>
  <c r="AE19" i="4"/>
  <c r="AF19" i="4"/>
  <c r="AG19" i="4"/>
  <c r="AH19" i="4"/>
  <c r="AI19" i="4"/>
  <c r="AD20" i="4"/>
  <c r="AE20" i="4"/>
  <c r="AF20" i="4"/>
  <c r="AG20" i="4"/>
  <c r="AH20" i="4"/>
  <c r="AI20" i="4"/>
  <c r="AD21" i="4"/>
  <c r="AE21" i="4"/>
  <c r="AF21" i="4"/>
  <c r="AG21" i="4"/>
  <c r="AH21" i="4"/>
  <c r="AI21" i="4"/>
  <c r="AD22" i="4"/>
  <c r="AE22" i="4"/>
  <c r="AF22" i="4"/>
  <c r="AG22" i="4"/>
  <c r="AH22" i="4"/>
  <c r="AI22" i="4"/>
  <c r="AD23" i="4"/>
  <c r="AE23" i="4"/>
  <c r="AF23" i="4"/>
  <c r="AG23" i="4"/>
  <c r="AH23" i="4"/>
  <c r="AI23" i="4"/>
  <c r="AD24" i="4"/>
  <c r="AE24" i="4"/>
  <c r="AF24" i="4"/>
  <c r="AG24" i="4"/>
  <c r="AH24" i="4"/>
  <c r="AI24" i="4"/>
  <c r="AD25" i="4"/>
  <c r="AE25" i="4"/>
  <c r="AF25" i="4"/>
  <c r="AG25" i="4"/>
  <c r="AH25" i="4"/>
  <c r="AI25" i="4"/>
  <c r="AD26" i="4"/>
  <c r="AE26" i="4"/>
  <c r="AF26" i="4"/>
  <c r="AG26" i="4"/>
  <c r="AH26" i="4"/>
  <c r="AI26" i="4"/>
  <c r="AD27" i="4"/>
  <c r="AE27" i="4"/>
  <c r="AF27" i="4"/>
  <c r="AG27" i="4"/>
  <c r="AH27" i="4"/>
  <c r="AI27" i="4"/>
  <c r="AD28" i="4"/>
  <c r="AE28" i="4"/>
  <c r="AF28" i="4"/>
  <c r="AG28" i="4"/>
  <c r="AH28" i="4"/>
  <c r="AI28" i="4"/>
  <c r="AD29" i="4"/>
  <c r="AE29" i="4"/>
  <c r="AF29" i="4"/>
  <c r="AG29" i="4"/>
  <c r="AH29" i="4"/>
  <c r="AI29" i="4"/>
  <c r="AD30" i="4"/>
  <c r="AE30" i="4"/>
  <c r="AF30" i="4"/>
  <c r="AG30" i="4"/>
  <c r="AH30" i="4"/>
  <c r="AI30" i="4"/>
  <c r="AD31" i="4"/>
  <c r="AE31" i="4"/>
  <c r="AF31" i="4"/>
  <c r="AG31" i="4"/>
  <c r="AH31" i="4"/>
  <c r="AI31" i="4"/>
  <c r="AD32" i="4"/>
  <c r="AE32" i="4"/>
  <c r="AF32" i="4"/>
  <c r="AG32" i="4"/>
  <c r="AH32" i="4"/>
  <c r="AI32" i="4"/>
  <c r="AD33" i="4"/>
  <c r="AE33" i="4"/>
  <c r="AF33" i="4"/>
  <c r="AG33" i="4"/>
  <c r="AH33" i="4"/>
  <c r="AI33" i="4"/>
  <c r="AD34" i="4"/>
  <c r="AE34" i="4"/>
  <c r="AF34" i="4"/>
  <c r="AG34" i="4"/>
  <c r="AH34" i="4"/>
  <c r="AI34" i="4"/>
  <c r="AD35" i="4"/>
  <c r="AE35" i="4"/>
  <c r="AF35" i="4"/>
  <c r="AG35" i="4"/>
  <c r="AH35" i="4"/>
  <c r="AI35" i="4"/>
  <c r="AD36" i="4"/>
  <c r="AE36" i="4"/>
  <c r="AF36" i="4"/>
  <c r="AG36" i="4"/>
  <c r="AH36" i="4"/>
  <c r="AI36" i="4"/>
  <c r="AD37" i="4"/>
  <c r="AE37" i="4"/>
  <c r="AF37" i="4"/>
  <c r="AG37" i="4"/>
  <c r="AH37" i="4"/>
  <c r="AI37" i="4"/>
  <c r="AD38" i="4"/>
  <c r="AE38" i="4"/>
  <c r="AF38" i="4"/>
  <c r="AG38" i="4"/>
  <c r="AH38" i="4"/>
  <c r="AI38" i="4"/>
  <c r="AD39" i="4"/>
  <c r="AE39" i="4"/>
  <c r="AF39" i="4"/>
  <c r="AG39" i="4"/>
  <c r="AH39" i="4"/>
  <c r="AI39" i="4"/>
  <c r="AD40" i="4"/>
  <c r="AE40" i="4"/>
  <c r="AF40" i="4"/>
  <c r="AG40" i="4"/>
  <c r="AH40" i="4"/>
  <c r="AI40" i="4"/>
  <c r="AD41" i="4"/>
  <c r="AE41" i="4"/>
  <c r="AF41" i="4"/>
  <c r="AG41" i="4"/>
  <c r="AH41" i="4"/>
  <c r="AI41" i="4"/>
  <c r="AD42" i="4"/>
  <c r="AE42" i="4"/>
  <c r="AF42" i="4"/>
  <c r="AG42" i="4"/>
  <c r="AH42" i="4"/>
  <c r="AI42" i="4"/>
  <c r="AD43" i="4"/>
  <c r="AE43" i="4"/>
  <c r="AF43" i="4"/>
  <c r="AG43" i="4"/>
  <c r="AH43" i="4"/>
  <c r="AI43" i="4"/>
  <c r="AD44" i="4"/>
  <c r="AE44" i="4"/>
  <c r="AF44" i="4"/>
  <c r="AG44" i="4"/>
  <c r="AH44" i="4"/>
  <c r="AI44" i="4"/>
  <c r="AD45" i="4"/>
  <c r="AE45" i="4"/>
  <c r="AF45" i="4"/>
  <c r="AG45" i="4"/>
  <c r="AH45" i="4"/>
  <c r="AI45" i="4"/>
  <c r="AD46" i="4"/>
  <c r="AE46" i="4"/>
  <c r="AF46" i="4"/>
  <c r="AG46" i="4"/>
  <c r="AH46" i="4"/>
  <c r="AI46" i="4"/>
  <c r="AD47" i="4"/>
  <c r="AE47" i="4"/>
  <c r="AF47" i="4"/>
  <c r="AG47" i="4"/>
  <c r="AH47" i="4"/>
  <c r="AI47" i="4"/>
  <c r="AD48" i="4"/>
  <c r="AE48" i="4"/>
  <c r="AF48" i="4"/>
  <c r="AG48" i="4"/>
  <c r="AH48" i="4"/>
  <c r="AI48" i="4"/>
  <c r="AD49" i="4"/>
  <c r="AE49" i="4"/>
  <c r="AF49" i="4"/>
  <c r="AG49" i="4"/>
  <c r="AH49" i="4"/>
  <c r="AI49" i="4"/>
  <c r="AD50" i="4"/>
  <c r="AE50" i="4"/>
  <c r="AF50" i="4"/>
  <c r="AG50" i="4"/>
  <c r="AH50" i="4"/>
  <c r="AI50" i="4"/>
  <c r="AD51" i="4"/>
  <c r="AE51" i="4"/>
  <c r="AF51" i="4"/>
  <c r="AG51" i="4"/>
  <c r="AH51" i="4"/>
  <c r="AI51" i="4"/>
  <c r="AD52" i="4"/>
  <c r="AE52" i="4"/>
  <c r="AF52" i="4"/>
  <c r="AG52" i="4"/>
  <c r="AH52" i="4"/>
  <c r="AI52" i="4"/>
  <c r="AD53" i="4"/>
  <c r="AE53" i="4"/>
  <c r="AF53" i="4"/>
  <c r="AG53" i="4"/>
  <c r="AH53" i="4"/>
  <c r="AI53" i="4"/>
  <c r="AD54" i="4"/>
  <c r="AE54" i="4"/>
  <c r="AF54" i="4"/>
  <c r="AG54" i="4"/>
  <c r="AH54" i="4"/>
  <c r="AI54" i="4"/>
  <c r="AD55" i="4"/>
  <c r="AE55" i="4"/>
  <c r="AF55" i="4"/>
  <c r="AG55" i="4"/>
  <c r="AH55" i="4"/>
  <c r="AI55" i="4"/>
  <c r="AD56" i="4"/>
  <c r="AE56" i="4"/>
  <c r="AF56" i="4"/>
  <c r="AG56" i="4"/>
  <c r="AH56" i="4"/>
  <c r="AI56" i="4"/>
  <c r="AD57" i="4"/>
  <c r="AE57" i="4"/>
  <c r="AF57" i="4"/>
  <c r="AG57" i="4"/>
  <c r="AH57" i="4"/>
  <c r="AI57" i="4"/>
  <c r="AD58" i="4"/>
  <c r="AE58" i="4"/>
  <c r="AF58" i="4"/>
  <c r="AG58" i="4"/>
  <c r="AH58" i="4"/>
  <c r="AI58" i="4"/>
  <c r="AD59" i="4"/>
  <c r="AE59" i="4"/>
  <c r="AF59" i="4"/>
  <c r="AG59" i="4"/>
  <c r="AH59" i="4"/>
  <c r="AI59" i="4"/>
  <c r="AD60" i="4"/>
  <c r="AE60" i="4"/>
  <c r="AF60" i="4"/>
  <c r="AG60" i="4"/>
  <c r="AH60" i="4"/>
  <c r="AI60" i="4"/>
  <c r="AD61" i="4"/>
  <c r="AE61" i="4"/>
  <c r="AF61" i="4"/>
  <c r="AG61" i="4"/>
  <c r="AH61" i="4"/>
  <c r="AI61" i="4"/>
  <c r="AD62" i="4"/>
  <c r="AE62" i="4"/>
  <c r="AF62" i="4"/>
  <c r="AG62" i="4"/>
  <c r="AH62" i="4"/>
  <c r="AI62" i="4"/>
  <c r="AD63" i="4"/>
  <c r="AE63" i="4"/>
  <c r="AF63" i="4"/>
  <c r="AG63" i="4"/>
  <c r="AH63" i="4"/>
  <c r="AI63" i="4"/>
  <c r="AD64" i="4"/>
  <c r="AE64" i="4"/>
  <c r="AF64" i="4"/>
  <c r="AG64" i="4"/>
  <c r="AH64" i="4"/>
  <c r="AI64" i="4"/>
  <c r="AD65" i="4"/>
  <c r="AE65" i="4"/>
  <c r="AF65" i="4"/>
  <c r="AG65" i="4"/>
  <c r="AH65" i="4"/>
  <c r="AI65" i="4"/>
  <c r="AD66" i="4"/>
  <c r="AE66" i="4"/>
  <c r="AF66" i="4"/>
  <c r="AG66" i="4"/>
  <c r="AH66" i="4"/>
  <c r="AI66" i="4"/>
  <c r="AD67" i="4"/>
  <c r="AE67" i="4"/>
  <c r="AF67" i="4"/>
  <c r="AG67" i="4"/>
  <c r="AH67" i="4"/>
  <c r="AI67" i="4"/>
  <c r="AD68" i="4"/>
  <c r="AE68" i="4"/>
  <c r="AF68" i="4"/>
  <c r="AG68" i="4"/>
  <c r="AH68" i="4"/>
  <c r="AI68" i="4"/>
  <c r="AD69" i="4"/>
  <c r="AE69" i="4"/>
  <c r="AF69" i="4"/>
  <c r="AG69" i="4"/>
  <c r="AH69" i="4"/>
  <c r="AI69" i="4"/>
  <c r="AD70" i="4"/>
  <c r="AE70" i="4"/>
  <c r="AF70" i="4"/>
  <c r="AG70" i="4"/>
  <c r="AH70" i="4"/>
  <c r="AI70" i="4"/>
  <c r="AD71" i="4"/>
  <c r="AE71" i="4"/>
  <c r="AF71" i="4"/>
  <c r="AG71" i="4"/>
  <c r="AH71" i="4"/>
  <c r="AI71" i="4"/>
  <c r="AD72" i="4"/>
  <c r="AE72" i="4"/>
  <c r="AF72" i="4"/>
  <c r="AG72" i="4"/>
  <c r="AH72" i="4"/>
  <c r="AI72" i="4"/>
  <c r="AD73" i="4"/>
  <c r="AE73" i="4"/>
  <c r="AF73" i="4"/>
  <c r="AG73" i="4"/>
  <c r="AH73" i="4"/>
  <c r="AI73" i="4"/>
  <c r="AD74" i="4"/>
  <c r="AE74" i="4"/>
  <c r="AF74" i="4"/>
  <c r="AG74" i="4"/>
  <c r="AH74" i="4"/>
  <c r="AI74" i="4"/>
  <c r="AD75" i="4"/>
  <c r="AE75" i="4"/>
  <c r="AF75" i="4"/>
  <c r="AG75" i="4"/>
  <c r="AH75" i="4"/>
  <c r="AI75" i="4"/>
  <c r="AD76" i="4"/>
  <c r="AE76" i="4"/>
  <c r="AF76" i="4"/>
  <c r="AG76" i="4"/>
  <c r="AH76" i="4"/>
  <c r="AI76" i="4"/>
  <c r="AD77" i="4"/>
  <c r="AE77" i="4"/>
  <c r="AF77" i="4"/>
  <c r="AG77" i="4"/>
  <c r="AH77" i="4"/>
  <c r="AI77" i="4"/>
  <c r="AD78" i="4"/>
  <c r="AE78" i="4"/>
  <c r="AF78" i="4"/>
  <c r="AG78" i="4"/>
  <c r="AH78" i="4"/>
  <c r="AI78" i="4"/>
  <c r="AD79" i="4"/>
  <c r="AE79" i="4"/>
  <c r="AF79" i="4"/>
  <c r="AG79" i="4"/>
  <c r="AH79" i="4"/>
  <c r="AI79" i="4"/>
  <c r="AD80" i="4"/>
  <c r="AE80" i="4"/>
  <c r="AF80" i="4"/>
  <c r="AG80" i="4"/>
  <c r="AH80" i="4"/>
  <c r="AI80" i="4"/>
  <c r="AD81" i="4"/>
  <c r="AE81" i="4"/>
  <c r="AF81" i="4"/>
  <c r="AG81" i="4"/>
  <c r="AH81" i="4"/>
  <c r="AI81" i="4"/>
  <c r="AD82" i="4"/>
  <c r="AE82" i="4"/>
  <c r="AF82" i="4"/>
  <c r="AG82" i="4"/>
  <c r="AH82" i="4"/>
  <c r="AI82" i="4"/>
  <c r="AD83" i="4"/>
  <c r="AE83" i="4"/>
  <c r="AF83" i="4"/>
  <c r="AG83" i="4"/>
  <c r="AH83" i="4"/>
  <c r="AI83" i="4"/>
  <c r="AD84" i="4"/>
  <c r="AE84" i="4"/>
  <c r="AF84" i="4"/>
  <c r="AG84" i="4"/>
  <c r="AH84" i="4"/>
  <c r="AI84" i="4"/>
  <c r="AD85" i="4"/>
  <c r="AE85" i="4"/>
  <c r="AF85" i="4"/>
  <c r="AG85" i="4"/>
  <c r="AH85" i="4"/>
  <c r="AI85" i="4"/>
  <c r="AD86" i="4"/>
  <c r="AE86" i="4"/>
  <c r="AF86" i="4"/>
  <c r="AG86" i="4"/>
  <c r="AH86" i="4"/>
  <c r="AI86" i="4"/>
  <c r="AD87" i="4"/>
  <c r="AE87" i="4"/>
  <c r="AF87" i="4"/>
  <c r="AG87" i="4"/>
  <c r="AH87" i="4"/>
  <c r="AI87" i="4"/>
  <c r="AD88" i="4"/>
  <c r="AE88" i="4"/>
  <c r="AF88" i="4"/>
  <c r="AG88" i="4"/>
  <c r="AH88" i="4"/>
  <c r="AI88" i="4"/>
  <c r="AD89" i="4"/>
  <c r="AE89" i="4"/>
  <c r="AF89" i="4"/>
  <c r="AG89" i="4"/>
  <c r="AH89" i="4"/>
  <c r="AI89" i="4"/>
  <c r="AD90" i="4"/>
  <c r="AE90" i="4"/>
  <c r="AF90" i="4"/>
  <c r="AG90" i="4"/>
  <c r="AH90" i="4"/>
  <c r="AI90" i="4"/>
  <c r="AD91" i="4"/>
  <c r="AE91" i="4"/>
  <c r="AF91" i="4"/>
  <c r="AG91" i="4"/>
  <c r="AH91" i="4"/>
  <c r="AI91" i="4"/>
  <c r="AD92" i="4"/>
  <c r="AE92" i="4"/>
  <c r="AF92" i="4"/>
  <c r="AG92" i="4"/>
  <c r="AH92" i="4"/>
  <c r="AI92" i="4"/>
  <c r="AD93" i="4"/>
  <c r="AE93" i="4"/>
  <c r="AF93" i="4"/>
  <c r="AG93" i="4"/>
  <c r="AH93" i="4"/>
  <c r="AI93" i="4"/>
  <c r="AD94" i="4"/>
  <c r="AE94" i="4"/>
  <c r="AF94" i="4"/>
  <c r="AG94" i="4"/>
  <c r="AH94" i="4"/>
  <c r="AI94" i="4"/>
  <c r="AD95" i="4"/>
  <c r="AE95" i="4"/>
  <c r="AF95" i="4"/>
  <c r="AG95" i="4"/>
  <c r="AH95" i="4"/>
  <c r="AI95" i="4"/>
  <c r="AD96" i="4"/>
  <c r="AE96" i="4"/>
  <c r="AF96" i="4"/>
  <c r="AG96" i="4"/>
  <c r="AH96" i="4"/>
  <c r="AI96" i="4"/>
  <c r="AD97" i="4"/>
  <c r="AE97" i="4"/>
  <c r="AF97" i="4"/>
  <c r="AG97" i="4"/>
  <c r="AH97" i="4"/>
  <c r="AI97" i="4"/>
  <c r="AD98" i="4"/>
  <c r="AE98" i="4"/>
  <c r="AF98" i="4"/>
  <c r="AG98" i="4"/>
  <c r="AH98" i="4"/>
  <c r="AI98" i="4"/>
  <c r="AD99" i="4"/>
  <c r="AE99" i="4"/>
  <c r="AF99" i="4"/>
  <c r="AG99" i="4"/>
  <c r="AH99" i="4"/>
  <c r="AI99" i="4"/>
  <c r="AD100" i="4"/>
  <c r="AE100" i="4"/>
  <c r="AF100" i="4"/>
  <c r="AG100" i="4"/>
  <c r="AH100" i="4"/>
  <c r="AI100" i="4"/>
  <c r="AD101" i="4"/>
  <c r="AE101" i="4"/>
  <c r="AF101" i="4"/>
  <c r="AG101" i="4"/>
  <c r="AH101" i="4"/>
  <c r="AI101" i="4"/>
  <c r="AD102" i="4"/>
  <c r="AE102" i="4"/>
  <c r="AF102" i="4"/>
  <c r="AG102" i="4"/>
  <c r="AH102" i="4"/>
  <c r="AI102" i="4"/>
  <c r="AD103" i="4"/>
  <c r="AE103" i="4"/>
  <c r="AF103" i="4"/>
  <c r="AG103" i="4"/>
  <c r="AH103" i="4"/>
  <c r="AI103" i="4"/>
  <c r="AD104" i="4"/>
  <c r="AE104" i="4"/>
  <c r="AF104" i="4"/>
  <c r="AG104" i="4"/>
  <c r="AH104" i="4"/>
  <c r="AI104" i="4"/>
  <c r="AD105" i="4"/>
  <c r="AE105" i="4"/>
  <c r="AF105" i="4"/>
  <c r="AG105" i="4"/>
  <c r="AH105" i="4"/>
  <c r="AI105" i="4"/>
  <c r="AD106" i="4"/>
  <c r="AE106" i="4"/>
  <c r="AF106" i="4"/>
  <c r="AG106" i="4"/>
  <c r="AH106" i="4"/>
  <c r="AI106" i="4"/>
  <c r="AD107" i="4"/>
  <c r="AE107" i="4"/>
  <c r="AF107" i="4"/>
  <c r="AG107" i="4"/>
  <c r="AH107" i="4"/>
  <c r="AI107" i="4"/>
  <c r="AD108" i="4"/>
  <c r="AE108" i="4"/>
  <c r="AF108" i="4"/>
  <c r="AG108" i="4"/>
  <c r="AH108" i="4"/>
  <c r="AI108" i="4"/>
  <c r="AD109" i="4"/>
  <c r="AE109" i="4"/>
  <c r="AF109" i="4"/>
  <c r="AG109" i="4"/>
  <c r="AH109" i="4"/>
  <c r="AI109" i="4"/>
  <c r="AD110" i="4"/>
  <c r="AE110" i="4"/>
  <c r="AF110" i="4"/>
  <c r="AG110" i="4"/>
  <c r="AH110" i="4"/>
  <c r="AI110" i="4"/>
  <c r="AD111" i="4"/>
  <c r="AE111" i="4"/>
  <c r="AF111" i="4"/>
  <c r="AG111" i="4"/>
  <c r="AH111" i="4"/>
  <c r="AI111" i="4"/>
  <c r="AD112" i="4"/>
  <c r="AE112" i="4"/>
  <c r="AF112" i="4"/>
  <c r="AG112" i="4"/>
  <c r="AH112" i="4"/>
  <c r="AI112" i="4"/>
  <c r="AD113" i="4"/>
  <c r="AE113" i="4"/>
  <c r="AF113" i="4"/>
  <c r="AG113" i="4"/>
  <c r="AH113" i="4"/>
  <c r="AI113" i="4"/>
  <c r="AD114" i="4"/>
  <c r="AE114" i="4"/>
  <c r="AF114" i="4"/>
  <c r="AG114" i="4"/>
  <c r="AH114" i="4"/>
  <c r="AI114" i="4"/>
  <c r="AD115" i="4"/>
  <c r="AE115" i="4"/>
  <c r="AF115" i="4"/>
  <c r="AG115" i="4"/>
  <c r="AH115" i="4"/>
  <c r="AI115" i="4"/>
  <c r="AD116" i="4"/>
  <c r="AE116" i="4"/>
  <c r="AF116" i="4"/>
  <c r="AG116" i="4"/>
  <c r="AH116" i="4"/>
  <c r="AI116" i="4"/>
  <c r="AD117" i="4"/>
  <c r="AE117" i="4"/>
  <c r="AF117" i="4"/>
  <c r="AG117" i="4"/>
  <c r="AH117" i="4"/>
  <c r="AI117" i="4"/>
  <c r="AD118" i="4"/>
  <c r="AE118" i="4"/>
  <c r="AF118" i="4"/>
  <c r="AG118" i="4"/>
  <c r="AH118" i="4"/>
  <c r="AI118" i="4"/>
  <c r="AD119" i="4"/>
  <c r="AE119" i="4"/>
  <c r="AF119" i="4"/>
  <c r="AG119" i="4"/>
  <c r="AH119" i="4"/>
  <c r="AI119" i="4"/>
  <c r="AD120" i="4"/>
  <c r="AE120" i="4"/>
  <c r="AF120" i="4"/>
  <c r="AG120" i="4"/>
  <c r="AH120" i="4"/>
  <c r="AI120" i="4"/>
  <c r="AD121" i="4"/>
  <c r="AE121" i="4"/>
  <c r="AF121" i="4"/>
  <c r="AG121" i="4"/>
  <c r="AH121" i="4"/>
  <c r="AI121" i="4"/>
  <c r="AD122" i="4"/>
  <c r="AE122" i="4"/>
  <c r="AF122" i="4"/>
  <c r="AG122" i="4"/>
  <c r="AH122" i="4"/>
  <c r="AI122" i="4"/>
  <c r="AD123" i="4"/>
  <c r="AE123" i="4"/>
  <c r="AF123" i="4"/>
  <c r="AG123" i="4"/>
  <c r="AH123" i="4"/>
  <c r="AI123" i="4"/>
  <c r="AD124" i="4"/>
  <c r="AE124" i="4"/>
  <c r="AF124" i="4"/>
  <c r="AG124" i="4"/>
  <c r="AH124" i="4"/>
  <c r="AI124" i="4"/>
  <c r="AD125" i="4"/>
  <c r="AE125" i="4"/>
  <c r="AF125" i="4"/>
  <c r="AG125" i="4"/>
  <c r="AH125" i="4"/>
  <c r="AI125" i="4"/>
  <c r="AD126" i="4"/>
  <c r="AE126" i="4"/>
  <c r="AF126" i="4"/>
  <c r="AG126" i="4"/>
  <c r="AH126" i="4"/>
  <c r="AI126" i="4"/>
  <c r="AD127" i="4"/>
  <c r="AE127" i="4"/>
  <c r="AF127" i="4"/>
  <c r="AG127" i="4"/>
  <c r="AH127" i="4"/>
  <c r="AI127" i="4"/>
  <c r="AD128" i="4"/>
  <c r="AE128" i="4"/>
  <c r="AF128" i="4"/>
  <c r="AG128" i="4"/>
  <c r="AH128" i="4"/>
  <c r="AI128" i="4"/>
  <c r="AD129" i="4"/>
  <c r="AE129" i="4"/>
  <c r="AF129" i="4"/>
  <c r="AG129" i="4"/>
  <c r="AH129" i="4"/>
  <c r="AI129" i="4"/>
  <c r="AD130" i="4"/>
  <c r="AE130" i="4"/>
  <c r="AF130" i="4"/>
  <c r="AG130" i="4"/>
  <c r="AH130" i="4"/>
  <c r="AI130" i="4"/>
  <c r="AD131" i="4"/>
  <c r="AE131" i="4"/>
  <c r="AF131" i="4"/>
  <c r="AG131" i="4"/>
  <c r="AH131" i="4"/>
  <c r="AI131" i="4"/>
  <c r="AD132" i="4"/>
  <c r="AE132" i="4"/>
  <c r="AF132" i="4"/>
  <c r="AG132" i="4"/>
  <c r="AH132" i="4"/>
  <c r="AI132" i="4"/>
  <c r="AD133" i="4"/>
  <c r="AE133" i="4"/>
  <c r="AF133" i="4"/>
  <c r="AG133" i="4"/>
  <c r="AH133" i="4"/>
  <c r="AI133" i="4"/>
  <c r="AD134" i="4"/>
  <c r="AE134" i="4"/>
  <c r="AF134" i="4"/>
  <c r="AG134" i="4"/>
  <c r="AH134" i="4"/>
  <c r="AI134" i="4"/>
  <c r="AD135" i="4"/>
  <c r="AE135" i="4"/>
  <c r="AF135" i="4"/>
  <c r="AG135" i="4"/>
  <c r="AH135" i="4"/>
  <c r="AI135" i="4"/>
  <c r="AD136" i="4"/>
  <c r="AE136" i="4"/>
  <c r="AF136" i="4"/>
  <c r="AG136" i="4"/>
  <c r="AH136" i="4"/>
  <c r="AI136" i="4"/>
  <c r="AD137" i="4"/>
  <c r="AE137" i="4"/>
  <c r="AF137" i="4"/>
  <c r="AG137" i="4"/>
  <c r="AH137" i="4"/>
  <c r="AI137" i="4"/>
  <c r="AD138" i="4"/>
  <c r="AE138" i="4"/>
  <c r="AF138" i="4"/>
  <c r="AG138" i="4"/>
  <c r="AH138" i="4"/>
  <c r="AI138" i="4"/>
  <c r="AD139" i="4"/>
  <c r="AE139" i="4"/>
  <c r="AF139" i="4"/>
  <c r="AG139" i="4"/>
  <c r="AH139" i="4"/>
  <c r="AI139" i="4"/>
  <c r="AD140" i="4"/>
  <c r="AE140" i="4"/>
  <c r="AF140" i="4"/>
  <c r="AG140" i="4"/>
  <c r="AH140" i="4"/>
  <c r="AI140" i="4"/>
  <c r="AD141" i="4"/>
  <c r="AE141" i="4"/>
  <c r="AF141" i="4"/>
  <c r="AG141" i="4"/>
  <c r="AH141" i="4"/>
  <c r="AI141" i="4"/>
  <c r="AD142" i="4"/>
  <c r="AE142" i="4"/>
  <c r="AF142" i="4"/>
  <c r="AG142" i="4"/>
  <c r="AH142" i="4"/>
  <c r="AI142" i="4"/>
  <c r="AD143" i="4"/>
  <c r="AE143" i="4"/>
  <c r="AF143" i="4"/>
  <c r="AG143" i="4"/>
  <c r="AH143" i="4"/>
  <c r="AI143" i="4"/>
  <c r="AD144" i="4"/>
  <c r="AE144" i="4"/>
  <c r="AF144" i="4"/>
  <c r="AG144" i="4"/>
  <c r="AH144" i="4"/>
  <c r="AI144" i="4"/>
  <c r="AD145" i="4"/>
  <c r="AE145" i="4"/>
  <c r="AF145" i="4"/>
  <c r="AG145" i="4"/>
  <c r="AH145" i="4"/>
  <c r="AI145" i="4"/>
  <c r="AD146" i="4"/>
  <c r="AE146" i="4"/>
  <c r="AF146" i="4"/>
  <c r="AG146" i="4"/>
  <c r="AH146" i="4"/>
  <c r="AI146" i="4"/>
  <c r="AD147" i="4"/>
  <c r="AE147" i="4"/>
  <c r="AF147" i="4"/>
  <c r="AG147" i="4"/>
  <c r="AH147" i="4"/>
  <c r="AI147" i="4"/>
  <c r="AD148" i="4"/>
  <c r="AE148" i="4"/>
  <c r="AF148" i="4"/>
  <c r="AG148" i="4"/>
  <c r="AH148" i="4"/>
  <c r="AI148" i="4"/>
  <c r="AD149" i="4"/>
  <c r="AE149" i="4"/>
  <c r="AF149" i="4"/>
  <c r="AG149" i="4"/>
  <c r="AH149" i="4"/>
  <c r="AI149" i="4"/>
  <c r="AD150" i="4"/>
  <c r="AE150" i="4"/>
  <c r="AF150" i="4"/>
  <c r="AG150" i="4"/>
  <c r="AH150" i="4"/>
  <c r="AI150" i="4"/>
  <c r="AD151" i="4"/>
  <c r="AE151" i="4"/>
  <c r="AF151" i="4"/>
  <c r="AG151" i="4"/>
  <c r="AH151" i="4"/>
  <c r="AI151" i="4"/>
  <c r="AD152" i="4"/>
  <c r="AE152" i="4"/>
  <c r="AF152" i="4"/>
  <c r="AG152" i="4"/>
  <c r="AH152" i="4"/>
  <c r="AI152" i="4"/>
  <c r="AD153" i="4"/>
  <c r="AE153" i="4"/>
  <c r="AF153" i="4"/>
  <c r="AG153" i="4"/>
  <c r="AH153" i="4"/>
  <c r="AI153" i="4"/>
  <c r="AD154" i="4"/>
  <c r="AE154" i="4"/>
  <c r="AF154" i="4"/>
  <c r="AG154" i="4"/>
  <c r="AH154" i="4"/>
  <c r="AI154" i="4"/>
  <c r="AD155" i="4"/>
  <c r="AE155" i="4"/>
  <c r="AF155" i="4"/>
  <c r="AG155" i="4"/>
  <c r="AH155" i="4"/>
  <c r="AI155" i="4"/>
  <c r="AD156" i="4"/>
  <c r="AE156" i="4"/>
  <c r="AF156" i="4"/>
  <c r="AG156" i="4"/>
  <c r="AH156" i="4"/>
  <c r="AI156" i="4"/>
  <c r="AD157" i="4"/>
  <c r="AE157" i="4"/>
  <c r="AF157" i="4"/>
  <c r="AG157" i="4"/>
  <c r="AH157" i="4"/>
  <c r="AI157" i="4"/>
  <c r="AD158" i="4"/>
  <c r="AE158" i="4"/>
  <c r="AF158" i="4"/>
  <c r="AG158" i="4"/>
  <c r="AH158" i="4"/>
  <c r="AI158" i="4"/>
  <c r="AD159" i="4"/>
  <c r="AE159" i="4"/>
  <c r="AF159" i="4"/>
  <c r="AG159" i="4"/>
  <c r="AH159" i="4"/>
  <c r="AI159" i="4"/>
  <c r="AD160" i="4"/>
  <c r="AE160" i="4"/>
  <c r="AF160" i="4"/>
  <c r="AG160" i="4"/>
  <c r="AH160" i="4"/>
  <c r="AI160" i="4"/>
  <c r="AD161" i="4"/>
  <c r="AE161" i="4"/>
  <c r="AF161" i="4"/>
  <c r="AG161" i="4"/>
  <c r="AH161" i="4"/>
  <c r="AI161" i="4"/>
  <c r="AD162" i="4"/>
  <c r="AE162" i="4"/>
  <c r="AF162" i="4"/>
  <c r="AG162" i="4"/>
  <c r="AH162" i="4"/>
  <c r="AI162" i="4"/>
  <c r="AD163" i="4"/>
  <c r="AE163" i="4"/>
  <c r="AF163" i="4"/>
  <c r="AG163" i="4"/>
  <c r="AH163" i="4"/>
  <c r="AI163" i="4"/>
  <c r="AD164" i="4"/>
  <c r="AE164" i="4"/>
  <c r="AF164" i="4"/>
  <c r="AG164" i="4"/>
  <c r="AH164" i="4"/>
  <c r="AI164" i="4"/>
  <c r="AD165" i="4"/>
  <c r="AE165" i="4"/>
  <c r="AF165" i="4"/>
  <c r="AG165" i="4"/>
  <c r="AH165" i="4"/>
  <c r="AI165" i="4"/>
  <c r="AD166" i="4"/>
  <c r="AE166" i="4"/>
  <c r="AF166" i="4"/>
  <c r="AG166" i="4"/>
  <c r="AH166" i="4"/>
  <c r="AI166" i="4"/>
  <c r="AD167" i="4"/>
  <c r="AE167" i="4"/>
  <c r="AF167" i="4"/>
  <c r="AG167" i="4"/>
  <c r="AH167" i="4"/>
  <c r="AI167" i="4"/>
  <c r="AD168" i="4"/>
  <c r="AE168" i="4"/>
  <c r="AF168" i="4"/>
  <c r="AG168" i="4"/>
  <c r="AH168" i="4"/>
  <c r="AI168" i="4"/>
  <c r="AD169" i="4"/>
  <c r="AE169" i="4"/>
  <c r="AF169" i="4"/>
  <c r="AG169" i="4"/>
  <c r="AH169" i="4"/>
  <c r="AI169" i="4"/>
  <c r="AD170" i="4"/>
  <c r="AE170" i="4"/>
  <c r="AF170" i="4"/>
  <c r="AG170" i="4"/>
  <c r="AH170" i="4"/>
  <c r="AI170" i="4"/>
  <c r="AD171" i="4"/>
  <c r="AE171" i="4"/>
  <c r="AF171" i="4"/>
  <c r="AG171" i="4"/>
  <c r="AH171" i="4"/>
  <c r="AI171" i="4"/>
  <c r="AD172" i="4"/>
  <c r="AE172" i="4"/>
  <c r="AF172" i="4"/>
  <c r="AG172" i="4"/>
  <c r="AH172" i="4"/>
  <c r="AI172" i="4"/>
  <c r="AD173" i="4"/>
  <c r="AE173" i="4"/>
  <c r="AF173" i="4"/>
  <c r="AG173" i="4"/>
  <c r="AH173" i="4"/>
  <c r="AI173" i="4"/>
  <c r="AD174" i="4"/>
  <c r="AE174" i="4"/>
  <c r="AF174" i="4"/>
  <c r="AG174" i="4"/>
  <c r="AH174" i="4"/>
  <c r="AI174" i="4"/>
  <c r="AD175" i="4"/>
  <c r="AE175" i="4"/>
  <c r="AF175" i="4"/>
  <c r="AG175" i="4"/>
  <c r="AH175" i="4"/>
  <c r="AI175" i="4"/>
  <c r="AD176" i="4"/>
  <c r="AE176" i="4"/>
  <c r="AF176" i="4"/>
  <c r="AG176" i="4"/>
  <c r="AH176" i="4"/>
  <c r="AI176" i="4"/>
  <c r="AD177" i="4"/>
  <c r="AE177" i="4"/>
  <c r="AF177" i="4"/>
  <c r="AG177" i="4"/>
  <c r="AH177" i="4"/>
  <c r="AI177" i="4"/>
  <c r="AD178" i="4"/>
  <c r="AE178" i="4"/>
  <c r="AF178" i="4"/>
  <c r="AG178" i="4"/>
  <c r="AH178" i="4"/>
  <c r="AI178" i="4"/>
  <c r="AD179" i="4"/>
  <c r="AE179" i="4"/>
  <c r="AF179" i="4"/>
  <c r="AG179" i="4"/>
  <c r="AH179" i="4"/>
  <c r="AI179" i="4"/>
  <c r="AD180" i="4"/>
  <c r="AE180" i="4"/>
  <c r="AF180" i="4"/>
  <c r="AG180" i="4"/>
  <c r="AH180" i="4"/>
  <c r="AI180" i="4"/>
  <c r="AD181" i="4"/>
  <c r="AE181" i="4"/>
  <c r="AF181" i="4"/>
  <c r="AG181" i="4"/>
  <c r="AH181" i="4"/>
  <c r="AI181" i="4"/>
  <c r="AD182" i="4"/>
  <c r="AE182" i="4"/>
  <c r="AF182" i="4"/>
  <c r="AG182" i="4"/>
  <c r="AH182" i="4"/>
  <c r="AI182" i="4"/>
  <c r="AD183" i="4"/>
  <c r="AE183" i="4"/>
  <c r="AF183" i="4"/>
  <c r="AG183" i="4"/>
  <c r="AH183" i="4"/>
  <c r="AI183" i="4"/>
  <c r="AD184" i="4"/>
  <c r="AE184" i="4"/>
  <c r="AF184" i="4"/>
  <c r="AG184" i="4"/>
  <c r="AH184" i="4"/>
  <c r="AI184" i="4"/>
  <c r="AD185" i="4"/>
  <c r="AE185" i="4"/>
  <c r="AF185" i="4"/>
  <c r="AG185" i="4"/>
  <c r="AH185" i="4"/>
  <c r="AI185" i="4"/>
  <c r="AD186" i="4"/>
  <c r="AE186" i="4"/>
  <c r="AF186" i="4"/>
  <c r="AG186" i="4"/>
  <c r="AH186" i="4"/>
  <c r="AI186" i="4"/>
  <c r="AD187" i="4"/>
  <c r="AE187" i="4"/>
  <c r="AF187" i="4"/>
  <c r="AG187" i="4"/>
  <c r="AH187" i="4"/>
  <c r="AI187" i="4"/>
  <c r="AD188" i="4"/>
  <c r="AE188" i="4"/>
  <c r="AF188" i="4"/>
  <c r="AG188" i="4"/>
  <c r="AH188" i="4"/>
  <c r="AI188" i="4"/>
  <c r="AD189" i="4"/>
  <c r="AE189" i="4"/>
  <c r="AF189" i="4"/>
  <c r="AG189" i="4"/>
  <c r="AH189" i="4"/>
  <c r="AI189" i="4"/>
  <c r="AD190" i="4"/>
  <c r="AE190" i="4"/>
  <c r="AF190" i="4"/>
  <c r="AG190" i="4"/>
  <c r="AH190" i="4"/>
  <c r="AI190" i="4"/>
  <c r="AD191" i="4"/>
  <c r="AE191" i="4"/>
  <c r="AF191" i="4"/>
  <c r="AG191" i="4"/>
  <c r="AH191" i="4"/>
  <c r="AI191" i="4"/>
  <c r="AD192" i="4"/>
  <c r="AE192" i="4"/>
  <c r="AF192" i="4"/>
  <c r="AG192" i="4"/>
  <c r="AH192" i="4"/>
  <c r="AI192" i="4"/>
  <c r="AD193" i="4"/>
  <c r="AE193" i="4"/>
  <c r="AF193" i="4"/>
  <c r="AG193" i="4"/>
  <c r="AH193" i="4"/>
  <c r="AI193" i="4"/>
  <c r="AD194" i="4"/>
  <c r="AE194" i="4"/>
  <c r="AF194" i="4"/>
  <c r="AG194" i="4"/>
  <c r="AH194" i="4"/>
  <c r="AI194" i="4"/>
  <c r="AD195" i="4"/>
  <c r="AE195" i="4"/>
  <c r="AF195" i="4"/>
  <c r="AG195" i="4"/>
  <c r="AH195" i="4"/>
  <c r="AI195" i="4"/>
  <c r="AD196" i="4"/>
  <c r="AE196" i="4"/>
  <c r="AF196" i="4"/>
  <c r="AG196" i="4"/>
  <c r="AH196" i="4"/>
  <c r="AI196" i="4"/>
  <c r="AD197" i="4"/>
  <c r="AE197" i="4"/>
  <c r="AF197" i="4"/>
  <c r="AG197" i="4"/>
  <c r="AH197" i="4"/>
  <c r="AI197" i="4"/>
  <c r="AD198" i="4"/>
  <c r="AE198" i="4"/>
  <c r="AF198" i="4"/>
  <c r="AG198" i="4"/>
  <c r="AH198" i="4"/>
  <c r="AI198" i="4"/>
  <c r="AD199" i="4"/>
  <c r="AE199" i="4"/>
  <c r="AF199" i="4"/>
  <c r="AG199" i="4"/>
  <c r="AH199" i="4"/>
  <c r="AI199" i="4"/>
  <c r="AD200" i="4"/>
  <c r="AE200" i="4"/>
  <c r="AF200" i="4"/>
  <c r="AG200" i="4"/>
  <c r="AH200" i="4"/>
  <c r="AI200" i="4"/>
  <c r="AD201" i="4"/>
  <c r="AE201" i="4"/>
  <c r="AF201" i="4"/>
  <c r="AG201" i="4"/>
  <c r="AH201" i="4"/>
  <c r="AI201" i="4"/>
  <c r="AD202" i="4"/>
  <c r="AE202" i="4"/>
  <c r="AF202" i="4"/>
  <c r="AG202" i="4"/>
  <c r="AH202" i="4"/>
  <c r="AI202" i="4"/>
  <c r="AD203" i="4"/>
  <c r="AE203" i="4"/>
  <c r="AF203" i="4"/>
  <c r="AG203" i="4"/>
  <c r="AH203" i="4"/>
  <c r="AI203" i="4"/>
  <c r="AD204" i="4"/>
  <c r="AE204" i="4"/>
  <c r="AF204" i="4"/>
  <c r="AG204" i="4"/>
  <c r="AH204" i="4"/>
  <c r="AI204" i="4"/>
  <c r="AD205" i="4"/>
  <c r="AE205" i="4"/>
  <c r="AF205" i="4"/>
  <c r="AG205" i="4"/>
  <c r="AH205" i="4"/>
  <c r="AI205" i="4"/>
  <c r="AD206" i="4"/>
  <c r="AE206" i="4"/>
  <c r="AF206" i="4"/>
  <c r="AG206" i="4"/>
  <c r="AH206" i="4"/>
  <c r="AI206" i="4"/>
  <c r="AD207" i="4"/>
  <c r="AE207" i="4"/>
  <c r="AF207" i="4"/>
  <c r="AG207" i="4"/>
  <c r="AH207" i="4"/>
  <c r="AI207" i="4"/>
  <c r="AD208" i="4"/>
  <c r="AE208" i="4"/>
  <c r="AF208" i="4"/>
  <c r="AG208" i="4"/>
  <c r="AH208" i="4"/>
  <c r="AI208" i="4"/>
  <c r="AD209" i="4"/>
  <c r="AE209" i="4"/>
  <c r="AF209" i="4"/>
  <c r="AG209" i="4"/>
  <c r="AH209" i="4"/>
  <c r="AI209" i="4"/>
  <c r="AD210" i="4"/>
  <c r="AE210" i="4"/>
  <c r="AF210" i="4"/>
  <c r="AG210" i="4"/>
  <c r="AH210" i="4"/>
  <c r="AI210" i="4"/>
  <c r="AD211" i="4"/>
  <c r="AE211" i="4"/>
  <c r="AF211" i="4"/>
  <c r="AG211" i="4"/>
  <c r="AH211" i="4"/>
  <c r="AI211" i="4"/>
  <c r="AD212" i="4"/>
  <c r="AE212" i="4"/>
  <c r="AF212" i="4"/>
  <c r="AG212" i="4"/>
  <c r="AH212" i="4"/>
  <c r="AI212" i="4"/>
  <c r="AD213" i="4"/>
  <c r="AE213" i="4"/>
  <c r="AF213" i="4"/>
  <c r="AG213" i="4"/>
  <c r="AH213" i="4"/>
  <c r="AI213" i="4"/>
  <c r="AD214" i="4"/>
  <c r="AE214" i="4"/>
  <c r="AF214" i="4"/>
  <c r="AG214" i="4"/>
  <c r="AH214" i="4"/>
  <c r="AI214" i="4"/>
  <c r="AD215" i="4"/>
  <c r="AE215" i="4"/>
  <c r="AF215" i="4"/>
  <c r="AG215" i="4"/>
  <c r="AH215" i="4"/>
  <c r="AI215" i="4"/>
  <c r="AD216" i="4"/>
  <c r="AE216" i="4"/>
  <c r="AF216" i="4"/>
  <c r="AG216" i="4"/>
  <c r="AH216" i="4"/>
  <c r="AI216" i="4"/>
  <c r="AD217" i="4"/>
  <c r="AE217" i="4"/>
  <c r="AF217" i="4"/>
  <c r="AG217" i="4"/>
  <c r="AH217" i="4"/>
  <c r="AI217" i="4"/>
  <c r="AD218" i="4"/>
  <c r="AE218" i="4"/>
  <c r="AF218" i="4"/>
  <c r="AG218" i="4"/>
  <c r="AH218" i="4"/>
  <c r="AI218" i="4"/>
  <c r="AD219" i="4"/>
  <c r="AE219" i="4"/>
  <c r="AF219" i="4"/>
  <c r="AG219" i="4"/>
  <c r="AH219" i="4"/>
  <c r="AI219" i="4"/>
  <c r="AD220" i="4"/>
  <c r="AE220" i="4"/>
  <c r="AF220" i="4"/>
  <c r="AG220" i="4"/>
  <c r="AH220" i="4"/>
  <c r="AI220" i="4"/>
  <c r="AD221" i="4"/>
  <c r="AE221" i="4"/>
  <c r="AF221" i="4"/>
  <c r="AG221" i="4"/>
  <c r="AH221" i="4"/>
  <c r="AI221" i="4"/>
  <c r="AD222" i="4"/>
  <c r="AE222" i="4"/>
  <c r="AF222" i="4"/>
  <c r="AG222" i="4"/>
  <c r="AH222" i="4"/>
  <c r="AI222" i="4"/>
  <c r="AD223" i="4"/>
  <c r="AE223" i="4"/>
  <c r="AF223" i="4"/>
  <c r="AG223" i="4"/>
  <c r="AH223" i="4"/>
  <c r="AI223" i="4"/>
  <c r="AD224" i="4"/>
  <c r="AE224" i="4"/>
  <c r="AF224" i="4"/>
  <c r="AG224" i="4"/>
  <c r="AH224" i="4"/>
  <c r="AI224" i="4"/>
  <c r="AD225" i="4"/>
  <c r="AE225" i="4"/>
  <c r="AF225" i="4"/>
  <c r="AG225" i="4"/>
  <c r="AH225" i="4"/>
  <c r="AI225" i="4"/>
  <c r="AD226" i="4"/>
  <c r="AE226" i="4"/>
  <c r="AF226" i="4"/>
  <c r="AG226" i="4"/>
  <c r="AH226" i="4"/>
  <c r="AI226" i="4"/>
  <c r="AD227" i="4"/>
  <c r="AE227" i="4"/>
  <c r="AF227" i="4"/>
  <c r="AG227" i="4"/>
  <c r="AH227" i="4"/>
  <c r="AI227" i="4"/>
  <c r="AD228" i="4"/>
  <c r="AE228" i="4"/>
  <c r="AF228" i="4"/>
  <c r="AG228" i="4"/>
  <c r="AH228" i="4"/>
  <c r="AI228" i="4"/>
  <c r="AD229" i="4"/>
  <c r="AE229" i="4"/>
  <c r="AF229" i="4"/>
  <c r="AG229" i="4"/>
  <c r="AH229" i="4"/>
  <c r="AI229" i="4"/>
  <c r="AD230" i="4"/>
  <c r="AE230" i="4"/>
  <c r="AF230" i="4"/>
  <c r="AG230" i="4"/>
  <c r="AH230" i="4"/>
  <c r="AI230" i="4"/>
  <c r="AD231" i="4"/>
  <c r="AE231" i="4"/>
  <c r="AF231" i="4"/>
  <c r="AG231" i="4"/>
  <c r="AH231" i="4"/>
  <c r="AI231" i="4"/>
  <c r="AD232" i="4"/>
  <c r="AE232" i="4"/>
  <c r="AF232" i="4"/>
  <c r="AG232" i="4"/>
  <c r="AH232" i="4"/>
  <c r="AI232" i="4"/>
  <c r="AD233" i="4"/>
  <c r="AE233" i="4"/>
  <c r="AF233" i="4"/>
  <c r="AG233" i="4"/>
  <c r="AH233" i="4"/>
  <c r="AI233" i="4"/>
  <c r="AD234" i="4"/>
  <c r="AE234" i="4"/>
  <c r="AF234" i="4"/>
  <c r="AG234" i="4"/>
  <c r="AH234" i="4"/>
  <c r="AI234" i="4"/>
  <c r="AD235" i="4"/>
  <c r="AE235" i="4"/>
  <c r="AF235" i="4"/>
  <c r="AG235" i="4"/>
  <c r="AH235" i="4"/>
  <c r="AI235" i="4"/>
  <c r="AD236" i="4"/>
  <c r="AE236" i="4"/>
  <c r="AF236" i="4"/>
  <c r="AG236" i="4"/>
  <c r="AH236" i="4"/>
  <c r="AI236" i="4"/>
  <c r="AD237" i="4"/>
  <c r="AE237" i="4"/>
  <c r="AF237" i="4"/>
  <c r="AG237" i="4"/>
  <c r="AH237" i="4"/>
  <c r="AI237" i="4"/>
  <c r="AD238" i="4"/>
  <c r="AE238" i="4"/>
  <c r="AF238" i="4"/>
  <c r="AG238" i="4"/>
  <c r="AH238" i="4"/>
  <c r="AI238" i="4"/>
  <c r="AD239" i="4"/>
  <c r="AE239" i="4"/>
  <c r="AF239" i="4"/>
  <c r="AG239" i="4"/>
  <c r="AH239" i="4"/>
  <c r="AI239" i="4"/>
  <c r="AD240" i="4"/>
  <c r="AE240" i="4"/>
  <c r="AF240" i="4"/>
  <c r="AG240" i="4"/>
  <c r="AH240" i="4"/>
  <c r="AI240" i="4"/>
  <c r="AD241" i="4"/>
  <c r="AE241" i="4"/>
  <c r="AF241" i="4"/>
  <c r="AG241" i="4"/>
  <c r="AH241" i="4"/>
  <c r="AI241" i="4"/>
  <c r="AD242" i="4"/>
  <c r="AE242" i="4"/>
  <c r="AF242" i="4"/>
  <c r="AG242" i="4"/>
  <c r="AH242" i="4"/>
  <c r="AI242" i="4"/>
  <c r="AD243" i="4"/>
  <c r="AE243" i="4"/>
  <c r="AF243" i="4"/>
  <c r="AG243" i="4"/>
  <c r="AH243" i="4"/>
  <c r="AI243" i="4"/>
  <c r="AD244" i="4"/>
  <c r="AE244" i="4"/>
  <c r="AF244" i="4"/>
  <c r="AG244" i="4"/>
  <c r="AH244" i="4"/>
  <c r="AI244" i="4"/>
  <c r="AD245" i="4"/>
  <c r="AE245" i="4"/>
  <c r="AF245" i="4"/>
  <c r="AG245" i="4"/>
  <c r="AH245" i="4"/>
  <c r="AI245" i="4"/>
  <c r="AD246" i="4"/>
  <c r="AE246" i="4"/>
  <c r="AF246" i="4"/>
  <c r="AG246" i="4"/>
  <c r="AH246" i="4"/>
  <c r="AI246" i="4"/>
  <c r="AD247" i="4"/>
  <c r="AE247" i="4"/>
  <c r="AF247" i="4"/>
  <c r="AG247" i="4"/>
  <c r="AH247" i="4"/>
  <c r="AI247" i="4"/>
  <c r="AD248" i="4"/>
  <c r="AE248" i="4"/>
  <c r="AF248" i="4"/>
  <c r="AG248" i="4"/>
  <c r="AH248" i="4"/>
  <c r="AI248" i="4"/>
  <c r="AD249" i="4"/>
  <c r="AE249" i="4"/>
  <c r="AF249" i="4"/>
  <c r="AG249" i="4"/>
  <c r="AH249" i="4"/>
  <c r="AI249" i="4"/>
  <c r="AD250" i="4"/>
  <c r="AE250" i="4"/>
  <c r="AF250" i="4"/>
  <c r="AG250" i="4"/>
  <c r="AH250" i="4"/>
  <c r="AI250" i="4"/>
  <c r="AD251" i="4"/>
  <c r="AE251" i="4"/>
  <c r="AF251" i="4"/>
  <c r="AG251" i="4"/>
  <c r="AH251" i="4"/>
  <c r="AI251" i="4"/>
  <c r="AD252" i="4"/>
  <c r="AE252" i="4"/>
  <c r="AF252" i="4"/>
  <c r="AG252" i="4"/>
  <c r="AH252" i="4"/>
  <c r="AI252" i="4"/>
  <c r="AD253" i="4"/>
  <c r="AE253" i="4"/>
  <c r="AF253" i="4"/>
  <c r="AG253" i="4"/>
  <c r="AH253" i="4"/>
  <c r="AI253" i="4"/>
  <c r="AD254" i="4"/>
  <c r="AE254" i="4"/>
  <c r="AF254" i="4"/>
  <c r="AG254" i="4"/>
  <c r="AH254" i="4"/>
  <c r="AI254" i="4"/>
  <c r="AD255" i="4"/>
  <c r="AE255" i="4"/>
  <c r="AF255" i="4"/>
  <c r="AG255" i="4"/>
  <c r="AH255" i="4"/>
  <c r="AI255" i="4"/>
  <c r="AD256" i="4"/>
  <c r="AE256" i="4"/>
  <c r="AF256" i="4"/>
  <c r="AG256" i="4"/>
  <c r="AH256" i="4"/>
  <c r="AI256" i="4"/>
  <c r="AD257" i="4"/>
  <c r="AE257" i="4"/>
  <c r="AF257" i="4"/>
  <c r="AG257" i="4"/>
  <c r="AH257" i="4"/>
  <c r="AI257" i="4"/>
  <c r="AD258" i="4"/>
  <c r="AE258" i="4"/>
  <c r="AF258" i="4"/>
  <c r="AG258" i="4"/>
  <c r="AH258" i="4"/>
  <c r="AI258" i="4"/>
  <c r="AD259" i="4"/>
  <c r="AE259" i="4"/>
  <c r="AF259" i="4"/>
  <c r="AG259" i="4"/>
  <c r="AH259" i="4"/>
  <c r="AI259" i="4"/>
  <c r="AD260" i="4"/>
  <c r="AE260" i="4"/>
  <c r="AF260" i="4"/>
  <c r="AG260" i="4"/>
  <c r="AH260" i="4"/>
  <c r="AI260" i="4"/>
  <c r="AD261" i="4"/>
  <c r="AE261" i="4"/>
  <c r="AF261" i="4"/>
  <c r="AG261" i="4"/>
  <c r="AH261" i="4"/>
  <c r="AI261" i="4"/>
  <c r="AD262" i="4"/>
  <c r="AE262" i="4"/>
  <c r="AF262" i="4"/>
  <c r="AG262" i="4"/>
  <c r="AH262" i="4"/>
  <c r="AI262" i="4"/>
  <c r="AD263" i="4"/>
  <c r="AE263" i="4"/>
  <c r="AF263" i="4"/>
  <c r="AG263" i="4"/>
  <c r="AH263" i="4"/>
  <c r="AI263" i="4"/>
  <c r="AD264" i="4"/>
  <c r="AE264" i="4"/>
  <c r="AF264" i="4"/>
  <c r="AG264" i="4"/>
  <c r="AH264" i="4"/>
  <c r="AI264" i="4"/>
  <c r="AD265" i="4"/>
  <c r="AE265" i="4"/>
  <c r="AF265" i="4"/>
  <c r="AG265" i="4"/>
  <c r="AH265" i="4"/>
  <c r="AI265" i="4"/>
  <c r="AD266" i="4"/>
  <c r="AE266" i="4"/>
  <c r="AF266" i="4"/>
  <c r="AG266" i="4"/>
  <c r="AH266" i="4"/>
  <c r="AI266" i="4"/>
  <c r="AD267" i="4"/>
  <c r="AE267" i="4"/>
  <c r="AF267" i="4"/>
  <c r="AG267" i="4"/>
  <c r="AH267" i="4"/>
  <c r="AI267" i="4"/>
  <c r="AD268" i="4"/>
  <c r="AE268" i="4"/>
  <c r="AF268" i="4"/>
  <c r="AG268" i="4"/>
  <c r="AH268" i="4"/>
  <c r="AI268" i="4"/>
  <c r="AD269" i="4"/>
  <c r="AE269" i="4"/>
  <c r="AF269" i="4"/>
  <c r="AG269" i="4"/>
  <c r="AH269" i="4"/>
  <c r="AI269" i="4"/>
  <c r="AD270" i="4"/>
  <c r="AE270" i="4"/>
  <c r="AF270" i="4"/>
  <c r="AG270" i="4"/>
  <c r="AH270" i="4"/>
  <c r="AI270" i="4"/>
  <c r="AD271" i="4"/>
  <c r="AE271" i="4"/>
  <c r="AF271" i="4"/>
  <c r="AG271" i="4"/>
  <c r="AH271" i="4"/>
  <c r="AI271" i="4"/>
  <c r="AD272" i="4"/>
  <c r="AE272" i="4"/>
  <c r="AF272" i="4"/>
  <c r="AG272" i="4"/>
  <c r="AH272" i="4"/>
  <c r="AI272" i="4"/>
  <c r="AD273" i="4"/>
  <c r="AE273" i="4"/>
  <c r="AF273" i="4"/>
  <c r="AG273" i="4"/>
  <c r="AH273" i="4"/>
  <c r="AI273" i="4"/>
  <c r="AD274" i="4"/>
  <c r="AE274" i="4"/>
  <c r="AF274" i="4"/>
  <c r="AG274" i="4"/>
  <c r="AH274" i="4"/>
  <c r="AI274" i="4"/>
  <c r="AD275" i="4"/>
  <c r="AE275" i="4"/>
  <c r="AF275" i="4"/>
  <c r="AG275" i="4"/>
  <c r="AH275" i="4"/>
  <c r="AI275" i="4"/>
  <c r="AD276" i="4"/>
  <c r="AE276" i="4"/>
  <c r="AF276" i="4"/>
  <c r="AG276" i="4"/>
  <c r="AH276" i="4"/>
  <c r="AI276" i="4"/>
  <c r="AD277" i="4"/>
  <c r="AE277" i="4"/>
  <c r="AF277" i="4"/>
  <c r="AG277" i="4"/>
  <c r="AH277" i="4"/>
  <c r="AI277" i="4"/>
  <c r="AD278" i="4"/>
  <c r="AE278" i="4"/>
  <c r="AF278" i="4"/>
  <c r="AG278" i="4"/>
  <c r="AH278" i="4"/>
  <c r="AI278" i="4"/>
  <c r="AD279" i="4"/>
  <c r="AE279" i="4"/>
  <c r="AF279" i="4"/>
  <c r="AG279" i="4"/>
  <c r="AH279" i="4"/>
  <c r="AI279" i="4"/>
  <c r="AD280" i="4"/>
  <c r="AE280" i="4"/>
  <c r="AF280" i="4"/>
  <c r="AG280" i="4"/>
  <c r="AH280" i="4"/>
  <c r="AI280" i="4"/>
  <c r="AD281" i="4"/>
  <c r="AE281" i="4"/>
  <c r="AF281" i="4"/>
  <c r="AG281" i="4"/>
  <c r="AH281" i="4"/>
  <c r="AI281" i="4"/>
  <c r="AD282" i="4"/>
  <c r="AE282" i="4"/>
  <c r="AF282" i="4"/>
  <c r="AG282" i="4"/>
  <c r="AH282" i="4"/>
  <c r="AI282" i="4"/>
  <c r="AD283" i="4"/>
  <c r="AE283" i="4"/>
  <c r="AF283" i="4"/>
  <c r="AG283" i="4"/>
  <c r="AH283" i="4"/>
  <c r="AI283" i="4"/>
  <c r="AD284" i="4"/>
  <c r="AE284" i="4"/>
  <c r="AF284" i="4"/>
  <c r="AG284" i="4"/>
  <c r="AH284" i="4"/>
  <c r="AI284" i="4"/>
  <c r="AD285" i="4"/>
  <c r="AE285" i="4"/>
  <c r="AF285" i="4"/>
  <c r="AG285" i="4"/>
  <c r="AH285" i="4"/>
  <c r="AI285" i="4"/>
  <c r="AD286" i="4"/>
  <c r="AE286" i="4"/>
  <c r="AF286" i="4"/>
  <c r="AG286" i="4"/>
  <c r="AH286" i="4"/>
  <c r="AI286" i="4"/>
  <c r="AD287" i="4"/>
  <c r="AE287" i="4"/>
  <c r="AF287" i="4"/>
  <c r="AG287" i="4"/>
  <c r="AH287" i="4"/>
  <c r="AI287" i="4"/>
  <c r="AD288" i="4"/>
  <c r="AE288" i="4"/>
  <c r="AF288" i="4"/>
  <c r="AG288" i="4"/>
  <c r="AH288" i="4"/>
  <c r="AI288" i="4"/>
  <c r="AD289" i="4"/>
  <c r="AE289" i="4"/>
  <c r="AF289" i="4"/>
  <c r="AG289" i="4"/>
  <c r="AH289" i="4"/>
  <c r="AI289" i="4"/>
  <c r="AD290" i="4"/>
  <c r="AE290" i="4"/>
  <c r="AF290" i="4"/>
  <c r="AG290" i="4"/>
  <c r="AH290" i="4"/>
  <c r="AI290" i="4"/>
  <c r="AD291" i="4"/>
  <c r="AE291" i="4"/>
  <c r="AF291" i="4"/>
  <c r="AG291" i="4"/>
  <c r="AH291" i="4"/>
  <c r="AI291" i="4"/>
  <c r="AD292" i="4"/>
  <c r="AE292" i="4"/>
  <c r="AF292" i="4"/>
  <c r="AG292" i="4"/>
  <c r="AH292" i="4"/>
  <c r="AI292" i="4"/>
  <c r="AD293" i="4"/>
  <c r="AE293" i="4"/>
  <c r="AF293" i="4"/>
  <c r="AG293" i="4"/>
  <c r="AH293" i="4"/>
  <c r="AI293" i="4"/>
  <c r="AD294" i="4"/>
  <c r="AE294" i="4"/>
  <c r="AF294" i="4"/>
  <c r="AG294" i="4"/>
  <c r="AH294" i="4"/>
  <c r="AI294" i="4"/>
  <c r="AD295" i="4"/>
  <c r="AE295" i="4"/>
  <c r="AF295" i="4"/>
  <c r="AG295" i="4"/>
  <c r="AH295" i="4"/>
  <c r="AI295" i="4"/>
  <c r="AD296" i="4"/>
  <c r="AE296" i="4"/>
  <c r="AF296" i="4"/>
  <c r="AG296" i="4"/>
  <c r="AH296" i="4"/>
  <c r="AI296" i="4"/>
  <c r="AD297" i="4"/>
  <c r="AE297" i="4"/>
  <c r="AF297" i="4"/>
  <c r="AG297" i="4"/>
  <c r="AH297" i="4"/>
  <c r="AI297" i="4"/>
  <c r="AD298" i="4"/>
  <c r="AE298" i="4"/>
  <c r="AF298" i="4"/>
  <c r="AG298" i="4"/>
  <c r="AH298" i="4"/>
  <c r="AI298" i="4"/>
  <c r="AI2" i="4"/>
  <c r="AH2" i="4"/>
  <c r="AG2" i="4"/>
  <c r="AF2" i="4"/>
  <c r="AE2" i="4"/>
  <c r="AD2" i="4"/>
  <c r="J298" i="4" l="1"/>
  <c r="J292" i="4"/>
  <c r="J290" i="4"/>
  <c r="J288" i="4"/>
  <c r="J286" i="4"/>
  <c r="J276" i="4"/>
  <c r="J274" i="4"/>
  <c r="J272" i="4"/>
  <c r="J268" i="4"/>
  <c r="J266" i="4"/>
  <c r="J264" i="4"/>
  <c r="J262" i="4"/>
  <c r="J260" i="4"/>
  <c r="J258" i="4"/>
  <c r="J256" i="4"/>
  <c r="J252" i="4"/>
  <c r="J250" i="4"/>
  <c r="J244" i="4"/>
  <c r="J242" i="4"/>
  <c r="J238" i="4"/>
  <c r="J228" i="4"/>
  <c r="J226" i="4"/>
  <c r="J224" i="4"/>
  <c r="J222" i="4"/>
  <c r="J218" i="4"/>
  <c r="J216" i="4"/>
  <c r="J214" i="4"/>
  <c r="J212" i="4"/>
  <c r="J210" i="4"/>
  <c r="J208" i="4"/>
  <c r="J206" i="4"/>
  <c r="J204" i="4"/>
  <c r="J202" i="4"/>
  <c r="J200" i="4"/>
  <c r="J198" i="4"/>
  <c r="J196" i="4"/>
  <c r="J194" i="4"/>
  <c r="J192" i="4"/>
  <c r="J190" i="4"/>
  <c r="J188" i="4"/>
  <c r="J186" i="4"/>
  <c r="J184" i="4"/>
  <c r="J182" i="4"/>
  <c r="J180" i="4"/>
  <c r="J178" i="4"/>
  <c r="J176" i="4"/>
  <c r="J174" i="4"/>
  <c r="J296" i="4"/>
  <c r="J294" i="4"/>
  <c r="J284" i="4"/>
  <c r="J282" i="4"/>
  <c r="J280" i="4"/>
  <c r="J278" i="4"/>
  <c r="J270" i="4"/>
  <c r="J254" i="4"/>
  <c r="J248" i="4"/>
  <c r="J246" i="4"/>
  <c r="J240" i="4"/>
  <c r="J236" i="4"/>
  <c r="J234" i="4"/>
  <c r="J232" i="4"/>
  <c r="J230" i="4"/>
  <c r="J220" i="4"/>
  <c r="J297" i="4"/>
  <c r="J295" i="4"/>
  <c r="J293" i="4"/>
  <c r="J291" i="4"/>
  <c r="J289" i="4"/>
  <c r="J287" i="4"/>
  <c r="J285" i="4"/>
  <c r="J283" i="4"/>
  <c r="J281" i="4"/>
  <c r="J279" i="4"/>
  <c r="J277" i="4"/>
  <c r="J275" i="4"/>
  <c r="J273" i="4"/>
  <c r="J271" i="4"/>
  <c r="J269" i="4"/>
  <c r="J267" i="4"/>
  <c r="J265" i="4"/>
  <c r="J263" i="4"/>
  <c r="J261" i="4"/>
  <c r="J259" i="4"/>
  <c r="J257" i="4"/>
  <c r="J255" i="4"/>
  <c r="J253" i="4"/>
  <c r="J251" i="4"/>
  <c r="J249" i="4"/>
  <c r="J247" i="4"/>
  <c r="J245" i="4"/>
  <c r="J243" i="4"/>
  <c r="J241" i="4"/>
  <c r="J239" i="4"/>
  <c r="J237" i="4"/>
  <c r="J235" i="4"/>
  <c r="J233" i="4"/>
  <c r="J231" i="4"/>
  <c r="J229" i="4"/>
  <c r="J227" i="4"/>
  <c r="J225" i="4"/>
  <c r="J223" i="4"/>
  <c r="J221" i="4"/>
  <c r="J219" i="4"/>
  <c r="J217" i="4"/>
  <c r="J215" i="4"/>
  <c r="J213" i="4"/>
  <c r="J211" i="4"/>
  <c r="J209" i="4"/>
  <c r="J207" i="4"/>
  <c r="J205" i="4"/>
  <c r="J203" i="4"/>
  <c r="J201" i="4"/>
  <c r="J199" i="4"/>
  <c r="J197" i="4"/>
  <c r="J195" i="4"/>
  <c r="J193" i="4"/>
  <c r="J191" i="4"/>
  <c r="J189" i="4"/>
  <c r="J187" i="4"/>
  <c r="J185" i="4"/>
  <c r="J183" i="4"/>
  <c r="J181" i="4"/>
  <c r="J179" i="4"/>
  <c r="J172" i="4"/>
  <c r="J170" i="4"/>
  <c r="J168" i="4"/>
  <c r="J166" i="4"/>
  <c r="J164" i="4"/>
  <c r="J162" i="4"/>
  <c r="J160" i="4"/>
  <c r="J158" i="4"/>
  <c r="J156" i="4"/>
  <c r="J154" i="4"/>
  <c r="J152" i="4"/>
  <c r="J150" i="4"/>
  <c r="J148" i="4"/>
  <c r="J146" i="4"/>
  <c r="J144" i="4"/>
  <c r="J142" i="4"/>
  <c r="J140" i="4"/>
  <c r="J138" i="4"/>
  <c r="J136" i="4"/>
  <c r="J134" i="4"/>
  <c r="J132" i="4"/>
  <c r="J130" i="4"/>
  <c r="J128" i="4"/>
  <c r="J126" i="4"/>
  <c r="J124" i="4"/>
  <c r="J122" i="4"/>
  <c r="J120" i="4"/>
  <c r="J118" i="4"/>
  <c r="J116" i="4"/>
  <c r="J114" i="4"/>
  <c r="J112" i="4"/>
  <c r="J110" i="4"/>
  <c r="J108" i="4"/>
  <c r="J106" i="4"/>
  <c r="J104" i="4"/>
  <c r="J102" i="4"/>
  <c r="J100" i="4"/>
  <c r="J98" i="4"/>
  <c r="J96" i="4"/>
  <c r="J94" i="4"/>
  <c r="J92" i="4"/>
  <c r="J90" i="4"/>
  <c r="J88" i="4"/>
  <c r="J86" i="4"/>
  <c r="J84" i="4"/>
  <c r="J82" i="4"/>
  <c r="J80" i="4"/>
  <c r="J78" i="4"/>
  <c r="J76" i="4"/>
  <c r="J74" i="4"/>
  <c r="J72" i="4"/>
  <c r="J70" i="4"/>
  <c r="J68" i="4"/>
  <c r="J66" i="4"/>
  <c r="J64" i="4"/>
  <c r="J62" i="4"/>
  <c r="J60" i="4"/>
  <c r="J58" i="4"/>
  <c r="J56" i="4"/>
  <c r="J54" i="4"/>
  <c r="J52" i="4"/>
  <c r="J50" i="4"/>
  <c r="J48" i="4"/>
  <c r="J46" i="4"/>
  <c r="J44" i="4"/>
  <c r="J42" i="4"/>
  <c r="J40" i="4"/>
  <c r="J38" i="4"/>
  <c r="J36" i="4"/>
  <c r="J34" i="4"/>
  <c r="J32" i="4"/>
  <c r="J30" i="4"/>
  <c r="J28" i="4"/>
  <c r="J26" i="4"/>
  <c r="J24" i="4"/>
  <c r="J22" i="4"/>
  <c r="J20" i="4"/>
  <c r="J18" i="4"/>
  <c r="J16" i="4"/>
  <c r="J14" i="4"/>
  <c r="J12" i="4"/>
  <c r="J10" i="4"/>
  <c r="J8" i="4"/>
  <c r="J6" i="4"/>
  <c r="K6" i="4" s="1"/>
  <c r="J4" i="4"/>
  <c r="K4" i="4" s="1"/>
  <c r="J177" i="4"/>
  <c r="J175" i="4"/>
  <c r="J173" i="4"/>
  <c r="J171" i="4"/>
  <c r="J169" i="4"/>
  <c r="J167" i="4"/>
  <c r="J165" i="4"/>
  <c r="J163" i="4"/>
  <c r="J161" i="4"/>
  <c r="J159" i="4"/>
  <c r="J157" i="4"/>
  <c r="J155" i="4"/>
  <c r="J153" i="4"/>
  <c r="J151" i="4"/>
  <c r="J149" i="4"/>
  <c r="J147" i="4"/>
  <c r="J145" i="4"/>
  <c r="J143" i="4"/>
  <c r="J141" i="4"/>
  <c r="J139" i="4"/>
  <c r="J137" i="4"/>
  <c r="J135" i="4"/>
  <c r="J133" i="4"/>
  <c r="J131" i="4"/>
  <c r="J129" i="4"/>
  <c r="J127" i="4"/>
  <c r="J125" i="4"/>
  <c r="J123" i="4"/>
  <c r="J121" i="4"/>
  <c r="J119" i="4"/>
  <c r="J117" i="4"/>
  <c r="J115" i="4"/>
  <c r="J113" i="4"/>
  <c r="J111" i="4"/>
  <c r="J109" i="4"/>
  <c r="J107" i="4"/>
  <c r="J105" i="4"/>
  <c r="J103" i="4"/>
  <c r="J101" i="4"/>
  <c r="J99" i="4"/>
  <c r="J97" i="4"/>
  <c r="J95" i="4"/>
  <c r="J93" i="4"/>
  <c r="J91" i="4"/>
  <c r="J89" i="4"/>
  <c r="J87" i="4"/>
  <c r="J85" i="4"/>
  <c r="J83" i="4"/>
  <c r="J81" i="4"/>
  <c r="J79" i="4"/>
  <c r="J77" i="4"/>
  <c r="J75" i="4"/>
  <c r="J73" i="4"/>
  <c r="J71" i="4"/>
  <c r="J69" i="4"/>
  <c r="J67" i="4"/>
  <c r="J65" i="4"/>
  <c r="J63" i="4"/>
  <c r="J61" i="4"/>
  <c r="J59" i="4"/>
  <c r="J57" i="4"/>
  <c r="J55" i="4"/>
  <c r="J53" i="4"/>
  <c r="J51" i="4"/>
  <c r="J49" i="4"/>
  <c r="J47" i="4"/>
  <c r="J45" i="4"/>
  <c r="J43" i="4"/>
  <c r="J41" i="4"/>
  <c r="J39" i="4"/>
  <c r="J37" i="4"/>
  <c r="J35" i="4"/>
  <c r="J33" i="4"/>
  <c r="J31" i="4"/>
  <c r="J29" i="4"/>
  <c r="J27" i="4"/>
  <c r="J25" i="4"/>
  <c r="J23" i="4"/>
  <c r="J21" i="4"/>
  <c r="J19" i="4"/>
  <c r="J17" i="4"/>
  <c r="J15" i="4"/>
  <c r="J13" i="4"/>
  <c r="J11" i="4"/>
  <c r="J9" i="4"/>
  <c r="J7" i="4"/>
  <c r="K7" i="4" s="1"/>
  <c r="J5" i="4"/>
  <c r="K5" i="4" s="1"/>
  <c r="J3" i="4"/>
  <c r="K3" i="4" s="1"/>
  <c r="J2" i="4"/>
  <c r="X5" i="5" l="1"/>
  <c r="B5" i="5"/>
  <c r="Z4" i="5"/>
  <c r="X4" i="5"/>
  <c r="W4" i="5"/>
  <c r="V4" i="5"/>
  <c r="U4" i="5"/>
  <c r="B4" i="5"/>
  <c r="Y4" i="5" l="1"/>
  <c r="AH5" i="1"/>
  <c r="AG5" i="1"/>
  <c r="AE5" i="1"/>
  <c r="AD5" i="1"/>
  <c r="D5" i="1"/>
  <c r="AH4" i="1"/>
  <c r="AG4" i="1"/>
  <c r="AE4" i="1"/>
  <c r="AD4" i="1"/>
  <c r="D4" i="1"/>
  <c r="B4" i="1"/>
  <c r="B3" i="4"/>
  <c r="B5" i="4"/>
  <c r="B6" i="4"/>
  <c r="B7" i="4"/>
  <c r="B8" i="4"/>
  <c r="B9" i="4"/>
  <c r="B10" i="4"/>
  <c r="B11" i="4"/>
  <c r="B12" i="4"/>
  <c r="B13" i="4"/>
  <c r="B14" i="4"/>
  <c r="B15" i="4"/>
  <c r="B16" i="4"/>
  <c r="B17" i="4"/>
  <c r="B18" i="4"/>
  <c r="B19" i="4"/>
  <c r="B20" i="4"/>
  <c r="B21" i="4"/>
  <c r="B22" i="4"/>
  <c r="B23" i="4"/>
  <c r="B24" i="4"/>
  <c r="B25" i="4"/>
  <c r="B26" i="4"/>
  <c r="B27" i="4"/>
  <c r="B28" i="4"/>
  <c r="B29" i="4"/>
  <c r="B30" i="4"/>
  <c r="B31" i="4"/>
  <c r="B32" i="4"/>
  <c r="B33" i="4"/>
  <c r="B34" i="4"/>
  <c r="B35" i="4"/>
  <c r="B36" i="4"/>
  <c r="B37" i="4"/>
  <c r="B38" i="4"/>
  <c r="B39" i="4"/>
  <c r="B40" i="4"/>
  <c r="B41" i="4"/>
  <c r="B42" i="4"/>
  <c r="B43" i="4"/>
  <c r="B44" i="4"/>
  <c r="B45" i="4"/>
  <c r="B46" i="4"/>
  <c r="B47" i="4"/>
  <c r="B48" i="4"/>
  <c r="B49" i="4"/>
  <c r="B50" i="4"/>
  <c r="B51" i="4"/>
  <c r="B52" i="4"/>
  <c r="B53" i="4"/>
  <c r="B54" i="4"/>
  <c r="B55" i="4"/>
  <c r="B56" i="4"/>
  <c r="B57" i="4"/>
  <c r="B58" i="4"/>
  <c r="B59" i="4"/>
  <c r="B60" i="4"/>
  <c r="B61" i="4"/>
  <c r="B62" i="4"/>
  <c r="B63" i="4"/>
  <c r="B64" i="4"/>
  <c r="B65" i="4"/>
  <c r="B66" i="4"/>
  <c r="B67" i="4"/>
  <c r="B68" i="4"/>
  <c r="B69" i="4"/>
  <c r="B70" i="4"/>
  <c r="B71" i="4"/>
  <c r="B72" i="4"/>
  <c r="B73" i="4"/>
  <c r="B74" i="4"/>
  <c r="B75" i="4"/>
  <c r="B76" i="4"/>
  <c r="B77" i="4"/>
  <c r="B78" i="4"/>
  <c r="B79" i="4"/>
  <c r="B80" i="4"/>
  <c r="B81" i="4"/>
  <c r="B82" i="4"/>
  <c r="B83" i="4"/>
  <c r="B84" i="4"/>
  <c r="B85" i="4"/>
  <c r="B86" i="4"/>
  <c r="B87" i="4"/>
  <c r="B88" i="4"/>
  <c r="B89" i="4"/>
  <c r="B90" i="4"/>
  <c r="B91" i="4"/>
  <c r="B92" i="4"/>
  <c r="B93" i="4"/>
  <c r="B94" i="4"/>
  <c r="B95" i="4"/>
  <c r="B96" i="4"/>
  <c r="B97" i="4"/>
  <c r="B98" i="4"/>
  <c r="B99" i="4"/>
  <c r="B100" i="4"/>
  <c r="B101" i="4"/>
  <c r="B102" i="4"/>
  <c r="B103" i="4"/>
  <c r="B104" i="4"/>
  <c r="B105" i="4"/>
  <c r="B106" i="4"/>
  <c r="B107" i="4"/>
  <c r="B108" i="4"/>
  <c r="B109" i="4"/>
  <c r="B110" i="4"/>
  <c r="B111" i="4"/>
  <c r="B112" i="4"/>
  <c r="B113" i="4"/>
  <c r="B114" i="4"/>
  <c r="B115" i="4"/>
  <c r="B116" i="4"/>
  <c r="B117" i="4"/>
  <c r="B118" i="4"/>
  <c r="B119" i="4"/>
  <c r="B120" i="4"/>
  <c r="B121" i="4"/>
  <c r="B122" i="4"/>
  <c r="B123" i="4"/>
  <c r="B124" i="4"/>
  <c r="B125" i="4"/>
  <c r="B126" i="4"/>
  <c r="B127" i="4"/>
  <c r="B128" i="4"/>
  <c r="B129" i="4"/>
  <c r="B130" i="4"/>
  <c r="B131" i="4"/>
  <c r="B132" i="4"/>
  <c r="B133" i="4"/>
  <c r="B134" i="4"/>
  <c r="B135" i="4"/>
  <c r="B136" i="4"/>
  <c r="B137" i="4"/>
  <c r="B138" i="4"/>
  <c r="B139" i="4"/>
  <c r="B140" i="4"/>
  <c r="B141" i="4"/>
  <c r="B142" i="4"/>
  <c r="B143" i="4"/>
  <c r="B144" i="4"/>
  <c r="B145" i="4"/>
  <c r="B146" i="4"/>
  <c r="B147" i="4"/>
  <c r="B148" i="4"/>
  <c r="B149" i="4"/>
  <c r="B150" i="4"/>
  <c r="B151" i="4"/>
  <c r="B152" i="4"/>
  <c r="B153" i="4"/>
  <c r="B154" i="4"/>
  <c r="B155" i="4"/>
  <c r="B156" i="4"/>
  <c r="B157" i="4"/>
  <c r="B158" i="4"/>
  <c r="B159" i="4"/>
  <c r="B160" i="4"/>
  <c r="B161" i="4"/>
  <c r="B162" i="4"/>
  <c r="B163" i="4"/>
  <c r="B164" i="4"/>
  <c r="B165" i="4"/>
  <c r="B166" i="4"/>
  <c r="B167" i="4"/>
  <c r="B168" i="4"/>
  <c r="B169" i="4"/>
  <c r="B170" i="4"/>
  <c r="B171" i="4"/>
  <c r="B172" i="4"/>
  <c r="B173" i="4"/>
  <c r="B174" i="4"/>
  <c r="B175" i="4"/>
  <c r="B176" i="4"/>
  <c r="B177" i="4"/>
  <c r="B178" i="4"/>
  <c r="B179" i="4"/>
  <c r="B180" i="4"/>
  <c r="B181" i="4"/>
  <c r="B182" i="4"/>
  <c r="B183" i="4"/>
  <c r="B184" i="4"/>
  <c r="B185" i="4"/>
  <c r="B186" i="4"/>
  <c r="B187" i="4"/>
  <c r="B188" i="4"/>
  <c r="B189" i="4"/>
  <c r="B190" i="4"/>
  <c r="B191" i="4"/>
  <c r="B192" i="4"/>
  <c r="B193" i="4"/>
  <c r="B194" i="4"/>
  <c r="B195" i="4"/>
  <c r="B196" i="4"/>
  <c r="B197" i="4"/>
  <c r="B198" i="4"/>
  <c r="B199" i="4"/>
  <c r="B200" i="4"/>
  <c r="B201" i="4"/>
  <c r="B202" i="4"/>
  <c r="B203" i="4"/>
  <c r="B204" i="4"/>
  <c r="B205" i="4"/>
  <c r="B206" i="4"/>
  <c r="B207" i="4"/>
  <c r="B208" i="4"/>
  <c r="B209" i="4"/>
  <c r="B210" i="4"/>
  <c r="B211" i="4"/>
  <c r="B212" i="4"/>
  <c r="B213" i="4"/>
  <c r="B214" i="4"/>
  <c r="B215" i="4"/>
  <c r="B216" i="4"/>
  <c r="B217" i="4"/>
  <c r="B218" i="4"/>
  <c r="B219" i="4"/>
  <c r="B220" i="4"/>
  <c r="B221" i="4"/>
  <c r="B222" i="4"/>
  <c r="B223" i="4"/>
  <c r="B224" i="4"/>
  <c r="B225" i="4"/>
  <c r="B226" i="4"/>
  <c r="B227" i="4"/>
  <c r="B228" i="4"/>
  <c r="B229" i="4"/>
  <c r="B230" i="4"/>
  <c r="B231" i="4"/>
  <c r="B232" i="4"/>
  <c r="B233" i="4"/>
  <c r="B234" i="4"/>
  <c r="B235" i="4"/>
  <c r="B236" i="4"/>
  <c r="B237" i="4"/>
  <c r="B238" i="4"/>
  <c r="B239" i="4"/>
  <c r="B240" i="4"/>
  <c r="B241" i="4"/>
  <c r="B242" i="4"/>
  <c r="B243" i="4"/>
  <c r="B244" i="4"/>
  <c r="B245" i="4"/>
  <c r="B246" i="4"/>
  <c r="B247" i="4"/>
  <c r="B248" i="4"/>
  <c r="B249" i="4"/>
  <c r="B250" i="4"/>
  <c r="B251" i="4"/>
  <c r="B252" i="4"/>
  <c r="B253" i="4"/>
  <c r="B254" i="4"/>
  <c r="B255" i="4"/>
  <c r="B256" i="4"/>
  <c r="B257" i="4"/>
  <c r="B258" i="4"/>
  <c r="B259" i="4"/>
  <c r="B260" i="4"/>
  <c r="B261" i="4"/>
  <c r="B262" i="4"/>
  <c r="B263" i="4"/>
  <c r="B264" i="4"/>
  <c r="B265" i="4"/>
  <c r="B266" i="4"/>
  <c r="B267" i="4"/>
  <c r="B268" i="4"/>
  <c r="B269" i="4"/>
  <c r="B270" i="4"/>
  <c r="B271" i="4"/>
  <c r="B272" i="4"/>
  <c r="B273" i="4"/>
  <c r="B274" i="4"/>
  <c r="B275" i="4"/>
  <c r="B276" i="4"/>
  <c r="B277" i="4"/>
  <c r="B278" i="4"/>
  <c r="B279" i="4"/>
  <c r="B280" i="4"/>
  <c r="B281" i="4"/>
  <c r="B282" i="4"/>
  <c r="B283" i="4"/>
  <c r="B284" i="4"/>
  <c r="B285" i="4"/>
  <c r="B286" i="4"/>
  <c r="B287" i="4"/>
  <c r="B288" i="4"/>
  <c r="B289" i="4"/>
  <c r="B290" i="4"/>
  <c r="B291" i="4"/>
  <c r="B292" i="4"/>
  <c r="B293" i="4"/>
  <c r="B294" i="4"/>
  <c r="B295" i="4"/>
  <c r="B296" i="4"/>
  <c r="B297" i="4"/>
  <c r="B298" i="4"/>
  <c r="B2" i="4" l="1"/>
  <c r="B3" i="5"/>
  <c r="D3" i="1" l="1"/>
  <c r="B3" i="1" l="1"/>
  <c r="B20" i="3"/>
  <c r="B19" i="3"/>
  <c r="N298" i="4" l="1"/>
  <c r="P298" i="4" s="1"/>
  <c r="M298" i="4"/>
  <c r="N297" i="4"/>
  <c r="P297" i="4" s="1"/>
  <c r="M297" i="4"/>
  <c r="N296" i="4"/>
  <c r="M296" i="4"/>
  <c r="N295" i="4"/>
  <c r="M295" i="4"/>
  <c r="N294" i="4"/>
  <c r="P294" i="4" s="1"/>
  <c r="M294" i="4"/>
  <c r="N293" i="4"/>
  <c r="P293" i="4" s="1"/>
  <c r="M293" i="4"/>
  <c r="N292" i="4"/>
  <c r="P292" i="4" s="1"/>
  <c r="M292" i="4"/>
  <c r="N291" i="4"/>
  <c r="M291" i="4"/>
  <c r="N290" i="4"/>
  <c r="P290" i="4" s="1"/>
  <c r="M290" i="4"/>
  <c r="N289" i="4"/>
  <c r="M289" i="4"/>
  <c r="N288" i="4"/>
  <c r="P288" i="4" s="1"/>
  <c r="M288" i="4"/>
  <c r="N287" i="4"/>
  <c r="P287" i="4" s="1"/>
  <c r="M287" i="4"/>
  <c r="N286" i="4"/>
  <c r="P286" i="4" s="1"/>
  <c r="M286" i="4"/>
  <c r="N285" i="4"/>
  <c r="M285" i="4"/>
  <c r="N284" i="4"/>
  <c r="P284" i="4" s="1"/>
  <c r="M284" i="4"/>
  <c r="N283" i="4"/>
  <c r="P283" i="4" s="1"/>
  <c r="M283" i="4"/>
  <c r="N282" i="4"/>
  <c r="P282" i="4" s="1"/>
  <c r="M282" i="4"/>
  <c r="N281" i="4"/>
  <c r="M281" i="4"/>
  <c r="N280" i="4"/>
  <c r="P280" i="4" s="1"/>
  <c r="M280" i="4"/>
  <c r="N279" i="4"/>
  <c r="P279" i="4" s="1"/>
  <c r="M279" i="4"/>
  <c r="N278" i="4"/>
  <c r="P278" i="4" s="1"/>
  <c r="M278" i="4"/>
  <c r="N277" i="4"/>
  <c r="P277" i="4" s="1"/>
  <c r="M277" i="4"/>
  <c r="N276" i="4"/>
  <c r="M276" i="4"/>
  <c r="N275" i="4"/>
  <c r="P275" i="4" s="1"/>
  <c r="M275" i="4"/>
  <c r="N274" i="4"/>
  <c r="P274" i="4" s="1"/>
  <c r="M274" i="4"/>
  <c r="N273" i="4"/>
  <c r="P273" i="4" s="1"/>
  <c r="M273" i="4"/>
  <c r="N272" i="4"/>
  <c r="P272" i="4" s="1"/>
  <c r="M272" i="4"/>
  <c r="N271" i="4"/>
  <c r="P271" i="4" s="1"/>
  <c r="M271" i="4"/>
  <c r="N270" i="4"/>
  <c r="P270" i="4" s="1"/>
  <c r="M270" i="4"/>
  <c r="N269" i="4"/>
  <c r="P269" i="4" s="1"/>
  <c r="M269" i="4"/>
  <c r="N268" i="4"/>
  <c r="P268" i="4" s="1"/>
  <c r="M268" i="4"/>
  <c r="N267" i="4"/>
  <c r="P267" i="4" s="1"/>
  <c r="M267" i="4"/>
  <c r="N266" i="4"/>
  <c r="P266" i="4" s="1"/>
  <c r="M266" i="4"/>
  <c r="N265" i="4"/>
  <c r="P265" i="4" s="1"/>
  <c r="M265" i="4"/>
  <c r="N264" i="4"/>
  <c r="M264" i="4"/>
  <c r="N263" i="4"/>
  <c r="P263" i="4" s="1"/>
  <c r="M263" i="4"/>
  <c r="N262" i="4"/>
  <c r="P262" i="4" s="1"/>
  <c r="M262" i="4"/>
  <c r="N261" i="4"/>
  <c r="P261" i="4" s="1"/>
  <c r="M261" i="4"/>
  <c r="N260" i="4"/>
  <c r="P260" i="4" s="1"/>
  <c r="M260" i="4"/>
  <c r="N259" i="4"/>
  <c r="M259" i="4"/>
  <c r="N258" i="4"/>
  <c r="P258" i="4" s="1"/>
  <c r="M258" i="4"/>
  <c r="N257" i="4"/>
  <c r="P257" i="4" s="1"/>
  <c r="M257" i="4"/>
  <c r="N256" i="4"/>
  <c r="M256" i="4"/>
  <c r="N255" i="4"/>
  <c r="P255" i="4" s="1"/>
  <c r="M255" i="4"/>
  <c r="N254" i="4"/>
  <c r="P254" i="4" s="1"/>
  <c r="M254" i="4"/>
  <c r="N253" i="4"/>
  <c r="P253" i="4" s="1"/>
  <c r="M253" i="4"/>
  <c r="N252" i="4"/>
  <c r="P252" i="4" s="1"/>
  <c r="M252" i="4"/>
  <c r="N251" i="4"/>
  <c r="P251" i="4" s="1"/>
  <c r="M251" i="4"/>
  <c r="N250" i="4"/>
  <c r="P250" i="4" s="1"/>
  <c r="M250" i="4"/>
  <c r="N249" i="4"/>
  <c r="M249" i="4"/>
  <c r="N248" i="4"/>
  <c r="P248" i="4" s="1"/>
  <c r="M248" i="4"/>
  <c r="N247" i="4"/>
  <c r="P247" i="4" s="1"/>
  <c r="M247" i="4"/>
  <c r="N246" i="4"/>
  <c r="P246" i="4" s="1"/>
  <c r="M246" i="4"/>
  <c r="N245" i="4"/>
  <c r="P245" i="4" s="1"/>
  <c r="M245" i="4"/>
  <c r="N244" i="4"/>
  <c r="M244" i="4"/>
  <c r="N243" i="4"/>
  <c r="P243" i="4" s="1"/>
  <c r="M243" i="4"/>
  <c r="N242" i="4"/>
  <c r="P242" i="4" s="1"/>
  <c r="M242" i="4"/>
  <c r="N241" i="4"/>
  <c r="P241" i="4" s="1"/>
  <c r="M241" i="4"/>
  <c r="N240" i="4"/>
  <c r="M240" i="4"/>
  <c r="N239" i="4"/>
  <c r="M239" i="4"/>
  <c r="N238" i="4"/>
  <c r="P238" i="4" s="1"/>
  <c r="M238" i="4"/>
  <c r="N237" i="4"/>
  <c r="P237" i="4" s="1"/>
  <c r="M237" i="4"/>
  <c r="N236" i="4"/>
  <c r="P236" i="4" s="1"/>
  <c r="M236" i="4"/>
  <c r="N235" i="4"/>
  <c r="P235" i="4" s="1"/>
  <c r="M235" i="4"/>
  <c r="N234" i="4"/>
  <c r="P234" i="4" s="1"/>
  <c r="M234" i="4"/>
  <c r="N233" i="4"/>
  <c r="P233" i="4" s="1"/>
  <c r="M233" i="4"/>
  <c r="N232" i="4"/>
  <c r="P232" i="4" s="1"/>
  <c r="M232" i="4"/>
  <c r="N231" i="4"/>
  <c r="P231" i="4" s="1"/>
  <c r="M231" i="4"/>
  <c r="N230" i="4"/>
  <c r="P230" i="4" s="1"/>
  <c r="M230" i="4"/>
  <c r="N229" i="4"/>
  <c r="P229" i="4" s="1"/>
  <c r="M229" i="4"/>
  <c r="N228" i="4"/>
  <c r="M228" i="4"/>
  <c r="N227" i="4"/>
  <c r="P227" i="4" s="1"/>
  <c r="M227" i="4"/>
  <c r="N226" i="4"/>
  <c r="P226" i="4" s="1"/>
  <c r="M226" i="4"/>
  <c r="O226" i="4"/>
  <c r="N225" i="4"/>
  <c r="M225" i="4"/>
  <c r="N224" i="4"/>
  <c r="P224" i="4" s="1"/>
  <c r="M224" i="4"/>
  <c r="N223" i="4"/>
  <c r="P223" i="4" s="1"/>
  <c r="M223" i="4"/>
  <c r="N222" i="4"/>
  <c r="P222" i="4" s="1"/>
  <c r="M222" i="4"/>
  <c r="N221" i="4"/>
  <c r="P221" i="4" s="1"/>
  <c r="M221" i="4"/>
  <c r="N220" i="4"/>
  <c r="P220" i="4" s="1"/>
  <c r="M220" i="4"/>
  <c r="N219" i="4"/>
  <c r="P219" i="4" s="1"/>
  <c r="M219" i="4"/>
  <c r="N218" i="4"/>
  <c r="P218" i="4" s="1"/>
  <c r="M218" i="4"/>
  <c r="N217" i="4"/>
  <c r="P217" i="4" s="1"/>
  <c r="M217" i="4"/>
  <c r="N216" i="4"/>
  <c r="P216" i="4" s="1"/>
  <c r="M216" i="4"/>
  <c r="N215" i="4"/>
  <c r="P215" i="4" s="1"/>
  <c r="M215" i="4"/>
  <c r="N214" i="4"/>
  <c r="M214" i="4"/>
  <c r="N213" i="4"/>
  <c r="P213" i="4" s="1"/>
  <c r="M213" i="4"/>
  <c r="N212" i="4"/>
  <c r="P212" i="4" s="1"/>
  <c r="M212" i="4"/>
  <c r="N211" i="4"/>
  <c r="P211" i="4" s="1"/>
  <c r="M211" i="4"/>
  <c r="N210" i="4"/>
  <c r="P210" i="4" s="1"/>
  <c r="M210" i="4"/>
  <c r="N209" i="4"/>
  <c r="P209" i="4" s="1"/>
  <c r="M209" i="4"/>
  <c r="N208" i="4"/>
  <c r="P208" i="4" s="1"/>
  <c r="M208" i="4"/>
  <c r="N207" i="4"/>
  <c r="P207" i="4" s="1"/>
  <c r="M207" i="4"/>
  <c r="N206" i="4"/>
  <c r="P206" i="4" s="1"/>
  <c r="M206" i="4"/>
  <c r="N205" i="4"/>
  <c r="P205" i="4" s="1"/>
  <c r="M205" i="4"/>
  <c r="N204" i="4"/>
  <c r="P204" i="4" s="1"/>
  <c r="M204" i="4"/>
  <c r="N203" i="4"/>
  <c r="P203" i="4" s="1"/>
  <c r="M203" i="4"/>
  <c r="N202" i="4"/>
  <c r="P202" i="4" s="1"/>
  <c r="M202" i="4"/>
  <c r="N201" i="4"/>
  <c r="P201" i="4" s="1"/>
  <c r="M201" i="4"/>
  <c r="N200" i="4"/>
  <c r="P200" i="4" s="1"/>
  <c r="M200" i="4"/>
  <c r="N199" i="4"/>
  <c r="P199" i="4" s="1"/>
  <c r="M199" i="4"/>
  <c r="N198" i="4"/>
  <c r="P198" i="4" s="1"/>
  <c r="M198" i="4"/>
  <c r="N197" i="4"/>
  <c r="M197" i="4"/>
  <c r="N196" i="4"/>
  <c r="M196" i="4"/>
  <c r="N195" i="4"/>
  <c r="M195" i="4"/>
  <c r="N194" i="4"/>
  <c r="P194" i="4" s="1"/>
  <c r="M194" i="4"/>
  <c r="M193" i="4"/>
  <c r="N193" i="4" s="1"/>
  <c r="P193" i="4" s="1"/>
  <c r="M192" i="4"/>
  <c r="N192" i="4" s="1"/>
  <c r="P192" i="4" s="1"/>
  <c r="M191" i="4"/>
  <c r="N191" i="4" s="1"/>
  <c r="P191" i="4" s="1"/>
  <c r="M190" i="4"/>
  <c r="N190" i="4" s="1"/>
  <c r="P190" i="4" s="1"/>
  <c r="M189" i="4"/>
  <c r="N189" i="4" s="1"/>
  <c r="M188" i="4"/>
  <c r="N188" i="4" s="1"/>
  <c r="P188" i="4" s="1"/>
  <c r="M187" i="4"/>
  <c r="N187" i="4" s="1"/>
  <c r="M186" i="4"/>
  <c r="N186" i="4" s="1"/>
  <c r="M185" i="4"/>
  <c r="N185" i="4" s="1"/>
  <c r="M184" i="4"/>
  <c r="N184" i="4" s="1"/>
  <c r="P184" i="4" s="1"/>
  <c r="M183" i="4"/>
  <c r="N183" i="4" s="1"/>
  <c r="P183" i="4" s="1"/>
  <c r="M182" i="4"/>
  <c r="N182" i="4" s="1"/>
  <c r="P182" i="4" s="1"/>
  <c r="M181" i="4"/>
  <c r="N181" i="4" s="1"/>
  <c r="N180" i="4"/>
  <c r="P180" i="4" s="1"/>
  <c r="M180" i="4"/>
  <c r="M179" i="4"/>
  <c r="N179" i="4" s="1"/>
  <c r="P179" i="4" s="1"/>
  <c r="M178" i="4"/>
  <c r="N178" i="4" s="1"/>
  <c r="P178" i="4" s="1"/>
  <c r="N177" i="4"/>
  <c r="P177" i="4" s="1"/>
  <c r="M177" i="4"/>
  <c r="M176" i="4"/>
  <c r="N176" i="4" s="1"/>
  <c r="P176" i="4" s="1"/>
  <c r="M175" i="4"/>
  <c r="N175" i="4" s="1"/>
  <c r="N174" i="4"/>
  <c r="M174" i="4"/>
  <c r="N173" i="4"/>
  <c r="M173" i="4"/>
  <c r="M172" i="4"/>
  <c r="N172" i="4" s="1"/>
  <c r="P172" i="4" s="1"/>
  <c r="M171" i="4"/>
  <c r="N171" i="4" s="1"/>
  <c r="M170" i="4"/>
  <c r="N170" i="4" s="1"/>
  <c r="P170" i="4" s="1"/>
  <c r="N169" i="4"/>
  <c r="P169" i="4" s="1"/>
  <c r="M169" i="4"/>
  <c r="M168" i="4"/>
  <c r="N168" i="4" s="1"/>
  <c r="M167" i="4"/>
  <c r="N167" i="4" s="1"/>
  <c r="P167" i="4" s="1"/>
  <c r="M166" i="4"/>
  <c r="N166" i="4" s="1"/>
  <c r="P166" i="4" s="1"/>
  <c r="M165" i="4"/>
  <c r="N165" i="4" s="1"/>
  <c r="P165" i="4" s="1"/>
  <c r="N164" i="4"/>
  <c r="P164" i="4" s="1"/>
  <c r="M164" i="4"/>
  <c r="M163" i="4"/>
  <c r="N163" i="4" s="1"/>
  <c r="P163" i="4" s="1"/>
  <c r="M162" i="4"/>
  <c r="N162" i="4" s="1"/>
  <c r="P162" i="4" s="1"/>
  <c r="M161" i="4"/>
  <c r="N161" i="4" s="1"/>
  <c r="P161" i="4" s="1"/>
  <c r="M160" i="4"/>
  <c r="N160" i="4" s="1"/>
  <c r="M159" i="4"/>
  <c r="N159" i="4" s="1"/>
  <c r="M158" i="4"/>
  <c r="N158" i="4" s="1"/>
  <c r="M157" i="4"/>
  <c r="N157" i="4" s="1"/>
  <c r="P157" i="4" s="1"/>
  <c r="M156" i="4"/>
  <c r="N156" i="4" s="1"/>
  <c r="P156" i="4" s="1"/>
  <c r="M155" i="4"/>
  <c r="N155" i="4" s="1"/>
  <c r="N154" i="4"/>
  <c r="M154" i="4"/>
  <c r="M153" i="4"/>
  <c r="N153" i="4" s="1"/>
  <c r="P153" i="4" s="1"/>
  <c r="M152" i="4"/>
  <c r="N152" i="4" s="1"/>
  <c r="P152" i="4" s="1"/>
  <c r="N151" i="4"/>
  <c r="P151" i="4" s="1"/>
  <c r="M151" i="4"/>
  <c r="M150" i="4"/>
  <c r="N150" i="4" s="1"/>
  <c r="M149" i="4"/>
  <c r="N149" i="4" s="1"/>
  <c r="P149" i="4" s="1"/>
  <c r="M148" i="4"/>
  <c r="N148" i="4" s="1"/>
  <c r="P148" i="4" s="1"/>
  <c r="M147" i="4"/>
  <c r="N147" i="4" s="1"/>
  <c r="M146" i="4"/>
  <c r="N146" i="4" s="1"/>
  <c r="P146" i="4" s="1"/>
  <c r="M145" i="4"/>
  <c r="N145" i="4" s="1"/>
  <c r="M144" i="4"/>
  <c r="N144" i="4" s="1"/>
  <c r="P144" i="4" s="1"/>
  <c r="M143" i="4"/>
  <c r="N143" i="4" s="1"/>
  <c r="P143" i="4" s="1"/>
  <c r="M142" i="4"/>
  <c r="N142" i="4" s="1"/>
  <c r="N141" i="4"/>
  <c r="M141" i="4"/>
  <c r="M140" i="4"/>
  <c r="N140" i="4" s="1"/>
  <c r="P140" i="4" s="1"/>
  <c r="M139" i="4"/>
  <c r="N139" i="4" s="1"/>
  <c r="P139" i="4" s="1"/>
  <c r="M138" i="4"/>
  <c r="N138" i="4" s="1"/>
  <c r="M137" i="4"/>
  <c r="N137" i="4" s="1"/>
  <c r="M136" i="4"/>
  <c r="N136" i="4" s="1"/>
  <c r="M135" i="4"/>
  <c r="N135" i="4" s="1"/>
  <c r="P135" i="4" s="1"/>
  <c r="M134" i="4"/>
  <c r="N134" i="4" s="1"/>
  <c r="M133" i="4"/>
  <c r="N133" i="4" s="1"/>
  <c r="P133" i="4" s="1"/>
  <c r="M132" i="4"/>
  <c r="N132" i="4" s="1"/>
  <c r="M131" i="4"/>
  <c r="N131" i="4" s="1"/>
  <c r="M130" i="4"/>
  <c r="N130" i="4" s="1"/>
  <c r="P130" i="4" s="1"/>
  <c r="M129" i="4"/>
  <c r="N129" i="4" s="1"/>
  <c r="P129" i="4" s="1"/>
  <c r="M128" i="4"/>
  <c r="N128" i="4" s="1"/>
  <c r="M127" i="4"/>
  <c r="N127" i="4" s="1"/>
  <c r="P127" i="4" s="1"/>
  <c r="N126" i="4"/>
  <c r="P126" i="4" s="1"/>
  <c r="M126" i="4"/>
  <c r="M125" i="4"/>
  <c r="N125" i="4" s="1"/>
  <c r="P125" i="4" s="1"/>
  <c r="M124" i="4"/>
  <c r="N124" i="4" s="1"/>
  <c r="P124" i="4" s="1"/>
  <c r="M123" i="4"/>
  <c r="N123" i="4" s="1"/>
  <c r="P123" i="4" s="1"/>
  <c r="M122" i="4"/>
  <c r="N122" i="4" s="1"/>
  <c r="P122" i="4" s="1"/>
  <c r="M121" i="4"/>
  <c r="N121" i="4" s="1"/>
  <c r="M120" i="4"/>
  <c r="N120" i="4" s="1"/>
  <c r="M119" i="4"/>
  <c r="N119" i="4" s="1"/>
  <c r="P119" i="4" s="1"/>
  <c r="M118" i="4"/>
  <c r="N118" i="4" s="1"/>
  <c r="P118" i="4" s="1"/>
  <c r="N117" i="4"/>
  <c r="P117" i="4" s="1"/>
  <c r="M117" i="4"/>
  <c r="M116" i="4"/>
  <c r="N116" i="4" s="1"/>
  <c r="M115" i="4"/>
  <c r="N115" i="4" s="1"/>
  <c r="M114" i="4"/>
  <c r="N114" i="4" s="1"/>
  <c r="M113" i="4"/>
  <c r="N113" i="4" s="1"/>
  <c r="M112" i="4"/>
  <c r="N112" i="4" s="1"/>
  <c r="M111" i="4"/>
  <c r="N111" i="4" s="1"/>
  <c r="P111" i="4" s="1"/>
  <c r="M110" i="4"/>
  <c r="N110" i="4" s="1"/>
  <c r="P110" i="4" s="1"/>
  <c r="M109" i="4"/>
  <c r="N109" i="4" s="1"/>
  <c r="P109" i="4" s="1"/>
  <c r="M108" i="4"/>
  <c r="N108" i="4" s="1"/>
  <c r="P108" i="4" s="1"/>
  <c r="M107" i="4"/>
  <c r="N107" i="4" s="1"/>
  <c r="P107" i="4" s="1"/>
  <c r="M106" i="4"/>
  <c r="N106" i="4" s="1"/>
  <c r="M105" i="4"/>
  <c r="N105" i="4" s="1"/>
  <c r="M104" i="4"/>
  <c r="N104" i="4" s="1"/>
  <c r="P104" i="4" s="1"/>
  <c r="M103" i="4"/>
  <c r="N103" i="4" s="1"/>
  <c r="P103" i="4" s="1"/>
  <c r="M102" i="4"/>
  <c r="N102" i="4" s="1"/>
  <c r="M101" i="4"/>
  <c r="N101" i="4" s="1"/>
  <c r="P101" i="4" s="1"/>
  <c r="M100" i="4"/>
  <c r="N100" i="4" s="1"/>
  <c r="P100" i="4" s="1"/>
  <c r="M99" i="4"/>
  <c r="N99" i="4" s="1"/>
  <c r="P99" i="4" s="1"/>
  <c r="M98" i="4"/>
  <c r="N98" i="4" s="1"/>
  <c r="P98" i="4" s="1"/>
  <c r="M97" i="4"/>
  <c r="N97" i="4" s="1"/>
  <c r="P97" i="4" s="1"/>
  <c r="M96" i="4"/>
  <c r="N96" i="4" s="1"/>
  <c r="P96" i="4" s="1"/>
  <c r="M95" i="4"/>
  <c r="N95" i="4" s="1"/>
  <c r="M94" i="4"/>
  <c r="N94" i="4" s="1"/>
  <c r="M93" i="4"/>
  <c r="N93" i="4" s="1"/>
  <c r="P93" i="4" s="1"/>
  <c r="M92" i="4"/>
  <c r="N92" i="4" s="1"/>
  <c r="M91" i="4"/>
  <c r="N91" i="4" s="1"/>
  <c r="P91" i="4" s="1"/>
  <c r="M90" i="4"/>
  <c r="N90" i="4" s="1"/>
  <c r="P90" i="4" s="1"/>
  <c r="M89" i="4"/>
  <c r="N89" i="4" s="1"/>
  <c r="M88" i="4"/>
  <c r="N88" i="4" s="1"/>
  <c r="P88" i="4" s="1"/>
  <c r="M87" i="4"/>
  <c r="N87" i="4" s="1"/>
  <c r="P87" i="4" s="1"/>
  <c r="N86" i="4"/>
  <c r="P86" i="4" s="1"/>
  <c r="M86" i="4"/>
  <c r="M85" i="4"/>
  <c r="N85" i="4" s="1"/>
  <c r="P85" i="4" s="1"/>
  <c r="M84" i="4"/>
  <c r="N84" i="4" s="1"/>
  <c r="P84" i="4" s="1"/>
  <c r="M83" i="4"/>
  <c r="N83" i="4" s="1"/>
  <c r="P83" i="4" s="1"/>
  <c r="N82" i="4"/>
  <c r="P82" i="4" s="1"/>
  <c r="M82" i="4"/>
  <c r="M81" i="4"/>
  <c r="N81" i="4" s="1"/>
  <c r="M80" i="4"/>
  <c r="N80" i="4" s="1"/>
  <c r="P80" i="4" s="1"/>
  <c r="M79" i="4"/>
  <c r="N79" i="4" s="1"/>
  <c r="P79" i="4" s="1"/>
  <c r="M78" i="4"/>
  <c r="N78" i="4" s="1"/>
  <c r="P78" i="4" s="1"/>
  <c r="M77" i="4"/>
  <c r="N77" i="4" s="1"/>
  <c r="P77" i="4" s="1"/>
  <c r="M76" i="4"/>
  <c r="N76" i="4" s="1"/>
  <c r="P76" i="4" s="1"/>
  <c r="M75" i="4"/>
  <c r="N75" i="4" s="1"/>
  <c r="M74" i="4"/>
  <c r="N74" i="4" s="1"/>
  <c r="M73" i="4"/>
  <c r="N73" i="4" s="1"/>
  <c r="P73" i="4" s="1"/>
  <c r="M72" i="4"/>
  <c r="N72" i="4" s="1"/>
  <c r="P72" i="4" s="1"/>
  <c r="M71" i="4"/>
  <c r="N71" i="4" s="1"/>
  <c r="P71" i="4" s="1"/>
  <c r="M70" i="4"/>
  <c r="N70" i="4" s="1"/>
  <c r="P70" i="4" s="1"/>
  <c r="M69" i="4"/>
  <c r="N69" i="4" s="1"/>
  <c r="P69" i="4" s="1"/>
  <c r="M68" i="4"/>
  <c r="N68" i="4" s="1"/>
  <c r="P68" i="4" s="1"/>
  <c r="M67" i="4"/>
  <c r="N67" i="4" s="1"/>
  <c r="P67" i="4" s="1"/>
  <c r="M66" i="4"/>
  <c r="N66" i="4" s="1"/>
  <c r="P66" i="4" s="1"/>
  <c r="M65" i="4"/>
  <c r="N65" i="4" s="1"/>
  <c r="P65" i="4" s="1"/>
  <c r="M64" i="4"/>
  <c r="N64" i="4" s="1"/>
  <c r="P64" i="4" s="1"/>
  <c r="M63" i="4"/>
  <c r="N63" i="4" s="1"/>
  <c r="M62" i="4"/>
  <c r="N62" i="4" s="1"/>
  <c r="M61" i="4"/>
  <c r="N61" i="4" s="1"/>
  <c r="M60" i="4"/>
  <c r="N60" i="4" s="1"/>
  <c r="M59" i="4"/>
  <c r="N59" i="4" s="1"/>
  <c r="P59" i="4" s="1"/>
  <c r="M58" i="4"/>
  <c r="N58" i="4" s="1"/>
  <c r="P58" i="4" s="1"/>
  <c r="M57" i="4"/>
  <c r="N57" i="4" s="1"/>
  <c r="P57" i="4" s="1"/>
  <c r="M56" i="4"/>
  <c r="N56" i="4" s="1"/>
  <c r="M55" i="4"/>
  <c r="N55" i="4" s="1"/>
  <c r="P55" i="4" s="1"/>
  <c r="M54" i="4"/>
  <c r="N54" i="4" s="1"/>
  <c r="P54" i="4" s="1"/>
  <c r="M53" i="4"/>
  <c r="N53" i="4" s="1"/>
  <c r="M52" i="4"/>
  <c r="N52" i="4" s="1"/>
  <c r="P52" i="4" s="1"/>
  <c r="M51" i="4"/>
  <c r="N51" i="4" s="1"/>
  <c r="P51" i="4" s="1"/>
  <c r="M50" i="4"/>
  <c r="N50" i="4" s="1"/>
  <c r="P50" i="4" s="1"/>
  <c r="M49" i="4"/>
  <c r="N49" i="4" s="1"/>
  <c r="M48" i="4"/>
  <c r="N48" i="4" s="1"/>
  <c r="M47" i="4"/>
  <c r="N47" i="4" s="1"/>
  <c r="P47" i="4" s="1"/>
  <c r="M46" i="4"/>
  <c r="N46" i="4" s="1"/>
  <c r="P46" i="4" s="1"/>
  <c r="M45" i="4"/>
  <c r="N45" i="4" s="1"/>
  <c r="M44" i="4"/>
  <c r="N44" i="4" s="1"/>
  <c r="P44" i="4" s="1"/>
  <c r="M43" i="4"/>
  <c r="N43" i="4" s="1"/>
  <c r="P43" i="4" s="1"/>
  <c r="M42" i="4"/>
  <c r="N42" i="4" s="1"/>
  <c r="P42" i="4" s="1"/>
  <c r="N41" i="4"/>
  <c r="P41" i="4" s="1"/>
  <c r="M41" i="4"/>
  <c r="P225" i="4"/>
  <c r="P295" i="4"/>
  <c r="P291" i="4"/>
  <c r="O266" i="4"/>
  <c r="Z3" i="5"/>
  <c r="X3" i="5"/>
  <c r="Y3" i="5" s="1"/>
  <c r="W3" i="5"/>
  <c r="V3" i="5"/>
  <c r="U3" i="5"/>
  <c r="AH3" i="1"/>
  <c r="AG3" i="1"/>
  <c r="AF3" i="1"/>
  <c r="AE3" i="1"/>
  <c r="AD3" i="1"/>
  <c r="M40" i="4"/>
  <c r="N40" i="4" s="1"/>
  <c r="P40" i="4" s="1"/>
  <c r="M39" i="4"/>
  <c r="N39" i="4" s="1"/>
  <c r="P39" i="4" s="1"/>
  <c r="M38" i="4"/>
  <c r="N38" i="4" s="1"/>
  <c r="P38" i="4" s="1"/>
  <c r="M37" i="4"/>
  <c r="N37" i="4" s="1"/>
  <c r="P37" i="4" s="1"/>
  <c r="M36" i="4"/>
  <c r="N36" i="4" s="1"/>
  <c r="M35" i="4"/>
  <c r="N35" i="4" s="1"/>
  <c r="P35" i="4" s="1"/>
  <c r="M34" i="4"/>
  <c r="N34" i="4" s="1"/>
  <c r="M33" i="4"/>
  <c r="N33" i="4" s="1"/>
  <c r="P33" i="4" s="1"/>
  <c r="M32" i="4"/>
  <c r="N32" i="4" s="1"/>
  <c r="M31" i="4"/>
  <c r="N31" i="4" s="1"/>
  <c r="P31" i="4" s="1"/>
  <c r="M30" i="4"/>
  <c r="N30" i="4" s="1"/>
  <c r="P30" i="4" s="1"/>
  <c r="M29" i="4"/>
  <c r="N29" i="4" s="1"/>
  <c r="P29" i="4" s="1"/>
  <c r="M28" i="4"/>
  <c r="N28" i="4" s="1"/>
  <c r="P28" i="4" s="1"/>
  <c r="M27" i="4"/>
  <c r="N27" i="4" s="1"/>
  <c r="P27" i="4" s="1"/>
  <c r="M26" i="4"/>
  <c r="N26" i="4"/>
  <c r="P26" i="4" s="1"/>
  <c r="M25" i="4"/>
  <c r="N25" i="4" s="1"/>
  <c r="M24" i="4"/>
  <c r="N24" i="4" s="1"/>
  <c r="M23" i="4"/>
  <c r="N23" i="4" s="1"/>
  <c r="P23" i="4" s="1"/>
  <c r="M22" i="4"/>
  <c r="N22" i="4"/>
  <c r="P22" i="4" s="1"/>
  <c r="M21" i="4"/>
  <c r="N21" i="4" s="1"/>
  <c r="M20" i="4"/>
  <c r="N20" i="4" s="1"/>
  <c r="M19" i="4"/>
  <c r="N19" i="4"/>
  <c r="P19" i="4" s="1"/>
  <c r="M18" i="4"/>
  <c r="N18" i="4" s="1"/>
  <c r="P18" i="4" s="1"/>
  <c r="M17" i="4"/>
  <c r="N17" i="4"/>
  <c r="P17" i="4" s="1"/>
  <c r="M16" i="4"/>
  <c r="N16" i="4" s="1"/>
  <c r="M15" i="4"/>
  <c r="N15" i="4" s="1"/>
  <c r="M14" i="4"/>
  <c r="N14" i="4"/>
  <c r="P14" i="4" s="1"/>
  <c r="M13" i="4"/>
  <c r="N13" i="4" s="1"/>
  <c r="P13" i="4" s="1"/>
  <c r="M12" i="4"/>
  <c r="N12" i="4" s="1"/>
  <c r="P12" i="4" s="1"/>
  <c r="M11" i="4"/>
  <c r="N11" i="4"/>
  <c r="M10" i="4"/>
  <c r="N10" i="4" s="1"/>
  <c r="M9" i="4"/>
  <c r="N9" i="4" s="1"/>
  <c r="P9" i="4" s="1"/>
  <c r="M8" i="4"/>
  <c r="N8" i="4" s="1"/>
  <c r="P8" i="4" s="1"/>
  <c r="M7" i="4"/>
  <c r="N7" i="4"/>
  <c r="P7" i="4" s="1"/>
  <c r="M6" i="4"/>
  <c r="N6" i="4" s="1"/>
  <c r="M5" i="4"/>
  <c r="N5" i="4" s="1"/>
  <c r="M4" i="4"/>
  <c r="N4" i="4"/>
  <c r="P4" i="4" s="1"/>
  <c r="M3" i="4"/>
  <c r="N3" i="4" s="1"/>
  <c r="P3" i="4" s="1"/>
  <c r="E50" i="8" s="1"/>
  <c r="M2" i="4"/>
  <c r="N2" i="4" s="1"/>
  <c r="K2" i="4"/>
  <c r="O282" i="4" l="1"/>
  <c r="E55" i="8"/>
  <c r="O205" i="4"/>
  <c r="O274" i="4"/>
  <c r="O279" i="4"/>
  <c r="O290" i="4"/>
  <c r="O278" i="4"/>
  <c r="O210" i="4"/>
  <c r="O294" i="4"/>
  <c r="O261" i="4"/>
  <c r="O265" i="4"/>
  <c r="O269" i="4"/>
  <c r="O273" i="4"/>
  <c r="O277" i="4"/>
  <c r="O180" i="4"/>
  <c r="O199" i="4"/>
  <c r="O252" i="4"/>
  <c r="O268" i="4"/>
  <c r="O194" i="4"/>
  <c r="O272" i="4"/>
  <c r="O218" i="4"/>
  <c r="O222" i="4"/>
  <c r="O213" i="4"/>
  <c r="O243" i="4"/>
  <c r="O148" i="4"/>
  <c r="O204" i="4"/>
  <c r="O221" i="4"/>
  <c r="O225" i="4"/>
  <c r="O190" i="4"/>
  <c r="O185" i="4"/>
  <c r="P185" i="4"/>
  <c r="O183" i="4"/>
  <c r="O179" i="4"/>
  <c r="O177" i="4"/>
  <c r="O160" i="4"/>
  <c r="O149" i="4"/>
  <c r="P168" i="4"/>
  <c r="O168" i="4"/>
  <c r="P155" i="4"/>
  <c r="O155" i="4"/>
  <c r="O167" i="4"/>
  <c r="O152" i="4"/>
  <c r="O153" i="4"/>
  <c r="O157" i="4"/>
  <c r="O151" i="4"/>
  <c r="P114" i="4"/>
  <c r="O114" i="4"/>
  <c r="P120" i="4"/>
  <c r="O120" i="4"/>
  <c r="O134" i="4"/>
  <c r="P134" i="4"/>
  <c r="O127" i="4"/>
  <c r="O126" i="4"/>
  <c r="O110" i="4"/>
  <c r="O96" i="4"/>
  <c r="O104" i="4"/>
  <c r="O91" i="4"/>
  <c r="O99" i="4"/>
  <c r="O88" i="4"/>
  <c r="O100" i="4"/>
  <c r="O87" i="4"/>
  <c r="O103" i="4"/>
  <c r="P60" i="4"/>
  <c r="O60" i="4"/>
  <c r="O47" i="4"/>
  <c r="O51" i="4"/>
  <c r="O79" i="4"/>
  <c r="O69" i="4"/>
  <c r="O80" i="4"/>
  <c r="O84" i="4"/>
  <c r="O83" i="4"/>
  <c r="O44" i="4"/>
  <c r="O52" i="4"/>
  <c r="O141" i="4"/>
  <c r="O171" i="4"/>
  <c r="O240" i="4"/>
  <c r="O257" i="4"/>
  <c r="O106" i="4"/>
  <c r="O258" i="4"/>
  <c r="O201" i="4"/>
  <c r="O77" i="4"/>
  <c r="O46" i="4"/>
  <c r="O50" i="4"/>
  <c r="O54" i="4"/>
  <c r="O67" i="4"/>
  <c r="O73" i="4"/>
  <c r="O78" i="4"/>
  <c r="O82" i="4"/>
  <c r="O86" i="4"/>
  <c r="O98" i="4"/>
  <c r="O125" i="4"/>
  <c r="O133" i="4"/>
  <c r="O170" i="4"/>
  <c r="O202" i="4"/>
  <c r="O207" i="4"/>
  <c r="O220" i="4"/>
  <c r="O246" i="4"/>
  <c r="O247" i="4"/>
  <c r="O271" i="4"/>
  <c r="O293" i="4"/>
  <c r="O298" i="4"/>
  <c r="O57" i="4"/>
  <c r="O66" i="4"/>
  <c r="O93" i="4"/>
  <c r="O97" i="4"/>
  <c r="O169" i="4"/>
  <c r="O219" i="4"/>
  <c r="O245" i="4"/>
  <c r="O297" i="4"/>
  <c r="P106" i="4"/>
  <c r="O40" i="4"/>
  <c r="P160" i="4"/>
  <c r="O178" i="4"/>
  <c r="O10" i="4"/>
  <c r="O63" i="4"/>
  <c r="O62" i="4"/>
  <c r="O147" i="4"/>
  <c r="O173" i="4"/>
  <c r="O256" i="4"/>
  <c r="O285" i="4"/>
  <c r="O289" i="4"/>
  <c r="O186" i="4"/>
  <c r="O188" i="4"/>
  <c r="O198" i="4"/>
  <c r="O236" i="4"/>
  <c r="O242" i="4"/>
  <c r="O267" i="4"/>
  <c r="O159" i="4"/>
  <c r="P159" i="4"/>
  <c r="P239" i="4"/>
  <c r="O239" i="4"/>
  <c r="O241" i="4"/>
  <c r="P137" i="4"/>
  <c r="O137" i="4"/>
  <c r="P61" i="4"/>
  <c r="O61" i="4"/>
  <c r="P175" i="4"/>
  <c r="O175" i="4"/>
  <c r="P281" i="4"/>
  <c r="O281" i="4"/>
  <c r="P62" i="4"/>
  <c r="P74" i="4"/>
  <c r="O74" i="4"/>
  <c r="O75" i="4"/>
  <c r="P75" i="4"/>
  <c r="P136" i="4"/>
  <c r="O136" i="4"/>
  <c r="P214" i="4"/>
  <c r="O214" i="4"/>
  <c r="P285" i="4"/>
  <c r="O70" i="4"/>
  <c r="O59" i="4"/>
  <c r="O283" i="4"/>
  <c r="O284" i="4"/>
  <c r="O58" i="4"/>
  <c r="O102" i="4"/>
  <c r="O113" i="4"/>
  <c r="P113" i="4"/>
  <c r="P187" i="4"/>
  <c r="O187" i="4"/>
  <c r="P189" i="4"/>
  <c r="O189" i="4"/>
  <c r="O216" i="4"/>
  <c r="P259" i="4"/>
  <c r="O259" i="4"/>
  <c r="O280" i="4"/>
  <c r="O291" i="4"/>
  <c r="O37" i="4"/>
  <c r="O3" i="4"/>
  <c r="O4" i="4"/>
  <c r="O38" i="4"/>
  <c r="O286" i="4"/>
  <c r="O254" i="4"/>
  <c r="O176" i="4"/>
  <c r="O215" i="4"/>
  <c r="P289" i="4"/>
  <c r="P102" i="4"/>
  <c r="O195" i="4"/>
  <c r="P195" i="4"/>
  <c r="P228" i="4"/>
  <c r="O228" i="4"/>
  <c r="O117" i="4"/>
  <c r="O139" i="4"/>
  <c r="O191" i="4"/>
  <c r="O192" i="4"/>
  <c r="O229" i="4"/>
  <c r="O230" i="4"/>
  <c r="O231" i="4"/>
  <c r="O233" i="4"/>
  <c r="O234" i="4"/>
  <c r="O235" i="4"/>
  <c r="O237" i="4"/>
  <c r="O64" i="4"/>
  <c r="O71" i="4"/>
  <c r="O95" i="4"/>
  <c r="O108" i="4"/>
  <c r="O109" i="4"/>
  <c r="O118" i="4"/>
  <c r="O143" i="4"/>
  <c r="O144" i="4"/>
  <c r="O161" i="4"/>
  <c r="O162" i="4"/>
  <c r="O163" i="4"/>
  <c r="O181" i="4"/>
  <c r="O193" i="4"/>
  <c r="O203" i="4"/>
  <c r="O251" i="4"/>
  <c r="O262" i="4"/>
  <c r="O263" i="4"/>
  <c r="O276" i="4"/>
  <c r="O22" i="4"/>
  <c r="O12" i="4"/>
  <c r="O13" i="4"/>
  <c r="O23" i="4"/>
  <c r="O27" i="4"/>
  <c r="P197" i="4"/>
  <c r="O197" i="4"/>
  <c r="O206" i="4"/>
  <c r="O211" i="4"/>
  <c r="O217" i="4"/>
  <c r="O130" i="4"/>
  <c r="O68" i="4"/>
  <c r="O182" i="4"/>
  <c r="O119" i="4"/>
  <c r="P171" i="4"/>
  <c r="P174" i="4"/>
  <c r="O174" i="4"/>
  <c r="P240" i="4"/>
  <c r="O250" i="4"/>
  <c r="O287" i="4"/>
  <c r="O255" i="4"/>
  <c r="O223" i="4"/>
  <c r="O165" i="4"/>
  <c r="O275" i="4"/>
  <c r="P181" i="4"/>
  <c r="P173" i="4"/>
  <c r="O76" i="4"/>
  <c r="P63" i="4"/>
  <c r="O122" i="4"/>
  <c r="O253" i="4"/>
  <c r="O209" i="4"/>
  <c r="O124" i="4"/>
  <c r="O41" i="4"/>
  <c r="O43" i="4"/>
  <c r="P48" i="4"/>
  <c r="O48" i="4"/>
  <c r="P49" i="4"/>
  <c r="O49" i="4"/>
  <c r="O55" i="4"/>
  <c r="P56" i="4"/>
  <c r="O56" i="4"/>
  <c r="P116" i="4"/>
  <c r="O116" i="4"/>
  <c r="P138" i="4"/>
  <c r="O138" i="4"/>
  <c r="O146" i="4"/>
  <c r="O166" i="4"/>
  <c r="P186" i="4"/>
  <c r="O200" i="4"/>
  <c r="O244" i="4"/>
  <c r="O264" i="4"/>
  <c r="P276" i="4"/>
  <c r="P94" i="4"/>
  <c r="O94" i="4"/>
  <c r="P132" i="4"/>
  <c r="O132" i="4"/>
  <c r="P142" i="4"/>
  <c r="O142" i="4"/>
  <c r="O270" i="4"/>
  <c r="O238" i="4"/>
  <c r="O164" i="4"/>
  <c r="O7" i="4"/>
  <c r="O8" i="4"/>
  <c r="O16" i="4"/>
  <c r="O26" i="4"/>
  <c r="O30" i="4"/>
  <c r="O31" i="4"/>
  <c r="O28" i="4"/>
  <c r="O19" i="4"/>
  <c r="O184" i="4"/>
  <c r="O172" i="4"/>
  <c r="O156" i="4"/>
  <c r="O227" i="4"/>
  <c r="O42" i="4"/>
  <c r="P95" i="4"/>
  <c r="O129" i="4"/>
  <c r="O212" i="4"/>
  <c r="O111" i="4"/>
  <c r="O72" i="4"/>
  <c r="O85" i="4"/>
  <c r="O101" i="4"/>
  <c r="O135" i="4"/>
  <c r="O140" i="4"/>
  <c r="P141" i="4"/>
  <c r="P249" i="4"/>
  <c r="O249" i="4"/>
  <c r="O260" i="4"/>
  <c r="P264" i="4"/>
  <c r="O295" i="4"/>
  <c r="O296" i="4"/>
  <c r="O90" i="4"/>
  <c r="O107" i="4"/>
  <c r="O123" i="4"/>
  <c r="P6" i="4"/>
  <c r="O6" i="4"/>
  <c r="O15" i="4"/>
  <c r="P15" i="4"/>
  <c r="P21" i="4"/>
  <c r="O21" i="4"/>
  <c r="O5" i="4"/>
  <c r="P5" i="4"/>
  <c r="O39" i="4"/>
  <c r="O35" i="4"/>
  <c r="O9" i="4"/>
  <c r="P16" i="4"/>
  <c r="O17" i="4"/>
  <c r="O18" i="4"/>
  <c r="O20" i="4"/>
  <c r="P20" i="4"/>
  <c r="O24" i="4"/>
  <c r="P24" i="4"/>
  <c r="O2" i="4"/>
  <c r="P2" i="4"/>
  <c r="P25" i="4"/>
  <c r="O25" i="4"/>
  <c r="P36" i="4"/>
  <c r="O36" i="4"/>
  <c r="O29" i="4"/>
  <c r="O33" i="4"/>
  <c r="P32" i="4"/>
  <c r="O32" i="4"/>
  <c r="O14" i="4"/>
  <c r="P10" i="4"/>
  <c r="O11" i="4"/>
  <c r="P11" i="4"/>
  <c r="O34" i="4"/>
  <c r="P34" i="4"/>
  <c r="P53" i="4"/>
  <c r="O53" i="4"/>
  <c r="O65" i="4"/>
  <c r="P81" i="4"/>
  <c r="O81" i="4"/>
  <c r="P121" i="4"/>
  <c r="O121" i="4"/>
  <c r="P158" i="4"/>
  <c r="O158" i="4"/>
  <c r="P196" i="4"/>
  <c r="O196" i="4"/>
  <c r="P89" i="4"/>
  <c r="O89" i="4"/>
  <c r="P92" i="4"/>
  <c r="O92" i="4"/>
  <c r="P112" i="4"/>
  <c r="O112" i="4"/>
  <c r="P115" i="4"/>
  <c r="O115" i="4"/>
  <c r="P128" i="4"/>
  <c r="O128" i="4"/>
  <c r="O131" i="4"/>
  <c r="P131" i="4"/>
  <c r="O145" i="4"/>
  <c r="P145" i="4"/>
  <c r="O150" i="4"/>
  <c r="P150" i="4"/>
  <c r="O45" i="4"/>
  <c r="P45" i="4"/>
  <c r="P105" i="4"/>
  <c r="O105" i="4"/>
  <c r="P154" i="4"/>
  <c r="O154" i="4"/>
  <c r="P147" i="4"/>
  <c r="O208" i="4"/>
  <c r="O224" i="4"/>
  <c r="P244" i="4"/>
  <c r="O248" i="4"/>
  <c r="P256" i="4"/>
  <c r="O292" i="4"/>
  <c r="P296" i="4"/>
  <c r="O232" i="4"/>
  <c r="O288" i="4"/>
  <c r="E49" i="8" l="1"/>
  <c r="G34" i="8"/>
  <c r="G14" i="8"/>
  <c r="G54" i="8"/>
  <c r="G39" i="8"/>
  <c r="G29" i="8"/>
  <c r="G19" i="8"/>
  <c r="G44" i="8"/>
  <c r="G24" i="8"/>
  <c r="G49" i="8"/>
  <c r="G55" i="8"/>
  <c r="G35" i="8"/>
  <c r="G15" i="8"/>
  <c r="G50" i="8"/>
  <c r="G40" i="8"/>
  <c r="G30" i="8"/>
  <c r="G20" i="8"/>
  <c r="G45" i="8"/>
  <c r="G25" i="8"/>
  <c r="F54" i="8"/>
  <c r="F49" i="8"/>
  <c r="F44" i="8"/>
  <c r="F39" i="8"/>
  <c r="F34" i="8"/>
  <c r="F29" i="8"/>
  <c r="F24" i="8"/>
  <c r="F19" i="8"/>
  <c r="F14" i="8"/>
  <c r="F9" i="8"/>
  <c r="F55" i="8"/>
  <c r="F50" i="8"/>
  <c r="F45" i="8"/>
  <c r="F40" i="8"/>
  <c r="F35" i="8"/>
  <c r="F30" i="8"/>
  <c r="F25" i="8"/>
  <c r="F20" i="8"/>
  <c r="F15" i="8"/>
  <c r="F10" i="8"/>
  <c r="E54" i="8"/>
  <c r="D54" i="8"/>
  <c r="D49" i="8"/>
  <c r="D44" i="8"/>
  <c r="D39" i="8"/>
  <c r="D34" i="8"/>
  <c r="D29" i="8"/>
  <c r="D24" i="8"/>
  <c r="D19" i="8"/>
  <c r="D14" i="8"/>
  <c r="D9" i="8"/>
  <c r="D55" i="8"/>
  <c r="D50" i="8"/>
  <c r="D45" i="8"/>
  <c r="D40" i="8"/>
  <c r="D35" i="8"/>
  <c r="D30" i="8"/>
  <c r="D25" i="8"/>
  <c r="D20" i="8"/>
  <c r="D15" i="8"/>
  <c r="D10" i="8"/>
</calcChain>
</file>

<file path=xl/sharedStrings.xml><?xml version="1.0" encoding="utf-8"?>
<sst xmlns="http://schemas.openxmlformats.org/spreadsheetml/2006/main" count="747" uniqueCount="230">
  <si>
    <t>No.</t>
  </si>
  <si>
    <t>PROPONENTE</t>
  </si>
  <si>
    <t>CARTA PRESENTACIÓN</t>
  </si>
  <si>
    <t>CERTIFICADO DE EXISTENCIA Y REPRESENTACIÓN LEGAL</t>
  </si>
  <si>
    <t>GARANTIA DE SERIEDAD DE LA OFERTA</t>
  </si>
  <si>
    <t>PRESENTA (SI/NO)</t>
  </si>
  <si>
    <t>REPRESENTANTE LEGAL</t>
  </si>
  <si>
    <t>INGENIERO QUE AVALA LA PROPUESTA</t>
  </si>
  <si>
    <t>VIGENCIA CERTIFICADO</t>
  </si>
  <si>
    <t>TIPO (C/UT/I)</t>
  </si>
  <si>
    <t>NOMBRE</t>
  </si>
  <si>
    <t>% PARTICIPACIÓN</t>
  </si>
  <si>
    <t>FECHA DE EXPEDICIÓN</t>
  </si>
  <si>
    <t>DOMICILIO</t>
  </si>
  <si>
    <t>DURACIÓN DE LA SOCIEDAD</t>
  </si>
  <si>
    <t>LIMITACIONES AL REPRESENTANTE LEGAL</t>
  </si>
  <si>
    <t>AUTORIZACIÓN DEL ORGANO SOCIAL</t>
  </si>
  <si>
    <t>FORMATO A FAVOR DE ENTIDADES ESTATALES</t>
  </si>
  <si>
    <t>TOMADOR</t>
  </si>
  <si>
    <t>COMPAÑÍA</t>
  </si>
  <si>
    <t>PÓLIZA</t>
  </si>
  <si>
    <t>VALOR</t>
  </si>
  <si>
    <t>VIGENCIA INICIAL</t>
  </si>
  <si>
    <t>VIGENCIA FINAL</t>
  </si>
  <si>
    <t>CERTIFICADO DE ANTECEDENTES FISCALES DE LA CONTRALORIA GENERAL DE LA REPUBLICA</t>
  </si>
  <si>
    <t>CERTIFICADO DE ANTECEDENTES DISCIPLINARIOS DE LA PROCURADURIA GENERAL DE LA NACION</t>
  </si>
  <si>
    <t>HABIL / NO HABIL / SUBSANAR</t>
  </si>
  <si>
    <t>Proponente</t>
  </si>
  <si>
    <t>Compañía Aseguradora</t>
  </si>
  <si>
    <t>No. De Póliza</t>
  </si>
  <si>
    <t>Vigencia inicial</t>
  </si>
  <si>
    <t>Vigencia final</t>
  </si>
  <si>
    <t>OBJETO SOCIAL</t>
  </si>
  <si>
    <t>CONFORMACIÓN CONSORCIAL</t>
  </si>
  <si>
    <t>CERTIFICADO DE ANTECEDENTES JUDICIALES</t>
  </si>
  <si>
    <t>SANCIONES CONSIGNADAS EN EL RUP</t>
  </si>
  <si>
    <t>%</t>
  </si>
  <si>
    <t>CONFORMACION CONSORCIO</t>
  </si>
  <si>
    <t>CONTRATANTE</t>
  </si>
  <si>
    <t>CONTRATO No.</t>
  </si>
  <si>
    <t>I, C, UT</t>
  </si>
  <si>
    <t>%
(1)</t>
  </si>
  <si>
    <t>INICIACIÓN
(DD/MM/AA)</t>
  </si>
  <si>
    <t>TERMINACIÓN
(DD/MM/AA)</t>
  </si>
  <si>
    <t>SUSPENSIÓN
(MESES)</t>
  </si>
  <si>
    <t>PLAZO DE EJECUCIÓN (MESES)
(2)</t>
  </si>
  <si>
    <t>VALOR TOTAL DEL CONTRATO INCLUIDAS SUS ADICIONES, AJUSTES Y EL IVA
(3)</t>
  </si>
  <si>
    <t>Suspensión 1</t>
  </si>
  <si>
    <t>Suspensión 2</t>
  </si>
  <si>
    <t>Suspensión 3</t>
  </si>
  <si>
    <t>Suspensión 4</t>
  </si>
  <si>
    <t>Conformación consorcial</t>
  </si>
  <si>
    <t>% participación</t>
  </si>
  <si>
    <t>CAPACIDAD FINANCIERA</t>
  </si>
  <si>
    <t>CAPACIDAD ORGANIZACIONAL</t>
  </si>
  <si>
    <t>Activo Corriente</t>
  </si>
  <si>
    <t>Pasivo Corriente</t>
  </si>
  <si>
    <t>Activo Total</t>
  </si>
  <si>
    <t>Pasivo Total</t>
  </si>
  <si>
    <t>Utilidad operacional</t>
  </si>
  <si>
    <t>LIQUIDEZ</t>
  </si>
  <si>
    <t>NIVEL DE ENDEUDAMIENTO</t>
  </si>
  <si>
    <t>PATRIMONIO</t>
  </si>
  <si>
    <t>RENTABILIDAD SOBRE PATRIMONIO</t>
  </si>
  <si>
    <t>RENTABILIDAD SOBRE ACTIVOS</t>
  </si>
  <si>
    <t>Observaciones</t>
  </si>
  <si>
    <t>RAZON DE COBERTURA DE INTERESES</t>
  </si>
  <si>
    <t>Gastos de intereses</t>
  </si>
  <si>
    <t>CALIFICACIÓN JURIDICA</t>
  </si>
  <si>
    <t>BENEFICIARIO GOBERNACIÓN</t>
  </si>
  <si>
    <t>CALIFICACIÓN FINANCIERA</t>
  </si>
  <si>
    <t>OBSERVACIONES</t>
  </si>
  <si>
    <t>Proceso Licitatorio</t>
  </si>
  <si>
    <t>Objeto</t>
  </si>
  <si>
    <t>Apertura del proceso</t>
  </si>
  <si>
    <t>Plazo (meses)</t>
  </si>
  <si>
    <t>Cierre del Proceso</t>
  </si>
  <si>
    <t>PERÍODO</t>
  </si>
  <si>
    <t>MONTO MENSUAL</t>
  </si>
  <si>
    <t>INFORMACIÓN GENERAL</t>
  </si>
  <si>
    <t>REQUISITOS FINANCIEROS HABILITANTES</t>
  </si>
  <si>
    <t>Razón covertura de intereses
Utilidad operacional/gastos de intereses ≥ 1.0</t>
  </si>
  <si>
    <t>REQUISITOS TÉCNICOS HABILITANTES</t>
  </si>
  <si>
    <t>CERTIFICADO DE INSCRIPCIÓN EN EL REGISTRO UNICO DE PROPONENTES (RUP)</t>
  </si>
  <si>
    <t>PACTO DE TRASPARENCIA</t>
  </si>
  <si>
    <t>OTROS DOCUMENTOS</t>
  </si>
  <si>
    <t>VALOR TOTAL DEL CONTRATO A CONSIDERAR COMO EXPERIENCIA
(4) = (3)*(1)</t>
  </si>
  <si>
    <t>VALOR FACTURADO ACTUALIZADO SMMLV
(VFA)</t>
  </si>
  <si>
    <t>VALOR TOTAL EJECUTADO (VTEi)</t>
  </si>
  <si>
    <t>PROMEDIO DE FACTURACIÓN MENSUAL
(PFMi)</t>
  </si>
  <si>
    <t>PROMEDIO DE FACTURACIÓN MENSUAL</t>
  </si>
  <si>
    <t>VALOR TOTAL EJECUTADO</t>
  </si>
  <si>
    <t>CALIFICACIÓN ORGANIZACIONAL</t>
  </si>
  <si>
    <t>CAPACIDAD RESIDUAL DE CONTRATACIÓN</t>
  </si>
  <si>
    <t>CERTIFICACIÓN DE PAGOS DE SEGURIDAD SOCIAL Y APORTES PARAFISCALES</t>
  </si>
  <si>
    <t>Presupuesto Oficial Mensual SMMLV</t>
  </si>
  <si>
    <t>Presupuesto Oficial SMMLV</t>
  </si>
  <si>
    <t>ACREDITACIÓN MIPYMES</t>
  </si>
  <si>
    <t>Suspensión 5</t>
  </si>
  <si>
    <t>CEDULA PROPONENTE</t>
  </si>
  <si>
    <t>COPIA TARJETA PROFESIONAL CONTADOR O REVISOR FISCAL</t>
  </si>
  <si>
    <t>ANTECEDENTES DISCIPLINARIOS JCC</t>
  </si>
  <si>
    <t>FIRMEZA RUP</t>
  </si>
  <si>
    <t>REPRESENTANTE</t>
  </si>
  <si>
    <t>Valor Asegurado</t>
  </si>
  <si>
    <t>RENOVADO</t>
  </si>
  <si>
    <t>TARJETA PROFESIONAL</t>
  </si>
  <si>
    <t>COPNIA</t>
  </si>
  <si>
    <t>DURACION</t>
  </si>
  <si>
    <t>Información Financiera</t>
  </si>
  <si>
    <t>SEGUROS MUNDIAL</t>
  </si>
  <si>
    <t>SI</t>
  </si>
  <si>
    <t>NO</t>
  </si>
  <si>
    <t>PRESENTA</t>
  </si>
  <si>
    <t>NO PRESENTA</t>
  </si>
  <si>
    <t>C</t>
  </si>
  <si>
    <t>UT</t>
  </si>
  <si>
    <t>I</t>
  </si>
  <si>
    <t>CUMPLE</t>
  </si>
  <si>
    <t>NO CUMPLE</t>
  </si>
  <si>
    <t>N/A</t>
  </si>
  <si>
    <t>CONSULTADOS ENTIDAD</t>
  </si>
  <si>
    <t>SUBSANAR</t>
  </si>
  <si>
    <t>HÁBIL</t>
  </si>
  <si>
    <t>NO HÁBIL</t>
  </si>
  <si>
    <t>Suspensión 6</t>
  </si>
  <si>
    <t>ACREDITACIÓN PERSONAL EN CONDICIÓN DE DISCAPACIDAD   10 PUNTOS</t>
  </si>
  <si>
    <t>COMPONENTE FINANCIERO</t>
  </si>
  <si>
    <t>COMPONENTE TÉCNICO</t>
  </si>
  <si>
    <t>LP-SADR-009-2019</t>
  </si>
  <si>
    <t>OBRAS DE INTERVENCIÓN DE LAS PLANTAS DE BENEFICIO ANIMAL DE LOS MUNICIPIOS DE AGUADAS, ANSERMA, CHINCHINÁ, LA MERCED, MANZANARES, MARQUETALIA, NORCASIA, PENSILVANIA, SALAMINA Y SAMANÁ, INCLUIDO SUMINISTRO DE EQUIPOS Y GESTIÓN DOCUMENTAL AMBIENTAL, DE CONFORMIDAD CON LA REGLAMENTACIÓN INVIMA Y LA RESOLUCIÓN 0631 DE 2015 DEL MINISTERIO DEL MEDIO AMBIENTE</t>
  </si>
  <si>
    <t>Presupuesto oficial M1</t>
  </si>
  <si>
    <t>DESCRIPCIÓN</t>
  </si>
  <si>
    <t>M1</t>
  </si>
  <si>
    <t>M2</t>
  </si>
  <si>
    <t>M3</t>
  </si>
  <si>
    <t>M4</t>
  </si>
  <si>
    <t>M5</t>
  </si>
  <si>
    <t>M6</t>
  </si>
  <si>
    <t>M7</t>
  </si>
  <si>
    <t>M8</t>
  </si>
  <si>
    <t>M9</t>
  </si>
  <si>
    <t>M10</t>
  </si>
  <si>
    <t>Capital de trabajo
CT = AC - PC ≥ 100% PO</t>
  </si>
  <si>
    <t>Liquidez
Activo corriente/Pasivo Corriente ≥ 1.4</t>
  </si>
  <si>
    <t>Nivel de endeudamiento
Pasivo Total/Activo Total ≤ 0.68</t>
  </si>
  <si>
    <t>Rentabilidad del patrimonio (ROE)
Utilidad operacional/Patrimonio ≥ 3%</t>
  </si>
  <si>
    <t>Rentabilidad del activo (ROA)
Utilidad operacional/Activo total ≥ 1%</t>
  </si>
  <si>
    <t>OMICRON DEL LLANO S.A.S.</t>
  </si>
  <si>
    <t>LUIS FERNANDO ROMERO SANDOVAL</t>
  </si>
  <si>
    <t>NACIONAL DE SEGUROS S.A.</t>
  </si>
  <si>
    <t>CONSORCIO PRITA</t>
  </si>
  <si>
    <t>CESAR AUGUSTO TABARES RAMÍREZ</t>
  </si>
  <si>
    <t>JORGE FERNANDO PRIETO MUÑOZ</t>
  </si>
  <si>
    <t>SEGUROS DEL ESTADO S.A.</t>
  </si>
  <si>
    <t>42-44-101115430</t>
  </si>
  <si>
    <t>X</t>
  </si>
  <si>
    <t>GRUPO S Y C S.A.S.</t>
  </si>
  <si>
    <t>OSCAR DAVID VILLEGAS SERNA</t>
  </si>
  <si>
    <t>CONSORCIO PBA CALDAS</t>
  </si>
  <si>
    <t>FUNSIÓN INGENIERÍA S.A.S.</t>
  </si>
  <si>
    <t>NELSÓN MORENO ÁLVAREZ</t>
  </si>
  <si>
    <t>42-44-101115475</t>
  </si>
  <si>
    <t>42-44-101115478</t>
  </si>
  <si>
    <t>42-44-101115480</t>
  </si>
  <si>
    <t>42-44-101115482</t>
  </si>
  <si>
    <t>42-44-101115481</t>
  </si>
  <si>
    <t>42-44-101115483</t>
  </si>
  <si>
    <t>42-44-101115484</t>
  </si>
  <si>
    <t>42-44-101115488</t>
  </si>
  <si>
    <t>MATRICULA PROFESIONAL
(No. De la matricula)</t>
  </si>
  <si>
    <t>CERTIFICADO</t>
  </si>
  <si>
    <t>CAPITAL DE TRABAJO
M1</t>
  </si>
  <si>
    <t>CAPITAL DE TRABAJO
M2</t>
  </si>
  <si>
    <t>CAPITAL DE TRABAJO
M3</t>
  </si>
  <si>
    <t>CAPITAL DE TRABAJO
M4</t>
  </si>
  <si>
    <t>CAPITAL DE TRABAJO
M5</t>
  </si>
  <si>
    <t>CAPITAL DE TRABAJO
M6</t>
  </si>
  <si>
    <t>CAPITAL DE TRABAJO
M7</t>
  </si>
  <si>
    <t>CAPITAL DE TRABAJO
M8</t>
  </si>
  <si>
    <t>CAPITAL DE TRABAJO
M9</t>
  </si>
  <si>
    <t>CAPITAL DE TRABAJO
M10</t>
  </si>
  <si>
    <t>MÓDULO 1</t>
  </si>
  <si>
    <t>CALIFICACIÓN GENERAL</t>
  </si>
  <si>
    <t>MÓDULO 2</t>
  </si>
  <si>
    <t>MÓDULO 3</t>
  </si>
  <si>
    <t>MÓDULO 4</t>
  </si>
  <si>
    <t>MÓDULO 5</t>
  </si>
  <si>
    <t>MÓDULO 6</t>
  </si>
  <si>
    <t>MÓDULO 7</t>
  </si>
  <si>
    <t>MÓDULO 8</t>
  </si>
  <si>
    <t>MÓDULO 9</t>
  </si>
  <si>
    <t>MÓDULO 10</t>
  </si>
  <si>
    <t>ALBERTO CRUZ ROMERO</t>
  </si>
  <si>
    <t>004-2009</t>
  </si>
  <si>
    <t>PROMOCIÓN A LA INDUSTRIA NACIONAL</t>
  </si>
  <si>
    <t>FACTOR DE CALIDAD</t>
  </si>
  <si>
    <t>RESUMEN</t>
  </si>
  <si>
    <t>GOBERNACIÓN DE ANTIOQUIA</t>
  </si>
  <si>
    <t>ALCALDÍA DE EBÉJICO</t>
  </si>
  <si>
    <t>001-2016</t>
  </si>
  <si>
    <t>ALCALDÍA DE PÁCORA</t>
  </si>
  <si>
    <t>MULTIALEMENTOS</t>
  </si>
  <si>
    <t>LP-001-2017</t>
  </si>
  <si>
    <t>02-2018</t>
  </si>
  <si>
    <t>NA</t>
  </si>
  <si>
    <t>2520257425CND</t>
  </si>
  <si>
    <t>Villavicencio</t>
  </si>
  <si>
    <t>OMICRON DEL LLANO S.A.S</t>
  </si>
  <si>
    <t>MEDIDAS CORRECTIVAS</t>
  </si>
  <si>
    <t>De conformidad con el artículo 2.2.1.1.1.5.1 del Decreto 1082 de 2015 y el pliego de condiciones definitivo, deberá aportar RUP  en el cual se evidencie el registro de actualización de dicho documento antes del 5 de abril de 2019</t>
  </si>
  <si>
    <t>CARTA DE ACEPTACIÓN DEL PRESUPUESTO OFICIAL (FORMULARIO No. 1 PRESUPUESTO OFICIAL)</t>
  </si>
  <si>
    <t>2520249184CND</t>
  </si>
  <si>
    <t>LIBRETA MILITAR</t>
  </si>
  <si>
    <t>05202184285ANT</t>
  </si>
  <si>
    <t>Medellin</t>
  </si>
  <si>
    <t>Aportar la libreta militar del representante legal</t>
  </si>
  <si>
    <t>1720220227CLD</t>
  </si>
  <si>
    <t>Manizales</t>
  </si>
  <si>
    <t>JUAN SEBASTIAN GÓMEZ CASTAÑO</t>
  </si>
  <si>
    <t>CÓDIGO UNSPSC       72101500          72121000                    72121500</t>
  </si>
  <si>
    <t>NO PRESENTÓ</t>
  </si>
  <si>
    <t>Ajustar el compromiso anticorrupción en cuanto a la fecha. - Faltan la tarjeta profesional del contador Y el certificado de la junta central de contadores de otoniel pinilla. - De conformidad con el artículo del Decreto 1082 de 2015 y el pliego de condiciones definitivo, deberá aportar RUP  en el cual se evidencie el registro de actualización de dicho documento antes del 5 de abril de 2019.</t>
  </si>
  <si>
    <t>La duración del consorcio es inferior a la solicitada en los pliegos de condiciones, - Aportar la libreta militar de Juan Sebastian Gómez. -  La vigencia de la garnatía de seriedad de la oferta es iferior a la solicitada en el pliego de condiciones.  - De conformidad con el artículo 2.2.1.1.1.5.1 del Decreto 1082 de 2015 y el pliego de condiciones definitivo, deberán aportar RUP  en el cual se evidencie el registro de actualización de dicho documento antes del 5 de abril de 2019.</t>
  </si>
  <si>
    <t>PRESENTO</t>
  </si>
  <si>
    <t>PRESNETO</t>
  </si>
  <si>
    <t>Ajustar el compromiso anticorrupción en cuanto a la fecha. - Faltan la tarjeta profesional del contador Y el certificado de la junta central de contadores de otoniel pinilla. - De conformidad con el artículo del Decreto 1082 de 2015 y el pliego de condiciones definitivo, deberá aportar RUP  en el cual se evidencie el registro de actualización de dicho documento antes del 5 de abril de 2019.
El porponente adjunta el anexo para certificar el factor de calidad sin suscribir</t>
  </si>
  <si>
    <t>De conformidad con el artículo 2.2.1.1.1.5.1 del Decreto 1082 de 2015 y el pliego de condiciones definitivo, deberá aportar RUP  en el cual se evidencie el registro de actualización de dicho documento antes del 5 de abril de 2019.
No se tiene en cuenta la experiencia soportada bajo el contrato 004 de 2009, toda vez que en la certificación expedida por la persona contratante, señor Alberto Cruz y su Revisor Fiscal Sra. Heidy Alejandra Lancheros Canty, se lee que el objeto del contrato obedecia a uncontrato de interventoría y no de obra.</t>
  </si>
  <si>
    <t>NO HABIL</t>
  </si>
  <si>
    <t>HABIL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</si>
</sst>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3" formatCode="_-* #,##0.00_-;\-* #,##0.00_-;_-* &quot;-&quot;??_-;_-@_-"/>
    <numFmt numFmtId="164" formatCode="_-&quot;$&quot;* #,##0_-;\-&quot;$&quot;* #,##0_-;_-&quot;$&quot;* &quot;-&quot;_-;_-@_-"/>
    <numFmt numFmtId="165" formatCode="_(* #,##0_);_(* \(#,##0\);_(* &quot;-&quot;_);_(@_)"/>
    <numFmt numFmtId="166" formatCode="_(* #,##0.00_);_(* \(#,##0.00\);_(* &quot;-&quot;??_);_(@_)"/>
    <numFmt numFmtId="167" formatCode="_(&quot;$&quot;\ * #,##0.00_);_(&quot;$&quot;\ * \(#,##0.00\);_(&quot;$&quot;\ * &quot;-&quot;??_);_(@_)"/>
    <numFmt numFmtId="168" formatCode="dd/mm/yyyy;@"/>
    <numFmt numFmtId="169" formatCode="0.0%"/>
    <numFmt numFmtId="170" formatCode="_(&quot;$&quot;\ * #,##0_);_(&quot;$&quot;\ * \(#,##0\);_(&quot;$&quot;\ * &quot;-&quot;??_);_(@_)"/>
    <numFmt numFmtId="171" formatCode="#,##0.0"/>
    <numFmt numFmtId="172" formatCode="_(&quot;$&quot;\ * #,##0.0_);_(&quot;$&quot;\ * \(#,##0.0\);_(&quot;$&quot;\ * &quot;-&quot;??_);_(@_)"/>
    <numFmt numFmtId="173" formatCode="0.0"/>
    <numFmt numFmtId="174" formatCode="_(* #,##0.0_);_(* \(#,##0.0\);_(* &quot;-&quot;_);_(@_)"/>
    <numFmt numFmtId="175" formatCode="_-&quot;$&quot;* #,##0.00_-;\-&quot;$&quot;* #,##0.00_-;_-&quot;$&quot;* &quot;-&quot;_-;_-@_-"/>
    <numFmt numFmtId="176" formatCode="0.000"/>
    <numFmt numFmtId="177" formatCode="_(&quot;$&quot;* #,##0_);_(&quot;$&quot;* \(#,##0\);_(&quot;$&quot;* &quot;-&quot;??_);_(@_)"/>
  </numFmts>
  <fonts count="25" x14ac:knownFonts="1">
    <font>
      <sz val="10"/>
      <color theme="1"/>
      <name val="Arial"/>
      <family val="2"/>
    </font>
    <font>
      <sz val="11"/>
      <color theme="1"/>
      <name val="Calibri"/>
      <family val="2"/>
      <scheme val="minor"/>
    </font>
    <font>
      <sz val="10"/>
      <color indexed="8"/>
      <name val="Arial"/>
      <family val="2"/>
    </font>
    <font>
      <sz val="8"/>
      <name val="Arial"/>
      <family val="2"/>
    </font>
    <font>
      <sz val="11"/>
      <color theme="1"/>
      <name val="Calibri"/>
      <family val="2"/>
      <scheme val="minor"/>
    </font>
    <font>
      <b/>
      <sz val="8"/>
      <color indexed="8"/>
      <name val="Arial"/>
      <family val="2"/>
    </font>
    <font>
      <b/>
      <sz val="8"/>
      <name val="Arial"/>
      <family val="2"/>
    </font>
    <font>
      <sz val="8"/>
      <color indexed="8"/>
      <name val="Arial"/>
      <family val="2"/>
    </font>
    <font>
      <sz val="8"/>
      <color theme="1"/>
      <name val="Arial"/>
      <family val="2"/>
    </font>
    <font>
      <b/>
      <sz val="10"/>
      <color theme="1"/>
      <name val="Arial"/>
      <family val="2"/>
    </font>
    <font>
      <sz val="10"/>
      <color theme="1"/>
      <name val="Arial"/>
      <family val="2"/>
    </font>
    <font>
      <b/>
      <sz val="11"/>
      <color theme="1"/>
      <name val="Calibri"/>
      <family val="2"/>
      <scheme val="minor"/>
    </font>
    <font>
      <sz val="10"/>
      <name val="Arial"/>
      <family val="2"/>
    </font>
    <font>
      <b/>
      <sz val="10"/>
      <color rgb="FFFF0000"/>
      <name val="Arial"/>
      <family val="2"/>
    </font>
    <font>
      <b/>
      <sz val="10"/>
      <name val="Arial"/>
      <family val="2"/>
    </font>
    <font>
      <sz val="10"/>
      <color rgb="FFFF0000"/>
      <name val="Arial"/>
      <family val="2"/>
    </font>
    <font>
      <b/>
      <sz val="18"/>
      <color theme="1"/>
      <name val="Calibri"/>
      <family val="2"/>
    </font>
    <font>
      <b/>
      <sz val="14"/>
      <color theme="1"/>
      <name val="Calibri"/>
      <family val="2"/>
    </font>
    <font>
      <b/>
      <sz val="11"/>
      <color theme="1"/>
      <name val="Calibri"/>
      <family val="2"/>
    </font>
    <font>
      <b/>
      <sz val="10"/>
      <color theme="1"/>
      <name val="Arial Narrow"/>
      <family val="2"/>
    </font>
    <font>
      <sz val="10"/>
      <color theme="1"/>
      <name val="Arial Narrow"/>
      <family val="2"/>
    </font>
    <font>
      <b/>
      <sz val="12"/>
      <color theme="1"/>
      <name val="Arial"/>
      <family val="2"/>
    </font>
    <font>
      <sz val="8"/>
      <color rgb="FF000000"/>
      <name val="Arial"/>
      <family val="2"/>
    </font>
    <font>
      <sz val="10"/>
      <color theme="0"/>
      <name val="Arial"/>
      <family val="2"/>
    </font>
    <font>
      <b/>
      <sz val="8"/>
      <color theme="1"/>
      <name val="Arial"/>
      <family val="2"/>
    </font>
  </fonts>
  <fills count="9">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FFFFCC"/>
        <bgColor indexed="64"/>
      </patternFill>
    </fill>
    <fill>
      <patternFill patternType="solid">
        <fgColor rgb="FF8DB3E2"/>
        <bgColor indexed="64"/>
      </patternFill>
    </fill>
    <fill>
      <patternFill patternType="solid">
        <fgColor theme="0" tint="-0.249977111117893"/>
        <bgColor indexed="64"/>
      </patternFill>
    </fill>
    <fill>
      <patternFill patternType="solid">
        <fgColor rgb="FFFFFFCC"/>
        <bgColor rgb="FF000000"/>
      </patternFill>
    </fill>
    <fill>
      <patternFill patternType="solid">
        <fgColor rgb="FFFF000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right/>
      <top style="thin">
        <color indexed="64"/>
      </top>
      <bottom style="medium">
        <color indexed="64"/>
      </bottom>
      <diagonal/>
    </border>
    <border>
      <left/>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9">
    <xf numFmtId="0" fontId="0" fillId="0" borderId="0"/>
    <xf numFmtId="167" fontId="2" fillId="0" borderId="0" applyFont="0" applyFill="0" applyBorder="0" applyAlignment="0" applyProtection="0"/>
    <xf numFmtId="0" fontId="4" fillId="0" borderId="0"/>
    <xf numFmtId="9" fontId="2" fillId="0" borderId="0" applyFont="0" applyFill="0" applyBorder="0" applyAlignment="0" applyProtection="0"/>
    <xf numFmtId="0" fontId="1" fillId="0" borderId="0"/>
    <xf numFmtId="167" fontId="1" fillId="0" borderId="0" applyFont="0" applyFill="0" applyBorder="0" applyAlignment="0" applyProtection="0"/>
    <xf numFmtId="43" fontId="10" fillId="0" borderId="0" applyFont="0" applyFill="0" applyBorder="0" applyAlignment="0" applyProtection="0"/>
    <xf numFmtId="164" fontId="10" fillId="0" borderId="0" applyFont="0" applyFill="0" applyBorder="0" applyAlignment="0" applyProtection="0"/>
    <xf numFmtId="165" fontId="10" fillId="0" borderId="0" applyFont="0" applyFill="0" applyBorder="0" applyAlignment="0" applyProtection="0"/>
  </cellStyleXfs>
  <cellXfs count="265">
    <xf numFmtId="0" fontId="0" fillId="0" borderId="0" xfId="0"/>
    <xf numFmtId="0" fontId="7" fillId="0" borderId="1" xfId="0" applyFont="1" applyBorder="1" applyAlignment="1">
      <alignment vertical="center" wrapText="1"/>
    </xf>
    <xf numFmtId="0" fontId="7" fillId="0" borderId="0" xfId="0" applyFont="1" applyAlignment="1">
      <alignment horizontal="center" vertical="center"/>
    </xf>
    <xf numFmtId="168" fontId="7" fillId="0" borderId="0" xfId="0" applyNumberFormat="1" applyFont="1" applyAlignment="1">
      <alignment horizontal="center" vertical="center"/>
    </xf>
    <xf numFmtId="169" fontId="7" fillId="0" borderId="0" xfId="3" applyNumberFormat="1" applyFont="1" applyAlignment="1">
      <alignment horizontal="center" vertical="center"/>
    </xf>
    <xf numFmtId="15" fontId="7" fillId="0" borderId="0" xfId="0" applyNumberFormat="1" applyFont="1" applyAlignment="1">
      <alignment horizontal="center" vertical="center"/>
    </xf>
    <xf numFmtId="0" fontId="7" fillId="0" borderId="10" xfId="0" applyFont="1" applyBorder="1" applyAlignment="1">
      <alignment vertical="center" wrapText="1"/>
    </xf>
    <xf numFmtId="169" fontId="7" fillId="0" borderId="1" xfId="3" applyNumberFormat="1" applyFont="1" applyBorder="1" applyAlignment="1">
      <alignment horizontal="center" vertical="center"/>
    </xf>
    <xf numFmtId="169" fontId="7" fillId="0" borderId="10" xfId="3" applyNumberFormat="1" applyFont="1" applyBorder="1" applyAlignment="1">
      <alignment horizontal="center" vertical="center"/>
    </xf>
    <xf numFmtId="0" fontId="0" fillId="0" borderId="0" xfId="0" applyAlignment="1">
      <alignment vertical="center"/>
    </xf>
    <xf numFmtId="0" fontId="0" fillId="0" borderId="0" xfId="0" applyAlignment="1">
      <alignment horizontal="left" vertical="center"/>
    </xf>
    <xf numFmtId="0" fontId="0" fillId="0" borderId="0" xfId="0" applyAlignment="1">
      <alignment horizontal="center" vertical="center"/>
    </xf>
    <xf numFmtId="0" fontId="0" fillId="0" borderId="0" xfId="0" applyAlignment="1">
      <alignment horizontal="center" vertical="center" wrapText="1"/>
    </xf>
    <xf numFmtId="164" fontId="0" fillId="0" borderId="0" xfId="7" applyFont="1"/>
    <xf numFmtId="0" fontId="8" fillId="0" borderId="1" xfId="4" applyFont="1" applyBorder="1" applyAlignment="1">
      <alignment vertical="center" wrapText="1"/>
    </xf>
    <xf numFmtId="0" fontId="8" fillId="0" borderId="10" xfId="4" applyFont="1" applyBorder="1" applyAlignment="1">
      <alignment horizontal="center" vertical="center" wrapText="1"/>
    </xf>
    <xf numFmtId="0" fontId="9" fillId="0" borderId="1" xfId="0" applyFont="1" applyBorder="1" applyAlignment="1">
      <alignment horizontal="center" vertical="center" wrapText="1"/>
    </xf>
    <xf numFmtId="10" fontId="9" fillId="0" borderId="1" xfId="0" applyNumberFormat="1" applyFont="1" applyBorder="1" applyAlignment="1">
      <alignment horizontal="center" vertical="center" wrapText="1"/>
    </xf>
    <xf numFmtId="15" fontId="9" fillId="0" borderId="1" xfId="0" applyNumberFormat="1" applyFont="1" applyBorder="1" applyAlignment="1">
      <alignment horizontal="center" vertical="center" wrapText="1"/>
    </xf>
    <xf numFmtId="171" fontId="9" fillId="0" borderId="1" xfId="0" applyNumberFormat="1" applyFont="1" applyBorder="1" applyAlignment="1">
      <alignment horizontal="center" vertical="center" wrapText="1"/>
    </xf>
    <xf numFmtId="170" fontId="9" fillId="0" borderId="1" xfId="1" applyNumberFormat="1" applyFont="1" applyBorder="1" applyAlignment="1">
      <alignment horizontal="center" vertical="center" wrapText="1"/>
    </xf>
    <xf numFmtId="43" fontId="9" fillId="0" borderId="1" xfId="6" applyFont="1" applyBorder="1" applyAlignment="1">
      <alignment horizontal="center" vertical="center" wrapText="1"/>
    </xf>
    <xf numFmtId="0" fontId="13" fillId="0" borderId="0" xfId="0" applyFont="1" applyAlignment="1">
      <alignment horizontal="center" vertical="center" wrapText="1"/>
    </xf>
    <xf numFmtId="0" fontId="12" fillId="0" borderId="1" xfId="0" applyFont="1" applyBorder="1" applyAlignment="1">
      <alignment horizontal="center" vertical="center"/>
    </xf>
    <xf numFmtId="0" fontId="12" fillId="0" borderId="1" xfId="0" applyFont="1" applyBorder="1" applyAlignment="1" applyProtection="1">
      <alignment horizontal="left" vertical="center"/>
      <protection locked="0"/>
    </xf>
    <xf numFmtId="0" fontId="12" fillId="0" borderId="1" xfId="0" applyFont="1" applyBorder="1" applyAlignment="1" applyProtection="1">
      <alignment horizontal="center" vertical="center"/>
      <protection locked="0"/>
    </xf>
    <xf numFmtId="10" fontId="12" fillId="0" borderId="1" xfId="0" applyNumberFormat="1" applyFont="1" applyBorder="1" applyAlignment="1" applyProtection="1">
      <alignment horizontal="center" vertical="center"/>
      <protection locked="0"/>
    </xf>
    <xf numFmtId="15" fontId="12" fillId="0" borderId="1" xfId="0" applyNumberFormat="1" applyFont="1" applyBorder="1" applyAlignment="1" applyProtection="1">
      <alignment horizontal="center" vertical="center"/>
      <protection locked="0"/>
    </xf>
    <xf numFmtId="4" fontId="12" fillId="4" borderId="1" xfId="0" applyNumberFormat="1" applyFont="1" applyFill="1" applyBorder="1" applyAlignment="1">
      <alignment horizontal="center" vertical="center"/>
    </xf>
    <xf numFmtId="170" fontId="12" fillId="0" borderId="1" xfId="1" applyNumberFormat="1" applyFont="1" applyBorder="1" applyAlignment="1" applyProtection="1">
      <alignment horizontal="right" vertical="center" wrapText="1"/>
      <protection locked="0"/>
    </xf>
    <xf numFmtId="170" fontId="12" fillId="4" borderId="1" xfId="1" applyNumberFormat="1" applyFont="1" applyFill="1" applyBorder="1" applyAlignment="1">
      <alignment horizontal="right" vertical="center" wrapText="1"/>
    </xf>
    <xf numFmtId="43" fontId="12" fillId="4" borderId="1" xfId="6" applyFont="1" applyFill="1" applyBorder="1" applyAlignment="1">
      <alignment horizontal="center" vertical="center" wrapText="1"/>
    </xf>
    <xf numFmtId="14" fontId="15" fillId="0" borderId="0" xfId="0" applyNumberFormat="1" applyFont="1" applyAlignment="1" applyProtection="1">
      <alignment vertical="center"/>
      <protection locked="0"/>
    </xf>
    <xf numFmtId="14" fontId="12" fillId="0" borderId="1" xfId="0" applyNumberFormat="1" applyFont="1" applyBorder="1" applyAlignment="1" applyProtection="1">
      <alignment vertical="center"/>
      <protection locked="0"/>
    </xf>
    <xf numFmtId="14" fontId="12" fillId="0" borderId="1" xfId="0" applyNumberFormat="1" applyFont="1" applyBorder="1" applyAlignment="1">
      <alignment vertical="center"/>
    </xf>
    <xf numFmtId="170" fontId="0" fillId="0" borderId="1" xfId="1" applyNumberFormat="1" applyFont="1" applyBorder="1" applyAlignment="1">
      <alignment vertical="center" wrapText="1"/>
    </xf>
    <xf numFmtId="167" fontId="0" fillId="0" borderId="1" xfId="1" applyFont="1" applyBorder="1" applyAlignment="1">
      <alignment horizontal="center" vertical="center"/>
    </xf>
    <xf numFmtId="172" fontId="10" fillId="0" borderId="0" xfId="1" applyNumberFormat="1" applyFont="1" applyAlignment="1">
      <alignment horizontal="center" vertical="center"/>
    </xf>
    <xf numFmtId="0" fontId="7" fillId="0" borderId="0" xfId="0" applyFont="1" applyAlignment="1">
      <alignment horizontal="center" vertical="center" wrapText="1"/>
    </xf>
    <xf numFmtId="169" fontId="0" fillId="0" borderId="0" xfId="3" applyNumberFormat="1" applyFont="1" applyAlignment="1">
      <alignment horizontal="center" vertical="center"/>
    </xf>
    <xf numFmtId="0" fontId="10" fillId="0" borderId="0" xfId="0" applyFont="1" applyAlignment="1">
      <alignment horizontal="left" vertical="center"/>
    </xf>
    <xf numFmtId="164" fontId="0" fillId="0" borderId="0" xfId="7" applyFont="1" applyAlignment="1">
      <alignment vertical="center"/>
    </xf>
    <xf numFmtId="173" fontId="0" fillId="0" borderId="0" xfId="0" applyNumberFormat="1" applyAlignment="1">
      <alignment vertical="center"/>
    </xf>
    <xf numFmtId="0" fontId="20" fillId="0" borderId="1" xfId="0" applyFont="1" applyBorder="1" applyAlignment="1">
      <alignment horizontal="center" vertical="center" wrapText="1"/>
    </xf>
    <xf numFmtId="164" fontId="20" fillId="0" borderId="1" xfId="7" applyFont="1" applyBorder="1" applyAlignment="1">
      <alignment horizontal="center" vertical="center" wrapText="1"/>
    </xf>
    <xf numFmtId="0" fontId="19" fillId="5" borderId="1" xfId="0" applyFont="1" applyFill="1" applyBorder="1" applyAlignment="1">
      <alignment horizontal="center" vertical="center" wrapText="1"/>
    </xf>
    <xf numFmtId="164" fontId="19" fillId="5" borderId="1" xfId="7" applyFont="1" applyFill="1" applyBorder="1" applyAlignment="1">
      <alignment horizontal="center" vertical="center" wrapText="1"/>
    </xf>
    <xf numFmtId="0" fontId="0" fillId="0" borderId="1" xfId="0" applyBorder="1" applyAlignment="1">
      <alignment vertical="center" wrapText="1"/>
    </xf>
    <xf numFmtId="164" fontId="0" fillId="0" borderId="1" xfId="7" applyFont="1" applyBorder="1" applyAlignment="1">
      <alignment vertical="center"/>
    </xf>
    <xf numFmtId="0" fontId="9" fillId="0" borderId="1" xfId="0" applyFont="1" applyBorder="1" applyAlignment="1">
      <alignment horizontal="left" vertical="center" wrapText="1"/>
    </xf>
    <xf numFmtId="0" fontId="9" fillId="0" borderId="1" xfId="0" applyFont="1" applyBorder="1" applyAlignment="1">
      <alignment vertical="center" wrapText="1"/>
    </xf>
    <xf numFmtId="0" fontId="9" fillId="0" borderId="1" xfId="0" applyFont="1" applyBorder="1" applyAlignment="1">
      <alignment vertical="center"/>
    </xf>
    <xf numFmtId="0" fontId="0" fillId="0" borderId="1" xfId="0" applyBorder="1" applyAlignment="1">
      <alignment vertical="center"/>
    </xf>
    <xf numFmtId="9" fontId="0" fillId="0" borderId="1" xfId="3" applyFont="1" applyBorder="1" applyAlignment="1">
      <alignment vertical="center"/>
    </xf>
    <xf numFmtId="168" fontId="7" fillId="4" borderId="1" xfId="0" applyNumberFormat="1" applyFont="1" applyFill="1" applyBorder="1" applyAlignment="1">
      <alignment horizontal="center" vertical="center"/>
    </xf>
    <xf numFmtId="168" fontId="7" fillId="4" borderId="1" xfId="0" applyNumberFormat="1" applyFont="1" applyFill="1" applyBorder="1" applyAlignment="1">
      <alignment horizontal="center" vertical="center" wrapText="1"/>
    </xf>
    <xf numFmtId="164" fontId="7" fillId="0" borderId="0" xfId="7" applyFont="1" applyAlignment="1">
      <alignment horizontal="center" vertical="center"/>
    </xf>
    <xf numFmtId="0" fontId="8" fillId="0" borderId="10" xfId="4" applyFont="1" applyBorder="1" applyAlignment="1">
      <alignment vertical="center" wrapText="1"/>
    </xf>
    <xf numFmtId="170" fontId="0" fillId="0" borderId="10" xfId="1" applyNumberFormat="1" applyFont="1" applyBorder="1" applyAlignment="1">
      <alignment vertical="center" wrapText="1"/>
    </xf>
    <xf numFmtId="0" fontId="9" fillId="0" borderId="17" xfId="0" applyFont="1" applyBorder="1" applyAlignment="1">
      <alignment horizontal="center" vertical="center" wrapText="1"/>
    </xf>
    <xf numFmtId="0" fontId="9" fillId="0" borderId="20" xfId="0" applyFont="1" applyBorder="1" applyAlignment="1">
      <alignment horizontal="center" vertical="center" wrapText="1"/>
    </xf>
    <xf numFmtId="169" fontId="18" fillId="0" borderId="19" xfId="3" applyNumberFormat="1" applyFont="1" applyBorder="1" applyAlignment="1">
      <alignment horizontal="center" vertical="center" wrapText="1"/>
    </xf>
    <xf numFmtId="169" fontId="18" fillId="0" borderId="18" xfId="3" applyNumberFormat="1" applyFont="1" applyBorder="1" applyAlignment="1">
      <alignment horizontal="center" vertical="center" wrapText="1"/>
    </xf>
    <xf numFmtId="0" fontId="9" fillId="0" borderId="22"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7" xfId="0" applyFont="1" applyBorder="1" applyAlignment="1">
      <alignment horizontal="center" vertical="center" wrapText="1"/>
    </xf>
    <xf numFmtId="174" fontId="0" fillId="0" borderId="1" xfId="8" applyNumberFormat="1" applyFont="1" applyBorder="1" applyAlignment="1">
      <alignment vertical="center"/>
    </xf>
    <xf numFmtId="166" fontId="0" fillId="0" borderId="1" xfId="0" applyNumberFormat="1" applyBorder="1" applyAlignment="1">
      <alignment vertical="center"/>
    </xf>
    <xf numFmtId="43" fontId="12" fillId="4" borderId="1" xfId="6" applyFont="1" applyFill="1" applyBorder="1" applyAlignment="1">
      <alignment vertical="center" wrapText="1"/>
    </xf>
    <xf numFmtId="165" fontId="7" fillId="0" borderId="0" xfId="8" applyFont="1" applyAlignment="1">
      <alignment horizontal="center" vertical="center"/>
    </xf>
    <xf numFmtId="10" fontId="0" fillId="0" borderId="10" xfId="3" applyNumberFormat="1" applyFont="1" applyBorder="1" applyAlignment="1">
      <alignment horizontal="center" vertical="center"/>
    </xf>
    <xf numFmtId="43" fontId="0" fillId="0" borderId="10" xfId="6" applyFont="1" applyBorder="1" applyAlignment="1">
      <alignment horizontal="center" vertical="center"/>
    </xf>
    <xf numFmtId="175" fontId="0" fillId="0" borderId="0" xfId="7" applyNumberFormat="1" applyFont="1" applyAlignment="1">
      <alignment horizontal="left" vertical="center"/>
    </xf>
    <xf numFmtId="0" fontId="0" fillId="0" borderId="1" xfId="0" applyBorder="1" applyAlignment="1">
      <alignment horizontal="left" vertical="center" wrapText="1"/>
    </xf>
    <xf numFmtId="0" fontId="0" fillId="0" borderId="1" xfId="0" applyBorder="1" applyAlignment="1">
      <alignment horizontal="left" vertical="center"/>
    </xf>
    <xf numFmtId="0" fontId="0" fillId="3" borderId="1" xfId="0" applyFill="1" applyBorder="1" applyAlignment="1">
      <alignment horizontal="center" vertical="center" wrapText="1"/>
    </xf>
    <xf numFmtId="175" fontId="0" fillId="3" borderId="1" xfId="7" applyNumberFormat="1" applyFont="1" applyFill="1" applyBorder="1" applyAlignment="1">
      <alignment horizontal="center" vertical="center" wrapText="1"/>
    </xf>
    <xf numFmtId="15" fontId="0" fillId="3" borderId="1" xfId="0" applyNumberFormat="1" applyFill="1" applyBorder="1" applyAlignment="1">
      <alignment horizontal="center" vertical="center" wrapText="1"/>
    </xf>
    <xf numFmtId="15" fontId="0" fillId="0" borderId="0" xfId="0" applyNumberFormat="1" applyAlignment="1">
      <alignment horizontal="center" vertical="center"/>
    </xf>
    <xf numFmtId="0" fontId="10" fillId="0" borderId="1" xfId="0" applyFont="1" applyBorder="1" applyAlignment="1">
      <alignment horizontal="center" vertical="center" wrapText="1"/>
    </xf>
    <xf numFmtId="0" fontId="0" fillId="0" borderId="1" xfId="0" applyBorder="1" applyAlignment="1">
      <alignment horizontal="center" vertical="center"/>
    </xf>
    <xf numFmtId="175" fontId="10" fillId="0" borderId="1" xfId="7" applyNumberFormat="1" applyBorder="1" applyAlignment="1">
      <alignment horizontal="left" vertical="center"/>
    </xf>
    <xf numFmtId="15" fontId="10" fillId="0" borderId="1" xfId="0" applyNumberFormat="1" applyFont="1" applyBorder="1" applyAlignment="1">
      <alignment horizontal="center" vertical="center"/>
    </xf>
    <xf numFmtId="9" fontId="0" fillId="0" borderId="1" xfId="0" applyNumberFormat="1" applyBorder="1" applyAlignment="1">
      <alignment horizontal="center" vertical="center" wrapText="1"/>
    </xf>
    <xf numFmtId="9" fontId="10" fillId="0" borderId="1" xfId="3" applyFont="1" applyBorder="1" applyAlignment="1">
      <alignment horizontal="center" vertical="center"/>
    </xf>
    <xf numFmtId="169" fontId="0" fillId="0" borderId="10" xfId="3" applyNumberFormat="1" applyFont="1" applyBorder="1" applyAlignment="1">
      <alignment horizontal="center" vertical="center"/>
    </xf>
    <xf numFmtId="167" fontId="0" fillId="0" borderId="10" xfId="1" applyFont="1" applyBorder="1" applyAlignment="1">
      <alignment horizontal="center" vertical="center"/>
    </xf>
    <xf numFmtId="0" fontId="10" fillId="0" borderId="0" xfId="0" applyFont="1" applyAlignment="1">
      <alignment horizontal="center" vertical="center"/>
    </xf>
    <xf numFmtId="169" fontId="7" fillId="0" borderId="27" xfId="3" applyNumberFormat="1" applyFont="1" applyBorder="1" applyAlignment="1">
      <alignment horizontal="center" vertical="center"/>
    </xf>
    <xf numFmtId="168" fontId="3" fillId="4" borderId="27" xfId="0" applyNumberFormat="1" applyFont="1" applyFill="1" applyBorder="1" applyAlignment="1">
      <alignment horizontal="center" vertical="center" wrapText="1"/>
    </xf>
    <xf numFmtId="0" fontId="7" fillId="4" borderId="27" xfId="0" applyFont="1" applyFill="1" applyBorder="1" applyAlignment="1">
      <alignment horizontal="center" vertical="center" wrapText="1"/>
    </xf>
    <xf numFmtId="0" fontId="7" fillId="4" borderId="26" xfId="0" applyFont="1" applyFill="1" applyBorder="1" applyAlignment="1">
      <alignment horizontal="center" vertical="center" wrapText="1"/>
    </xf>
    <xf numFmtId="3" fontId="7" fillId="4" borderId="1" xfId="0" applyNumberFormat="1" applyFont="1" applyFill="1" applyBorder="1" applyAlignment="1">
      <alignment horizontal="center" vertical="center" wrapText="1"/>
    </xf>
    <xf numFmtId="0" fontId="7" fillId="0" borderId="1" xfId="0" applyFont="1" applyBorder="1" applyAlignment="1">
      <alignment horizontal="left" vertical="center" wrapText="1"/>
    </xf>
    <xf numFmtId="0" fontId="7" fillId="0" borderId="0" xfId="0" applyFont="1" applyAlignment="1">
      <alignment horizontal="left" vertical="center" wrapText="1"/>
    </xf>
    <xf numFmtId="0" fontId="8" fillId="0" borderId="25" xfId="4" applyFont="1" applyBorder="1" applyAlignment="1">
      <alignment horizontal="left" vertical="center" wrapText="1"/>
    </xf>
    <xf numFmtId="0" fontId="7" fillId="0" borderId="0" xfId="0" applyFont="1" applyAlignment="1">
      <alignment horizontal="left" vertical="center"/>
    </xf>
    <xf numFmtId="0" fontId="7" fillId="4" borderId="1"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1" xfId="0" applyFont="1" applyFill="1" applyBorder="1" applyAlignment="1">
      <alignment horizontal="center" vertical="center" wrapText="1"/>
    </xf>
    <xf numFmtId="3" fontId="7" fillId="4" borderId="27" xfId="0" applyNumberFormat="1" applyFont="1" applyFill="1" applyBorder="1" applyAlignment="1">
      <alignment horizontal="center" vertical="center" wrapText="1"/>
    </xf>
    <xf numFmtId="0" fontId="0" fillId="0" borderId="1" xfId="0" applyBorder="1" applyAlignment="1">
      <alignment horizontal="center" vertical="center" wrapText="1"/>
    </xf>
    <xf numFmtId="0" fontId="7" fillId="4" borderId="28" xfId="0" applyFont="1" applyFill="1" applyBorder="1" applyAlignment="1">
      <alignment horizontal="center" vertical="center"/>
    </xf>
    <xf numFmtId="0" fontId="7" fillId="0" borderId="10" xfId="0" applyFont="1" applyBorder="1" applyAlignment="1">
      <alignment horizontal="left" vertical="center" wrapText="1"/>
    </xf>
    <xf numFmtId="0" fontId="7" fillId="4" borderId="10" xfId="0" applyFont="1" applyFill="1" applyBorder="1" applyAlignment="1">
      <alignment horizontal="center" vertical="center" wrapText="1"/>
    </xf>
    <xf numFmtId="0" fontId="7" fillId="4" borderId="10" xfId="0" applyFont="1" applyFill="1" applyBorder="1" applyAlignment="1">
      <alignment horizontal="center" vertical="center"/>
    </xf>
    <xf numFmtId="169" fontId="7" fillId="0" borderId="29" xfId="3" applyNumberFormat="1" applyFont="1" applyBorder="1" applyAlignment="1">
      <alignment horizontal="center" vertical="center"/>
    </xf>
    <xf numFmtId="168" fontId="7" fillId="4" borderId="10" xfId="0" applyNumberFormat="1" applyFont="1" applyFill="1" applyBorder="1" applyAlignment="1">
      <alignment horizontal="center" vertical="center"/>
    </xf>
    <xf numFmtId="0" fontId="7" fillId="4" borderId="10" xfId="0" quotePrefix="1" applyFont="1" applyFill="1" applyBorder="1" applyAlignment="1">
      <alignment horizontal="center" vertical="center" wrapText="1"/>
    </xf>
    <xf numFmtId="0" fontId="3" fillId="4" borderId="29" xfId="0" quotePrefix="1" applyFont="1" applyFill="1" applyBorder="1" applyAlignment="1">
      <alignment horizontal="center" vertical="center" wrapText="1"/>
    </xf>
    <xf numFmtId="0" fontId="7" fillId="4" borderId="29" xfId="0" applyFont="1" applyFill="1" applyBorder="1" applyAlignment="1">
      <alignment horizontal="center" vertical="center" wrapText="1"/>
    </xf>
    <xf numFmtId="0" fontId="3" fillId="4" borderId="10" xfId="0" applyFont="1" applyFill="1" applyBorder="1" applyAlignment="1">
      <alignment horizontal="left" vertical="center" wrapText="1"/>
    </xf>
    <xf numFmtId="0" fontId="7" fillId="0" borderId="10" xfId="0" applyFont="1" applyBorder="1" applyAlignment="1">
      <alignment horizontal="center" vertical="center"/>
    </xf>
    <xf numFmtId="164" fontId="7" fillId="2" borderId="10" xfId="7" applyFont="1" applyFill="1" applyBorder="1" applyAlignment="1">
      <alignment horizontal="center" vertical="center"/>
    </xf>
    <xf numFmtId="15" fontId="8" fillId="0" borderId="10" xfId="4" applyNumberFormat="1" applyFont="1" applyBorder="1" applyAlignment="1">
      <alignment horizontal="center" vertical="center" wrapText="1"/>
    </xf>
    <xf numFmtId="0" fontId="7" fillId="4" borderId="29" xfId="0" applyFont="1" applyFill="1" applyBorder="1" applyAlignment="1">
      <alignment horizontal="center" vertical="center"/>
    </xf>
    <xf numFmtId="0" fontId="7" fillId="4" borderId="28" xfId="0" applyFont="1" applyFill="1" applyBorder="1" applyAlignment="1">
      <alignment horizontal="center" vertical="center" wrapText="1"/>
    </xf>
    <xf numFmtId="3" fontId="7" fillId="4" borderId="10" xfId="0" applyNumberFormat="1" applyFont="1" applyFill="1" applyBorder="1" applyAlignment="1">
      <alignment horizontal="center" vertical="center" wrapText="1"/>
    </xf>
    <xf numFmtId="3" fontId="7" fillId="4" borderId="29" xfId="0" applyNumberFormat="1"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49" fontId="5" fillId="0" borderId="6" xfId="0" applyNumberFormat="1" applyFont="1" applyBorder="1" applyAlignment="1">
      <alignment horizontal="center" vertical="center" wrapText="1"/>
    </xf>
    <xf numFmtId="15" fontId="5" fillId="0" borderId="7" xfId="0" applyNumberFormat="1" applyFont="1" applyBorder="1" applyAlignment="1">
      <alignment horizontal="center" vertical="center" wrapText="1"/>
    </xf>
    <xf numFmtId="14" fontId="5" fillId="0" borderId="5" xfId="0" applyNumberFormat="1" applyFont="1" applyBorder="1" applyAlignment="1">
      <alignment horizontal="center" vertical="center" wrapText="1"/>
    </xf>
    <xf numFmtId="14" fontId="5" fillId="0" borderId="6" xfId="0" applyNumberFormat="1" applyFont="1" applyBorder="1" applyAlignment="1">
      <alignment horizontal="center" vertical="center" wrapText="1"/>
    </xf>
    <xf numFmtId="169" fontId="5" fillId="0" borderId="7" xfId="3" applyNumberFormat="1" applyFont="1" applyBorder="1" applyAlignment="1">
      <alignment horizontal="center" vertical="center" wrapText="1"/>
    </xf>
    <xf numFmtId="168" fontId="5" fillId="0" borderId="6" xfId="0" applyNumberFormat="1" applyFont="1" applyBorder="1" applyAlignment="1">
      <alignment horizontal="center" vertical="center" wrapText="1"/>
    </xf>
    <xf numFmtId="0" fontId="5" fillId="0" borderId="7" xfId="0" applyFont="1" applyBorder="1" applyAlignment="1">
      <alignment horizontal="center" vertical="center" wrapText="1"/>
    </xf>
    <xf numFmtId="0" fontId="6" fillId="0" borderId="7" xfId="0" applyFont="1" applyBorder="1" applyAlignment="1">
      <alignment horizontal="center" vertical="center" wrapText="1"/>
    </xf>
    <xf numFmtId="164" fontId="5" fillId="0" borderId="6" xfId="7" applyFont="1" applyBorder="1" applyAlignment="1">
      <alignment horizontal="center" vertical="center" wrapText="1"/>
    </xf>
    <xf numFmtId="15" fontId="5" fillId="0" borderId="6"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176" fontId="23" fillId="0" borderId="0" xfId="0" applyNumberFormat="1" applyFont="1"/>
    <xf numFmtId="43" fontId="0" fillId="0" borderId="1" xfId="6" applyFont="1" applyBorder="1" applyAlignment="1">
      <alignment horizontal="center" vertical="center"/>
    </xf>
    <xf numFmtId="0" fontId="23" fillId="0" borderId="0" xfId="0" applyFont="1"/>
    <xf numFmtId="0" fontId="12" fillId="0" borderId="1" xfId="0" quotePrefix="1" applyFont="1" applyBorder="1" applyAlignment="1" applyProtection="1">
      <alignment horizontal="center" vertical="center"/>
      <protection locked="0"/>
    </xf>
    <xf numFmtId="49" fontId="12" fillId="0" borderId="1" xfId="0" applyNumberFormat="1" applyFont="1" applyBorder="1" applyAlignment="1" applyProtection="1">
      <alignment horizontal="center" vertical="center"/>
      <protection locked="0"/>
    </xf>
    <xf numFmtId="15" fontId="7" fillId="4" borderId="29" xfId="0" applyNumberFormat="1" applyFont="1" applyFill="1" applyBorder="1" applyAlignment="1">
      <alignment horizontal="center" vertical="center"/>
    </xf>
    <xf numFmtId="0" fontId="7" fillId="0" borderId="29" xfId="0" applyFont="1" applyBorder="1" applyAlignment="1">
      <alignment horizontal="left" vertical="center" wrapText="1"/>
    </xf>
    <xf numFmtId="0" fontId="3" fillId="0" borderId="0" xfId="0" applyFont="1" applyAlignment="1">
      <alignment horizontal="center" vertical="center"/>
    </xf>
    <xf numFmtId="0" fontId="0" fillId="0" borderId="3" xfId="0" applyBorder="1" applyAlignment="1">
      <alignment horizontal="center" vertical="center"/>
    </xf>
    <xf numFmtId="0" fontId="12" fillId="4" borderId="1" xfId="0" applyFont="1" applyFill="1" applyBorder="1" applyAlignment="1" applyProtection="1">
      <alignment horizontal="left" vertical="center"/>
      <protection locked="0"/>
    </xf>
    <xf numFmtId="0" fontId="9" fillId="0" borderId="11" xfId="0" applyFont="1" applyBorder="1" applyAlignment="1">
      <alignment vertical="center" wrapText="1"/>
    </xf>
    <xf numFmtId="0" fontId="9" fillId="0" borderId="10" xfId="0" applyFont="1" applyBorder="1" applyAlignment="1">
      <alignment vertical="center" wrapText="1"/>
    </xf>
    <xf numFmtId="177" fontId="0" fillId="0" borderId="10" xfId="0" applyNumberFormat="1" applyBorder="1" applyAlignment="1">
      <alignment vertical="center"/>
    </xf>
    <xf numFmtId="166" fontId="0" fillId="0" borderId="10" xfId="0" applyNumberFormat="1" applyBorder="1" applyAlignment="1">
      <alignment vertical="center"/>
    </xf>
    <xf numFmtId="0" fontId="8" fillId="0" borderId="1" xfId="4" applyFont="1" applyBorder="1" applyAlignment="1">
      <alignment horizontal="center" vertical="center" wrapText="1"/>
    </xf>
    <xf numFmtId="0" fontId="9" fillId="0" borderId="3" xfId="0" applyFont="1" applyBorder="1" applyAlignment="1">
      <alignment horizontal="center" vertical="center" wrapText="1"/>
    </xf>
    <xf numFmtId="0" fontId="9" fillId="0" borderId="11" xfId="0" applyFont="1" applyBorder="1" applyAlignment="1">
      <alignment horizontal="center" vertical="center" wrapText="1"/>
    </xf>
    <xf numFmtId="0" fontId="0" fillId="0" borderId="0" xfId="0" applyAlignment="1">
      <alignment vertical="center" wrapText="1"/>
    </xf>
    <xf numFmtId="0" fontId="7" fillId="4" borderId="1" xfId="0" applyFont="1" applyFill="1" applyBorder="1" applyAlignment="1">
      <alignment horizontal="center" vertical="center" wrapText="1"/>
    </xf>
    <xf numFmtId="0" fontId="9" fillId="0" borderId="3" xfId="0" applyFont="1" applyBorder="1" applyAlignment="1">
      <alignment horizontal="left" vertical="center" wrapText="1"/>
    </xf>
    <xf numFmtId="0" fontId="8" fillId="0" borderId="3" xfId="4" applyFont="1" applyBorder="1" applyAlignment="1">
      <alignment horizontal="center" vertical="center" wrapText="1"/>
    </xf>
    <xf numFmtId="0" fontId="8" fillId="0" borderId="4" xfId="4" applyFont="1" applyBorder="1" applyAlignment="1">
      <alignment horizontal="center" vertical="center" wrapText="1"/>
    </xf>
    <xf numFmtId="0" fontId="8" fillId="0" borderId="29" xfId="4" applyFont="1" applyBorder="1" applyAlignment="1">
      <alignment horizontal="center" vertical="center" wrapText="1"/>
    </xf>
    <xf numFmtId="0" fontId="9" fillId="0" borderId="32" xfId="0" applyFont="1" applyBorder="1" applyAlignment="1">
      <alignment horizontal="center" vertical="center"/>
    </xf>
    <xf numFmtId="0" fontId="8" fillId="0" borderId="27" xfId="4" applyFont="1" applyBorder="1" applyAlignment="1">
      <alignment horizontal="center" vertical="center" wrapText="1"/>
    </xf>
    <xf numFmtId="0" fontId="8" fillId="0" borderId="30" xfId="4" applyFont="1" applyBorder="1" applyAlignment="1">
      <alignment horizontal="left" vertical="center" wrapText="1"/>
    </xf>
    <xf numFmtId="17" fontId="12" fillId="0" borderId="1" xfId="0" quotePrefix="1" applyNumberFormat="1" applyFont="1" applyBorder="1" applyAlignment="1" applyProtection="1">
      <alignment horizontal="center" vertical="center"/>
      <protection locked="0"/>
    </xf>
    <xf numFmtId="0" fontId="5" fillId="0" borderId="15" xfId="0" applyFont="1" applyBorder="1" applyAlignment="1">
      <alignment horizontal="center" vertical="center" wrapText="1"/>
    </xf>
    <xf numFmtId="0" fontId="6" fillId="0" borderId="37" xfId="0" applyFont="1" applyBorder="1" applyAlignment="1">
      <alignment horizontal="center" vertical="center" wrapText="1"/>
    </xf>
    <xf numFmtId="3" fontId="7" fillId="4" borderId="38" xfId="0" applyNumberFormat="1" applyFont="1" applyFill="1" applyBorder="1" applyAlignment="1">
      <alignment horizontal="center" vertical="center" wrapText="1"/>
    </xf>
    <xf numFmtId="3" fontId="8" fillId="8" borderId="38" xfId="0" applyNumberFormat="1" applyFont="1" applyFill="1" applyBorder="1" applyAlignment="1">
      <alignment horizontal="center" vertical="center" wrapText="1"/>
    </xf>
    <xf numFmtId="3" fontId="7" fillId="8" borderId="1" xfId="0" applyNumberFormat="1" applyFont="1" applyFill="1" applyBorder="1" applyAlignment="1">
      <alignment horizontal="center" vertical="center" wrapText="1"/>
    </xf>
    <xf numFmtId="3" fontId="7" fillId="8" borderId="27" xfId="0" applyNumberFormat="1" applyFont="1" applyFill="1" applyBorder="1" applyAlignment="1">
      <alignment horizontal="center" vertical="center" wrapText="1"/>
    </xf>
    <xf numFmtId="0" fontId="7" fillId="8" borderId="10" xfId="0" applyFont="1" applyFill="1" applyBorder="1" applyAlignment="1">
      <alignment horizontal="center" vertical="center" wrapText="1"/>
    </xf>
    <xf numFmtId="0" fontId="6" fillId="8" borderId="28" xfId="0" applyFont="1" applyFill="1" applyBorder="1" applyAlignment="1">
      <alignment horizontal="center" vertical="center"/>
    </xf>
    <xf numFmtId="0" fontId="24" fillId="2" borderId="28" xfId="0" applyFont="1" applyFill="1" applyBorder="1" applyAlignment="1">
      <alignment horizontal="center" vertical="center"/>
    </xf>
    <xf numFmtId="0" fontId="7" fillId="8" borderId="1" xfId="0" applyFont="1" applyFill="1" applyBorder="1" applyAlignment="1">
      <alignment horizontal="center" vertical="center" wrapText="1"/>
    </xf>
    <xf numFmtId="0" fontId="8" fillId="0" borderId="35" xfId="4" applyFont="1" applyBorder="1" applyAlignment="1">
      <alignment horizontal="left" vertical="center" wrapText="1"/>
    </xf>
    <xf numFmtId="0" fontId="9" fillId="0" borderId="33" xfId="0" applyFont="1" applyBorder="1" applyAlignment="1">
      <alignment horizontal="center" vertical="center"/>
    </xf>
    <xf numFmtId="0" fontId="21" fillId="6" borderId="1" xfId="0" applyFont="1" applyFill="1" applyBorder="1" applyAlignment="1">
      <alignment horizontal="center" vertical="center"/>
    </xf>
    <xf numFmtId="0" fontId="0" fillId="0" borderId="1" xfId="0" applyBorder="1" applyAlignment="1">
      <alignment horizontal="center" vertical="center" wrapText="1"/>
    </xf>
    <xf numFmtId="14" fontId="0" fillId="0" borderId="1" xfId="0" applyNumberFormat="1" applyBorder="1" applyAlignment="1">
      <alignment horizontal="center" vertical="center"/>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1" xfId="0" applyBorder="1" applyAlignment="1">
      <alignment horizontal="left" vertical="center" wrapText="1"/>
    </xf>
    <xf numFmtId="0" fontId="10" fillId="0" borderId="1" xfId="0" applyFont="1" applyBorder="1" applyAlignment="1">
      <alignment horizontal="left" vertical="center" wrapText="1"/>
    </xf>
    <xf numFmtId="175" fontId="0" fillId="0" borderId="1" xfId="7" applyNumberFormat="1" applyFont="1" applyBorder="1" applyAlignment="1">
      <alignment horizontal="center" vertical="center" wrapText="1"/>
    </xf>
    <xf numFmtId="15" fontId="0" fillId="0" borderId="1" xfId="0" applyNumberFormat="1" applyBorder="1" applyAlignment="1">
      <alignment horizontal="center" vertical="center" wrapText="1"/>
    </xf>
    <xf numFmtId="0" fontId="7" fillId="8" borderId="1" xfId="0" applyFont="1" applyFill="1" applyBorder="1" applyAlignment="1">
      <alignment horizontal="center" vertical="center"/>
    </xf>
    <xf numFmtId="0" fontId="7" fillId="4" borderId="26" xfId="0" applyFont="1" applyFill="1" applyBorder="1" applyAlignment="1">
      <alignment horizontal="center" vertical="center"/>
    </xf>
    <xf numFmtId="0" fontId="7" fillId="0" borderId="27" xfId="0" applyFont="1" applyBorder="1" applyAlignment="1">
      <alignment horizontal="left" vertical="center" wrapText="1"/>
    </xf>
    <xf numFmtId="15" fontId="8" fillId="0" borderId="1" xfId="4" applyNumberFormat="1" applyFont="1" applyBorder="1" applyAlignment="1">
      <alignment horizontal="center" vertical="center" wrapText="1"/>
    </xf>
    <xf numFmtId="0" fontId="7" fillId="4" borderId="27" xfId="0" applyFont="1" applyFill="1" applyBorder="1" applyAlignment="1">
      <alignment horizontal="center" vertical="center"/>
    </xf>
    <xf numFmtId="0" fontId="7" fillId="4" borderId="1" xfId="0" applyFont="1" applyFill="1" applyBorder="1" applyAlignment="1">
      <alignment horizontal="center" vertical="center" wrapText="1"/>
    </xf>
    <xf numFmtId="0" fontId="6" fillId="8" borderId="26" xfId="0" applyFont="1" applyFill="1" applyBorder="1" applyAlignment="1">
      <alignment horizontal="center" vertical="center"/>
    </xf>
    <xf numFmtId="0" fontId="8" fillId="0" borderId="1" xfId="4" applyFont="1" applyBorder="1" applyAlignment="1">
      <alignment horizontal="center" vertical="center" wrapText="1"/>
    </xf>
    <xf numFmtId="164" fontId="7" fillId="2" borderId="1" xfId="7" applyFont="1" applyFill="1" applyBorder="1" applyAlignment="1">
      <alignment horizontal="center" vertical="center"/>
    </xf>
    <xf numFmtId="0" fontId="8" fillId="4" borderId="1" xfId="4" applyFont="1" applyFill="1" applyBorder="1" applyAlignment="1">
      <alignment horizontal="left" vertical="center" wrapText="1"/>
    </xf>
    <xf numFmtId="3" fontId="8" fillId="8" borderId="39" xfId="0" applyNumberFormat="1" applyFont="1" applyFill="1" applyBorder="1" applyAlignment="1">
      <alignment horizontal="center" vertical="center" wrapText="1"/>
    </xf>
    <xf numFmtId="3" fontId="8" fillId="8" borderId="40" xfId="0" applyNumberFormat="1" applyFont="1" applyFill="1" applyBorder="1" applyAlignment="1">
      <alignment horizontal="center" vertical="center" wrapText="1"/>
    </xf>
    <xf numFmtId="15" fontId="7" fillId="4" borderId="27" xfId="0" applyNumberFormat="1" applyFont="1" applyFill="1" applyBorder="1" applyAlignment="1">
      <alignment horizontal="center" vertical="center"/>
    </xf>
    <xf numFmtId="0" fontId="7" fillId="4" borderId="1" xfId="0" applyFont="1" applyFill="1" applyBorder="1" applyAlignment="1">
      <alignment horizontal="center" vertical="center"/>
    </xf>
    <xf numFmtId="164" fontId="7" fillId="2" borderId="11" xfId="7" applyFont="1" applyFill="1" applyBorder="1" applyAlignment="1">
      <alignment horizontal="center" vertical="center"/>
    </xf>
    <xf numFmtId="164" fontId="7" fillId="2" borderId="10" xfId="7" applyFont="1" applyFill="1" applyBorder="1" applyAlignment="1">
      <alignment horizontal="center" vertical="center"/>
    </xf>
    <xf numFmtId="0" fontId="8" fillId="0" borderId="10" xfId="4" applyFont="1" applyBorder="1" applyAlignment="1">
      <alignment horizontal="center" vertical="center" wrapText="1"/>
    </xf>
    <xf numFmtId="0" fontId="8" fillId="0" borderId="25" xfId="4" applyFont="1" applyBorder="1" applyAlignment="1">
      <alignment horizontal="left" vertical="center" wrapText="1"/>
    </xf>
    <xf numFmtId="0" fontId="8" fillId="0" borderId="23" xfId="4" applyFont="1" applyBorder="1" applyAlignment="1">
      <alignment horizontal="left" vertical="center" wrapText="1"/>
    </xf>
    <xf numFmtId="0" fontId="7" fillId="0" borderId="1" xfId="0" applyFont="1" applyBorder="1" applyAlignment="1">
      <alignment horizontal="left" vertical="center" wrapText="1"/>
    </xf>
    <xf numFmtId="0" fontId="22" fillId="7" borderId="1" xfId="0" applyFont="1" applyFill="1" applyBorder="1" applyAlignment="1">
      <alignment horizontal="center"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8" fillId="8" borderId="1"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3" fontId="7" fillId="4" borderId="39" xfId="0" applyNumberFormat="1" applyFont="1" applyFill="1" applyBorder="1" applyAlignment="1">
      <alignment horizontal="center" vertical="center" wrapText="1"/>
    </xf>
    <xf numFmtId="3" fontId="7" fillId="4" borderId="40" xfId="0" applyNumberFormat="1"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24" xfId="0" applyFont="1" applyBorder="1" applyAlignment="1">
      <alignment horizontal="center" vertical="center" wrapText="1"/>
    </xf>
    <xf numFmtId="169" fontId="0" fillId="0" borderId="11" xfId="3" applyNumberFormat="1" applyFont="1" applyBorder="1" applyAlignment="1">
      <alignment horizontal="center" vertical="center"/>
    </xf>
    <xf numFmtId="169" fontId="0" fillId="0" borderId="10" xfId="3" applyNumberFormat="1" applyFont="1" applyBorder="1" applyAlignment="1">
      <alignment horizontal="center" vertical="center"/>
    </xf>
    <xf numFmtId="0" fontId="0" fillId="0" borderId="1" xfId="0" applyBorder="1" applyAlignment="1">
      <alignment horizontal="center" vertical="center"/>
    </xf>
    <xf numFmtId="43" fontId="0" fillId="0" borderId="1" xfId="6" applyFont="1" applyBorder="1" applyAlignment="1">
      <alignment horizontal="center" vertical="center"/>
    </xf>
    <xf numFmtId="170" fontId="0" fillId="0" borderId="11" xfId="1" applyNumberFormat="1" applyFont="1" applyBorder="1" applyAlignment="1">
      <alignment horizontal="center" vertical="center"/>
    </xf>
    <xf numFmtId="170" fontId="0" fillId="0" borderId="10" xfId="1" applyNumberFormat="1" applyFont="1" applyBorder="1" applyAlignment="1">
      <alignment horizontal="center" vertical="center"/>
    </xf>
    <xf numFmtId="43" fontId="0" fillId="0" borderId="11" xfId="6" applyFont="1" applyBorder="1" applyAlignment="1">
      <alignment horizontal="center" vertical="center"/>
    </xf>
    <xf numFmtId="43" fontId="0" fillId="0" borderId="10" xfId="6" applyFont="1" applyBorder="1" applyAlignment="1">
      <alignment horizontal="center" vertical="center"/>
    </xf>
    <xf numFmtId="10" fontId="0" fillId="0" borderId="11" xfId="3" applyNumberFormat="1" applyFont="1" applyBorder="1" applyAlignment="1">
      <alignment horizontal="center" vertical="center"/>
    </xf>
    <xf numFmtId="10" fontId="0" fillId="0" borderId="10" xfId="3" applyNumberFormat="1" applyFont="1" applyBorder="1" applyAlignment="1">
      <alignment horizontal="center" vertical="center"/>
    </xf>
    <xf numFmtId="167" fontId="0" fillId="0" borderId="11" xfId="1" applyFont="1" applyBorder="1" applyAlignment="1">
      <alignment horizontal="center" vertical="center"/>
    </xf>
    <xf numFmtId="167" fontId="0" fillId="0" borderId="10" xfId="1" applyFont="1" applyBorder="1" applyAlignment="1">
      <alignment horizontal="center" vertical="center"/>
    </xf>
    <xf numFmtId="0" fontId="9" fillId="0" borderId="4" xfId="0" applyFont="1" applyBorder="1" applyAlignment="1">
      <alignment horizontal="center" vertical="center" wrapText="1"/>
    </xf>
    <xf numFmtId="0" fontId="9" fillId="0" borderId="7"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11" fillId="0" borderId="12" xfId="4" applyFont="1" applyBorder="1" applyAlignment="1">
      <alignment horizontal="center" vertical="center" wrapText="1"/>
    </xf>
    <xf numFmtId="0" fontId="11" fillId="0" borderId="17" xfId="4" applyFont="1" applyBorder="1" applyAlignment="1">
      <alignment horizontal="center" vertical="center" wrapText="1"/>
    </xf>
    <xf numFmtId="0" fontId="11" fillId="0" borderId="16" xfId="4" applyFont="1" applyBorder="1" applyAlignment="1">
      <alignment horizontal="center" vertical="center" wrapText="1"/>
    </xf>
    <xf numFmtId="0" fontId="11" fillId="0" borderId="18" xfId="4" applyFont="1" applyBorder="1" applyAlignment="1">
      <alignment horizontal="center" vertical="center" wrapText="1"/>
    </xf>
    <xf numFmtId="0" fontId="17" fillId="0" borderId="2"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8" fillId="0" borderId="21" xfId="0" applyFont="1" applyBorder="1" applyAlignment="1">
      <alignment horizontal="center" vertical="center" wrapText="1"/>
    </xf>
    <xf numFmtId="0" fontId="18" fillId="0" borderId="19" xfId="0" applyFont="1" applyBorder="1" applyAlignment="1">
      <alignment horizontal="center" vertical="center" wrapText="1"/>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7" fillId="0" borderId="15" xfId="0" applyFont="1" applyBorder="1" applyAlignment="1">
      <alignment horizontal="center" vertical="center" wrapText="1"/>
    </xf>
    <xf numFmtId="0" fontId="17" fillId="0" borderId="13" xfId="0" applyFont="1" applyBorder="1" applyAlignment="1">
      <alignment horizontal="center" vertical="center" wrapText="1"/>
    </xf>
    <xf numFmtId="14" fontId="14" fillId="0" borderId="1" xfId="0" applyNumberFormat="1" applyFont="1" applyBorder="1" applyAlignment="1">
      <alignment horizontal="center" vertical="center" wrapText="1"/>
    </xf>
    <xf numFmtId="0" fontId="9" fillId="0" borderId="26"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12" xfId="0" applyFont="1" applyBorder="1" applyAlignment="1">
      <alignment horizontal="left" vertical="center" wrapText="1"/>
    </xf>
    <xf numFmtId="0" fontId="9" fillId="0" borderId="3" xfId="0" applyFont="1" applyBorder="1" applyAlignment="1">
      <alignment horizontal="left" vertical="center" wrapText="1"/>
    </xf>
    <xf numFmtId="0" fontId="9" fillId="0" borderId="1" xfId="0" applyFont="1" applyBorder="1" applyAlignment="1">
      <alignment horizontal="left" vertical="center" wrapText="1"/>
    </xf>
    <xf numFmtId="0" fontId="9" fillId="0" borderId="31"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22" xfId="0" applyFont="1" applyBorder="1" applyAlignment="1">
      <alignment horizontal="left" vertical="center" wrapText="1"/>
    </xf>
    <xf numFmtId="0" fontId="9" fillId="0" borderId="19" xfId="0" applyFont="1" applyBorder="1" applyAlignment="1">
      <alignment horizontal="left" vertical="center" wrapText="1"/>
    </xf>
  </cellXfs>
  <cellStyles count="9">
    <cellStyle name="Millares" xfId="6" builtinId="3"/>
    <cellStyle name="Millares [0]" xfId="8" builtinId="6"/>
    <cellStyle name="Moneda" xfId="1" builtinId="4"/>
    <cellStyle name="Moneda [0]" xfId="7" builtinId="7"/>
    <cellStyle name="Moneda 2" xfId="5"/>
    <cellStyle name="Normal" xfId="0" builtinId="0"/>
    <cellStyle name="Normal 2" xfId="2"/>
    <cellStyle name="Normal 3" xfId="4"/>
    <cellStyle name="Porcentaje" xfId="3" builtinId="5"/>
  </cellStyles>
  <dxfs count="159">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tabSelected="1" zoomScale="90" zoomScaleNormal="90" workbookViewId="0">
      <selection activeCell="C5" sqref="C5"/>
    </sheetView>
  </sheetViews>
  <sheetFormatPr baseColWidth="10" defaultColWidth="11.42578125" defaultRowHeight="12.75" x14ac:dyDescent="0.2"/>
  <cols>
    <col min="1" max="1" width="42.85546875" style="9" bestFit="1" customWidth="1"/>
    <col min="2" max="3" width="16" style="9" bestFit="1" customWidth="1"/>
    <col min="4" max="4" width="16" style="11" bestFit="1" customWidth="1"/>
    <col min="5" max="5" width="16" style="41" bestFit="1" customWidth="1"/>
    <col min="6" max="7" width="16" style="9" bestFit="1" customWidth="1"/>
    <col min="8" max="11" width="14.42578125" style="9" bestFit="1" customWidth="1"/>
    <col min="12" max="16384" width="11.42578125" style="9"/>
  </cols>
  <sheetData>
    <row r="1" spans="1:11" ht="15.75" x14ac:dyDescent="0.2">
      <c r="A1" s="173" t="s">
        <v>79</v>
      </c>
      <c r="B1" s="173"/>
      <c r="C1" s="173"/>
      <c r="D1" s="173"/>
      <c r="E1" s="173"/>
      <c r="F1" s="173"/>
      <c r="G1" s="173"/>
      <c r="H1" s="173"/>
      <c r="I1" s="173"/>
      <c r="J1" s="173"/>
      <c r="K1" s="173"/>
    </row>
    <row r="2" spans="1:11" s="12" customFormat="1" ht="21.75" customHeight="1" x14ac:dyDescent="0.2">
      <c r="A2" s="49" t="s">
        <v>72</v>
      </c>
      <c r="B2" s="174" t="s">
        <v>129</v>
      </c>
      <c r="C2" s="174"/>
      <c r="D2" s="174"/>
      <c r="E2" s="174"/>
      <c r="F2" s="174"/>
      <c r="G2" s="174"/>
      <c r="H2" s="174"/>
      <c r="I2" s="174"/>
      <c r="J2" s="174"/>
      <c r="K2" s="174"/>
    </row>
    <row r="3" spans="1:11" ht="87.75" customHeight="1" x14ac:dyDescent="0.2">
      <c r="A3" s="49" t="s">
        <v>73</v>
      </c>
      <c r="B3" s="174" t="s">
        <v>130</v>
      </c>
      <c r="C3" s="174"/>
      <c r="D3" s="174"/>
      <c r="E3" s="174"/>
      <c r="F3" s="174"/>
      <c r="G3" s="174"/>
      <c r="H3" s="174"/>
      <c r="I3" s="174"/>
      <c r="J3" s="174"/>
      <c r="K3" s="174"/>
    </row>
    <row r="4" spans="1:11" ht="87.75" customHeight="1" x14ac:dyDescent="0.2">
      <c r="A4" s="49" t="s">
        <v>132</v>
      </c>
      <c r="B4" s="102" t="s">
        <v>133</v>
      </c>
      <c r="C4" s="102" t="s">
        <v>134</v>
      </c>
      <c r="D4" s="102" t="s">
        <v>135</v>
      </c>
      <c r="E4" s="102" t="s">
        <v>136</v>
      </c>
      <c r="F4" s="102" t="s">
        <v>137</v>
      </c>
      <c r="G4" s="102" t="s">
        <v>138</v>
      </c>
      <c r="H4" s="102" t="s">
        <v>139</v>
      </c>
      <c r="I4" s="102" t="s">
        <v>140</v>
      </c>
      <c r="J4" s="102" t="s">
        <v>141</v>
      </c>
      <c r="K4" s="102" t="s">
        <v>142</v>
      </c>
    </row>
    <row r="5" spans="1:11" x14ac:dyDescent="0.2">
      <c r="A5" s="49" t="s">
        <v>131</v>
      </c>
      <c r="B5" s="48">
        <v>1634206089</v>
      </c>
      <c r="C5" s="48">
        <v>1195254189</v>
      </c>
      <c r="D5" s="48">
        <v>1167316053</v>
      </c>
      <c r="E5" s="48">
        <v>1089587949</v>
      </c>
      <c r="F5" s="48">
        <v>1033935656</v>
      </c>
      <c r="G5" s="48">
        <v>1010232623</v>
      </c>
      <c r="H5" s="48">
        <v>956007803</v>
      </c>
      <c r="I5" s="48">
        <v>923894543</v>
      </c>
      <c r="J5" s="48">
        <v>767754529</v>
      </c>
      <c r="K5" s="48">
        <v>688131593</v>
      </c>
    </row>
    <row r="6" spans="1:11" x14ac:dyDescent="0.2">
      <c r="A6" s="49" t="s">
        <v>75</v>
      </c>
      <c r="B6" s="67">
        <v>6</v>
      </c>
      <c r="C6" s="67">
        <v>6</v>
      </c>
      <c r="D6" s="67">
        <v>6</v>
      </c>
      <c r="E6" s="67">
        <v>6</v>
      </c>
      <c r="F6" s="67">
        <v>6</v>
      </c>
      <c r="G6" s="67">
        <v>6</v>
      </c>
      <c r="H6" s="67">
        <v>6</v>
      </c>
      <c r="I6" s="67">
        <v>6</v>
      </c>
      <c r="J6" s="67">
        <v>6</v>
      </c>
      <c r="K6" s="67">
        <v>6</v>
      </c>
    </row>
    <row r="7" spans="1:11" x14ac:dyDescent="0.2">
      <c r="A7" s="49" t="s">
        <v>74</v>
      </c>
      <c r="B7" s="175">
        <v>43532</v>
      </c>
      <c r="C7" s="175"/>
      <c r="D7" s="175"/>
      <c r="E7" s="175"/>
      <c r="F7" s="175"/>
      <c r="G7" s="175"/>
      <c r="H7" s="175"/>
      <c r="I7" s="175"/>
      <c r="J7" s="175"/>
      <c r="K7" s="175"/>
    </row>
    <row r="8" spans="1:11" x14ac:dyDescent="0.2">
      <c r="A8" s="49" t="s">
        <v>76</v>
      </c>
      <c r="B8" s="175">
        <v>43543</v>
      </c>
      <c r="C8" s="175"/>
      <c r="D8" s="175"/>
      <c r="E8" s="175"/>
      <c r="F8" s="175"/>
      <c r="G8" s="175"/>
      <c r="H8" s="175"/>
      <c r="I8" s="175"/>
      <c r="J8" s="175"/>
      <c r="K8" s="175"/>
    </row>
    <row r="9" spans="1:11" x14ac:dyDescent="0.2">
      <c r="A9" s="12"/>
      <c r="F9" s="11"/>
      <c r="G9" s="42"/>
    </row>
    <row r="10" spans="1:11" ht="15.75" x14ac:dyDescent="0.2">
      <c r="A10" s="173" t="s">
        <v>80</v>
      </c>
      <c r="B10" s="173"/>
      <c r="C10" s="173"/>
      <c r="D10" s="173"/>
      <c r="E10" s="173"/>
      <c r="F10" s="173"/>
      <c r="G10" s="173"/>
      <c r="H10" s="173"/>
      <c r="I10" s="173"/>
      <c r="J10" s="173"/>
      <c r="K10" s="173"/>
    </row>
    <row r="11" spans="1:11" ht="33.75" customHeight="1" x14ac:dyDescent="0.2">
      <c r="A11" s="145" t="s">
        <v>143</v>
      </c>
      <c r="B11" s="146">
        <f t="shared" ref="B11:K11" si="0">B5*1</f>
        <v>1634206089</v>
      </c>
      <c r="C11" s="146">
        <f t="shared" si="0"/>
        <v>1195254189</v>
      </c>
      <c r="D11" s="146">
        <f t="shared" si="0"/>
        <v>1167316053</v>
      </c>
      <c r="E11" s="146">
        <f t="shared" si="0"/>
        <v>1089587949</v>
      </c>
      <c r="F11" s="146">
        <f t="shared" si="0"/>
        <v>1033935656</v>
      </c>
      <c r="G11" s="146">
        <f t="shared" si="0"/>
        <v>1010232623</v>
      </c>
      <c r="H11" s="146">
        <f t="shared" si="0"/>
        <v>956007803</v>
      </c>
      <c r="I11" s="146">
        <f t="shared" si="0"/>
        <v>923894543</v>
      </c>
      <c r="J11" s="146">
        <f t="shared" si="0"/>
        <v>767754529</v>
      </c>
      <c r="K11" s="146">
        <f t="shared" si="0"/>
        <v>688131593</v>
      </c>
    </row>
    <row r="12" spans="1:11" ht="37.5" customHeight="1" x14ac:dyDescent="0.2">
      <c r="A12" s="50" t="s">
        <v>144</v>
      </c>
      <c r="B12" s="52">
        <v>1.4</v>
      </c>
      <c r="C12" s="52">
        <v>1.4</v>
      </c>
      <c r="D12" s="52">
        <v>1.4</v>
      </c>
      <c r="E12" s="52">
        <v>1.4</v>
      </c>
      <c r="F12" s="52">
        <v>1.4</v>
      </c>
      <c r="G12" s="52">
        <v>1.4</v>
      </c>
      <c r="H12" s="52">
        <v>1.4</v>
      </c>
      <c r="I12" s="52">
        <v>1.4</v>
      </c>
      <c r="J12" s="52">
        <v>1.4</v>
      </c>
      <c r="K12" s="52">
        <v>1.4</v>
      </c>
    </row>
    <row r="13" spans="1:11" ht="37.5" customHeight="1" x14ac:dyDescent="0.2">
      <c r="A13" s="50" t="s">
        <v>145</v>
      </c>
      <c r="B13" s="52">
        <v>0.68</v>
      </c>
      <c r="C13" s="52">
        <v>0.68</v>
      </c>
      <c r="D13" s="52">
        <v>0.68</v>
      </c>
      <c r="E13" s="52">
        <v>0.68</v>
      </c>
      <c r="F13" s="52">
        <v>0.68</v>
      </c>
      <c r="G13" s="52">
        <v>0.68</v>
      </c>
      <c r="H13" s="52">
        <v>0.68</v>
      </c>
      <c r="I13" s="52">
        <v>0.68</v>
      </c>
      <c r="J13" s="52">
        <v>0.68</v>
      </c>
      <c r="K13" s="52">
        <v>0.68</v>
      </c>
    </row>
    <row r="14" spans="1:11" ht="36" customHeight="1" x14ac:dyDescent="0.2">
      <c r="A14" s="50" t="s">
        <v>81</v>
      </c>
      <c r="B14" s="52">
        <v>1</v>
      </c>
      <c r="C14" s="52">
        <v>1</v>
      </c>
      <c r="D14" s="52">
        <v>1</v>
      </c>
      <c r="E14" s="52">
        <v>1</v>
      </c>
      <c r="F14" s="52">
        <v>1</v>
      </c>
      <c r="G14" s="52">
        <v>1</v>
      </c>
      <c r="H14" s="52">
        <v>1</v>
      </c>
      <c r="I14" s="52">
        <v>1</v>
      </c>
      <c r="J14" s="52">
        <v>1</v>
      </c>
      <c r="K14" s="52">
        <v>1</v>
      </c>
    </row>
    <row r="15" spans="1:11" ht="37.5" customHeight="1" x14ac:dyDescent="0.2">
      <c r="A15" s="50" t="s">
        <v>146</v>
      </c>
      <c r="B15" s="53">
        <v>0.03</v>
      </c>
      <c r="C15" s="53">
        <v>0.03</v>
      </c>
      <c r="D15" s="53">
        <v>0.03</v>
      </c>
      <c r="E15" s="53">
        <v>0.03</v>
      </c>
      <c r="F15" s="53">
        <v>0.03</v>
      </c>
      <c r="G15" s="53">
        <v>0.03</v>
      </c>
      <c r="H15" s="53">
        <v>0.03</v>
      </c>
      <c r="I15" s="53">
        <v>0.03</v>
      </c>
      <c r="J15" s="53">
        <v>0.03</v>
      </c>
      <c r="K15" s="53">
        <v>0.03</v>
      </c>
    </row>
    <row r="16" spans="1:11" ht="35.25" customHeight="1" x14ac:dyDescent="0.2">
      <c r="A16" s="50" t="s">
        <v>147</v>
      </c>
      <c r="B16" s="53">
        <v>0.01</v>
      </c>
      <c r="C16" s="53">
        <v>0.01</v>
      </c>
      <c r="D16" s="53">
        <v>0.01</v>
      </c>
      <c r="E16" s="53">
        <v>0.01</v>
      </c>
      <c r="F16" s="53">
        <v>0.01</v>
      </c>
      <c r="G16" s="53">
        <v>0.01</v>
      </c>
      <c r="H16" s="53">
        <v>0.01</v>
      </c>
      <c r="I16" s="53">
        <v>0.01</v>
      </c>
      <c r="J16" s="53">
        <v>0.01</v>
      </c>
      <c r="K16" s="53">
        <v>0.01</v>
      </c>
    </row>
    <row r="18" spans="1:11" ht="15.75" x14ac:dyDescent="0.2">
      <c r="A18" s="173" t="s">
        <v>82</v>
      </c>
      <c r="B18" s="173"/>
      <c r="C18" s="173"/>
      <c r="D18" s="173"/>
      <c r="E18" s="173"/>
      <c r="F18" s="173"/>
      <c r="G18" s="173"/>
      <c r="H18" s="173"/>
      <c r="I18" s="173"/>
      <c r="J18" s="173"/>
      <c r="K18" s="173"/>
    </row>
    <row r="19" spans="1:11" x14ac:dyDescent="0.2">
      <c r="A19" s="145" t="s">
        <v>96</v>
      </c>
      <c r="B19" s="147">
        <f t="shared" ref="B19:K19" si="1">B5/828116</f>
        <v>1973.4023844485555</v>
      </c>
      <c r="C19" s="147">
        <f t="shared" si="1"/>
        <v>1443.3414992585581</v>
      </c>
      <c r="D19" s="147">
        <f t="shared" si="1"/>
        <v>1409.6045155509614</v>
      </c>
      <c r="E19" s="147">
        <f t="shared" si="1"/>
        <v>1315.7431434726536</v>
      </c>
      <c r="F19" s="147">
        <f t="shared" si="1"/>
        <v>1248.539644204435</v>
      </c>
      <c r="G19" s="147">
        <f t="shared" si="1"/>
        <v>1219.9168027184596</v>
      </c>
      <c r="H19" s="147">
        <f t="shared" si="1"/>
        <v>1154.4370631650638</v>
      </c>
      <c r="I19" s="147">
        <f t="shared" si="1"/>
        <v>1115.6583654946892</v>
      </c>
      <c r="J19" s="147">
        <f t="shared" si="1"/>
        <v>927.10988436402624</v>
      </c>
      <c r="K19" s="147">
        <f t="shared" si="1"/>
        <v>830.96038839969276</v>
      </c>
    </row>
    <row r="20" spans="1:11" x14ac:dyDescent="0.2">
      <c r="A20" s="51" t="s">
        <v>95</v>
      </c>
      <c r="B20" s="68">
        <f t="shared" ref="B20:K20" si="2">ROUND(B5/(2*B6),0)/828116</f>
        <v>164.45019900593635</v>
      </c>
      <c r="C20" s="68">
        <f t="shared" si="2"/>
        <v>120.27845857343657</v>
      </c>
      <c r="D20" s="68">
        <f t="shared" si="2"/>
        <v>117.46704326447019</v>
      </c>
      <c r="E20" s="68">
        <f t="shared" si="2"/>
        <v>109.64526225794454</v>
      </c>
      <c r="F20" s="68">
        <f t="shared" si="2"/>
        <v>104.0449707528897</v>
      </c>
      <c r="G20" s="68">
        <f t="shared" si="2"/>
        <v>101.65973366050167</v>
      </c>
      <c r="H20" s="68">
        <f t="shared" si="2"/>
        <v>96.203088697718684</v>
      </c>
      <c r="I20" s="68">
        <f t="shared" si="2"/>
        <v>92.971530558520783</v>
      </c>
      <c r="J20" s="68">
        <f t="shared" si="2"/>
        <v>77.259156929705497</v>
      </c>
      <c r="K20" s="68">
        <f t="shared" si="2"/>
        <v>69.246698530157616</v>
      </c>
    </row>
  </sheetData>
  <mergeCells count="7">
    <mergeCell ref="A10:K10"/>
    <mergeCell ref="A18:K18"/>
    <mergeCell ref="B3:K3"/>
    <mergeCell ref="A1:K1"/>
    <mergeCell ref="B2:K2"/>
    <mergeCell ref="B7:K7"/>
    <mergeCell ref="B8:K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3"/>
  <sheetViews>
    <sheetView view="pageBreakPreview" zoomScale="80" zoomScaleNormal="80" zoomScaleSheetLayoutView="80" workbookViewId="0">
      <pane xSplit="2" ySplit="1" topLeftCell="D2" activePane="bottomRight" state="frozenSplit"/>
      <selection pane="topRight" activeCell="C1" sqref="C1"/>
      <selection pane="bottomLeft" activeCell="A2" sqref="A2"/>
      <selection pane="bottomRight" activeCell="I6" sqref="I6:I23"/>
    </sheetView>
  </sheetViews>
  <sheetFormatPr baseColWidth="10" defaultColWidth="11.42578125" defaultRowHeight="12.75" x14ac:dyDescent="0.2"/>
  <cols>
    <col min="1" max="1" width="4.42578125" style="11" bestFit="1" customWidth="1"/>
    <col min="2" max="2" width="27" style="10" bestFit="1" customWidth="1"/>
    <col min="3" max="3" width="37.42578125" style="10" customWidth="1"/>
    <col min="4" max="4" width="37.140625" style="10" bestFit="1" customWidth="1"/>
    <col min="5" max="5" width="6.28515625" style="11" bestFit="1" customWidth="1"/>
    <col min="6" max="6" width="35.7109375" style="10" hidden="1" customWidth="1"/>
    <col min="7" max="7" width="35.85546875" style="40" bestFit="1" customWidth="1"/>
    <col min="8" max="8" width="21" style="88" bestFit="1" customWidth="1"/>
    <col min="9" max="9" width="18.85546875" style="73" bestFit="1" customWidth="1"/>
    <col min="10" max="10" width="13.28515625" style="79" customWidth="1"/>
    <col min="11" max="11" width="11.28515625" style="79" customWidth="1"/>
    <col min="12" max="20" width="3.7109375" style="11" bestFit="1" customWidth="1"/>
    <col min="21" max="21" width="4.85546875" style="11" bestFit="1" customWidth="1"/>
    <col min="22" max="16384" width="11.42578125" style="10"/>
  </cols>
  <sheetData>
    <row r="1" spans="1:21" s="12" customFormat="1" ht="39" customHeight="1" x14ac:dyDescent="0.2">
      <c r="B1" s="76" t="s">
        <v>1</v>
      </c>
      <c r="C1" s="76" t="s">
        <v>6</v>
      </c>
      <c r="D1" s="76" t="s">
        <v>37</v>
      </c>
      <c r="E1" s="76" t="s">
        <v>36</v>
      </c>
      <c r="F1" s="76" t="s">
        <v>103</v>
      </c>
      <c r="G1" s="76" t="s">
        <v>28</v>
      </c>
      <c r="H1" s="76" t="s">
        <v>29</v>
      </c>
      <c r="I1" s="77" t="s">
        <v>104</v>
      </c>
      <c r="J1" s="78" t="s">
        <v>30</v>
      </c>
      <c r="K1" s="78" t="s">
        <v>31</v>
      </c>
      <c r="L1" s="102" t="s">
        <v>133</v>
      </c>
      <c r="M1" s="102" t="s">
        <v>134</v>
      </c>
      <c r="N1" s="102" t="s">
        <v>135</v>
      </c>
      <c r="O1" s="102" t="s">
        <v>136</v>
      </c>
      <c r="P1" s="102" t="s">
        <v>137</v>
      </c>
      <c r="Q1" s="102" t="s">
        <v>138</v>
      </c>
      <c r="R1" s="102" t="s">
        <v>139</v>
      </c>
      <c r="S1" s="102" t="s">
        <v>140</v>
      </c>
      <c r="T1" s="102" t="s">
        <v>141</v>
      </c>
      <c r="U1" s="102" t="s">
        <v>142</v>
      </c>
    </row>
    <row r="2" spans="1:21" ht="18" customHeight="1" x14ac:dyDescent="0.2">
      <c r="A2" s="80">
        <v>1</v>
      </c>
      <c r="B2" s="74" t="s">
        <v>148</v>
      </c>
      <c r="C2" s="74" t="s">
        <v>149</v>
      </c>
      <c r="D2" s="75" t="s">
        <v>120</v>
      </c>
      <c r="E2" s="85">
        <v>1</v>
      </c>
      <c r="F2" s="47"/>
      <c r="G2" s="74" t="s">
        <v>150</v>
      </c>
      <c r="H2" s="81">
        <v>400016054</v>
      </c>
      <c r="I2" s="82">
        <v>1046632102.7</v>
      </c>
      <c r="J2" s="83">
        <v>43552</v>
      </c>
      <c r="K2" s="83">
        <v>43676</v>
      </c>
      <c r="L2" s="81" t="s">
        <v>156</v>
      </c>
      <c r="M2" s="81" t="s">
        <v>156</v>
      </c>
      <c r="N2" s="81" t="s">
        <v>156</v>
      </c>
      <c r="O2" s="81" t="s">
        <v>156</v>
      </c>
      <c r="P2" s="81" t="s">
        <v>156</v>
      </c>
      <c r="Q2" s="81" t="s">
        <v>156</v>
      </c>
      <c r="R2" s="81" t="s">
        <v>156</v>
      </c>
      <c r="S2" s="81" t="s">
        <v>156</v>
      </c>
      <c r="T2" s="81" t="s">
        <v>156</v>
      </c>
      <c r="U2" s="81" t="s">
        <v>156</v>
      </c>
    </row>
    <row r="3" spans="1:21" s="12" customFormat="1" ht="18" customHeight="1" x14ac:dyDescent="0.2">
      <c r="A3" s="174">
        <v>2</v>
      </c>
      <c r="B3" s="178" t="s">
        <v>151</v>
      </c>
      <c r="C3" s="178" t="s">
        <v>152</v>
      </c>
      <c r="D3" s="74" t="s">
        <v>152</v>
      </c>
      <c r="E3" s="84">
        <v>0.7</v>
      </c>
      <c r="F3" s="47"/>
      <c r="G3" s="178" t="s">
        <v>154</v>
      </c>
      <c r="H3" s="174" t="s">
        <v>155</v>
      </c>
      <c r="I3" s="180">
        <v>145588613</v>
      </c>
      <c r="J3" s="181">
        <v>43552</v>
      </c>
      <c r="K3" s="181">
        <v>43705</v>
      </c>
      <c r="L3" s="176"/>
      <c r="M3" s="176"/>
      <c r="N3" s="176"/>
      <c r="O3" s="176"/>
      <c r="P3" s="176"/>
      <c r="Q3" s="176"/>
      <c r="R3" s="176"/>
      <c r="S3" s="176"/>
      <c r="T3" s="176" t="s">
        <v>156</v>
      </c>
      <c r="U3" s="176" t="s">
        <v>156</v>
      </c>
    </row>
    <row r="4" spans="1:21" s="12" customFormat="1" ht="18" customHeight="1" x14ac:dyDescent="0.2">
      <c r="A4" s="174"/>
      <c r="B4" s="178"/>
      <c r="C4" s="178"/>
      <c r="D4" s="74" t="s">
        <v>153</v>
      </c>
      <c r="E4" s="84">
        <v>0.3</v>
      </c>
      <c r="F4" s="47"/>
      <c r="G4" s="179"/>
      <c r="H4" s="174"/>
      <c r="I4" s="180"/>
      <c r="J4" s="181"/>
      <c r="K4" s="181"/>
      <c r="L4" s="177"/>
      <c r="M4" s="177"/>
      <c r="N4" s="177"/>
      <c r="O4" s="177"/>
      <c r="P4" s="177"/>
      <c r="Q4" s="177"/>
      <c r="R4" s="177"/>
      <c r="S4" s="177"/>
      <c r="T4" s="177"/>
      <c r="U4" s="177"/>
    </row>
    <row r="5" spans="1:21" ht="18" customHeight="1" x14ac:dyDescent="0.2">
      <c r="A5" s="80">
        <v>3</v>
      </c>
      <c r="B5" s="74" t="s">
        <v>157</v>
      </c>
      <c r="C5" s="74" t="s">
        <v>158</v>
      </c>
      <c r="D5" s="75" t="s">
        <v>120</v>
      </c>
      <c r="E5" s="85">
        <v>1</v>
      </c>
      <c r="F5" s="47"/>
      <c r="G5" s="74" t="s">
        <v>110</v>
      </c>
      <c r="H5" s="81">
        <v>100095905</v>
      </c>
      <c r="I5" s="82">
        <v>1046632102.7</v>
      </c>
      <c r="J5" s="83">
        <v>43552</v>
      </c>
      <c r="K5" s="83">
        <v>43705</v>
      </c>
      <c r="L5" s="81" t="s">
        <v>156</v>
      </c>
      <c r="M5" s="81" t="s">
        <v>156</v>
      </c>
      <c r="N5" s="81" t="s">
        <v>156</v>
      </c>
      <c r="O5" s="81" t="s">
        <v>156</v>
      </c>
      <c r="P5" s="81" t="s">
        <v>156</v>
      </c>
      <c r="Q5" s="81" t="s">
        <v>156</v>
      </c>
      <c r="R5" s="81" t="s">
        <v>156</v>
      </c>
      <c r="S5" s="81" t="s">
        <v>156</v>
      </c>
      <c r="T5" s="81" t="s">
        <v>156</v>
      </c>
      <c r="U5" s="81" t="s">
        <v>156</v>
      </c>
    </row>
    <row r="6" spans="1:21" s="12" customFormat="1" ht="18" customHeight="1" x14ac:dyDescent="0.2">
      <c r="A6" s="174">
        <v>4</v>
      </c>
      <c r="B6" s="178" t="s">
        <v>159</v>
      </c>
      <c r="C6" s="178" t="s">
        <v>161</v>
      </c>
      <c r="D6" s="74" t="s">
        <v>160</v>
      </c>
      <c r="E6" s="84">
        <v>0.5</v>
      </c>
      <c r="F6" s="47"/>
      <c r="G6" s="178" t="s">
        <v>154</v>
      </c>
      <c r="H6" s="174" t="s">
        <v>162</v>
      </c>
      <c r="I6" s="180">
        <v>119525418.90000001</v>
      </c>
      <c r="J6" s="181">
        <v>43551</v>
      </c>
      <c r="K6" s="181">
        <v>43643</v>
      </c>
      <c r="L6" s="176"/>
      <c r="M6" s="176" t="s">
        <v>156</v>
      </c>
      <c r="N6" s="176"/>
      <c r="O6" s="176"/>
      <c r="P6" s="176"/>
      <c r="Q6" s="176"/>
      <c r="R6" s="176"/>
      <c r="S6" s="176"/>
      <c r="T6" s="176"/>
      <c r="U6" s="176"/>
    </row>
    <row r="7" spans="1:21" s="12" customFormat="1" ht="18" customHeight="1" x14ac:dyDescent="0.2">
      <c r="A7" s="174"/>
      <c r="B7" s="178"/>
      <c r="C7" s="178"/>
      <c r="D7" s="74" t="s">
        <v>161</v>
      </c>
      <c r="E7" s="84">
        <v>0.5</v>
      </c>
      <c r="F7" s="47"/>
      <c r="G7" s="179"/>
      <c r="H7" s="174"/>
      <c r="I7" s="180"/>
      <c r="J7" s="181"/>
      <c r="K7" s="181"/>
      <c r="L7" s="177"/>
      <c r="M7" s="177"/>
      <c r="N7" s="177"/>
      <c r="O7" s="177"/>
      <c r="P7" s="177"/>
      <c r="Q7" s="177"/>
      <c r="R7" s="177"/>
      <c r="S7" s="177"/>
      <c r="T7" s="177"/>
      <c r="U7" s="177"/>
    </row>
    <row r="8" spans="1:21" s="12" customFormat="1" ht="18" customHeight="1" x14ac:dyDescent="0.2">
      <c r="A8" s="174">
        <v>4</v>
      </c>
      <c r="B8" s="178" t="s">
        <v>159</v>
      </c>
      <c r="C8" s="178" t="s">
        <v>161</v>
      </c>
      <c r="D8" s="74" t="s">
        <v>160</v>
      </c>
      <c r="E8" s="84">
        <v>0.5</v>
      </c>
      <c r="F8" s="47"/>
      <c r="G8" s="178" t="s">
        <v>154</v>
      </c>
      <c r="H8" s="174" t="s">
        <v>163</v>
      </c>
      <c r="I8" s="180">
        <v>116731605.3</v>
      </c>
      <c r="J8" s="181">
        <v>43551</v>
      </c>
      <c r="K8" s="181">
        <v>43643</v>
      </c>
      <c r="L8" s="176"/>
      <c r="M8" s="176"/>
      <c r="N8" s="176" t="s">
        <v>156</v>
      </c>
      <c r="O8" s="176"/>
      <c r="P8" s="176"/>
      <c r="Q8" s="176"/>
      <c r="R8" s="176"/>
      <c r="S8" s="176"/>
      <c r="T8" s="176"/>
      <c r="U8" s="176"/>
    </row>
    <row r="9" spans="1:21" s="12" customFormat="1" ht="18" customHeight="1" x14ac:dyDescent="0.2">
      <c r="A9" s="174"/>
      <c r="B9" s="178"/>
      <c r="C9" s="178"/>
      <c r="D9" s="74" t="s">
        <v>161</v>
      </c>
      <c r="E9" s="84">
        <v>0.5</v>
      </c>
      <c r="F9" s="47"/>
      <c r="G9" s="179"/>
      <c r="H9" s="174"/>
      <c r="I9" s="180"/>
      <c r="J9" s="181"/>
      <c r="K9" s="181"/>
      <c r="L9" s="177"/>
      <c r="M9" s="177"/>
      <c r="N9" s="177"/>
      <c r="O9" s="177"/>
      <c r="P9" s="177"/>
      <c r="Q9" s="177"/>
      <c r="R9" s="177"/>
      <c r="S9" s="177"/>
      <c r="T9" s="177"/>
      <c r="U9" s="177"/>
    </row>
    <row r="10" spans="1:21" s="12" customFormat="1" ht="18" customHeight="1" x14ac:dyDescent="0.2">
      <c r="A10" s="174">
        <v>4</v>
      </c>
      <c r="B10" s="178" t="s">
        <v>159</v>
      </c>
      <c r="C10" s="178" t="s">
        <v>161</v>
      </c>
      <c r="D10" s="74" t="s">
        <v>160</v>
      </c>
      <c r="E10" s="84">
        <v>0.5</v>
      </c>
      <c r="F10" s="47"/>
      <c r="G10" s="178" t="s">
        <v>154</v>
      </c>
      <c r="H10" s="174" t="s">
        <v>164</v>
      </c>
      <c r="I10" s="180">
        <v>108958794.90000001</v>
      </c>
      <c r="J10" s="181">
        <v>43551</v>
      </c>
      <c r="K10" s="181">
        <v>43643</v>
      </c>
      <c r="L10" s="176"/>
      <c r="M10" s="176"/>
      <c r="N10" s="176"/>
      <c r="O10" s="176" t="s">
        <v>156</v>
      </c>
      <c r="P10" s="176"/>
      <c r="Q10" s="176"/>
      <c r="R10" s="176"/>
      <c r="S10" s="176"/>
      <c r="T10" s="176"/>
      <c r="U10" s="176"/>
    </row>
    <row r="11" spans="1:21" s="12" customFormat="1" ht="18" customHeight="1" x14ac:dyDescent="0.2">
      <c r="A11" s="174"/>
      <c r="B11" s="178"/>
      <c r="C11" s="178"/>
      <c r="D11" s="74" t="s">
        <v>161</v>
      </c>
      <c r="E11" s="84">
        <v>0.5</v>
      </c>
      <c r="F11" s="47"/>
      <c r="G11" s="179"/>
      <c r="H11" s="174"/>
      <c r="I11" s="180"/>
      <c r="J11" s="181"/>
      <c r="K11" s="181"/>
      <c r="L11" s="177"/>
      <c r="M11" s="177"/>
      <c r="N11" s="177"/>
      <c r="O11" s="177"/>
      <c r="P11" s="177"/>
      <c r="Q11" s="177"/>
      <c r="R11" s="177"/>
      <c r="S11" s="177"/>
      <c r="T11" s="177"/>
      <c r="U11" s="177"/>
    </row>
    <row r="12" spans="1:21" s="12" customFormat="1" ht="18" customHeight="1" x14ac:dyDescent="0.2">
      <c r="A12" s="174">
        <v>4</v>
      </c>
      <c r="B12" s="178" t="s">
        <v>159</v>
      </c>
      <c r="C12" s="178" t="s">
        <v>161</v>
      </c>
      <c r="D12" s="74" t="s">
        <v>160</v>
      </c>
      <c r="E12" s="84">
        <v>0.5</v>
      </c>
      <c r="F12" s="47"/>
      <c r="G12" s="178" t="s">
        <v>154</v>
      </c>
      <c r="H12" s="174" t="s">
        <v>166</v>
      </c>
      <c r="I12" s="180">
        <v>103393565</v>
      </c>
      <c r="J12" s="181">
        <v>43551</v>
      </c>
      <c r="K12" s="181">
        <v>43643</v>
      </c>
      <c r="L12" s="176"/>
      <c r="M12" s="176"/>
      <c r="N12" s="176"/>
      <c r="O12" s="176"/>
      <c r="P12" s="176" t="s">
        <v>156</v>
      </c>
      <c r="Q12" s="176"/>
      <c r="R12" s="176"/>
      <c r="S12" s="176"/>
      <c r="T12" s="176"/>
      <c r="U12" s="176"/>
    </row>
    <row r="13" spans="1:21" s="12" customFormat="1" ht="18" customHeight="1" x14ac:dyDescent="0.2">
      <c r="A13" s="174"/>
      <c r="B13" s="178"/>
      <c r="C13" s="178"/>
      <c r="D13" s="74" t="s">
        <v>161</v>
      </c>
      <c r="E13" s="84">
        <v>0.5</v>
      </c>
      <c r="F13" s="47"/>
      <c r="G13" s="179"/>
      <c r="H13" s="174"/>
      <c r="I13" s="180"/>
      <c r="J13" s="181"/>
      <c r="K13" s="181"/>
      <c r="L13" s="177"/>
      <c r="M13" s="177"/>
      <c r="N13" s="177"/>
      <c r="O13" s="177"/>
      <c r="P13" s="177"/>
      <c r="Q13" s="177"/>
      <c r="R13" s="177"/>
      <c r="S13" s="177"/>
      <c r="T13" s="177"/>
      <c r="U13" s="177"/>
    </row>
    <row r="14" spans="1:21" s="12" customFormat="1" ht="18" customHeight="1" x14ac:dyDescent="0.2">
      <c r="A14" s="174">
        <v>4</v>
      </c>
      <c r="B14" s="178" t="s">
        <v>159</v>
      </c>
      <c r="C14" s="178" t="s">
        <v>161</v>
      </c>
      <c r="D14" s="74" t="s">
        <v>160</v>
      </c>
      <c r="E14" s="84">
        <v>0.5</v>
      </c>
      <c r="F14" s="47"/>
      <c r="G14" s="178" t="s">
        <v>154</v>
      </c>
      <c r="H14" s="174" t="s">
        <v>165</v>
      </c>
      <c r="I14" s="180">
        <v>101023262.3</v>
      </c>
      <c r="J14" s="181">
        <v>43551</v>
      </c>
      <c r="K14" s="181">
        <v>43643</v>
      </c>
      <c r="L14" s="176"/>
      <c r="M14" s="176"/>
      <c r="N14" s="176"/>
      <c r="O14" s="176"/>
      <c r="P14" s="176"/>
      <c r="Q14" s="176" t="s">
        <v>156</v>
      </c>
      <c r="R14" s="176"/>
      <c r="S14" s="176"/>
      <c r="T14" s="176"/>
      <c r="U14" s="176"/>
    </row>
    <row r="15" spans="1:21" s="12" customFormat="1" ht="18" customHeight="1" x14ac:dyDescent="0.2">
      <c r="A15" s="174"/>
      <c r="B15" s="178"/>
      <c r="C15" s="178"/>
      <c r="D15" s="74" t="s">
        <v>161</v>
      </c>
      <c r="E15" s="84">
        <v>0.5</v>
      </c>
      <c r="F15" s="47"/>
      <c r="G15" s="179"/>
      <c r="H15" s="174"/>
      <c r="I15" s="180"/>
      <c r="J15" s="181"/>
      <c r="K15" s="181"/>
      <c r="L15" s="177"/>
      <c r="M15" s="177"/>
      <c r="N15" s="177"/>
      <c r="O15" s="177"/>
      <c r="P15" s="177"/>
      <c r="Q15" s="177"/>
      <c r="R15" s="177"/>
      <c r="S15" s="177"/>
      <c r="T15" s="177"/>
      <c r="U15" s="177"/>
    </row>
    <row r="16" spans="1:21" s="12" customFormat="1" ht="18" customHeight="1" x14ac:dyDescent="0.2">
      <c r="A16" s="174">
        <v>4</v>
      </c>
      <c r="B16" s="178" t="s">
        <v>159</v>
      </c>
      <c r="C16" s="178" t="s">
        <v>161</v>
      </c>
      <c r="D16" s="74" t="s">
        <v>160</v>
      </c>
      <c r="E16" s="84">
        <v>0.5</v>
      </c>
      <c r="F16" s="47"/>
      <c r="G16" s="178" t="s">
        <v>154</v>
      </c>
      <c r="H16" s="174" t="s">
        <v>167</v>
      </c>
      <c r="I16" s="180">
        <v>95600780.299999997</v>
      </c>
      <c r="J16" s="181">
        <v>43551</v>
      </c>
      <c r="K16" s="181">
        <v>43643</v>
      </c>
      <c r="L16" s="176"/>
      <c r="M16" s="176"/>
      <c r="N16" s="176"/>
      <c r="O16" s="176"/>
      <c r="P16" s="176"/>
      <c r="Q16" s="176"/>
      <c r="R16" s="176" t="s">
        <v>156</v>
      </c>
      <c r="S16" s="176"/>
      <c r="T16" s="176"/>
      <c r="U16" s="176"/>
    </row>
    <row r="17" spans="1:21" s="12" customFormat="1" ht="18" customHeight="1" x14ac:dyDescent="0.2">
      <c r="A17" s="174"/>
      <c r="B17" s="178"/>
      <c r="C17" s="178"/>
      <c r="D17" s="74" t="s">
        <v>161</v>
      </c>
      <c r="E17" s="84">
        <v>0.5</v>
      </c>
      <c r="F17" s="47"/>
      <c r="G17" s="179"/>
      <c r="H17" s="174"/>
      <c r="I17" s="180"/>
      <c r="J17" s="181"/>
      <c r="K17" s="181"/>
      <c r="L17" s="177"/>
      <c r="M17" s="177"/>
      <c r="N17" s="177"/>
      <c r="O17" s="177"/>
      <c r="P17" s="177"/>
      <c r="Q17" s="177"/>
      <c r="R17" s="177"/>
      <c r="S17" s="177"/>
      <c r="T17" s="177"/>
      <c r="U17" s="177"/>
    </row>
    <row r="18" spans="1:21" s="12" customFormat="1" ht="18" customHeight="1" x14ac:dyDescent="0.2">
      <c r="A18" s="174">
        <v>4</v>
      </c>
      <c r="B18" s="178" t="s">
        <v>159</v>
      </c>
      <c r="C18" s="178" t="s">
        <v>161</v>
      </c>
      <c r="D18" s="74" t="s">
        <v>160</v>
      </c>
      <c r="E18" s="84">
        <v>0.5</v>
      </c>
      <c r="F18" s="47"/>
      <c r="G18" s="178" t="s">
        <v>154</v>
      </c>
      <c r="H18" s="174" t="s">
        <v>168</v>
      </c>
      <c r="I18" s="180">
        <v>92389454.299999997</v>
      </c>
      <c r="J18" s="181">
        <v>43551</v>
      </c>
      <c r="K18" s="181">
        <v>43643</v>
      </c>
      <c r="L18" s="176"/>
      <c r="M18" s="176"/>
      <c r="N18" s="176"/>
      <c r="O18" s="176"/>
      <c r="P18" s="176"/>
      <c r="Q18" s="176"/>
      <c r="R18" s="176"/>
      <c r="S18" s="176" t="s">
        <v>156</v>
      </c>
      <c r="T18" s="176"/>
      <c r="U18" s="176"/>
    </row>
    <row r="19" spans="1:21" s="12" customFormat="1" ht="18" customHeight="1" x14ac:dyDescent="0.2">
      <c r="A19" s="174"/>
      <c r="B19" s="178"/>
      <c r="C19" s="178"/>
      <c r="D19" s="74" t="s">
        <v>161</v>
      </c>
      <c r="E19" s="84">
        <v>0.5</v>
      </c>
      <c r="F19" s="47"/>
      <c r="G19" s="179"/>
      <c r="H19" s="174"/>
      <c r="I19" s="180"/>
      <c r="J19" s="181"/>
      <c r="K19" s="181"/>
      <c r="L19" s="177"/>
      <c r="M19" s="177"/>
      <c r="N19" s="177"/>
      <c r="O19" s="177"/>
      <c r="P19" s="177"/>
      <c r="Q19" s="177"/>
      <c r="R19" s="177"/>
      <c r="S19" s="177"/>
      <c r="T19" s="177"/>
      <c r="U19" s="177"/>
    </row>
    <row r="20" spans="1:21" s="12" customFormat="1" ht="18" customHeight="1" x14ac:dyDescent="0.2">
      <c r="A20" s="174">
        <v>4</v>
      </c>
      <c r="B20" s="178" t="s">
        <v>159</v>
      </c>
      <c r="C20" s="178" t="s">
        <v>161</v>
      </c>
      <c r="D20" s="74" t="s">
        <v>160</v>
      </c>
      <c r="E20" s="84">
        <v>0.5</v>
      </c>
      <c r="F20" s="47"/>
      <c r="G20" s="178" t="s">
        <v>154</v>
      </c>
      <c r="H20" s="174" t="s">
        <v>162</v>
      </c>
      <c r="I20" s="180">
        <v>76775452.900000006</v>
      </c>
      <c r="J20" s="181">
        <v>43551</v>
      </c>
      <c r="K20" s="181">
        <v>43643</v>
      </c>
      <c r="L20" s="176"/>
      <c r="M20" s="176"/>
      <c r="N20" s="176"/>
      <c r="O20" s="176"/>
      <c r="P20" s="176"/>
      <c r="Q20" s="176"/>
      <c r="R20" s="176"/>
      <c r="S20" s="176"/>
      <c r="T20" s="176" t="s">
        <v>156</v>
      </c>
      <c r="U20" s="176"/>
    </row>
    <row r="21" spans="1:21" s="12" customFormat="1" ht="18" customHeight="1" x14ac:dyDescent="0.2">
      <c r="A21" s="174"/>
      <c r="B21" s="178"/>
      <c r="C21" s="178"/>
      <c r="D21" s="74" t="s">
        <v>161</v>
      </c>
      <c r="E21" s="84">
        <v>0.5</v>
      </c>
      <c r="F21" s="47"/>
      <c r="G21" s="179"/>
      <c r="H21" s="174"/>
      <c r="I21" s="180"/>
      <c r="J21" s="181"/>
      <c r="K21" s="181"/>
      <c r="L21" s="177"/>
      <c r="M21" s="177"/>
      <c r="N21" s="177"/>
      <c r="O21" s="177"/>
      <c r="P21" s="177"/>
      <c r="Q21" s="177"/>
      <c r="R21" s="177"/>
      <c r="S21" s="177"/>
      <c r="T21" s="177"/>
      <c r="U21" s="177"/>
    </row>
    <row r="22" spans="1:21" s="12" customFormat="1" ht="18" customHeight="1" x14ac:dyDescent="0.2">
      <c r="A22" s="174">
        <v>4</v>
      </c>
      <c r="B22" s="178" t="s">
        <v>159</v>
      </c>
      <c r="C22" s="178" t="s">
        <v>161</v>
      </c>
      <c r="D22" s="74" t="s">
        <v>160</v>
      </c>
      <c r="E22" s="84">
        <v>0.5</v>
      </c>
      <c r="F22" s="47"/>
      <c r="G22" s="178" t="s">
        <v>154</v>
      </c>
      <c r="H22" s="174" t="s">
        <v>169</v>
      </c>
      <c r="I22" s="180">
        <v>68813159.299999997</v>
      </c>
      <c r="J22" s="181">
        <v>43551</v>
      </c>
      <c r="K22" s="181">
        <v>43643</v>
      </c>
      <c r="L22" s="176"/>
      <c r="M22" s="176"/>
      <c r="N22" s="176"/>
      <c r="O22" s="176"/>
      <c r="P22" s="176"/>
      <c r="Q22" s="176"/>
      <c r="R22" s="176"/>
      <c r="S22" s="176"/>
      <c r="T22" s="176"/>
      <c r="U22" s="176" t="s">
        <v>156</v>
      </c>
    </row>
    <row r="23" spans="1:21" s="12" customFormat="1" ht="18" customHeight="1" x14ac:dyDescent="0.2">
      <c r="A23" s="174"/>
      <c r="B23" s="178"/>
      <c r="C23" s="178"/>
      <c r="D23" s="74" t="s">
        <v>161</v>
      </c>
      <c r="E23" s="84">
        <v>0.5</v>
      </c>
      <c r="F23" s="47"/>
      <c r="G23" s="179"/>
      <c r="H23" s="174"/>
      <c r="I23" s="180"/>
      <c r="J23" s="181"/>
      <c r="K23" s="181"/>
      <c r="L23" s="177"/>
      <c r="M23" s="177"/>
      <c r="N23" s="177"/>
      <c r="O23" s="177"/>
      <c r="P23" s="177"/>
      <c r="Q23" s="177"/>
      <c r="R23" s="177"/>
      <c r="S23" s="177"/>
      <c r="T23" s="177"/>
      <c r="U23" s="177"/>
    </row>
  </sheetData>
  <autoFilter ref="B1:K7"/>
  <mergeCells count="180">
    <mergeCell ref="I14:I15"/>
    <mergeCell ref="J14:J15"/>
    <mergeCell ref="K14:K15"/>
    <mergeCell ref="M22:M23"/>
    <mergeCell ref="L22:L23"/>
    <mergeCell ref="K22:K23"/>
    <mergeCell ref="J22:J23"/>
    <mergeCell ref="I22:I23"/>
    <mergeCell ref="L14:L15"/>
    <mergeCell ref="M14:M15"/>
    <mergeCell ref="I20:I21"/>
    <mergeCell ref="J20:J21"/>
    <mergeCell ref="K20:K21"/>
    <mergeCell ref="L20:L21"/>
    <mergeCell ref="M20:M21"/>
    <mergeCell ref="H22:H23"/>
    <mergeCell ref="G22:G23"/>
    <mergeCell ref="C22:C23"/>
    <mergeCell ref="B22:B23"/>
    <mergeCell ref="A22:A23"/>
    <mergeCell ref="A14:A15"/>
    <mergeCell ref="B14:B15"/>
    <mergeCell ref="C14:C15"/>
    <mergeCell ref="G14:G15"/>
    <mergeCell ref="H14:H15"/>
    <mergeCell ref="A20:A21"/>
    <mergeCell ref="B20:B21"/>
    <mergeCell ref="C20:C21"/>
    <mergeCell ref="G20:G21"/>
    <mergeCell ref="H20:H21"/>
    <mergeCell ref="A3:A4"/>
    <mergeCell ref="B3:B4"/>
    <mergeCell ref="C3:C4"/>
    <mergeCell ref="G3:G4"/>
    <mergeCell ref="H3:H4"/>
    <mergeCell ref="L3:L4"/>
    <mergeCell ref="M3:M4"/>
    <mergeCell ref="K3:K4"/>
    <mergeCell ref="I3:I4"/>
    <mergeCell ref="J3:J4"/>
    <mergeCell ref="A12:A13"/>
    <mergeCell ref="B12:B13"/>
    <mergeCell ref="C12:C13"/>
    <mergeCell ref="G12:G13"/>
    <mergeCell ref="H12:H13"/>
    <mergeCell ref="I12:I13"/>
    <mergeCell ref="J12:J13"/>
    <mergeCell ref="K12:K13"/>
    <mergeCell ref="L10:L11"/>
    <mergeCell ref="A10:A11"/>
    <mergeCell ref="B10:B11"/>
    <mergeCell ref="C10:C11"/>
    <mergeCell ref="G10:G11"/>
    <mergeCell ref="H10:H11"/>
    <mergeCell ref="I10:I11"/>
    <mergeCell ref="J10:J11"/>
    <mergeCell ref="K10:K11"/>
    <mergeCell ref="N3:N4"/>
    <mergeCell ref="O3:O4"/>
    <mergeCell ref="P3:P4"/>
    <mergeCell ref="Q3:Q4"/>
    <mergeCell ref="R3:R4"/>
    <mergeCell ref="S3:S4"/>
    <mergeCell ref="T3:T4"/>
    <mergeCell ref="U3:U4"/>
    <mergeCell ref="A6:A7"/>
    <mergeCell ref="B6:B7"/>
    <mergeCell ref="C6:C7"/>
    <mergeCell ref="G6:G7"/>
    <mergeCell ref="H6:H7"/>
    <mergeCell ref="I6:I7"/>
    <mergeCell ref="J6:J7"/>
    <mergeCell ref="K6:K7"/>
    <mergeCell ref="L6:L7"/>
    <mergeCell ref="M6:M7"/>
    <mergeCell ref="N6:N7"/>
    <mergeCell ref="O6:O7"/>
    <mergeCell ref="P6:P7"/>
    <mergeCell ref="Q6:Q7"/>
    <mergeCell ref="R6:R7"/>
    <mergeCell ref="S6:S7"/>
    <mergeCell ref="T6:T7"/>
    <mergeCell ref="U6:U7"/>
    <mergeCell ref="A8:A9"/>
    <mergeCell ref="B8:B9"/>
    <mergeCell ref="C8:C9"/>
    <mergeCell ref="G8:G9"/>
    <mergeCell ref="H8:H9"/>
    <mergeCell ref="I8:I9"/>
    <mergeCell ref="J8:J9"/>
    <mergeCell ref="K8:K9"/>
    <mergeCell ref="N8:N9"/>
    <mergeCell ref="O8:O9"/>
    <mergeCell ref="P8:P9"/>
    <mergeCell ref="Q8:Q9"/>
    <mergeCell ref="R8:R9"/>
    <mergeCell ref="S8:S9"/>
    <mergeCell ref="T8:T9"/>
    <mergeCell ref="U8:U9"/>
    <mergeCell ref="L8:L9"/>
    <mergeCell ref="M8:M9"/>
    <mergeCell ref="N10:N11"/>
    <mergeCell ref="O10:O11"/>
    <mergeCell ref="P10:P11"/>
    <mergeCell ref="Q10:Q11"/>
    <mergeCell ref="R10:R11"/>
    <mergeCell ref="S10:S11"/>
    <mergeCell ref="T10:T11"/>
    <mergeCell ref="U10:U11"/>
    <mergeCell ref="L12:L13"/>
    <mergeCell ref="M12:M13"/>
    <mergeCell ref="N12:N13"/>
    <mergeCell ref="O12:O13"/>
    <mergeCell ref="P12:P13"/>
    <mergeCell ref="Q12:Q13"/>
    <mergeCell ref="R12:R13"/>
    <mergeCell ref="S12:S13"/>
    <mergeCell ref="T12:T13"/>
    <mergeCell ref="U12:U13"/>
    <mergeCell ref="M10:M11"/>
    <mergeCell ref="N14:N15"/>
    <mergeCell ref="O14:O15"/>
    <mergeCell ref="P14:P15"/>
    <mergeCell ref="Q14:Q15"/>
    <mergeCell ref="R14:R15"/>
    <mergeCell ref="S14:S15"/>
    <mergeCell ref="T14:T15"/>
    <mergeCell ref="U14:U15"/>
    <mergeCell ref="A16:A17"/>
    <mergeCell ref="B16:B17"/>
    <mergeCell ref="C16:C17"/>
    <mergeCell ref="G16:G17"/>
    <mergeCell ref="H16:H17"/>
    <mergeCell ref="I16:I17"/>
    <mergeCell ref="J16:J17"/>
    <mergeCell ref="K16:K17"/>
    <mergeCell ref="L16:L17"/>
    <mergeCell ref="M16:M17"/>
    <mergeCell ref="N16:N17"/>
    <mergeCell ref="O16:O17"/>
    <mergeCell ref="P16:P17"/>
    <mergeCell ref="Q16:Q17"/>
    <mergeCell ref="R16:R17"/>
    <mergeCell ref="S16:S17"/>
    <mergeCell ref="T16:T17"/>
    <mergeCell ref="U16:U17"/>
    <mergeCell ref="A18:A19"/>
    <mergeCell ref="B18:B19"/>
    <mergeCell ref="C18:C19"/>
    <mergeCell ref="G18:G19"/>
    <mergeCell ref="H18:H19"/>
    <mergeCell ref="I18:I19"/>
    <mergeCell ref="J18:J19"/>
    <mergeCell ref="K18:K19"/>
    <mergeCell ref="L18:L19"/>
    <mergeCell ref="M18:M19"/>
    <mergeCell ref="N18:N19"/>
    <mergeCell ref="O18:O19"/>
    <mergeCell ref="P18:P19"/>
    <mergeCell ref="Q18:Q19"/>
    <mergeCell ref="R18:R19"/>
    <mergeCell ref="S18:S19"/>
    <mergeCell ref="T18:T19"/>
    <mergeCell ref="U18:U19"/>
    <mergeCell ref="N20:N21"/>
    <mergeCell ref="O20:O21"/>
    <mergeCell ref="P20:P21"/>
    <mergeCell ref="Q20:Q21"/>
    <mergeCell ref="R20:R21"/>
    <mergeCell ref="S20:S21"/>
    <mergeCell ref="T20:T21"/>
    <mergeCell ref="U20:U21"/>
    <mergeCell ref="N22:N23"/>
    <mergeCell ref="O22:O23"/>
    <mergeCell ref="P22:P23"/>
    <mergeCell ref="Q22:Q23"/>
    <mergeCell ref="R22:R23"/>
    <mergeCell ref="S22:S23"/>
    <mergeCell ref="T22:T23"/>
    <mergeCell ref="U22:U23"/>
  </mergeCells>
  <pageMargins left="0.39370078740157483" right="0.39370078740157483" top="0.39370078740157483" bottom="0.39370078740157483" header="0.31496062992125984" footer="0.31496062992125984"/>
  <pageSetup scale="33" fitToHeight="9" orientation="landscape"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7"/>
  <sheetViews>
    <sheetView zoomScale="80" zoomScaleNormal="80" workbookViewId="0">
      <pane xSplit="2" ySplit="2" topLeftCell="AQ3" activePane="bottomRight" state="frozenSplit"/>
      <selection pane="topRight" activeCell="C1" sqref="C1"/>
      <selection pane="bottomLeft" activeCell="A9" sqref="A9"/>
      <selection pane="bottomRight" activeCell="AX7" sqref="AX7:AX8"/>
    </sheetView>
  </sheetViews>
  <sheetFormatPr baseColWidth="10" defaultColWidth="11.42578125" defaultRowHeight="11.25" x14ac:dyDescent="0.2"/>
  <cols>
    <col min="1" max="1" width="5.42578125" style="2" bestFit="1" customWidth="1"/>
    <col min="2" max="2" width="27.85546875" style="97" customWidth="1"/>
    <col min="3" max="3" width="16.42578125" style="2" bestFit="1" customWidth="1"/>
    <col min="4" max="4" width="32.42578125" style="95" bestFit="1" customWidth="1"/>
    <col min="5" max="5" width="34.5703125" style="38" bestFit="1" customWidth="1"/>
    <col min="6" max="6" width="21.5703125" style="2" customWidth="1"/>
    <col min="7" max="7" width="15.42578125" style="2" customWidth="1"/>
    <col min="8" max="8" width="15" style="5" bestFit="1" customWidth="1"/>
    <col min="9" max="9" width="12.85546875" style="38" customWidth="1"/>
    <col min="10" max="10" width="8.85546875" style="2" bestFit="1" customWidth="1"/>
    <col min="11" max="11" width="12" style="2" bestFit="1" customWidth="1"/>
    <col min="12" max="12" width="49.28515625" style="95" bestFit="1" customWidth="1"/>
    <col min="13" max="13" width="13.140625" style="4" customWidth="1"/>
    <col min="14" max="14" width="12.28515625" style="2" bestFit="1" customWidth="1"/>
    <col min="15" max="15" width="13.42578125" style="3" customWidth="1"/>
    <col min="16" max="16" width="16.85546875" style="2" customWidth="1"/>
    <col min="17" max="17" width="13.140625" style="2" customWidth="1"/>
    <col min="18" max="18" width="13.7109375" style="3" customWidth="1"/>
    <col min="19" max="19" width="28.140625" style="95" customWidth="1"/>
    <col min="20" max="20" width="19.85546875" style="38" customWidth="1"/>
    <col min="21" max="21" width="16.28515625" style="38" bestFit="1" customWidth="1"/>
    <col min="22" max="22" width="14.42578125" style="2" customWidth="1"/>
    <col min="23" max="23" width="14.85546875" style="2" customWidth="1"/>
    <col min="24" max="24" width="16.42578125" style="2" customWidth="1"/>
    <col min="25" max="25" width="16.7109375" style="2" customWidth="1"/>
    <col min="26" max="26" width="12.85546875" style="2" customWidth="1"/>
    <col min="27" max="27" width="11.28515625" style="2" customWidth="1"/>
    <col min="28" max="28" width="13.5703125" style="2" bestFit="1" customWidth="1"/>
    <col min="29" max="29" width="25.42578125" style="95" customWidth="1"/>
    <col min="30" max="30" width="26.28515625" style="2" customWidth="1"/>
    <col min="31" max="31" width="16.85546875" style="2" bestFit="1" customWidth="1"/>
    <col min="32" max="32" width="13.28515625" style="56" bestFit="1" customWidth="1"/>
    <col min="33" max="34" width="10.28515625" style="5" bestFit="1" customWidth="1"/>
    <col min="35" max="35" width="16.42578125" style="2" customWidth="1"/>
    <col min="36" max="38" width="28.85546875" style="38" bestFit="1" customWidth="1"/>
    <col min="39" max="39" width="15.5703125" style="38" customWidth="1"/>
    <col min="40" max="40" width="17.28515625" style="38" customWidth="1"/>
    <col min="41" max="41" width="19.42578125" style="38" bestFit="1" customWidth="1"/>
    <col min="42" max="42" width="19.42578125" style="38" customWidth="1"/>
    <col min="43" max="43" width="9.7109375" style="38" customWidth="1"/>
    <col min="44" max="44" width="19.42578125" style="38" customWidth="1"/>
    <col min="45" max="45" width="15.5703125" style="38" customWidth="1"/>
    <col min="46" max="46" width="19.42578125" style="38" customWidth="1"/>
    <col min="47" max="47" width="17.28515625" style="38" customWidth="1"/>
    <col min="48" max="48" width="20.5703125" style="38" customWidth="1"/>
    <col min="49" max="49" width="12.7109375" style="141" customWidth="1"/>
    <col min="50" max="50" width="72.85546875" style="95" customWidth="1"/>
    <col min="51" max="16384" width="11.42578125" style="2"/>
  </cols>
  <sheetData>
    <row r="1" spans="1:50" ht="36" customHeight="1" x14ac:dyDescent="0.2">
      <c r="A1" s="215" t="s">
        <v>0</v>
      </c>
      <c r="B1" s="217" t="s">
        <v>1</v>
      </c>
      <c r="C1" s="208" t="s">
        <v>2</v>
      </c>
      <c r="D1" s="209"/>
      <c r="E1" s="209"/>
      <c r="F1" s="209"/>
      <c r="G1" s="209"/>
      <c r="H1" s="203"/>
      <c r="I1" s="205" t="s">
        <v>33</v>
      </c>
      <c r="J1" s="206"/>
      <c r="K1" s="206"/>
      <c r="L1" s="206"/>
      <c r="M1" s="207"/>
      <c r="N1" s="205" t="s">
        <v>3</v>
      </c>
      <c r="O1" s="206"/>
      <c r="P1" s="206"/>
      <c r="Q1" s="206"/>
      <c r="R1" s="206"/>
      <c r="S1" s="206"/>
      <c r="T1" s="206"/>
      <c r="U1" s="207"/>
      <c r="V1" s="208" t="s">
        <v>83</v>
      </c>
      <c r="W1" s="209"/>
      <c r="X1" s="209"/>
      <c r="Y1" s="209"/>
      <c r="Z1" s="209"/>
      <c r="AA1" s="203"/>
      <c r="AB1" s="205" t="s">
        <v>4</v>
      </c>
      <c r="AC1" s="206"/>
      <c r="AD1" s="206"/>
      <c r="AE1" s="206"/>
      <c r="AF1" s="206"/>
      <c r="AG1" s="206"/>
      <c r="AH1" s="206"/>
      <c r="AI1" s="207"/>
      <c r="AJ1" s="208" t="s">
        <v>85</v>
      </c>
      <c r="AK1" s="209"/>
      <c r="AL1" s="209"/>
      <c r="AM1" s="209"/>
      <c r="AN1" s="209"/>
      <c r="AO1" s="209"/>
      <c r="AP1" s="209"/>
      <c r="AQ1" s="209"/>
      <c r="AR1" s="209"/>
      <c r="AS1" s="209"/>
      <c r="AT1" s="209"/>
      <c r="AU1" s="203"/>
      <c r="AV1" s="161"/>
      <c r="AW1" s="211" t="s">
        <v>26</v>
      </c>
      <c r="AX1" s="203" t="s">
        <v>71</v>
      </c>
    </row>
    <row r="2" spans="1:50" ht="84" customHeight="1" thickBot="1" x14ac:dyDescent="0.25">
      <c r="A2" s="216"/>
      <c r="B2" s="218"/>
      <c r="C2" s="120" t="s">
        <v>113</v>
      </c>
      <c r="D2" s="121" t="s">
        <v>6</v>
      </c>
      <c r="E2" s="121" t="s">
        <v>7</v>
      </c>
      <c r="F2" s="122" t="s">
        <v>170</v>
      </c>
      <c r="G2" s="121" t="s">
        <v>171</v>
      </c>
      <c r="H2" s="123" t="s">
        <v>8</v>
      </c>
      <c r="I2" s="124" t="s">
        <v>113</v>
      </c>
      <c r="J2" s="125" t="s">
        <v>9</v>
      </c>
      <c r="K2" s="125" t="s">
        <v>108</v>
      </c>
      <c r="L2" s="121" t="s">
        <v>10</v>
      </c>
      <c r="M2" s="126" t="s">
        <v>11</v>
      </c>
      <c r="N2" s="124" t="s">
        <v>5</v>
      </c>
      <c r="O2" s="127" t="s">
        <v>12</v>
      </c>
      <c r="P2" s="125" t="s">
        <v>13</v>
      </c>
      <c r="Q2" s="125" t="s">
        <v>32</v>
      </c>
      <c r="R2" s="127" t="s">
        <v>14</v>
      </c>
      <c r="S2" s="121" t="s">
        <v>6</v>
      </c>
      <c r="T2" s="121" t="s">
        <v>15</v>
      </c>
      <c r="U2" s="128" t="s">
        <v>16</v>
      </c>
      <c r="V2" s="124" t="s">
        <v>5</v>
      </c>
      <c r="W2" s="125" t="s">
        <v>220</v>
      </c>
      <c r="X2" s="127" t="s">
        <v>12</v>
      </c>
      <c r="Y2" s="125" t="s">
        <v>35</v>
      </c>
      <c r="Z2" s="125" t="s">
        <v>105</v>
      </c>
      <c r="AA2" s="129" t="s">
        <v>102</v>
      </c>
      <c r="AB2" s="120" t="s">
        <v>17</v>
      </c>
      <c r="AC2" s="121" t="s">
        <v>18</v>
      </c>
      <c r="AD2" s="121" t="s">
        <v>19</v>
      </c>
      <c r="AE2" s="121" t="s">
        <v>20</v>
      </c>
      <c r="AF2" s="130" t="s">
        <v>21</v>
      </c>
      <c r="AG2" s="131" t="s">
        <v>22</v>
      </c>
      <c r="AH2" s="131" t="s">
        <v>23</v>
      </c>
      <c r="AI2" s="128" t="s">
        <v>69</v>
      </c>
      <c r="AJ2" s="132" t="s">
        <v>24</v>
      </c>
      <c r="AK2" s="133" t="s">
        <v>25</v>
      </c>
      <c r="AL2" s="133" t="s">
        <v>34</v>
      </c>
      <c r="AM2" s="133" t="s">
        <v>209</v>
      </c>
      <c r="AN2" s="133" t="s">
        <v>94</v>
      </c>
      <c r="AO2" s="133" t="s">
        <v>84</v>
      </c>
      <c r="AP2" s="133" t="s">
        <v>99</v>
      </c>
      <c r="AQ2" s="133" t="s">
        <v>213</v>
      </c>
      <c r="AR2" s="133" t="s">
        <v>106</v>
      </c>
      <c r="AS2" s="133" t="s">
        <v>107</v>
      </c>
      <c r="AT2" s="133" t="s">
        <v>100</v>
      </c>
      <c r="AU2" s="129" t="s">
        <v>101</v>
      </c>
      <c r="AV2" s="162" t="s">
        <v>211</v>
      </c>
      <c r="AW2" s="212"/>
      <c r="AX2" s="204"/>
    </row>
    <row r="3" spans="1:50" ht="35.25" customHeight="1" x14ac:dyDescent="0.2">
      <c r="A3" s="15">
        <v>1</v>
      </c>
      <c r="B3" s="96" t="str">
        <f>IFERROR(VLOOKUP($A3,Cierre!$A:$K,2,FALSE),"")</f>
        <v>OMICRON DEL LLANO S.A.S.</v>
      </c>
      <c r="C3" s="103" t="s">
        <v>113</v>
      </c>
      <c r="D3" s="104" t="str">
        <f>IFERROR(VLOOKUP($A3,Cierre!$A:$K,3,FALSE),"")</f>
        <v>LUIS FERNANDO ROMERO SANDOVAL</v>
      </c>
      <c r="E3" s="105" t="s">
        <v>205</v>
      </c>
      <c r="F3" s="106" t="s">
        <v>206</v>
      </c>
      <c r="G3" s="106" t="s">
        <v>113</v>
      </c>
      <c r="H3" s="139">
        <v>43504</v>
      </c>
      <c r="I3" s="103" t="s">
        <v>120</v>
      </c>
      <c r="J3" s="106" t="s">
        <v>117</v>
      </c>
      <c r="K3" s="106" t="s">
        <v>120</v>
      </c>
      <c r="L3" s="104" t="s">
        <v>120</v>
      </c>
      <c r="M3" s="107">
        <v>1</v>
      </c>
      <c r="N3" s="103" t="s">
        <v>111</v>
      </c>
      <c r="O3" s="108">
        <v>43544</v>
      </c>
      <c r="P3" s="106" t="s">
        <v>207</v>
      </c>
      <c r="Q3" s="108" t="s">
        <v>118</v>
      </c>
      <c r="R3" s="108" t="s">
        <v>118</v>
      </c>
      <c r="S3" s="109" t="str">
        <f>IFERROR(VLOOKUP($A3,Cierre!$A:$K,3,FALSE),"")</f>
        <v>LUIS FERNANDO ROMERO SANDOVAL</v>
      </c>
      <c r="T3" s="109" t="s">
        <v>120</v>
      </c>
      <c r="U3" s="110" t="s">
        <v>205</v>
      </c>
      <c r="V3" s="103" t="s">
        <v>113</v>
      </c>
      <c r="W3" s="106" t="s">
        <v>118</v>
      </c>
      <c r="X3" s="108">
        <v>43528</v>
      </c>
      <c r="Y3" s="105" t="s">
        <v>114</v>
      </c>
      <c r="Z3" s="105" t="s">
        <v>118</v>
      </c>
      <c r="AA3" s="111" t="s">
        <v>118</v>
      </c>
      <c r="AB3" s="103" t="s">
        <v>118</v>
      </c>
      <c r="AC3" s="112" t="s">
        <v>208</v>
      </c>
      <c r="AD3" s="15" t="str">
        <f>VLOOKUP($A3,Cierre!$A:$K,7,FALSE)</f>
        <v>NACIONAL DE SEGUROS S.A.</v>
      </c>
      <c r="AE3" s="113">
        <f>VLOOKUP($A3,Cierre!$A:$K,8,FALSE)</f>
        <v>400016054</v>
      </c>
      <c r="AF3" s="114">
        <f>VLOOKUP($A3,Cierre!$A:$K,9,FALSE)</f>
        <v>1046632102.7</v>
      </c>
      <c r="AG3" s="115">
        <f>VLOOKUP($A3,Cierre!$A:$K,10,FALSE)</f>
        <v>43552</v>
      </c>
      <c r="AH3" s="115">
        <f>VLOOKUP($A3,Cierre!$A:$K,11,FALSE)</f>
        <v>43676</v>
      </c>
      <c r="AI3" s="116" t="s">
        <v>118</v>
      </c>
      <c r="AJ3" s="117" t="s">
        <v>118</v>
      </c>
      <c r="AK3" s="105" t="s">
        <v>118</v>
      </c>
      <c r="AL3" s="105" t="s">
        <v>121</v>
      </c>
      <c r="AM3" s="105" t="s">
        <v>121</v>
      </c>
      <c r="AN3" s="105" t="s">
        <v>118</v>
      </c>
      <c r="AO3" s="105" t="s">
        <v>118</v>
      </c>
      <c r="AP3" s="105" t="s">
        <v>118</v>
      </c>
      <c r="AQ3" s="105" t="s">
        <v>120</v>
      </c>
      <c r="AR3" s="118" t="s">
        <v>118</v>
      </c>
      <c r="AS3" s="118" t="s">
        <v>118</v>
      </c>
      <c r="AT3" s="118" t="s">
        <v>118</v>
      </c>
      <c r="AU3" s="119" t="s">
        <v>118</v>
      </c>
      <c r="AV3" s="164" t="s">
        <v>221</v>
      </c>
      <c r="AW3" s="169" t="s">
        <v>123</v>
      </c>
      <c r="AX3" s="140" t="s">
        <v>210</v>
      </c>
    </row>
    <row r="4" spans="1:50" ht="27" customHeight="1" x14ac:dyDescent="0.2">
      <c r="A4" s="198">
        <v>2</v>
      </c>
      <c r="B4" s="199" t="str">
        <f>IFERROR(VLOOKUP($A4,Cierre!$A:$K,2,FALSE),"")</f>
        <v>CONSORCIO PRITA</v>
      </c>
      <c r="C4" s="183" t="s">
        <v>113</v>
      </c>
      <c r="D4" s="201" t="str">
        <f>IFERROR(VLOOKUP($A4,Cierre!$A:$K,3,FALSE),"")</f>
        <v>CESAR AUGUSTO TABARES RAMÍREZ</v>
      </c>
      <c r="E4" s="187" t="s">
        <v>205</v>
      </c>
      <c r="F4" s="202" t="s">
        <v>212</v>
      </c>
      <c r="G4" s="195" t="s">
        <v>113</v>
      </c>
      <c r="H4" s="194">
        <v>43549</v>
      </c>
      <c r="I4" s="183" t="s">
        <v>113</v>
      </c>
      <c r="J4" s="195" t="s">
        <v>115</v>
      </c>
      <c r="K4" s="195" t="s">
        <v>118</v>
      </c>
      <c r="L4" s="94" t="s">
        <v>152</v>
      </c>
      <c r="M4" s="89">
        <v>0.7</v>
      </c>
      <c r="N4" s="99" t="s">
        <v>120</v>
      </c>
      <c r="O4" s="54" t="s">
        <v>120</v>
      </c>
      <c r="P4" s="54" t="s">
        <v>120</v>
      </c>
      <c r="Q4" s="54" t="s">
        <v>120</v>
      </c>
      <c r="R4" s="54" t="s">
        <v>120</v>
      </c>
      <c r="S4" s="55" t="s">
        <v>120</v>
      </c>
      <c r="T4" s="55" t="s">
        <v>120</v>
      </c>
      <c r="U4" s="90" t="s">
        <v>120</v>
      </c>
      <c r="V4" s="99" t="s">
        <v>113</v>
      </c>
      <c r="W4" s="98" t="s">
        <v>118</v>
      </c>
      <c r="X4" s="54">
        <v>43537</v>
      </c>
      <c r="Y4" s="100" t="s">
        <v>114</v>
      </c>
      <c r="Z4" s="105" t="s">
        <v>118</v>
      </c>
      <c r="AA4" s="111" t="s">
        <v>118</v>
      </c>
      <c r="AB4" s="183" t="s">
        <v>118</v>
      </c>
      <c r="AC4" s="191" t="s">
        <v>151</v>
      </c>
      <c r="AD4" s="189" t="str">
        <f>VLOOKUP($A4,Cierre!$A:$K,7,FALSE)</f>
        <v>SEGUROS DEL ESTADO S.A.</v>
      </c>
      <c r="AE4" s="189" t="str">
        <f>VLOOKUP($A4,Cierre!$A:$K,8,FALSE)</f>
        <v>42-44-101115430</v>
      </c>
      <c r="AF4" s="196">
        <f>VLOOKUP($A4,Cierre!$A:$K,9,FALSE)</f>
        <v>145588613</v>
      </c>
      <c r="AG4" s="185">
        <f>VLOOKUP($A4,Cierre!$A:$K,10,FALSE)</f>
        <v>43552</v>
      </c>
      <c r="AH4" s="185">
        <f>VLOOKUP($A4,Cierre!$A:$K,11,FALSE)</f>
        <v>43705</v>
      </c>
      <c r="AI4" s="186" t="s">
        <v>118</v>
      </c>
      <c r="AJ4" s="92" t="s">
        <v>118</v>
      </c>
      <c r="AK4" s="100" t="s">
        <v>118</v>
      </c>
      <c r="AL4" s="100" t="s">
        <v>121</v>
      </c>
      <c r="AM4" s="152" t="s">
        <v>121</v>
      </c>
      <c r="AN4" s="100" t="s">
        <v>118</v>
      </c>
      <c r="AO4" s="210" t="s">
        <v>119</v>
      </c>
      <c r="AP4" s="100" t="s">
        <v>118</v>
      </c>
      <c r="AQ4" s="152" t="s">
        <v>120</v>
      </c>
      <c r="AR4" s="98" t="s">
        <v>118</v>
      </c>
      <c r="AS4" s="93" t="s">
        <v>118</v>
      </c>
      <c r="AT4" s="165" t="s">
        <v>119</v>
      </c>
      <c r="AU4" s="166" t="s">
        <v>119</v>
      </c>
      <c r="AV4" s="213" t="s">
        <v>224</v>
      </c>
      <c r="AW4" s="188" t="s">
        <v>122</v>
      </c>
      <c r="AX4" s="184" t="s">
        <v>222</v>
      </c>
    </row>
    <row r="5" spans="1:50" ht="25.5" customHeight="1" x14ac:dyDescent="0.2">
      <c r="A5" s="189"/>
      <c r="B5" s="200"/>
      <c r="C5" s="183"/>
      <c r="D5" s="201" t="e">
        <f>VLOOKUP($A5,Cierre!#REF!,6,FALSE)</f>
        <v>#REF!</v>
      </c>
      <c r="E5" s="187"/>
      <c r="F5" s="202"/>
      <c r="G5" s="195"/>
      <c r="H5" s="194"/>
      <c r="I5" s="183"/>
      <c r="J5" s="195"/>
      <c r="K5" s="195"/>
      <c r="L5" s="94" t="s">
        <v>153</v>
      </c>
      <c r="M5" s="89">
        <v>0.3</v>
      </c>
      <c r="N5" s="99" t="s">
        <v>120</v>
      </c>
      <c r="O5" s="54" t="s">
        <v>120</v>
      </c>
      <c r="P5" s="54" t="s">
        <v>120</v>
      </c>
      <c r="Q5" s="54" t="s">
        <v>120</v>
      </c>
      <c r="R5" s="54" t="s">
        <v>120</v>
      </c>
      <c r="S5" s="55" t="s">
        <v>120</v>
      </c>
      <c r="T5" s="55" t="s">
        <v>120</v>
      </c>
      <c r="U5" s="90" t="s">
        <v>120</v>
      </c>
      <c r="V5" s="99" t="s">
        <v>113</v>
      </c>
      <c r="W5" s="98" t="s">
        <v>118</v>
      </c>
      <c r="X5" s="54">
        <v>43537</v>
      </c>
      <c r="Y5" s="100" t="s">
        <v>114</v>
      </c>
      <c r="Z5" s="105" t="s">
        <v>118</v>
      </c>
      <c r="AA5" s="111" t="s">
        <v>118</v>
      </c>
      <c r="AB5" s="183"/>
      <c r="AC5" s="191"/>
      <c r="AD5" s="189" t="e">
        <f>VLOOKUP($A5,Cierre!#REF!,7,FALSE)</f>
        <v>#REF!</v>
      </c>
      <c r="AE5" s="189" t="e">
        <f>VLOOKUP($A5,Cierre!#REF!,7,FALSE)</f>
        <v>#REF!</v>
      </c>
      <c r="AF5" s="197"/>
      <c r="AG5" s="185" t="e">
        <f>VLOOKUP($A5,Cierre!#REF!,7,FALSE)</f>
        <v>#REF!</v>
      </c>
      <c r="AH5" s="185" t="e">
        <f>VLOOKUP($A5,Cierre!#REF!,7,FALSE)</f>
        <v>#REF!</v>
      </c>
      <c r="AI5" s="186"/>
      <c r="AJ5" s="92" t="s">
        <v>118</v>
      </c>
      <c r="AK5" s="100" t="s">
        <v>118</v>
      </c>
      <c r="AL5" s="100" t="s">
        <v>121</v>
      </c>
      <c r="AM5" s="152" t="s">
        <v>121</v>
      </c>
      <c r="AN5" s="100" t="s">
        <v>118</v>
      </c>
      <c r="AO5" s="210"/>
      <c r="AP5" s="100" t="s">
        <v>118</v>
      </c>
      <c r="AQ5" s="152" t="s">
        <v>120</v>
      </c>
      <c r="AR5" s="100" t="s">
        <v>118</v>
      </c>
      <c r="AS5" s="100" t="s">
        <v>118</v>
      </c>
      <c r="AT5" s="93" t="s">
        <v>118</v>
      </c>
      <c r="AU5" s="101" t="s">
        <v>118</v>
      </c>
      <c r="AV5" s="214"/>
      <c r="AW5" s="188"/>
      <c r="AX5" s="184"/>
    </row>
    <row r="6" spans="1:50" ht="38.25" customHeight="1" x14ac:dyDescent="0.2">
      <c r="A6" s="15">
        <v>3</v>
      </c>
      <c r="B6" s="96" t="str">
        <f>IFERROR(VLOOKUP($A6,Cierre!$A:$K,2,FALSE),"")</f>
        <v>GRUPO S Y C S.A.S.</v>
      </c>
      <c r="C6" s="103" t="s">
        <v>113</v>
      </c>
      <c r="D6" s="104" t="str">
        <f>IFERROR(VLOOKUP($A6,Cierre!$A:$K,3,FALSE),"")</f>
        <v>OSCAR DAVID VILLEGAS SERNA</v>
      </c>
      <c r="E6" s="105" t="s">
        <v>205</v>
      </c>
      <c r="F6" s="106" t="s">
        <v>214</v>
      </c>
      <c r="G6" s="106" t="s">
        <v>113</v>
      </c>
      <c r="H6" s="139">
        <v>43374</v>
      </c>
      <c r="I6" s="103" t="s">
        <v>120</v>
      </c>
      <c r="J6" s="106" t="s">
        <v>117</v>
      </c>
      <c r="K6" s="106" t="s">
        <v>120</v>
      </c>
      <c r="L6" s="104" t="s">
        <v>120</v>
      </c>
      <c r="M6" s="107">
        <v>1</v>
      </c>
      <c r="N6" s="103" t="s">
        <v>111</v>
      </c>
      <c r="O6" s="108">
        <v>43551</v>
      </c>
      <c r="P6" s="106" t="s">
        <v>215</v>
      </c>
      <c r="Q6" s="108" t="s">
        <v>118</v>
      </c>
      <c r="R6" s="108" t="s">
        <v>118</v>
      </c>
      <c r="S6" s="109" t="str">
        <f>IFERROR(VLOOKUP($A6,Cierre!$A:$K,3,FALSE),"")</f>
        <v>OSCAR DAVID VILLEGAS SERNA</v>
      </c>
      <c r="T6" s="109" t="s">
        <v>120</v>
      </c>
      <c r="U6" s="110" t="s">
        <v>120</v>
      </c>
      <c r="V6" s="103" t="s">
        <v>113</v>
      </c>
      <c r="W6" s="106" t="s">
        <v>118</v>
      </c>
      <c r="X6" s="108">
        <v>43551</v>
      </c>
      <c r="Y6" s="105" t="s">
        <v>114</v>
      </c>
      <c r="Z6" s="105" t="s">
        <v>118</v>
      </c>
      <c r="AA6" s="111" t="s">
        <v>118</v>
      </c>
      <c r="AB6" s="103" t="s">
        <v>118</v>
      </c>
      <c r="AC6" s="112" t="str">
        <f>IFERROR(VLOOKUP($A6,Cierre!$A:$K,2,FALSE),"")</f>
        <v>GRUPO S Y C S.A.S.</v>
      </c>
      <c r="AD6" s="15" t="str">
        <f>VLOOKUP($A6,Cierre!$A:$K,7,FALSE)</f>
        <v>SEGUROS MUNDIAL</v>
      </c>
      <c r="AE6" s="113">
        <f>VLOOKUP($A6,Cierre!$A:$K,8,FALSE)</f>
        <v>100095905</v>
      </c>
      <c r="AF6" s="114">
        <f>VLOOKUP($A6,Cierre!$A:$K,9,FALSE)</f>
        <v>1046632102.7</v>
      </c>
      <c r="AG6" s="115">
        <f>VLOOKUP($A6,Cierre!$A:$K,10,FALSE)</f>
        <v>43552</v>
      </c>
      <c r="AH6" s="115">
        <f>VLOOKUP($A6,Cierre!$A:$K,11,FALSE)</f>
        <v>43705</v>
      </c>
      <c r="AI6" s="116" t="s">
        <v>118</v>
      </c>
      <c r="AJ6" s="117" t="s">
        <v>121</v>
      </c>
      <c r="AK6" s="105" t="s">
        <v>121</v>
      </c>
      <c r="AL6" s="105" t="s">
        <v>121</v>
      </c>
      <c r="AM6" s="105" t="s">
        <v>121</v>
      </c>
      <c r="AN6" s="105" t="s">
        <v>118</v>
      </c>
      <c r="AO6" s="105" t="s">
        <v>118</v>
      </c>
      <c r="AP6" s="105" t="s">
        <v>118</v>
      </c>
      <c r="AQ6" s="167" t="s">
        <v>119</v>
      </c>
      <c r="AR6" s="118" t="s">
        <v>118</v>
      </c>
      <c r="AS6" s="118" t="s">
        <v>118</v>
      </c>
      <c r="AT6" s="118" t="s">
        <v>118</v>
      </c>
      <c r="AU6" s="119" t="s">
        <v>118</v>
      </c>
      <c r="AV6" s="163" t="s">
        <v>225</v>
      </c>
      <c r="AW6" s="168" t="s">
        <v>122</v>
      </c>
      <c r="AX6" s="140" t="s">
        <v>216</v>
      </c>
    </row>
    <row r="7" spans="1:50" ht="30.75" customHeight="1" x14ac:dyDescent="0.2">
      <c r="A7" s="198">
        <v>4</v>
      </c>
      <c r="B7" s="199" t="str">
        <f>IFERROR(VLOOKUP($A7,Cierre!$A:$K,2,FALSE),"")</f>
        <v>CONSORCIO PBA CALDAS</v>
      </c>
      <c r="C7" s="183" t="s">
        <v>113</v>
      </c>
      <c r="D7" s="201" t="str">
        <f>IFERROR(VLOOKUP($A7,Cierre!$A:$K,3,FALSE),"")</f>
        <v>NELSÓN MORENO ÁLVAREZ</v>
      </c>
      <c r="E7" s="187" t="s">
        <v>205</v>
      </c>
      <c r="F7" s="202" t="s">
        <v>217</v>
      </c>
      <c r="G7" s="195" t="s">
        <v>113</v>
      </c>
      <c r="H7" s="194">
        <v>43507</v>
      </c>
      <c r="I7" s="183" t="s">
        <v>113</v>
      </c>
      <c r="J7" s="195" t="s">
        <v>115</v>
      </c>
      <c r="K7" s="182" t="s">
        <v>119</v>
      </c>
      <c r="L7" s="94" t="s">
        <v>160</v>
      </c>
      <c r="M7" s="89">
        <v>0.5</v>
      </c>
      <c r="N7" s="99" t="s">
        <v>111</v>
      </c>
      <c r="O7" s="54">
        <v>43523</v>
      </c>
      <c r="P7" s="54" t="s">
        <v>218</v>
      </c>
      <c r="Q7" s="108" t="s">
        <v>118</v>
      </c>
      <c r="R7" s="108" t="s">
        <v>118</v>
      </c>
      <c r="S7" s="55" t="s">
        <v>219</v>
      </c>
      <c r="T7" s="55" t="s">
        <v>120</v>
      </c>
      <c r="U7" s="90" t="s">
        <v>120</v>
      </c>
      <c r="V7" s="99" t="s">
        <v>113</v>
      </c>
      <c r="W7" s="98" t="s">
        <v>118</v>
      </c>
      <c r="X7" s="54">
        <v>43535</v>
      </c>
      <c r="Y7" s="100" t="s">
        <v>114</v>
      </c>
      <c r="Z7" s="100" t="s">
        <v>118</v>
      </c>
      <c r="AA7" s="91" t="s">
        <v>118</v>
      </c>
      <c r="AB7" s="183" t="s">
        <v>118</v>
      </c>
      <c r="AC7" s="191" t="str">
        <f>IFERROR(VLOOKUP($A7,Cierre!$A:$K,2,FALSE),"")</f>
        <v>CONSORCIO PBA CALDAS</v>
      </c>
      <c r="AD7" s="189" t="str">
        <f>VLOOKUP($A7,Cierre!$A:$K,7,FALSE)</f>
        <v>SEGUROS DEL ESTADO S.A.</v>
      </c>
      <c r="AE7" s="189" t="str">
        <f>VLOOKUP($A7,Cierre!$A:$K,8,FALSE)</f>
        <v>42-44-101115475</v>
      </c>
      <c r="AF7" s="190">
        <f>SUM(Cierre!I6:I23)</f>
        <v>883211493.19999981</v>
      </c>
      <c r="AG7" s="185">
        <f>VLOOKUP($A7,Cierre!$A:$K,10,FALSE)</f>
        <v>43551</v>
      </c>
      <c r="AH7" s="185">
        <f>VLOOKUP($A7,Cierre!$A:$K,11,FALSE)</f>
        <v>43643</v>
      </c>
      <c r="AI7" s="186" t="s">
        <v>118</v>
      </c>
      <c r="AJ7" s="92" t="s">
        <v>118</v>
      </c>
      <c r="AK7" s="100" t="s">
        <v>118</v>
      </c>
      <c r="AL7" s="100" t="s">
        <v>121</v>
      </c>
      <c r="AM7" s="152" t="s">
        <v>121</v>
      </c>
      <c r="AN7" s="100" t="s">
        <v>118</v>
      </c>
      <c r="AO7" s="187" t="s">
        <v>118</v>
      </c>
      <c r="AP7" s="100" t="s">
        <v>118</v>
      </c>
      <c r="AQ7" s="170" t="s">
        <v>119</v>
      </c>
      <c r="AR7" s="98" t="s">
        <v>118</v>
      </c>
      <c r="AS7" s="93" t="s">
        <v>118</v>
      </c>
      <c r="AT7" s="93" t="s">
        <v>118</v>
      </c>
      <c r="AU7" s="101" t="s">
        <v>118</v>
      </c>
      <c r="AV7" s="192" t="s">
        <v>221</v>
      </c>
      <c r="AW7" s="188" t="s">
        <v>122</v>
      </c>
      <c r="AX7" s="184" t="s">
        <v>223</v>
      </c>
    </row>
    <row r="8" spans="1:50" ht="31.5" customHeight="1" x14ac:dyDescent="0.2">
      <c r="A8" s="189"/>
      <c r="B8" s="200"/>
      <c r="C8" s="183"/>
      <c r="D8" s="201" t="e">
        <f>VLOOKUP($A8,Cierre!#REF!,6,FALSE)</f>
        <v>#REF!</v>
      </c>
      <c r="E8" s="187"/>
      <c r="F8" s="202"/>
      <c r="G8" s="195"/>
      <c r="H8" s="194"/>
      <c r="I8" s="183"/>
      <c r="J8" s="195"/>
      <c r="K8" s="182"/>
      <c r="L8" s="94" t="s">
        <v>161</v>
      </c>
      <c r="M8" s="89">
        <v>0.5</v>
      </c>
      <c r="N8" s="99" t="s">
        <v>120</v>
      </c>
      <c r="O8" s="54" t="s">
        <v>120</v>
      </c>
      <c r="P8" s="54" t="s">
        <v>120</v>
      </c>
      <c r="Q8" s="54" t="s">
        <v>120</v>
      </c>
      <c r="R8" s="54" t="s">
        <v>120</v>
      </c>
      <c r="S8" s="55" t="s">
        <v>120</v>
      </c>
      <c r="T8" s="55" t="s">
        <v>120</v>
      </c>
      <c r="U8" s="90" t="s">
        <v>120</v>
      </c>
      <c r="V8" s="99" t="s">
        <v>113</v>
      </c>
      <c r="W8" s="98" t="s">
        <v>118</v>
      </c>
      <c r="X8" s="54">
        <v>43532</v>
      </c>
      <c r="Y8" s="100" t="s">
        <v>114</v>
      </c>
      <c r="Z8" s="100" t="s">
        <v>118</v>
      </c>
      <c r="AA8" s="91" t="s">
        <v>118</v>
      </c>
      <c r="AB8" s="183"/>
      <c r="AC8" s="191"/>
      <c r="AD8" s="189" t="e">
        <f>VLOOKUP($A8,Cierre!#REF!,7,FALSE)</f>
        <v>#REF!</v>
      </c>
      <c r="AE8" s="189" t="e">
        <f>VLOOKUP($A8,Cierre!#REF!,7,FALSE)</f>
        <v>#REF!</v>
      </c>
      <c r="AF8" s="190"/>
      <c r="AG8" s="185" t="e">
        <f>VLOOKUP($A8,Cierre!#REF!,7,FALSE)</f>
        <v>#REF!</v>
      </c>
      <c r="AH8" s="185" t="e">
        <f>VLOOKUP($A8,Cierre!#REF!,7,FALSE)</f>
        <v>#REF!</v>
      </c>
      <c r="AI8" s="186"/>
      <c r="AJ8" s="92" t="s">
        <v>118</v>
      </c>
      <c r="AK8" s="100" t="s">
        <v>118</v>
      </c>
      <c r="AL8" s="100" t="s">
        <v>121</v>
      </c>
      <c r="AM8" s="152" t="s">
        <v>121</v>
      </c>
      <c r="AN8" s="100" t="s">
        <v>118</v>
      </c>
      <c r="AO8" s="187"/>
      <c r="AP8" s="100" t="s">
        <v>118</v>
      </c>
      <c r="AQ8" s="152" t="s">
        <v>120</v>
      </c>
      <c r="AR8" s="100" t="s">
        <v>118</v>
      </c>
      <c r="AS8" s="100" t="s">
        <v>118</v>
      </c>
      <c r="AT8" s="93" t="s">
        <v>118</v>
      </c>
      <c r="AU8" s="101" t="s">
        <v>118</v>
      </c>
      <c r="AV8" s="193"/>
      <c r="AW8" s="188"/>
      <c r="AX8" s="184"/>
    </row>
    <row r="17" spans="34:34" x14ac:dyDescent="0.2">
      <c r="AH17" s="70"/>
    </row>
  </sheetData>
  <mergeCells count="56">
    <mergeCell ref="F7:F8"/>
    <mergeCell ref="A7:A8"/>
    <mergeCell ref="B7:B8"/>
    <mergeCell ref="C7:C8"/>
    <mergeCell ref="D7:D8"/>
    <mergeCell ref="E7:E8"/>
    <mergeCell ref="A1:A2"/>
    <mergeCell ref="B1:B2"/>
    <mergeCell ref="I1:M1"/>
    <mergeCell ref="N1:U1"/>
    <mergeCell ref="V1:AA1"/>
    <mergeCell ref="C1:H1"/>
    <mergeCell ref="AX1:AX2"/>
    <mergeCell ref="AB1:AI1"/>
    <mergeCell ref="AJ1:AU1"/>
    <mergeCell ref="AI4:AI5"/>
    <mergeCell ref="AO4:AO5"/>
    <mergeCell ref="AW4:AW5"/>
    <mergeCell ref="AX4:AX5"/>
    <mergeCell ref="AW1:AW2"/>
    <mergeCell ref="AV4:AV5"/>
    <mergeCell ref="G7:G8"/>
    <mergeCell ref="AF4:AF5"/>
    <mergeCell ref="AG4:AG5"/>
    <mergeCell ref="AH4:AH5"/>
    <mergeCell ref="A4:A5"/>
    <mergeCell ref="B4:B5"/>
    <mergeCell ref="C4:C5"/>
    <mergeCell ref="D4:D5"/>
    <mergeCell ref="E4:E5"/>
    <mergeCell ref="K4:K5"/>
    <mergeCell ref="AB4:AB5"/>
    <mergeCell ref="AC4:AC5"/>
    <mergeCell ref="AD4:AD5"/>
    <mergeCell ref="AE4:AE5"/>
    <mergeCell ref="F4:F5"/>
    <mergeCell ref="G4:G5"/>
    <mergeCell ref="H4:H5"/>
    <mergeCell ref="I4:I5"/>
    <mergeCell ref="J4:J5"/>
    <mergeCell ref="H7:H8"/>
    <mergeCell ref="I7:I8"/>
    <mergeCell ref="J7:J8"/>
    <mergeCell ref="K7:K8"/>
    <mergeCell ref="AB7:AB8"/>
    <mergeCell ref="AX7:AX8"/>
    <mergeCell ref="AG7:AG8"/>
    <mergeCell ref="AH7:AH8"/>
    <mergeCell ref="AI7:AI8"/>
    <mergeCell ref="AO7:AO8"/>
    <mergeCell ref="AW7:AW8"/>
    <mergeCell ref="AE7:AE8"/>
    <mergeCell ref="AF7:AF8"/>
    <mergeCell ref="AC7:AC8"/>
    <mergeCell ref="AD7:AD8"/>
    <mergeCell ref="AV7:AV8"/>
  </mergeCells>
  <phoneticPr fontId="3" type="noConversion"/>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ellIs" priority="537" operator="lessThan" id="{4B3A4881-C028-4337-B843-2144F62174E5}">
            <xm:f>Información!$B$8+120</xm:f>
            <x14:dxf>
              <fill>
                <patternFill>
                  <bgColor rgb="FFFF0000"/>
                </patternFill>
              </fill>
            </x14:dxf>
          </x14:cfRule>
          <xm:sqref>AH3:AH5</xm:sqref>
        </x14:conditionalFormatting>
        <x14:conditionalFormatting xmlns:xm="http://schemas.microsoft.com/office/excel/2006/main">
          <x14:cfRule type="cellIs" priority="536" operator="lessThan" id="{2AB0214B-08B6-4815-90D0-BC64080088ED}">
            <xm:f>Información!$B$5*0.1</xm:f>
            <x14:dxf>
              <fill>
                <patternFill>
                  <bgColor rgb="FFFF0000"/>
                </patternFill>
              </fill>
            </x14:dxf>
          </x14:cfRule>
          <xm:sqref>AF3</xm:sqref>
        </x14:conditionalFormatting>
        <x14:conditionalFormatting xmlns:xm="http://schemas.microsoft.com/office/excel/2006/main">
          <x14:cfRule type="cellIs" priority="493" operator="lessThan" id="{9111DB71-C8CB-4348-AC6A-C48C845A49B3}">
            <xm:f>Información!$B$8-30</xm:f>
            <x14:dxf>
              <fill>
                <patternFill>
                  <bgColor rgb="FFFF0000"/>
                </patternFill>
              </fill>
            </x14:dxf>
          </x14:cfRule>
          <xm:sqref>O3:O8</xm:sqref>
        </x14:conditionalFormatting>
        <x14:conditionalFormatting xmlns:xm="http://schemas.microsoft.com/office/excel/2006/main">
          <x14:cfRule type="cellIs" priority="490" operator="lessThan" id="{7D4E494C-07EB-4D0E-9C45-306C1FE47089}">
            <xm:f>Información!$B$8-31</xm:f>
            <x14:dxf>
              <fill>
                <patternFill>
                  <bgColor rgb="FFFF0000"/>
                </patternFill>
              </fill>
            </x14:dxf>
          </x14:cfRule>
          <xm:sqref>X3:X8</xm:sqref>
        </x14:conditionalFormatting>
        <x14:conditionalFormatting xmlns:xm="http://schemas.microsoft.com/office/excel/2006/main">
          <x14:cfRule type="cellIs" priority="489" operator="lessThan" id="{CB36FFC3-1283-46F1-B21C-F52BDDB969F9}">
            <xm:f>Información!$B$8-180</xm:f>
            <x14:dxf>
              <fill>
                <patternFill>
                  <bgColor rgb="FFFF0000"/>
                </patternFill>
              </fill>
            </x14:dxf>
          </x14:cfRule>
          <xm:sqref>H3:H8</xm:sqref>
        </x14:conditionalFormatting>
        <x14:conditionalFormatting xmlns:xm="http://schemas.microsoft.com/office/excel/2006/main">
          <x14:cfRule type="cellIs" priority="12" operator="lessThan" id="{96C7FED9-5D8A-48B4-9D5D-F8D16148EDB8}">
            <xm:f>Información!$B$8+120</xm:f>
            <x14:dxf>
              <fill>
                <patternFill>
                  <bgColor rgb="FFFF0000"/>
                </patternFill>
              </fill>
            </x14:dxf>
          </x14:cfRule>
          <xm:sqref>AH6</xm:sqref>
        </x14:conditionalFormatting>
        <x14:conditionalFormatting xmlns:xm="http://schemas.microsoft.com/office/excel/2006/main">
          <x14:cfRule type="cellIs" priority="11" operator="lessThan" id="{81CF234B-C3B3-4FAC-81A5-8E6A2829EE6A}">
            <xm:f>Información!$B$5*0.1</xm:f>
            <x14:dxf>
              <fill>
                <patternFill>
                  <bgColor rgb="FFFF0000"/>
                </patternFill>
              </fill>
            </x14:dxf>
          </x14:cfRule>
          <xm:sqref>AF6</xm:sqref>
        </x14:conditionalFormatting>
        <x14:conditionalFormatting xmlns:xm="http://schemas.microsoft.com/office/excel/2006/main">
          <x14:cfRule type="cellIs" priority="7" operator="lessThan" id="{6C6FF3E3-91B8-4F14-A265-2395526CCFFE}">
            <xm:f>Información!$B$8+120</xm:f>
            <x14:dxf>
              <fill>
                <patternFill>
                  <bgColor rgb="FFFF0000"/>
                </patternFill>
              </fill>
            </x14:dxf>
          </x14:cfRule>
          <xm:sqref>AH7:AH8</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14:formula1>
            <xm:f>SMMLV!$A$46:$A$48</xm:f>
          </x14:formula1>
          <xm:sqref>C3:C8 G3:G8 I3:I8 V3:V8 Y3:Y8</xm:sqref>
        </x14:dataValidation>
        <x14:dataValidation type="list" allowBlank="1" showInputMessage="1" showErrorMessage="1">
          <x14:formula1>
            <xm:f>SMMLV!$A$50:$A$52</xm:f>
          </x14:formula1>
          <xm:sqref>J3:J8</xm:sqref>
        </x14:dataValidation>
        <x14:dataValidation type="list" allowBlank="1" showInputMessage="1" showErrorMessage="1">
          <x14:formula1>
            <xm:f>SMMLV!$A$54:$A$56</xm:f>
          </x14:formula1>
          <xm:sqref>K3:K8 W3:W8 AI3:AI8 Z3:AB8</xm:sqref>
        </x14:dataValidation>
        <x14:dataValidation type="list" allowBlank="1" showInputMessage="1" showErrorMessage="1">
          <x14:formula1>
            <xm:f>SMMLV!$A$54:$A$57</xm:f>
          </x14:formula1>
          <xm:sqref>AJ3:AU8</xm:sqref>
        </x14:dataValidation>
        <x14:dataValidation type="list" allowBlank="1" showInputMessage="1" showErrorMessage="1">
          <x14:formula1>
            <xm:f>SMMLV!$A$59:$A$61</xm:f>
          </x14:formula1>
          <xm:sqref>AW3:AW8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zoomScale="80" zoomScaleNormal="80" workbookViewId="0">
      <pane xSplit="4" ySplit="2" topLeftCell="U3" activePane="bottomRight" state="frozenSplit"/>
      <selection activeCell="A7" sqref="A7"/>
      <selection pane="topRight" activeCell="E7" sqref="E7"/>
      <selection pane="bottomLeft" activeCell="A9" sqref="A9"/>
      <selection pane="bottomRight" activeCell="X8" sqref="X8"/>
    </sheetView>
  </sheetViews>
  <sheetFormatPr baseColWidth="10" defaultColWidth="11.42578125" defaultRowHeight="12.75" x14ac:dyDescent="0.2"/>
  <cols>
    <col min="1" max="1" width="5.42578125" style="11" bestFit="1" customWidth="1"/>
    <col min="2" max="2" width="35.85546875" style="10" customWidth="1"/>
    <col min="3" max="3" width="40.140625" style="10" bestFit="1" customWidth="1"/>
    <col min="4" max="4" width="12.42578125" style="10" customWidth="1"/>
    <col min="5" max="6" width="18.5703125" style="10" bestFit="1" customWidth="1"/>
    <col min="7" max="7" width="17.85546875" style="10" bestFit="1" customWidth="1"/>
    <col min="8" max="8" width="18.5703125" style="10" bestFit="1" customWidth="1"/>
    <col min="9" max="9" width="17.42578125" style="10" bestFit="1" customWidth="1"/>
    <col min="10" max="10" width="16.28515625" style="10" bestFit="1" customWidth="1"/>
    <col min="11" max="20" width="18.42578125" style="10" customWidth="1"/>
    <col min="21" max="21" width="15" style="37" customWidth="1"/>
    <col min="22" max="23" width="17.28515625" style="11" customWidth="1"/>
    <col min="24" max="24" width="21.5703125" style="11" customWidth="1"/>
    <col min="25" max="25" width="15" style="39" customWidth="1"/>
    <col min="26" max="26" width="14.42578125" style="39" customWidth="1"/>
    <col min="27" max="27" width="14.140625" style="11" hidden="1" customWidth="1"/>
    <col min="28" max="28" width="12.7109375" style="11" hidden="1" customWidth="1"/>
    <col min="29" max="29" width="18.7109375" style="11" hidden="1" customWidth="1"/>
    <col min="30" max="16384" width="11.42578125" style="11"/>
  </cols>
  <sheetData>
    <row r="1" spans="1:29" ht="36" customHeight="1" x14ac:dyDescent="0.2">
      <c r="A1" s="233" t="s">
        <v>0</v>
      </c>
      <c r="B1" s="235" t="s">
        <v>27</v>
      </c>
      <c r="C1" s="237" t="s">
        <v>51</v>
      </c>
      <c r="D1" s="239" t="s">
        <v>52</v>
      </c>
      <c r="E1" s="246" t="s">
        <v>109</v>
      </c>
      <c r="F1" s="247"/>
      <c r="G1" s="247"/>
      <c r="H1" s="247"/>
      <c r="I1" s="247"/>
      <c r="J1" s="247"/>
      <c r="K1" s="241" t="s">
        <v>53</v>
      </c>
      <c r="L1" s="242"/>
      <c r="M1" s="242"/>
      <c r="N1" s="242"/>
      <c r="O1" s="242"/>
      <c r="P1" s="242"/>
      <c r="Q1" s="242"/>
      <c r="R1" s="242"/>
      <c r="S1" s="242"/>
      <c r="T1" s="242"/>
      <c r="U1" s="242"/>
      <c r="V1" s="242"/>
      <c r="W1" s="242"/>
      <c r="X1" s="243"/>
      <c r="Y1" s="248" t="s">
        <v>54</v>
      </c>
      <c r="Z1" s="249"/>
      <c r="AA1" s="244" t="s">
        <v>65</v>
      </c>
      <c r="AB1" s="235" t="s">
        <v>53</v>
      </c>
      <c r="AC1" s="231" t="s">
        <v>54</v>
      </c>
    </row>
    <row r="2" spans="1:29" ht="69.75" customHeight="1" thickBot="1" x14ac:dyDescent="0.25">
      <c r="A2" s="234"/>
      <c r="B2" s="236"/>
      <c r="C2" s="238"/>
      <c r="D2" s="240"/>
      <c r="E2" s="60" t="s">
        <v>55</v>
      </c>
      <c r="F2" s="59" t="s">
        <v>57</v>
      </c>
      <c r="G2" s="59" t="s">
        <v>56</v>
      </c>
      <c r="H2" s="59" t="s">
        <v>58</v>
      </c>
      <c r="I2" s="59" t="s">
        <v>59</v>
      </c>
      <c r="J2" s="63" t="s">
        <v>67</v>
      </c>
      <c r="K2" s="64" t="s">
        <v>172</v>
      </c>
      <c r="L2" s="65" t="s">
        <v>173</v>
      </c>
      <c r="M2" s="65" t="s">
        <v>174</v>
      </c>
      <c r="N2" s="65" t="s">
        <v>175</v>
      </c>
      <c r="O2" s="65" t="s">
        <v>176</v>
      </c>
      <c r="P2" s="65" t="s">
        <v>177</v>
      </c>
      <c r="Q2" s="65" t="s">
        <v>178</v>
      </c>
      <c r="R2" s="65" t="s">
        <v>179</v>
      </c>
      <c r="S2" s="65" t="s">
        <v>180</v>
      </c>
      <c r="T2" s="65" t="s">
        <v>181</v>
      </c>
      <c r="U2" s="65" t="s">
        <v>60</v>
      </c>
      <c r="V2" s="65" t="s">
        <v>61</v>
      </c>
      <c r="W2" s="65" t="s">
        <v>66</v>
      </c>
      <c r="X2" s="66" t="s">
        <v>62</v>
      </c>
      <c r="Y2" s="61" t="s">
        <v>63</v>
      </c>
      <c r="Z2" s="62" t="s">
        <v>64</v>
      </c>
      <c r="AA2" s="245"/>
      <c r="AB2" s="236"/>
      <c r="AC2" s="232"/>
    </row>
    <row r="3" spans="1:29" ht="24.95" customHeight="1" x14ac:dyDescent="0.2">
      <c r="A3" s="15">
        <v>1</v>
      </c>
      <c r="B3" s="57" t="str">
        <f>IFERROR(VLOOKUP($A3,Cierre!$A:$K,2,FALSE),"")</f>
        <v>OMICRON DEL LLANO S.A.S.</v>
      </c>
      <c r="C3" s="6" t="s">
        <v>120</v>
      </c>
      <c r="D3" s="8">
        <v>1</v>
      </c>
      <c r="E3" s="58">
        <v>37020497000</v>
      </c>
      <c r="F3" s="58">
        <v>40363897000</v>
      </c>
      <c r="G3" s="58">
        <v>1250400000</v>
      </c>
      <c r="H3" s="58">
        <v>2321005000</v>
      </c>
      <c r="I3" s="58">
        <v>19479539000</v>
      </c>
      <c r="J3" s="58">
        <v>10249000</v>
      </c>
      <c r="K3" s="58">
        <f>$E3-$G3</f>
        <v>35770097000</v>
      </c>
      <c r="L3" s="58">
        <f t="shared" ref="L3:T3" si="0">$E3-$G3</f>
        <v>35770097000</v>
      </c>
      <c r="M3" s="58">
        <f t="shared" si="0"/>
        <v>35770097000</v>
      </c>
      <c r="N3" s="58">
        <f t="shared" si="0"/>
        <v>35770097000</v>
      </c>
      <c r="O3" s="58">
        <f t="shared" si="0"/>
        <v>35770097000</v>
      </c>
      <c r="P3" s="58">
        <f t="shared" si="0"/>
        <v>35770097000</v>
      </c>
      <c r="Q3" s="58">
        <f t="shared" si="0"/>
        <v>35770097000</v>
      </c>
      <c r="R3" s="58">
        <f t="shared" si="0"/>
        <v>35770097000</v>
      </c>
      <c r="S3" s="58">
        <f t="shared" si="0"/>
        <v>35770097000</v>
      </c>
      <c r="T3" s="58">
        <f t="shared" si="0"/>
        <v>35770097000</v>
      </c>
      <c r="U3" s="72">
        <f>IFERROR((E3*D3)/(G3*D3),0)</f>
        <v>29.606923384516953</v>
      </c>
      <c r="V3" s="71">
        <f>IFERROR((H3*D3)/(F3*D3),0)</f>
        <v>5.7502004823766148E-2</v>
      </c>
      <c r="W3" s="72">
        <f>IFERROR((I3*D3)/(J3*D3),0)</f>
        <v>1900.62825641526</v>
      </c>
      <c r="X3" s="87">
        <f>F3-H3</f>
        <v>38042892000</v>
      </c>
      <c r="Y3" s="86">
        <f>IFERROR((I3*D3)/(X3*D3),0)</f>
        <v>0.51204148727704513</v>
      </c>
      <c r="Z3" s="86">
        <f>IFERROR((I3*D3)/(F3*D3),0)</f>
        <v>0.48259807520567205</v>
      </c>
      <c r="AA3" s="142"/>
      <c r="AB3" s="135"/>
      <c r="AC3" s="135"/>
    </row>
    <row r="4" spans="1:29" ht="24.95" customHeight="1" x14ac:dyDescent="0.2">
      <c r="A4" s="189">
        <v>2</v>
      </c>
      <c r="B4" s="14" t="str">
        <f>IFERROR(VLOOKUP($A4,Cierre!$A:$K,2,FALSE),"")</f>
        <v>CONSORCIO PRITA</v>
      </c>
      <c r="C4" s="1" t="s">
        <v>152</v>
      </c>
      <c r="D4" s="7">
        <v>0.7</v>
      </c>
      <c r="E4" s="35">
        <v>490000000</v>
      </c>
      <c r="F4" s="35">
        <v>980000000</v>
      </c>
      <c r="G4" s="35">
        <v>1168000</v>
      </c>
      <c r="H4" s="35">
        <v>70813000</v>
      </c>
      <c r="I4" s="35">
        <v>34185000</v>
      </c>
      <c r="J4" s="35">
        <v>13637000</v>
      </c>
      <c r="K4" s="229" t="s">
        <v>120</v>
      </c>
      <c r="L4" s="229" t="s">
        <v>120</v>
      </c>
      <c r="M4" s="229" t="s">
        <v>120</v>
      </c>
      <c r="N4" s="229" t="s">
        <v>120</v>
      </c>
      <c r="O4" s="229" t="s">
        <v>120</v>
      </c>
      <c r="P4" s="229" t="s">
        <v>120</v>
      </c>
      <c r="Q4" s="229" t="s">
        <v>120</v>
      </c>
      <c r="R4" s="229" t="s">
        <v>120</v>
      </c>
      <c r="S4" s="223">
        <f>($E4-$G4)+($E5-$G5)</f>
        <v>1308038253</v>
      </c>
      <c r="T4" s="223">
        <f>($E4-$G4)+($E5-$G5)</f>
        <v>1308038253</v>
      </c>
      <c r="U4" s="225">
        <f>IFERROR(((E4*D4)+(E5*D5))/((G4*D4)+(G5*D5)),0)</f>
        <v>245.41861099036836</v>
      </c>
      <c r="V4" s="227">
        <f>IFERROR(((H4*D4)+(H5*D5))/((F4*D4)+(F5*D5)),0)</f>
        <v>0.10484455399828639</v>
      </c>
      <c r="W4" s="225">
        <f>IFERROR(((I4*D4)+(I5*D5))/((J4*D4)+(J5*D5)),0)</f>
        <v>12.234273684276642</v>
      </c>
      <c r="X4" s="36">
        <f t="shared" ref="X4:X5" si="1">F4-H4</f>
        <v>909187000</v>
      </c>
      <c r="Y4" s="219">
        <f>IFERROR(((I4*D4)+(I5*D5))/((X4*D4)+(X5*D5)),0)</f>
        <v>0.14366058064009143</v>
      </c>
      <c r="Z4" s="219">
        <f>IFERROR(((I4*D4)+(I5*D5))/((F4*D4)+(F5*D5)),0)</f>
        <v>0.1285985511357462</v>
      </c>
      <c r="AA4" s="221"/>
      <c r="AB4" s="222"/>
      <c r="AC4" s="222"/>
    </row>
    <row r="5" spans="1:29" ht="24.75" customHeight="1" x14ac:dyDescent="0.2">
      <c r="A5" s="189"/>
      <c r="B5" s="14" t="str">
        <f>IFERROR(VLOOKUP($A4,Cierre!$A:$K,2,FALSE),"")</f>
        <v>CONSORCIO PRITA</v>
      </c>
      <c r="C5" s="1" t="s">
        <v>153</v>
      </c>
      <c r="D5" s="7">
        <v>0.3</v>
      </c>
      <c r="E5" s="35">
        <v>824499189</v>
      </c>
      <c r="F5" s="35">
        <v>1146534836</v>
      </c>
      <c r="G5" s="35">
        <v>5292936</v>
      </c>
      <c r="H5" s="35">
        <v>194722147</v>
      </c>
      <c r="I5" s="35">
        <v>361739739</v>
      </c>
      <c r="J5" s="35">
        <v>4267865</v>
      </c>
      <c r="K5" s="230"/>
      <c r="L5" s="230"/>
      <c r="M5" s="230"/>
      <c r="N5" s="230"/>
      <c r="O5" s="230"/>
      <c r="P5" s="230"/>
      <c r="Q5" s="230"/>
      <c r="R5" s="230"/>
      <c r="S5" s="224"/>
      <c r="T5" s="224"/>
      <c r="U5" s="226"/>
      <c r="V5" s="228"/>
      <c r="W5" s="226"/>
      <c r="X5" s="36">
        <f t="shared" si="1"/>
        <v>951812689</v>
      </c>
      <c r="Y5" s="220"/>
      <c r="Z5" s="220"/>
      <c r="AA5" s="221"/>
      <c r="AB5" s="222"/>
      <c r="AC5" s="222"/>
    </row>
    <row r="6" spans="1:29" ht="24.95" customHeight="1" x14ac:dyDescent="0.2">
      <c r="A6" s="15">
        <v>3</v>
      </c>
      <c r="B6" s="57" t="str">
        <f>IFERROR(VLOOKUP($A6,Cierre!$A:$K,2,FALSE),"")</f>
        <v>GRUPO S Y C S.A.S.</v>
      </c>
      <c r="C6" s="6" t="s">
        <v>120</v>
      </c>
      <c r="D6" s="8">
        <v>1</v>
      </c>
      <c r="E6" s="58">
        <v>11948098182</v>
      </c>
      <c r="F6" s="58">
        <v>24200500314</v>
      </c>
      <c r="G6" s="58">
        <v>280709338</v>
      </c>
      <c r="H6" s="58">
        <v>6051707658</v>
      </c>
      <c r="I6" s="58">
        <v>3091839494</v>
      </c>
      <c r="J6" s="58">
        <v>303843094</v>
      </c>
      <c r="K6" s="58">
        <f>$E6-$G6</f>
        <v>11667388844</v>
      </c>
      <c r="L6" s="58">
        <f t="shared" ref="L6:T6" si="2">$E6-$G6</f>
        <v>11667388844</v>
      </c>
      <c r="M6" s="58">
        <f t="shared" si="2"/>
        <v>11667388844</v>
      </c>
      <c r="N6" s="58">
        <f t="shared" si="2"/>
        <v>11667388844</v>
      </c>
      <c r="O6" s="58">
        <f t="shared" si="2"/>
        <v>11667388844</v>
      </c>
      <c r="P6" s="58">
        <f t="shared" si="2"/>
        <v>11667388844</v>
      </c>
      <c r="Q6" s="58">
        <f t="shared" si="2"/>
        <v>11667388844</v>
      </c>
      <c r="R6" s="58">
        <f t="shared" si="2"/>
        <v>11667388844</v>
      </c>
      <c r="S6" s="58">
        <f t="shared" si="2"/>
        <v>11667388844</v>
      </c>
      <c r="T6" s="58">
        <f t="shared" si="2"/>
        <v>11667388844</v>
      </c>
      <c r="U6" s="72">
        <f>IFERROR((E6*D6)/(G6*D6),0)</f>
        <v>42.563949839103678</v>
      </c>
      <c r="V6" s="71">
        <f>IFERROR((H6*D6)/(F6*D6),0)</f>
        <v>0.25006539449513299</v>
      </c>
      <c r="W6" s="72">
        <f>IFERROR((I6*D6)/(J6*D6),0)</f>
        <v>10.175776757986805</v>
      </c>
      <c r="X6" s="87">
        <f>F6-H6</f>
        <v>18148792656</v>
      </c>
      <c r="Y6" s="86">
        <f>IFERROR((I6*D6)/(X6*D6),0)</f>
        <v>0.17036061586046256</v>
      </c>
      <c r="Z6" s="86">
        <f>IFERROR((I6*D6)/(F6*D6),0)</f>
        <v>0.12775932124888217</v>
      </c>
      <c r="AA6" s="81"/>
      <c r="AB6" s="135"/>
      <c r="AC6" s="135"/>
    </row>
    <row r="7" spans="1:29" ht="24.95" customHeight="1" x14ac:dyDescent="0.2">
      <c r="A7" s="189">
        <v>4</v>
      </c>
      <c r="B7" s="14" t="str">
        <f>IFERROR(VLOOKUP($A7,Cierre!$A:$K,2,FALSE),"")</f>
        <v>CONSORCIO PBA CALDAS</v>
      </c>
      <c r="C7" s="1" t="s">
        <v>160</v>
      </c>
      <c r="D7" s="7">
        <v>0.5</v>
      </c>
      <c r="E7" s="35">
        <v>207699718</v>
      </c>
      <c r="F7" s="35">
        <v>308604718</v>
      </c>
      <c r="G7" s="35">
        <v>179410464</v>
      </c>
      <c r="H7" s="35">
        <v>179410464</v>
      </c>
      <c r="I7" s="35">
        <v>99713254</v>
      </c>
      <c r="J7" s="35">
        <v>0</v>
      </c>
      <c r="K7" s="229" t="s">
        <v>120</v>
      </c>
      <c r="L7" s="223">
        <f>($E7-$G7)+($E8-$G8)</f>
        <v>1194937710</v>
      </c>
      <c r="M7" s="223">
        <f t="shared" ref="M7:T7" si="3">($E7-$G7)+($E8-$G8)</f>
        <v>1194937710</v>
      </c>
      <c r="N7" s="223">
        <f t="shared" si="3"/>
        <v>1194937710</v>
      </c>
      <c r="O7" s="223">
        <f t="shared" si="3"/>
        <v>1194937710</v>
      </c>
      <c r="P7" s="223">
        <f t="shared" si="3"/>
        <v>1194937710</v>
      </c>
      <c r="Q7" s="223">
        <f t="shared" si="3"/>
        <v>1194937710</v>
      </c>
      <c r="R7" s="223">
        <f t="shared" si="3"/>
        <v>1194937710</v>
      </c>
      <c r="S7" s="223">
        <f t="shared" si="3"/>
        <v>1194937710</v>
      </c>
      <c r="T7" s="223">
        <f t="shared" si="3"/>
        <v>1194937710</v>
      </c>
      <c r="U7" s="225">
        <f>IFERROR(((E7*D7)+(E8*D8))/((G7*D7)+(G8*D8)),0)</f>
        <v>7.055528677009991</v>
      </c>
      <c r="V7" s="227">
        <f>IFERROR(((H7*D7)+(H8*D8))/((F7*D7)+(F8*D8)),0)</f>
        <v>0.20308940045174928</v>
      </c>
      <c r="W7" s="225">
        <f>IFERROR(((I7*D7)+(I8*D8))/((J7*D7)+(J8*D8)),0)</f>
        <v>2130.6187657512114</v>
      </c>
      <c r="X7" s="36">
        <f t="shared" ref="X7:X8" si="4">F7-H7</f>
        <v>129194254</v>
      </c>
      <c r="Y7" s="219">
        <f>IFERROR(((I7*D7)+(I8*D8))/((X7*D7)+(X8*D8)),0)</f>
        <v>0.20400793595723024</v>
      </c>
      <c r="Z7" s="219">
        <f>IFERROR(((I7*D7)+(I8*D8))/((F7*D7)+(F8*D8)),0)</f>
        <v>0.16257608655627748</v>
      </c>
      <c r="AA7" s="221"/>
      <c r="AB7" s="222"/>
      <c r="AC7" s="222"/>
    </row>
    <row r="8" spans="1:29" ht="24.75" customHeight="1" x14ac:dyDescent="0.2">
      <c r="A8" s="189"/>
      <c r="B8" s="14" t="str">
        <f>IFERROR(VLOOKUP($A7,Cierre!$A:$K,2,FALSE),"")</f>
        <v>CONSORCIO PBA CALDAS</v>
      </c>
      <c r="C8" s="1" t="s">
        <v>161</v>
      </c>
      <c r="D8" s="7">
        <v>0.5</v>
      </c>
      <c r="E8" s="35">
        <v>1184568031</v>
      </c>
      <c r="F8" s="35">
        <v>1719450336</v>
      </c>
      <c r="G8" s="35">
        <v>17919575</v>
      </c>
      <c r="H8" s="35">
        <v>232466021</v>
      </c>
      <c r="I8" s="35">
        <v>230000000</v>
      </c>
      <c r="J8" s="35">
        <v>154750</v>
      </c>
      <c r="K8" s="230"/>
      <c r="L8" s="224"/>
      <c r="M8" s="224"/>
      <c r="N8" s="224"/>
      <c r="O8" s="224"/>
      <c r="P8" s="224"/>
      <c r="Q8" s="224"/>
      <c r="R8" s="224"/>
      <c r="S8" s="224"/>
      <c r="T8" s="224"/>
      <c r="U8" s="226"/>
      <c r="V8" s="228"/>
      <c r="W8" s="226"/>
      <c r="X8" s="36">
        <f t="shared" si="4"/>
        <v>1486984315</v>
      </c>
      <c r="Y8" s="220"/>
      <c r="Z8" s="220"/>
      <c r="AA8" s="221"/>
      <c r="AB8" s="222"/>
      <c r="AC8" s="222"/>
    </row>
  </sheetData>
  <mergeCells count="48">
    <mergeCell ref="AC1:AC2"/>
    <mergeCell ref="A1:A2"/>
    <mergeCell ref="B1:B2"/>
    <mergeCell ref="C1:C2"/>
    <mergeCell ref="D1:D2"/>
    <mergeCell ref="K1:X1"/>
    <mergeCell ref="AB1:AB2"/>
    <mergeCell ref="AA1:AA2"/>
    <mergeCell ref="E1:J1"/>
    <mergeCell ref="Y1:Z1"/>
    <mergeCell ref="Y4:Y5"/>
    <mergeCell ref="Z4:Z5"/>
    <mergeCell ref="AA4:AA5"/>
    <mergeCell ref="AB4:AB5"/>
    <mergeCell ref="AC4:AC5"/>
    <mergeCell ref="A4:A5"/>
    <mergeCell ref="K4:K5"/>
    <mergeCell ref="U4:U5"/>
    <mergeCell ref="V4:V5"/>
    <mergeCell ref="W4:W5"/>
    <mergeCell ref="T4:T5"/>
    <mergeCell ref="S4:S5"/>
    <mergeCell ref="R4:R5"/>
    <mergeCell ref="Q4:Q5"/>
    <mergeCell ref="P4:P5"/>
    <mergeCell ref="O4:O5"/>
    <mergeCell ref="N4:N5"/>
    <mergeCell ref="M4:M5"/>
    <mergeCell ref="L4:L5"/>
    <mergeCell ref="A7:A8"/>
    <mergeCell ref="K7:K8"/>
    <mergeCell ref="L7:L8"/>
    <mergeCell ref="M7:M8"/>
    <mergeCell ref="N7:N8"/>
    <mergeCell ref="O7:O8"/>
    <mergeCell ref="P7:P8"/>
    <mergeCell ref="Q7:Q8"/>
    <mergeCell ref="R7:R8"/>
    <mergeCell ref="S7:S8"/>
    <mergeCell ref="Z7:Z8"/>
    <mergeCell ref="AA7:AA8"/>
    <mergeCell ref="AB7:AB8"/>
    <mergeCell ref="AC7:AC8"/>
    <mergeCell ref="T7:T8"/>
    <mergeCell ref="U7:U8"/>
    <mergeCell ref="V7:V8"/>
    <mergeCell ref="W7:W8"/>
    <mergeCell ref="Y7:Y8"/>
  </mergeCells>
  <pageMargins left="0.7" right="0.7" top="0.75" bottom="0.75" header="0.3" footer="0.3"/>
  <pageSetup paperSize="9" orientation="portrait" horizontalDpi="0" verticalDpi="0" r:id="rId1"/>
  <extLst>
    <ext xmlns:x14="http://schemas.microsoft.com/office/spreadsheetml/2009/9/main" uri="{78C0D931-6437-407d-A8EE-F0AAD7539E65}">
      <x14:conditionalFormattings>
        <x14:conditionalFormatting xmlns:xm="http://schemas.microsoft.com/office/excel/2006/main">
          <x14:cfRule type="cellIs" priority="457" operator="lessThan" id="{7288E6F7-BB59-4783-9A29-00827C8C13E3}">
            <xm:f>Información!$B$12</xm:f>
            <x14:dxf>
              <fill>
                <patternFill>
                  <bgColor rgb="FFFF0000"/>
                </patternFill>
              </fill>
            </x14:dxf>
          </x14:cfRule>
          <xm:sqref>U3</xm:sqref>
        </x14:conditionalFormatting>
        <x14:conditionalFormatting xmlns:xm="http://schemas.microsoft.com/office/excel/2006/main">
          <x14:cfRule type="cellIs" priority="456" operator="greaterThan" id="{E2616D86-0586-4837-8CE6-678D271CDB4A}">
            <xm:f>Información!$B$13</xm:f>
            <x14:dxf>
              <fill>
                <patternFill>
                  <bgColor rgb="FFFF0000"/>
                </patternFill>
              </fill>
            </x14:dxf>
          </x14:cfRule>
          <xm:sqref>V3</xm:sqref>
        </x14:conditionalFormatting>
        <x14:conditionalFormatting xmlns:xm="http://schemas.microsoft.com/office/excel/2006/main">
          <x14:cfRule type="cellIs" priority="455" operator="lessThan" id="{733D524C-70C0-4F58-A950-456D7336DB69}">
            <xm:f>Información!$B$14</xm:f>
            <x14:dxf>
              <fill>
                <patternFill>
                  <bgColor rgb="FFFF0000"/>
                </patternFill>
              </fill>
            </x14:dxf>
          </x14:cfRule>
          <xm:sqref>W3</xm:sqref>
        </x14:conditionalFormatting>
        <x14:conditionalFormatting xmlns:xm="http://schemas.microsoft.com/office/excel/2006/main">
          <x14:cfRule type="cellIs" priority="454" operator="lessThan" id="{0A40CAF5-3C4F-46C7-81D9-5724B363AC8D}">
            <xm:f>Información!$B$15</xm:f>
            <x14:dxf>
              <fill>
                <patternFill>
                  <bgColor rgb="FFFF0000"/>
                </patternFill>
              </fill>
            </x14:dxf>
          </x14:cfRule>
          <xm:sqref>Y3</xm:sqref>
        </x14:conditionalFormatting>
        <x14:conditionalFormatting xmlns:xm="http://schemas.microsoft.com/office/excel/2006/main">
          <x14:cfRule type="cellIs" priority="453" operator="lessThan" id="{DE3073FF-23CE-4527-BDC8-67386608434F}">
            <xm:f>Información!$B$16</xm:f>
            <x14:dxf>
              <fill>
                <patternFill>
                  <bgColor rgb="FFFF0000"/>
                </patternFill>
              </fill>
            </x14:dxf>
          </x14:cfRule>
          <xm:sqref>Z3</xm:sqref>
        </x14:conditionalFormatting>
        <x14:conditionalFormatting xmlns:xm="http://schemas.microsoft.com/office/excel/2006/main">
          <x14:cfRule type="cellIs" priority="450" operator="lessThan" id="{1C15C772-FE75-485D-9209-030A8CD5E8C8}">
            <xm:f>Información!$B$12</xm:f>
            <x14:dxf>
              <fill>
                <patternFill>
                  <bgColor rgb="FFFF0000"/>
                </patternFill>
              </fill>
            </x14:dxf>
          </x14:cfRule>
          <xm:sqref>U4:U5</xm:sqref>
        </x14:conditionalFormatting>
        <x14:conditionalFormatting xmlns:xm="http://schemas.microsoft.com/office/excel/2006/main">
          <x14:cfRule type="cellIs" priority="449" operator="greaterThan" id="{E2477884-086F-4D6D-B11D-B750E1235F34}">
            <xm:f>Información!$B$13</xm:f>
            <x14:dxf>
              <fill>
                <patternFill>
                  <bgColor rgb="FFFF0000"/>
                </patternFill>
              </fill>
            </x14:dxf>
          </x14:cfRule>
          <xm:sqref>V4:V5</xm:sqref>
        </x14:conditionalFormatting>
        <x14:conditionalFormatting xmlns:xm="http://schemas.microsoft.com/office/excel/2006/main">
          <x14:cfRule type="cellIs" priority="448" operator="lessThan" id="{20EBF3A1-8CEB-4A2F-974B-5F4C4EA9FBFE}">
            <xm:f>Información!$B$14</xm:f>
            <x14:dxf>
              <fill>
                <patternFill>
                  <bgColor rgb="FFFF0000"/>
                </patternFill>
              </fill>
            </x14:dxf>
          </x14:cfRule>
          <xm:sqref>W4:W5</xm:sqref>
        </x14:conditionalFormatting>
        <x14:conditionalFormatting xmlns:xm="http://schemas.microsoft.com/office/excel/2006/main">
          <x14:cfRule type="cellIs" priority="447" operator="lessThan" id="{D958C41B-54FA-4FD5-87DF-038C57CF778A}">
            <xm:f>Información!$B$15</xm:f>
            <x14:dxf>
              <fill>
                <patternFill>
                  <bgColor rgb="FFFF0000"/>
                </patternFill>
              </fill>
            </x14:dxf>
          </x14:cfRule>
          <xm:sqref>Y4:Y5</xm:sqref>
        </x14:conditionalFormatting>
        <x14:conditionalFormatting xmlns:xm="http://schemas.microsoft.com/office/excel/2006/main">
          <x14:cfRule type="cellIs" priority="446" operator="lessThan" id="{B09E4A1C-C0A2-4CA8-B4D6-CB1887F85BEB}">
            <xm:f>Información!$B$16</xm:f>
            <x14:dxf>
              <fill>
                <patternFill>
                  <bgColor rgb="FFFF0000"/>
                </patternFill>
              </fill>
            </x14:dxf>
          </x14:cfRule>
          <xm:sqref>Z4:Z5</xm:sqref>
        </x14:conditionalFormatting>
        <x14:conditionalFormatting xmlns:xm="http://schemas.microsoft.com/office/excel/2006/main">
          <x14:cfRule type="cellIs" priority="445" operator="lessThan" id="{BCDD5873-920E-4AB1-AE81-4CC4D2C105E9}">
            <xm:f>Información!$B$11</xm:f>
            <x14:dxf>
              <fill>
                <patternFill>
                  <bgColor rgb="FFFF0000"/>
                </patternFill>
              </fill>
            </x14:dxf>
          </x14:cfRule>
          <xm:sqref>K3:K8</xm:sqref>
        </x14:conditionalFormatting>
        <x14:conditionalFormatting xmlns:xm="http://schemas.microsoft.com/office/excel/2006/main">
          <x14:cfRule type="cellIs" priority="36" operator="lessThan" id="{2A1E44E3-2D54-42EE-9191-01526CA25659}">
            <xm:f>Información!$E$11</xm:f>
            <x14:dxf>
              <fill>
                <patternFill>
                  <bgColor rgb="FFFF0000"/>
                </patternFill>
              </fill>
            </x14:dxf>
          </x14:cfRule>
          <xm:sqref>N3:N8</xm:sqref>
        </x14:conditionalFormatting>
        <x14:conditionalFormatting xmlns:xm="http://schemas.microsoft.com/office/excel/2006/main">
          <x14:cfRule type="cellIs" priority="33" operator="lessThan" id="{751741D1-BFB1-40D8-AD97-C9596A98292D}">
            <xm:f>Información!$D$11</xm:f>
            <x14:dxf>
              <fill>
                <patternFill>
                  <bgColor rgb="FFFF0000"/>
                </patternFill>
              </fill>
            </x14:dxf>
          </x14:cfRule>
          <xm:sqref>M3:M8</xm:sqref>
        </x14:conditionalFormatting>
        <x14:conditionalFormatting xmlns:xm="http://schemas.microsoft.com/office/excel/2006/main">
          <x14:cfRule type="cellIs" priority="31" operator="lessThan" id="{09301C90-2DC4-4A8E-B433-C623C782D029}">
            <xm:f>Información!$C$11</xm:f>
            <x14:dxf>
              <fill>
                <patternFill>
                  <bgColor rgb="FFFF0000"/>
                </patternFill>
              </fill>
            </x14:dxf>
          </x14:cfRule>
          <xm:sqref>L3:L8</xm:sqref>
        </x14:conditionalFormatting>
        <x14:conditionalFormatting xmlns:xm="http://schemas.microsoft.com/office/excel/2006/main">
          <x14:cfRule type="cellIs" priority="30" operator="lessThan" id="{050E10F8-5CC9-4427-9C97-87CA8D3DCA15}">
            <xm:f>Información!$B$12</xm:f>
            <x14:dxf>
              <fill>
                <patternFill>
                  <bgColor rgb="FFFF0000"/>
                </patternFill>
              </fill>
            </x14:dxf>
          </x14:cfRule>
          <xm:sqref>U6</xm:sqref>
        </x14:conditionalFormatting>
        <x14:conditionalFormatting xmlns:xm="http://schemas.microsoft.com/office/excel/2006/main">
          <x14:cfRule type="cellIs" priority="29" operator="greaterThan" id="{BA7D27E4-9AD3-463C-8E8B-69F2EB30F8E5}">
            <xm:f>Información!$B$13</xm:f>
            <x14:dxf>
              <fill>
                <patternFill>
                  <bgColor rgb="FFFF0000"/>
                </patternFill>
              </fill>
            </x14:dxf>
          </x14:cfRule>
          <xm:sqref>V6</xm:sqref>
        </x14:conditionalFormatting>
        <x14:conditionalFormatting xmlns:xm="http://schemas.microsoft.com/office/excel/2006/main">
          <x14:cfRule type="cellIs" priority="28" operator="lessThan" id="{C78630A3-FE3E-47C1-B873-09F98C7336AF}">
            <xm:f>Información!$B$14</xm:f>
            <x14:dxf>
              <fill>
                <patternFill>
                  <bgColor rgb="FFFF0000"/>
                </patternFill>
              </fill>
            </x14:dxf>
          </x14:cfRule>
          <xm:sqref>W6</xm:sqref>
        </x14:conditionalFormatting>
        <x14:conditionalFormatting xmlns:xm="http://schemas.microsoft.com/office/excel/2006/main">
          <x14:cfRule type="cellIs" priority="27" operator="lessThan" id="{D3121863-BB98-4899-8016-A9BD576D903B}">
            <xm:f>Información!$B$15</xm:f>
            <x14:dxf>
              <fill>
                <patternFill>
                  <bgColor rgb="FFFF0000"/>
                </patternFill>
              </fill>
            </x14:dxf>
          </x14:cfRule>
          <xm:sqref>Y6</xm:sqref>
        </x14:conditionalFormatting>
        <x14:conditionalFormatting xmlns:xm="http://schemas.microsoft.com/office/excel/2006/main">
          <x14:cfRule type="cellIs" priority="26" operator="lessThan" id="{E3E4F36F-DD71-416F-8EC6-738B48AA408D}">
            <xm:f>Información!$B$16</xm:f>
            <x14:dxf>
              <fill>
                <patternFill>
                  <bgColor rgb="FFFF0000"/>
                </patternFill>
              </fill>
            </x14:dxf>
          </x14:cfRule>
          <xm:sqref>Z6</xm:sqref>
        </x14:conditionalFormatting>
        <x14:conditionalFormatting xmlns:xm="http://schemas.microsoft.com/office/excel/2006/main">
          <x14:cfRule type="cellIs" priority="15" operator="lessThan" id="{89906653-D1E1-4520-B3F9-1E1CC627F039}">
            <xm:f>Información!$B$12</xm:f>
            <x14:dxf>
              <fill>
                <patternFill>
                  <bgColor rgb="FFFF0000"/>
                </patternFill>
              </fill>
            </x14:dxf>
          </x14:cfRule>
          <xm:sqref>U7:U8</xm:sqref>
        </x14:conditionalFormatting>
        <x14:conditionalFormatting xmlns:xm="http://schemas.microsoft.com/office/excel/2006/main">
          <x14:cfRule type="cellIs" priority="14" operator="greaterThan" id="{BE980213-F7CA-465D-9C5F-8092571689D1}">
            <xm:f>Información!$B$13</xm:f>
            <x14:dxf>
              <fill>
                <patternFill>
                  <bgColor rgb="FFFF0000"/>
                </patternFill>
              </fill>
            </x14:dxf>
          </x14:cfRule>
          <xm:sqref>V7:V8</xm:sqref>
        </x14:conditionalFormatting>
        <x14:conditionalFormatting xmlns:xm="http://schemas.microsoft.com/office/excel/2006/main">
          <x14:cfRule type="cellIs" priority="13" operator="lessThan" id="{C511E891-6A61-44D5-9170-B9C59904AF49}">
            <xm:f>Información!$B$14</xm:f>
            <x14:dxf>
              <fill>
                <patternFill>
                  <bgColor rgb="FFFF0000"/>
                </patternFill>
              </fill>
            </x14:dxf>
          </x14:cfRule>
          <xm:sqref>W7:W8</xm:sqref>
        </x14:conditionalFormatting>
        <x14:conditionalFormatting xmlns:xm="http://schemas.microsoft.com/office/excel/2006/main">
          <x14:cfRule type="cellIs" priority="12" operator="lessThan" id="{D0DA6E1C-D627-491D-9439-E9BD03B9DD06}">
            <xm:f>Información!$B$15</xm:f>
            <x14:dxf>
              <fill>
                <patternFill>
                  <bgColor rgb="FFFF0000"/>
                </patternFill>
              </fill>
            </x14:dxf>
          </x14:cfRule>
          <xm:sqref>Y7:Y8</xm:sqref>
        </x14:conditionalFormatting>
        <x14:conditionalFormatting xmlns:xm="http://schemas.microsoft.com/office/excel/2006/main">
          <x14:cfRule type="cellIs" priority="11" operator="lessThan" id="{6E8A2487-BAA1-4F08-911B-ED5771A35BC7}">
            <xm:f>Información!$B$16</xm:f>
            <x14:dxf>
              <fill>
                <patternFill>
                  <bgColor rgb="FFFF0000"/>
                </patternFill>
              </fill>
            </x14:dxf>
          </x14:cfRule>
          <xm:sqref>Z7:Z8</xm:sqref>
        </x14:conditionalFormatting>
        <x14:conditionalFormatting xmlns:xm="http://schemas.microsoft.com/office/excel/2006/main">
          <x14:cfRule type="cellIs" priority="9" operator="lessThan" id="{C750A514-6AA6-47D0-956F-4AB57A2AAEFA}">
            <xm:f>Información!$K$11</xm:f>
            <x14:dxf>
              <fill>
                <patternFill>
                  <bgColor rgb="FFFF0000"/>
                </patternFill>
              </fill>
            </x14:dxf>
          </x14:cfRule>
          <xm:sqref>T3:T8</xm:sqref>
        </x14:conditionalFormatting>
        <x14:conditionalFormatting xmlns:xm="http://schemas.microsoft.com/office/excel/2006/main">
          <x14:cfRule type="cellIs" priority="8" operator="lessThan" id="{8530B0EB-4596-4652-9967-EF566AF817DA}">
            <xm:f>Información!$J$11</xm:f>
            <x14:dxf>
              <fill>
                <patternFill>
                  <bgColor rgb="FFFF0000"/>
                </patternFill>
              </fill>
            </x14:dxf>
          </x14:cfRule>
          <xm:sqref>S3:S8</xm:sqref>
        </x14:conditionalFormatting>
        <x14:conditionalFormatting xmlns:xm="http://schemas.microsoft.com/office/excel/2006/main">
          <x14:cfRule type="cellIs" priority="7" operator="lessThan" id="{F8AF3A4F-FDEE-46F3-9B98-27E398781560}">
            <xm:f>Información!$I$11</xm:f>
            <x14:dxf>
              <fill>
                <patternFill>
                  <bgColor rgb="FFFF0000"/>
                </patternFill>
              </fill>
            </x14:dxf>
          </x14:cfRule>
          <xm:sqref>R3:R8</xm:sqref>
        </x14:conditionalFormatting>
        <x14:conditionalFormatting xmlns:xm="http://schemas.microsoft.com/office/excel/2006/main">
          <x14:cfRule type="cellIs" priority="6" operator="lessThan" id="{8DF8896F-86D0-409D-BA28-B34D8A70BE54}">
            <xm:f>Información!$H$11</xm:f>
            <x14:dxf>
              <fill>
                <patternFill>
                  <bgColor rgb="FFFF0000"/>
                </patternFill>
              </fill>
            </x14:dxf>
          </x14:cfRule>
          <xm:sqref>Q3:Q8</xm:sqref>
        </x14:conditionalFormatting>
        <x14:conditionalFormatting xmlns:xm="http://schemas.microsoft.com/office/excel/2006/main">
          <x14:cfRule type="cellIs" priority="5" operator="lessThan" id="{B6193BDC-DE50-42EE-901D-679F163E56FD}">
            <xm:f>Información!$G$11</xm:f>
            <x14:dxf>
              <fill>
                <patternFill>
                  <bgColor rgb="FFFF0000"/>
                </patternFill>
              </fill>
            </x14:dxf>
          </x14:cfRule>
          <xm:sqref>P3:P8</xm:sqref>
        </x14:conditionalFormatting>
        <x14:conditionalFormatting xmlns:xm="http://schemas.microsoft.com/office/excel/2006/main">
          <x14:cfRule type="cellIs" priority="4" operator="lessThan" id="{8E130B7B-A2E3-4E96-9C66-DAA9BFD729A7}">
            <xm:f>Información!$F$11</xm:f>
            <x14:dxf>
              <fill>
                <patternFill>
                  <bgColor rgb="FFFF0000"/>
                </patternFill>
              </fill>
            </x14:dxf>
          </x14:cfRule>
          <xm:sqref>O3:O8</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SMMLV!$A$59:$A$61</xm:f>
          </x14:formula1>
          <xm:sqref>AB3:AB8 AC3:AC8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298"/>
  <sheetViews>
    <sheetView zoomScale="80" zoomScaleNormal="80" workbookViewId="0">
      <pane xSplit="2" ySplit="1" topLeftCell="C2" activePane="bottomRight" state="frozenSplit"/>
      <selection pane="topRight" activeCell="C1" sqref="C1"/>
      <selection pane="bottomLeft" activeCell="A2" sqref="A2"/>
      <selection pane="bottomRight" activeCell="J5" sqref="J5"/>
    </sheetView>
  </sheetViews>
  <sheetFormatPr baseColWidth="10" defaultRowHeight="12.75" x14ac:dyDescent="0.2"/>
  <cols>
    <col min="1" max="1" width="4.28515625" bestFit="1" customWidth="1"/>
    <col min="2" max="2" width="35.5703125" bestFit="1" customWidth="1"/>
    <col min="3" max="3" width="27" customWidth="1"/>
    <col min="4" max="4" width="17.5703125" customWidth="1"/>
    <col min="5" max="5" width="13" bestFit="1" customWidth="1"/>
    <col min="8" max="8" width="13.7109375" customWidth="1"/>
    <col min="9" max="9" width="15.28515625" customWidth="1"/>
    <col min="10" max="10" width="13" bestFit="1" customWidth="1"/>
    <col min="11" max="11" width="13.5703125" customWidth="1"/>
    <col min="12" max="12" width="20" bestFit="1" customWidth="1"/>
    <col min="13" max="13" width="19.28515625" customWidth="1"/>
    <col min="14" max="14" width="16.140625" customWidth="1"/>
    <col min="15" max="15" width="15" bestFit="1" customWidth="1"/>
    <col min="16" max="16" width="12.5703125" customWidth="1"/>
    <col min="30" max="35" width="11.42578125" style="136"/>
  </cols>
  <sheetData>
    <row r="1" spans="1:35" ht="96.75" customHeight="1" x14ac:dyDescent="0.2">
      <c r="A1" s="16" t="s">
        <v>0</v>
      </c>
      <c r="B1" s="16" t="s">
        <v>1</v>
      </c>
      <c r="C1" s="16" t="s">
        <v>10</v>
      </c>
      <c r="D1" s="16" t="s">
        <v>38</v>
      </c>
      <c r="E1" s="16" t="s">
        <v>39</v>
      </c>
      <c r="F1" s="16" t="s">
        <v>40</v>
      </c>
      <c r="G1" s="17" t="s">
        <v>41</v>
      </c>
      <c r="H1" s="18" t="s">
        <v>42</v>
      </c>
      <c r="I1" s="18" t="s">
        <v>43</v>
      </c>
      <c r="J1" s="19" t="s">
        <v>44</v>
      </c>
      <c r="K1" s="19" t="s">
        <v>45</v>
      </c>
      <c r="L1" s="20" t="s">
        <v>46</v>
      </c>
      <c r="M1" s="20" t="s">
        <v>86</v>
      </c>
      <c r="N1" s="21" t="s">
        <v>87</v>
      </c>
      <c r="O1" s="21" t="s">
        <v>89</v>
      </c>
      <c r="P1" s="21" t="s">
        <v>88</v>
      </c>
      <c r="Q1" s="22"/>
      <c r="R1" s="250" t="s">
        <v>47</v>
      </c>
      <c r="S1" s="250"/>
      <c r="T1" s="250" t="s">
        <v>48</v>
      </c>
      <c r="U1" s="250"/>
      <c r="V1" s="250" t="s">
        <v>49</v>
      </c>
      <c r="W1" s="250"/>
      <c r="X1" s="250" t="s">
        <v>50</v>
      </c>
      <c r="Y1" s="250"/>
      <c r="Z1" s="250" t="s">
        <v>98</v>
      </c>
      <c r="AA1" s="250"/>
      <c r="AB1" s="250" t="s">
        <v>125</v>
      </c>
      <c r="AC1" s="250"/>
    </row>
    <row r="2" spans="1:35" x14ac:dyDescent="0.2">
      <c r="A2" s="23">
        <v>1</v>
      </c>
      <c r="B2" s="143" t="str">
        <f>IFERROR(VLOOKUP(A2,Cierre!A:K,2,FALSE),"")</f>
        <v>OMICRON DEL LLANO S.A.S.</v>
      </c>
      <c r="C2" s="24" t="s">
        <v>148</v>
      </c>
      <c r="D2" s="24" t="s">
        <v>193</v>
      </c>
      <c r="E2" s="25" t="s">
        <v>194</v>
      </c>
      <c r="F2" s="25" t="s">
        <v>117</v>
      </c>
      <c r="G2" s="26">
        <v>1</v>
      </c>
      <c r="H2" s="27">
        <v>39895</v>
      </c>
      <c r="I2" s="27">
        <v>40017</v>
      </c>
      <c r="J2" s="28">
        <f>AD2+AE2+AF2+AG2+AH2+AI2</f>
        <v>0</v>
      </c>
      <c r="K2" s="28">
        <f t="shared" ref="K2:K65" si="0">IF(H2="",0,ROUND(((((I2-H2)+1)/360)*12)-J2,1))</f>
        <v>4.0999999999999996</v>
      </c>
      <c r="L2" s="29"/>
      <c r="M2" s="30">
        <f t="shared" ref="M2:M14" si="1">ROUND(L2*G2,0)</f>
        <v>0</v>
      </c>
      <c r="N2" s="31">
        <f>IF(H2="","",ROUND(M2/VLOOKUP(YEAR(H2),SMMLV!$A$2:$B$40,2,FALSE),1))</f>
        <v>0</v>
      </c>
      <c r="O2" s="69">
        <f>IFERROR(ROUND(N2/K2,2),"")</f>
        <v>0</v>
      </c>
      <c r="P2" s="69">
        <f>N2</f>
        <v>0</v>
      </c>
      <c r="Q2" s="32"/>
      <c r="R2" s="33"/>
      <c r="S2" s="33"/>
      <c r="T2" s="33"/>
      <c r="U2" s="33"/>
      <c r="V2" s="33"/>
      <c r="W2" s="34"/>
      <c r="X2" s="34"/>
      <c r="Y2" s="34"/>
      <c r="Z2" s="34"/>
      <c r="AA2" s="34"/>
      <c r="AB2" s="34"/>
      <c r="AC2" s="34"/>
      <c r="AD2" s="134">
        <f t="shared" ref="AD2" si="2">IF(R2="",0,ROUND((((S2-R2)+1)/30),3))</f>
        <v>0</v>
      </c>
      <c r="AE2" s="134">
        <f t="shared" ref="AE2" si="3">IF(T2="",0,ROUND((((U2-T2)+1)/30),3))</f>
        <v>0</v>
      </c>
      <c r="AF2" s="134">
        <f t="shared" ref="AF2" si="4">IF(V2="",0,ROUND((((W2-V2)+1)/30),3))</f>
        <v>0</v>
      </c>
      <c r="AG2" s="134">
        <f t="shared" ref="AG2" si="5">IF(X2="",0,ROUND((((Y2-X2)+1)/30),3))</f>
        <v>0</v>
      </c>
      <c r="AH2" s="134">
        <f t="shared" ref="AH2" si="6">IF(Z2="",0,ROUND((((AA2-Z2)+1)/30),3))</f>
        <v>0</v>
      </c>
      <c r="AI2" s="134">
        <f t="shared" ref="AI2" si="7">IF(AB2="",0,ROUND((((AC2-AB2)+1)/30),3))</f>
        <v>0</v>
      </c>
    </row>
    <row r="3" spans="1:35" x14ac:dyDescent="0.2">
      <c r="A3" s="23">
        <v>2</v>
      </c>
      <c r="B3" s="143" t="str">
        <f>IFERROR(VLOOKUP(A3,Cierre!A:K,2,FALSE),"")</f>
        <v>CONSORCIO PRITA</v>
      </c>
      <c r="C3" s="24" t="s">
        <v>153</v>
      </c>
      <c r="D3" s="24" t="s">
        <v>198</v>
      </c>
      <c r="E3" s="25">
        <v>4600004656</v>
      </c>
      <c r="F3" s="25" t="s">
        <v>115</v>
      </c>
      <c r="G3" s="26">
        <v>0.5</v>
      </c>
      <c r="H3" s="27">
        <v>42291</v>
      </c>
      <c r="I3" s="27">
        <v>42368</v>
      </c>
      <c r="J3" s="28">
        <f t="shared" ref="J3:J66" si="8">AD3+AE3+AF3+AG3+AH3+AI3</f>
        <v>0</v>
      </c>
      <c r="K3" s="28">
        <f t="shared" si="0"/>
        <v>2.6</v>
      </c>
      <c r="L3" s="29">
        <v>392507799</v>
      </c>
      <c r="M3" s="30">
        <f t="shared" si="1"/>
        <v>196253900</v>
      </c>
      <c r="N3" s="31">
        <f>IF(H3="","",ROUND(M3/VLOOKUP(YEAR(H3),SMMLV!$A$2:$B$40,2,FALSE),1))</f>
        <v>304.60000000000002</v>
      </c>
      <c r="O3" s="69">
        <f t="shared" ref="O3:O14" si="9">IFERROR(ROUND(N3/K3,2),"")</f>
        <v>117.15</v>
      </c>
      <c r="P3" s="69">
        <f t="shared" ref="P3:P14" si="10">N3</f>
        <v>304.60000000000002</v>
      </c>
      <c r="Q3" s="32"/>
      <c r="R3" s="33"/>
      <c r="S3" s="33"/>
      <c r="T3" s="33"/>
      <c r="U3" s="33"/>
      <c r="V3" s="33"/>
      <c r="W3" s="34"/>
      <c r="X3" s="34"/>
      <c r="Y3" s="34"/>
      <c r="Z3" s="34"/>
      <c r="AA3" s="34"/>
      <c r="AB3" s="34"/>
      <c r="AC3" s="34"/>
      <c r="AD3" s="134">
        <f t="shared" ref="AD3:AD66" si="11">IF(R3="",0,ROUND((((S3-R3)+1)/30),3))</f>
        <v>0</v>
      </c>
      <c r="AE3" s="134">
        <f t="shared" ref="AE3:AE66" si="12">IF(T3="",0,ROUND((((U3-T3)+1)/30),3))</f>
        <v>0</v>
      </c>
      <c r="AF3" s="134">
        <f t="shared" ref="AF3:AF66" si="13">IF(V3="",0,ROUND((((W3-V3)+1)/30),3))</f>
        <v>0</v>
      </c>
      <c r="AG3" s="134">
        <f t="shared" ref="AG3:AG66" si="14">IF(X3="",0,ROUND((((Y3-X3)+1)/30),3))</f>
        <v>0</v>
      </c>
      <c r="AH3" s="134">
        <f t="shared" ref="AH3:AH66" si="15">IF(Z3="",0,ROUND((((AA3-Z3)+1)/30),3))</f>
        <v>0</v>
      </c>
      <c r="AI3" s="134">
        <f t="shared" ref="AI3:AI66" si="16">IF(AB3="",0,ROUND((((AC3-AB3)+1)/30),3))</f>
        <v>0</v>
      </c>
    </row>
    <row r="4" spans="1:35" x14ac:dyDescent="0.2">
      <c r="A4" s="23">
        <v>2</v>
      </c>
      <c r="B4" s="143" t="str">
        <f>IFERROR(VLOOKUP(A4,Cierre!A:K,2,FALSE),"")</f>
        <v>CONSORCIO PRITA</v>
      </c>
      <c r="C4" s="24" t="s">
        <v>153</v>
      </c>
      <c r="D4" s="24" t="s">
        <v>198</v>
      </c>
      <c r="E4" s="25">
        <v>4600004660</v>
      </c>
      <c r="F4" s="25" t="s">
        <v>115</v>
      </c>
      <c r="G4" s="26">
        <v>0.5</v>
      </c>
      <c r="H4" s="27">
        <v>42291</v>
      </c>
      <c r="I4" s="27">
        <v>42368</v>
      </c>
      <c r="J4" s="28">
        <f t="shared" si="8"/>
        <v>0</v>
      </c>
      <c r="K4" s="28">
        <f t="shared" si="0"/>
        <v>2.6</v>
      </c>
      <c r="L4" s="29">
        <v>208714000</v>
      </c>
      <c r="M4" s="30">
        <f t="shared" si="1"/>
        <v>104357000</v>
      </c>
      <c r="N4" s="31">
        <f>IF(H4="","",ROUND(M4/VLOOKUP(YEAR(H4),SMMLV!$A$2:$B$40,2,FALSE),1))</f>
        <v>162</v>
      </c>
      <c r="O4" s="69">
        <f t="shared" si="9"/>
        <v>62.31</v>
      </c>
      <c r="P4" s="69">
        <f t="shared" si="10"/>
        <v>162</v>
      </c>
      <c r="Q4" s="32"/>
      <c r="R4" s="33"/>
      <c r="S4" s="33"/>
      <c r="T4" s="33"/>
      <c r="U4" s="33"/>
      <c r="V4" s="33"/>
      <c r="W4" s="34"/>
      <c r="X4" s="34"/>
      <c r="Y4" s="34"/>
      <c r="Z4" s="34"/>
      <c r="AA4" s="34"/>
      <c r="AB4" s="34"/>
      <c r="AC4" s="34"/>
      <c r="AD4" s="134">
        <f t="shared" si="11"/>
        <v>0</v>
      </c>
      <c r="AE4" s="134">
        <f t="shared" si="12"/>
        <v>0</v>
      </c>
      <c r="AF4" s="134">
        <f t="shared" si="13"/>
        <v>0</v>
      </c>
      <c r="AG4" s="134">
        <f t="shared" si="14"/>
        <v>0</v>
      </c>
      <c r="AH4" s="134">
        <f t="shared" si="15"/>
        <v>0</v>
      </c>
      <c r="AI4" s="134">
        <f t="shared" si="16"/>
        <v>0</v>
      </c>
    </row>
    <row r="5" spans="1:35" x14ac:dyDescent="0.2">
      <c r="A5" s="23">
        <v>3</v>
      </c>
      <c r="B5" s="143" t="str">
        <f>IFERROR(VLOOKUP(A5,Cierre!A:K,2,FALSE),"")</f>
        <v>GRUPO S Y C S.A.S.</v>
      </c>
      <c r="C5" s="24" t="s">
        <v>157</v>
      </c>
      <c r="D5" s="24" t="s">
        <v>199</v>
      </c>
      <c r="E5" s="25" t="s">
        <v>200</v>
      </c>
      <c r="F5" s="25" t="s">
        <v>117</v>
      </c>
      <c r="G5" s="26">
        <v>1</v>
      </c>
      <c r="H5" s="27">
        <v>42800</v>
      </c>
      <c r="I5" s="27">
        <v>43015</v>
      </c>
      <c r="J5" s="28">
        <f t="shared" si="8"/>
        <v>0</v>
      </c>
      <c r="K5" s="28">
        <f t="shared" si="0"/>
        <v>7.2</v>
      </c>
      <c r="L5" s="29">
        <v>1924589513</v>
      </c>
      <c r="M5" s="30">
        <f t="shared" si="1"/>
        <v>1924589513</v>
      </c>
      <c r="N5" s="31">
        <f>IF(H5="","",ROUND(M5/VLOOKUP(YEAR(H5),SMMLV!$A$2:$B$40,2,FALSE),1))</f>
        <v>2608.8000000000002</v>
      </c>
      <c r="O5" s="69">
        <f t="shared" si="9"/>
        <v>362.33</v>
      </c>
      <c r="P5" s="69">
        <f t="shared" si="10"/>
        <v>2608.8000000000002</v>
      </c>
      <c r="Q5" s="32"/>
      <c r="R5" s="33"/>
      <c r="S5" s="33"/>
      <c r="T5" s="33"/>
      <c r="U5" s="33"/>
      <c r="V5" s="33"/>
      <c r="W5" s="34"/>
      <c r="X5" s="34"/>
      <c r="Y5" s="34"/>
      <c r="Z5" s="34"/>
      <c r="AA5" s="34"/>
      <c r="AB5" s="34"/>
      <c r="AC5" s="34"/>
      <c r="AD5" s="134">
        <f t="shared" si="11"/>
        <v>0</v>
      </c>
      <c r="AE5" s="134">
        <f t="shared" si="12"/>
        <v>0</v>
      </c>
      <c r="AF5" s="134">
        <f t="shared" si="13"/>
        <v>0</v>
      </c>
      <c r="AG5" s="134">
        <f t="shared" si="14"/>
        <v>0</v>
      </c>
      <c r="AH5" s="134">
        <f t="shared" si="15"/>
        <v>0</v>
      </c>
      <c r="AI5" s="134">
        <f t="shared" si="16"/>
        <v>0</v>
      </c>
    </row>
    <row r="6" spans="1:35" x14ac:dyDescent="0.2">
      <c r="A6" s="23">
        <v>4</v>
      </c>
      <c r="B6" s="143" t="str">
        <f>IFERROR(VLOOKUP(A6,Cierre!A:K,2,FALSE),"")</f>
        <v>CONSORCIO PBA CALDAS</v>
      </c>
      <c r="C6" s="24" t="s">
        <v>160</v>
      </c>
      <c r="D6" s="24" t="s">
        <v>201</v>
      </c>
      <c r="E6" s="25" t="s">
        <v>203</v>
      </c>
      <c r="F6" s="25" t="s">
        <v>117</v>
      </c>
      <c r="G6" s="26">
        <v>1</v>
      </c>
      <c r="H6" s="27">
        <v>42963</v>
      </c>
      <c r="I6" s="27">
        <v>43097</v>
      </c>
      <c r="J6" s="28">
        <f t="shared" si="8"/>
        <v>0</v>
      </c>
      <c r="K6" s="28">
        <f t="shared" si="0"/>
        <v>4.5</v>
      </c>
      <c r="L6" s="29">
        <v>680298360</v>
      </c>
      <c r="M6" s="30">
        <f t="shared" si="1"/>
        <v>680298360</v>
      </c>
      <c r="N6" s="31">
        <f>IF(H6="","",ROUND(M6/VLOOKUP(YEAR(H6),SMMLV!$A$2:$B$40,2,FALSE),1))</f>
        <v>922.2</v>
      </c>
      <c r="O6" s="69">
        <f t="shared" si="9"/>
        <v>204.93</v>
      </c>
      <c r="P6" s="69">
        <f t="shared" si="10"/>
        <v>922.2</v>
      </c>
      <c r="Q6" s="32"/>
      <c r="R6" s="33"/>
      <c r="S6" s="33"/>
      <c r="T6" s="33"/>
      <c r="U6" s="33"/>
      <c r="V6" s="33"/>
      <c r="W6" s="34"/>
      <c r="X6" s="34"/>
      <c r="Y6" s="34"/>
      <c r="Z6" s="34"/>
      <c r="AA6" s="34"/>
      <c r="AB6" s="34"/>
      <c r="AC6" s="34"/>
      <c r="AD6" s="134">
        <f t="shared" si="11"/>
        <v>0</v>
      </c>
      <c r="AE6" s="134">
        <f t="shared" si="12"/>
        <v>0</v>
      </c>
      <c r="AF6" s="134">
        <f t="shared" si="13"/>
        <v>0</v>
      </c>
      <c r="AG6" s="134">
        <f t="shared" si="14"/>
        <v>0</v>
      </c>
      <c r="AH6" s="134">
        <f t="shared" si="15"/>
        <v>0</v>
      </c>
      <c r="AI6" s="134">
        <f t="shared" si="16"/>
        <v>0</v>
      </c>
    </row>
    <row r="7" spans="1:35" x14ac:dyDescent="0.2">
      <c r="A7" s="23">
        <v>4</v>
      </c>
      <c r="B7" s="143" t="str">
        <f>IFERROR(VLOOKUP(A7,Cierre!A:K,2,FALSE),"")</f>
        <v>CONSORCIO PBA CALDAS</v>
      </c>
      <c r="C7" s="24" t="s">
        <v>160</v>
      </c>
      <c r="D7" s="24" t="s">
        <v>202</v>
      </c>
      <c r="E7" s="160" t="s">
        <v>204</v>
      </c>
      <c r="F7" s="25" t="s">
        <v>117</v>
      </c>
      <c r="G7" s="26">
        <v>1</v>
      </c>
      <c r="H7" s="27">
        <v>43215</v>
      </c>
      <c r="I7" s="27">
        <v>43271</v>
      </c>
      <c r="J7" s="28">
        <f t="shared" si="8"/>
        <v>0</v>
      </c>
      <c r="K7" s="28">
        <f t="shared" si="0"/>
        <v>1.9</v>
      </c>
      <c r="L7" s="29">
        <v>432260034</v>
      </c>
      <c r="M7" s="30">
        <f t="shared" si="1"/>
        <v>432260034</v>
      </c>
      <c r="N7" s="31">
        <f>IF(H7="","",ROUND(M7/VLOOKUP(YEAR(H7),SMMLV!$A$2:$B$40,2,FALSE),1))</f>
        <v>553.29999999999995</v>
      </c>
      <c r="O7" s="69">
        <f t="shared" si="9"/>
        <v>291.20999999999998</v>
      </c>
      <c r="P7" s="69">
        <f t="shared" si="10"/>
        <v>553.29999999999995</v>
      </c>
      <c r="Q7" s="32"/>
      <c r="R7" s="33"/>
      <c r="S7" s="33"/>
      <c r="T7" s="33"/>
      <c r="U7" s="33"/>
      <c r="V7" s="33"/>
      <c r="W7" s="34"/>
      <c r="X7" s="34"/>
      <c r="Y7" s="34"/>
      <c r="Z7" s="34"/>
      <c r="AA7" s="34"/>
      <c r="AB7" s="34"/>
      <c r="AC7" s="34"/>
      <c r="AD7" s="134">
        <f t="shared" si="11"/>
        <v>0</v>
      </c>
      <c r="AE7" s="134">
        <f t="shared" si="12"/>
        <v>0</v>
      </c>
      <c r="AF7" s="134">
        <f t="shared" si="13"/>
        <v>0</v>
      </c>
      <c r="AG7" s="134">
        <f t="shared" si="14"/>
        <v>0</v>
      </c>
      <c r="AH7" s="134">
        <f t="shared" si="15"/>
        <v>0</v>
      </c>
      <c r="AI7" s="134">
        <f t="shared" si="16"/>
        <v>0</v>
      </c>
    </row>
    <row r="8" spans="1:35" x14ac:dyDescent="0.2">
      <c r="A8" s="23"/>
      <c r="B8" s="143" t="str">
        <f>IFERROR(VLOOKUP(A8,Cierre!A:K,2,FALSE),"")</f>
        <v/>
      </c>
      <c r="C8" s="24"/>
      <c r="D8" s="24"/>
      <c r="E8" s="25"/>
      <c r="F8" s="25"/>
      <c r="G8" s="26"/>
      <c r="H8" s="27"/>
      <c r="I8" s="27"/>
      <c r="J8" s="28">
        <f t="shared" si="8"/>
        <v>0</v>
      </c>
      <c r="K8" s="28">
        <f t="shared" si="0"/>
        <v>0</v>
      </c>
      <c r="L8" s="29"/>
      <c r="M8" s="30">
        <f t="shared" si="1"/>
        <v>0</v>
      </c>
      <c r="N8" s="31" t="str">
        <f>IF(H8="","",ROUND(M8/VLOOKUP(YEAR(H8),SMMLV!$A$2:$B$40,2,FALSE),1))</f>
        <v/>
      </c>
      <c r="O8" s="69" t="str">
        <f t="shared" si="9"/>
        <v/>
      </c>
      <c r="P8" s="69" t="str">
        <f t="shared" si="10"/>
        <v/>
      </c>
      <c r="Q8" s="32"/>
      <c r="R8" s="33"/>
      <c r="S8" s="33"/>
      <c r="T8" s="33"/>
      <c r="U8" s="33"/>
      <c r="V8" s="33"/>
      <c r="W8" s="34"/>
      <c r="X8" s="34"/>
      <c r="Y8" s="34"/>
      <c r="Z8" s="34"/>
      <c r="AA8" s="34"/>
      <c r="AB8" s="34"/>
      <c r="AC8" s="34"/>
      <c r="AD8" s="134">
        <f t="shared" si="11"/>
        <v>0</v>
      </c>
      <c r="AE8" s="134">
        <f t="shared" si="12"/>
        <v>0</v>
      </c>
      <c r="AF8" s="134">
        <f t="shared" si="13"/>
        <v>0</v>
      </c>
      <c r="AG8" s="134">
        <f t="shared" si="14"/>
        <v>0</v>
      </c>
      <c r="AH8" s="134">
        <f t="shared" si="15"/>
        <v>0</v>
      </c>
      <c r="AI8" s="134">
        <f t="shared" si="16"/>
        <v>0</v>
      </c>
    </row>
    <row r="9" spans="1:35" x14ac:dyDescent="0.2">
      <c r="A9" s="23"/>
      <c r="B9" s="143" t="str">
        <f>IFERROR(VLOOKUP(A9,Cierre!A:K,2,FALSE),"")</f>
        <v/>
      </c>
      <c r="C9" s="24"/>
      <c r="D9" s="24"/>
      <c r="E9" s="25"/>
      <c r="F9" s="25"/>
      <c r="G9" s="26"/>
      <c r="H9" s="27"/>
      <c r="I9" s="27"/>
      <c r="J9" s="28">
        <f t="shared" si="8"/>
        <v>0</v>
      </c>
      <c r="K9" s="28">
        <f t="shared" si="0"/>
        <v>0</v>
      </c>
      <c r="L9" s="29"/>
      <c r="M9" s="30">
        <f t="shared" si="1"/>
        <v>0</v>
      </c>
      <c r="N9" s="31" t="str">
        <f>IF(H9="","",ROUND(M9/VLOOKUP(YEAR(H9),SMMLV!$A$2:$B$40,2,FALSE),1))</f>
        <v/>
      </c>
      <c r="O9" s="69" t="str">
        <f t="shared" si="9"/>
        <v/>
      </c>
      <c r="P9" s="69" t="str">
        <f t="shared" si="10"/>
        <v/>
      </c>
      <c r="Q9" s="32"/>
      <c r="R9" s="33"/>
      <c r="S9" s="33"/>
      <c r="T9" s="33"/>
      <c r="U9" s="33"/>
      <c r="V9" s="33"/>
      <c r="W9" s="34"/>
      <c r="X9" s="34"/>
      <c r="Y9" s="34"/>
      <c r="Z9" s="34"/>
      <c r="AA9" s="34"/>
      <c r="AB9" s="34"/>
      <c r="AC9" s="34"/>
      <c r="AD9" s="134">
        <f t="shared" si="11"/>
        <v>0</v>
      </c>
      <c r="AE9" s="134">
        <f t="shared" si="12"/>
        <v>0</v>
      </c>
      <c r="AF9" s="134">
        <f t="shared" si="13"/>
        <v>0</v>
      </c>
      <c r="AG9" s="134">
        <f t="shared" si="14"/>
        <v>0</v>
      </c>
      <c r="AH9" s="134">
        <f t="shared" si="15"/>
        <v>0</v>
      </c>
      <c r="AI9" s="134">
        <f t="shared" si="16"/>
        <v>0</v>
      </c>
    </row>
    <row r="10" spans="1:35" x14ac:dyDescent="0.2">
      <c r="A10" s="23"/>
      <c r="B10" s="143" t="str">
        <f>IFERROR(VLOOKUP(A10,Cierre!A:K,2,FALSE),"")</f>
        <v/>
      </c>
      <c r="C10" s="24"/>
      <c r="D10" s="24"/>
      <c r="E10" s="25"/>
      <c r="F10" s="25"/>
      <c r="G10" s="26"/>
      <c r="H10" s="27"/>
      <c r="I10" s="27"/>
      <c r="J10" s="28">
        <f t="shared" si="8"/>
        <v>0</v>
      </c>
      <c r="K10" s="28">
        <f t="shared" si="0"/>
        <v>0</v>
      </c>
      <c r="L10" s="29"/>
      <c r="M10" s="30">
        <f t="shared" si="1"/>
        <v>0</v>
      </c>
      <c r="N10" s="31" t="str">
        <f>IF(H10="","",ROUND(M10/VLOOKUP(YEAR(H10),SMMLV!$A$2:$B$40,2,FALSE),1))</f>
        <v/>
      </c>
      <c r="O10" s="69" t="str">
        <f t="shared" si="9"/>
        <v/>
      </c>
      <c r="P10" s="69" t="str">
        <f t="shared" si="10"/>
        <v/>
      </c>
      <c r="Q10" s="32"/>
      <c r="R10" s="33"/>
      <c r="S10" s="33"/>
      <c r="T10" s="33"/>
      <c r="U10" s="33"/>
      <c r="V10" s="33"/>
      <c r="W10" s="34"/>
      <c r="X10" s="34"/>
      <c r="Y10" s="34"/>
      <c r="Z10" s="34"/>
      <c r="AA10" s="34"/>
      <c r="AB10" s="34"/>
      <c r="AC10" s="34"/>
      <c r="AD10" s="134">
        <f t="shared" si="11"/>
        <v>0</v>
      </c>
      <c r="AE10" s="134">
        <f t="shared" si="12"/>
        <v>0</v>
      </c>
      <c r="AF10" s="134">
        <f t="shared" si="13"/>
        <v>0</v>
      </c>
      <c r="AG10" s="134">
        <f t="shared" si="14"/>
        <v>0</v>
      </c>
      <c r="AH10" s="134">
        <f t="shared" si="15"/>
        <v>0</v>
      </c>
      <c r="AI10" s="134">
        <f t="shared" si="16"/>
        <v>0</v>
      </c>
    </row>
    <row r="11" spans="1:35" x14ac:dyDescent="0.2">
      <c r="A11" s="23"/>
      <c r="B11" s="143" t="str">
        <f>IFERROR(VLOOKUP(A11,Cierre!A:K,2,FALSE),"")</f>
        <v/>
      </c>
      <c r="C11" s="24"/>
      <c r="D11" s="24"/>
      <c r="E11" s="25"/>
      <c r="F11" s="25"/>
      <c r="G11" s="26"/>
      <c r="H11" s="27"/>
      <c r="I11" s="27"/>
      <c r="J11" s="28">
        <f t="shared" si="8"/>
        <v>0</v>
      </c>
      <c r="K11" s="28">
        <f t="shared" si="0"/>
        <v>0</v>
      </c>
      <c r="L11" s="29"/>
      <c r="M11" s="30">
        <f t="shared" si="1"/>
        <v>0</v>
      </c>
      <c r="N11" s="31" t="str">
        <f>IF(H11="","",ROUND(M11/VLOOKUP(YEAR(H11),SMMLV!$A$2:$B$40,2,FALSE),1))</f>
        <v/>
      </c>
      <c r="O11" s="69" t="str">
        <f t="shared" si="9"/>
        <v/>
      </c>
      <c r="P11" s="69" t="str">
        <f t="shared" si="10"/>
        <v/>
      </c>
      <c r="Q11" s="32"/>
      <c r="R11" s="33"/>
      <c r="S11" s="33"/>
      <c r="T11" s="33"/>
      <c r="U11" s="33"/>
      <c r="V11" s="33"/>
      <c r="W11" s="34"/>
      <c r="X11" s="34"/>
      <c r="Y11" s="34"/>
      <c r="Z11" s="34"/>
      <c r="AA11" s="34"/>
      <c r="AB11" s="34"/>
      <c r="AC11" s="34"/>
      <c r="AD11" s="134">
        <f t="shared" si="11"/>
        <v>0</v>
      </c>
      <c r="AE11" s="134">
        <f t="shared" si="12"/>
        <v>0</v>
      </c>
      <c r="AF11" s="134">
        <f t="shared" si="13"/>
        <v>0</v>
      </c>
      <c r="AG11" s="134">
        <f t="shared" si="14"/>
        <v>0</v>
      </c>
      <c r="AH11" s="134">
        <f t="shared" si="15"/>
        <v>0</v>
      </c>
      <c r="AI11" s="134">
        <f t="shared" si="16"/>
        <v>0</v>
      </c>
    </row>
    <row r="12" spans="1:35" x14ac:dyDescent="0.2">
      <c r="A12" s="23"/>
      <c r="B12" s="143" t="str">
        <f>IFERROR(VLOOKUP(A12,Cierre!A:K,2,FALSE),"")</f>
        <v/>
      </c>
      <c r="C12" s="24"/>
      <c r="D12" s="24"/>
      <c r="E12" s="25"/>
      <c r="F12" s="25"/>
      <c r="G12" s="26"/>
      <c r="H12" s="27"/>
      <c r="I12" s="27"/>
      <c r="J12" s="28">
        <f t="shared" si="8"/>
        <v>0</v>
      </c>
      <c r="K12" s="28">
        <f t="shared" si="0"/>
        <v>0</v>
      </c>
      <c r="L12" s="29"/>
      <c r="M12" s="30">
        <f t="shared" si="1"/>
        <v>0</v>
      </c>
      <c r="N12" s="31" t="str">
        <f>IF(H12="","",ROUND(M12/VLOOKUP(YEAR(H12),SMMLV!$A$2:$B$40,2,FALSE),1))</f>
        <v/>
      </c>
      <c r="O12" s="69" t="str">
        <f t="shared" si="9"/>
        <v/>
      </c>
      <c r="P12" s="69" t="str">
        <f t="shared" si="10"/>
        <v/>
      </c>
      <c r="Q12" s="32"/>
      <c r="R12" s="33"/>
      <c r="S12" s="33"/>
      <c r="T12" s="33"/>
      <c r="U12" s="33"/>
      <c r="V12" s="33"/>
      <c r="W12" s="34"/>
      <c r="X12" s="34"/>
      <c r="Y12" s="34"/>
      <c r="Z12" s="34"/>
      <c r="AA12" s="34"/>
      <c r="AB12" s="34"/>
      <c r="AC12" s="34"/>
      <c r="AD12" s="134">
        <f t="shared" si="11"/>
        <v>0</v>
      </c>
      <c r="AE12" s="134">
        <f t="shared" si="12"/>
        <v>0</v>
      </c>
      <c r="AF12" s="134">
        <f t="shared" si="13"/>
        <v>0</v>
      </c>
      <c r="AG12" s="134">
        <f t="shared" si="14"/>
        <v>0</v>
      </c>
      <c r="AH12" s="134">
        <f t="shared" si="15"/>
        <v>0</v>
      </c>
      <c r="AI12" s="134">
        <f t="shared" si="16"/>
        <v>0</v>
      </c>
    </row>
    <row r="13" spans="1:35" x14ac:dyDescent="0.2">
      <c r="A13" s="23"/>
      <c r="B13" s="143" t="str">
        <f>IFERROR(VLOOKUP(A13,Cierre!A:K,2,FALSE),"")</f>
        <v/>
      </c>
      <c r="C13" s="24"/>
      <c r="D13" s="24"/>
      <c r="E13" s="25"/>
      <c r="F13" s="25"/>
      <c r="G13" s="26"/>
      <c r="H13" s="27"/>
      <c r="I13" s="27"/>
      <c r="J13" s="28">
        <f t="shared" si="8"/>
        <v>0</v>
      </c>
      <c r="K13" s="28">
        <f t="shared" si="0"/>
        <v>0</v>
      </c>
      <c r="L13" s="29"/>
      <c r="M13" s="30">
        <f t="shared" si="1"/>
        <v>0</v>
      </c>
      <c r="N13" s="31" t="str">
        <f>IF(H13="","",ROUND(M13/VLOOKUP(YEAR(H13),SMMLV!$A$2:$B$40,2,FALSE),1))</f>
        <v/>
      </c>
      <c r="O13" s="69" t="str">
        <f t="shared" si="9"/>
        <v/>
      </c>
      <c r="P13" s="69" t="str">
        <f t="shared" si="10"/>
        <v/>
      </c>
      <c r="Q13" s="32"/>
      <c r="R13" s="33"/>
      <c r="S13" s="33"/>
      <c r="T13" s="33"/>
      <c r="U13" s="33"/>
      <c r="V13" s="33"/>
      <c r="W13" s="34"/>
      <c r="X13" s="34"/>
      <c r="Y13" s="34"/>
      <c r="Z13" s="34"/>
      <c r="AA13" s="34"/>
      <c r="AB13" s="34"/>
      <c r="AC13" s="34"/>
      <c r="AD13" s="134">
        <f t="shared" si="11"/>
        <v>0</v>
      </c>
      <c r="AE13" s="134">
        <f t="shared" si="12"/>
        <v>0</v>
      </c>
      <c r="AF13" s="134">
        <f t="shared" si="13"/>
        <v>0</v>
      </c>
      <c r="AG13" s="134">
        <f t="shared" si="14"/>
        <v>0</v>
      </c>
      <c r="AH13" s="134">
        <f t="shared" si="15"/>
        <v>0</v>
      </c>
      <c r="AI13" s="134">
        <f t="shared" si="16"/>
        <v>0</v>
      </c>
    </row>
    <row r="14" spans="1:35" x14ac:dyDescent="0.2">
      <c r="A14" s="23"/>
      <c r="B14" s="143" t="str">
        <f>IFERROR(VLOOKUP(A14,Cierre!A:K,2,FALSE),"")</f>
        <v/>
      </c>
      <c r="C14" s="24"/>
      <c r="D14" s="24"/>
      <c r="E14" s="25"/>
      <c r="F14" s="25"/>
      <c r="G14" s="26"/>
      <c r="H14" s="27"/>
      <c r="I14" s="27"/>
      <c r="J14" s="28">
        <f t="shared" si="8"/>
        <v>0</v>
      </c>
      <c r="K14" s="28">
        <f t="shared" si="0"/>
        <v>0</v>
      </c>
      <c r="L14" s="29"/>
      <c r="M14" s="30">
        <f t="shared" si="1"/>
        <v>0</v>
      </c>
      <c r="N14" s="31" t="str">
        <f>IF(H14="","",ROUND(M14/VLOOKUP(YEAR(H14),SMMLV!$A$2:$B$40,2,FALSE),1))</f>
        <v/>
      </c>
      <c r="O14" s="69" t="str">
        <f t="shared" si="9"/>
        <v/>
      </c>
      <c r="P14" s="69" t="str">
        <f t="shared" si="10"/>
        <v/>
      </c>
      <c r="Q14" s="32"/>
      <c r="R14" s="33"/>
      <c r="S14" s="33"/>
      <c r="T14" s="33"/>
      <c r="U14" s="33"/>
      <c r="V14" s="33"/>
      <c r="W14" s="34"/>
      <c r="X14" s="34"/>
      <c r="Y14" s="34"/>
      <c r="Z14" s="34"/>
      <c r="AA14" s="34"/>
      <c r="AB14" s="34"/>
      <c r="AC14" s="34"/>
      <c r="AD14" s="134">
        <f t="shared" si="11"/>
        <v>0</v>
      </c>
      <c r="AE14" s="134">
        <f t="shared" si="12"/>
        <v>0</v>
      </c>
      <c r="AF14" s="134">
        <f t="shared" si="13"/>
        <v>0</v>
      </c>
      <c r="AG14" s="134">
        <f t="shared" si="14"/>
        <v>0</v>
      </c>
      <c r="AH14" s="134">
        <f t="shared" si="15"/>
        <v>0</v>
      </c>
      <c r="AI14" s="134">
        <f t="shared" si="16"/>
        <v>0</v>
      </c>
    </row>
    <row r="15" spans="1:35" x14ac:dyDescent="0.2">
      <c r="A15" s="23"/>
      <c r="B15" s="143" t="str">
        <f>IFERROR(VLOOKUP(A15,Cierre!A:K,2,FALSE),"")</f>
        <v/>
      </c>
      <c r="C15" s="24"/>
      <c r="D15" s="24"/>
      <c r="E15" s="25"/>
      <c r="F15" s="25"/>
      <c r="G15" s="26"/>
      <c r="H15" s="27"/>
      <c r="I15" s="27"/>
      <c r="J15" s="28">
        <f t="shared" si="8"/>
        <v>0</v>
      </c>
      <c r="K15" s="28">
        <f t="shared" si="0"/>
        <v>0</v>
      </c>
      <c r="L15" s="29"/>
      <c r="M15" s="30">
        <f t="shared" ref="M15:M40" si="17">ROUND(L15*G15,0)</f>
        <v>0</v>
      </c>
      <c r="N15" s="31" t="str">
        <f>IF(H15="","",ROUND(M15/VLOOKUP(YEAR(H15),SMMLV!$A$2:$B$40,2,FALSE),1))</f>
        <v/>
      </c>
      <c r="O15" s="69" t="str">
        <f t="shared" ref="O15:O40" si="18">IFERROR(ROUND(N15/K15,2),"")</f>
        <v/>
      </c>
      <c r="P15" s="69" t="str">
        <f t="shared" ref="P15:P40" si="19">N15</f>
        <v/>
      </c>
      <c r="Q15" s="32"/>
      <c r="R15" s="33"/>
      <c r="S15" s="33"/>
      <c r="T15" s="33"/>
      <c r="U15" s="33"/>
      <c r="V15" s="33"/>
      <c r="W15" s="34"/>
      <c r="X15" s="34"/>
      <c r="Y15" s="34"/>
      <c r="Z15" s="34"/>
      <c r="AA15" s="34"/>
      <c r="AB15" s="34"/>
      <c r="AC15" s="34"/>
      <c r="AD15" s="134">
        <f t="shared" si="11"/>
        <v>0</v>
      </c>
      <c r="AE15" s="134">
        <f t="shared" si="12"/>
        <v>0</v>
      </c>
      <c r="AF15" s="134">
        <f t="shared" si="13"/>
        <v>0</v>
      </c>
      <c r="AG15" s="134">
        <f t="shared" si="14"/>
        <v>0</v>
      </c>
      <c r="AH15" s="134">
        <f t="shared" si="15"/>
        <v>0</v>
      </c>
      <c r="AI15" s="134">
        <f t="shared" si="16"/>
        <v>0</v>
      </c>
    </row>
    <row r="16" spans="1:35" x14ac:dyDescent="0.2">
      <c r="A16" s="23"/>
      <c r="B16" s="143" t="str">
        <f>IFERROR(VLOOKUP(A16,Cierre!A:K,2,FALSE),"")</f>
        <v/>
      </c>
      <c r="C16" s="24"/>
      <c r="D16" s="24"/>
      <c r="E16" s="25"/>
      <c r="F16" s="25"/>
      <c r="G16" s="26"/>
      <c r="H16" s="27"/>
      <c r="I16" s="27"/>
      <c r="J16" s="28">
        <f t="shared" si="8"/>
        <v>0</v>
      </c>
      <c r="K16" s="28">
        <f t="shared" si="0"/>
        <v>0</v>
      </c>
      <c r="L16" s="29"/>
      <c r="M16" s="30">
        <f t="shared" si="17"/>
        <v>0</v>
      </c>
      <c r="N16" s="31" t="str">
        <f>IF(H16="","",ROUND(M16/VLOOKUP(YEAR(H16),SMMLV!$A$2:$B$40,2,FALSE),1))</f>
        <v/>
      </c>
      <c r="O16" s="69" t="str">
        <f t="shared" si="18"/>
        <v/>
      </c>
      <c r="P16" s="69" t="str">
        <f t="shared" si="19"/>
        <v/>
      </c>
      <c r="Q16" s="32"/>
      <c r="R16" s="33"/>
      <c r="S16" s="33"/>
      <c r="T16" s="33"/>
      <c r="U16" s="33"/>
      <c r="V16" s="33"/>
      <c r="W16" s="34"/>
      <c r="X16" s="34"/>
      <c r="Y16" s="34"/>
      <c r="Z16" s="34"/>
      <c r="AA16" s="34"/>
      <c r="AB16" s="34"/>
      <c r="AC16" s="34"/>
      <c r="AD16" s="134">
        <f t="shared" si="11"/>
        <v>0</v>
      </c>
      <c r="AE16" s="134">
        <f t="shared" si="12"/>
        <v>0</v>
      </c>
      <c r="AF16" s="134">
        <f t="shared" si="13"/>
        <v>0</v>
      </c>
      <c r="AG16" s="134">
        <f t="shared" si="14"/>
        <v>0</v>
      </c>
      <c r="AH16" s="134">
        <f t="shared" si="15"/>
        <v>0</v>
      </c>
      <c r="AI16" s="134">
        <f t="shared" si="16"/>
        <v>0</v>
      </c>
    </row>
    <row r="17" spans="1:35" x14ac:dyDescent="0.2">
      <c r="A17" s="23"/>
      <c r="B17" s="143" t="str">
        <f>IFERROR(VLOOKUP(A17,Cierre!A:K,2,FALSE),"")</f>
        <v/>
      </c>
      <c r="C17" s="24"/>
      <c r="D17" s="24"/>
      <c r="E17" s="25"/>
      <c r="F17" s="25"/>
      <c r="G17" s="26"/>
      <c r="H17" s="27"/>
      <c r="I17" s="27"/>
      <c r="J17" s="28">
        <f t="shared" si="8"/>
        <v>0</v>
      </c>
      <c r="K17" s="28">
        <f t="shared" si="0"/>
        <v>0</v>
      </c>
      <c r="L17" s="29"/>
      <c r="M17" s="30">
        <f t="shared" si="17"/>
        <v>0</v>
      </c>
      <c r="N17" s="31" t="str">
        <f>IF(H17="","",ROUND(M17/VLOOKUP(YEAR(H17),SMMLV!$A$2:$B$40,2,FALSE),1))</f>
        <v/>
      </c>
      <c r="O17" s="69" t="str">
        <f t="shared" si="18"/>
        <v/>
      </c>
      <c r="P17" s="69" t="str">
        <f t="shared" si="19"/>
        <v/>
      </c>
      <c r="Q17" s="32"/>
      <c r="R17" s="33"/>
      <c r="S17" s="33"/>
      <c r="T17" s="33"/>
      <c r="U17" s="33"/>
      <c r="V17" s="33"/>
      <c r="W17" s="34"/>
      <c r="X17" s="34"/>
      <c r="Y17" s="34"/>
      <c r="Z17" s="34"/>
      <c r="AA17" s="34"/>
      <c r="AB17" s="34"/>
      <c r="AC17" s="34"/>
      <c r="AD17" s="134">
        <f t="shared" si="11"/>
        <v>0</v>
      </c>
      <c r="AE17" s="134">
        <f t="shared" si="12"/>
        <v>0</v>
      </c>
      <c r="AF17" s="134">
        <f t="shared" si="13"/>
        <v>0</v>
      </c>
      <c r="AG17" s="134">
        <f t="shared" si="14"/>
        <v>0</v>
      </c>
      <c r="AH17" s="134">
        <f t="shared" si="15"/>
        <v>0</v>
      </c>
      <c r="AI17" s="134">
        <f t="shared" si="16"/>
        <v>0</v>
      </c>
    </row>
    <row r="18" spans="1:35" x14ac:dyDescent="0.2">
      <c r="A18" s="23"/>
      <c r="B18" s="143" t="str">
        <f>IFERROR(VLOOKUP(A18,Cierre!A:K,2,FALSE),"")</f>
        <v/>
      </c>
      <c r="C18" s="24"/>
      <c r="D18" s="24"/>
      <c r="E18" s="25"/>
      <c r="F18" s="25"/>
      <c r="G18" s="26"/>
      <c r="H18" s="27"/>
      <c r="I18" s="27"/>
      <c r="J18" s="28">
        <f t="shared" si="8"/>
        <v>0</v>
      </c>
      <c r="K18" s="28">
        <f t="shared" si="0"/>
        <v>0</v>
      </c>
      <c r="L18" s="29"/>
      <c r="M18" s="30">
        <f t="shared" si="17"/>
        <v>0</v>
      </c>
      <c r="N18" s="31" t="str">
        <f>IF(H18="","",ROUND(M18/VLOOKUP(YEAR(H18),SMMLV!$A$2:$B$40,2,FALSE),1))</f>
        <v/>
      </c>
      <c r="O18" s="69" t="str">
        <f t="shared" si="18"/>
        <v/>
      </c>
      <c r="P18" s="69" t="str">
        <f t="shared" si="19"/>
        <v/>
      </c>
      <c r="Q18" s="32"/>
      <c r="R18" s="33"/>
      <c r="S18" s="33"/>
      <c r="T18" s="33"/>
      <c r="U18" s="33"/>
      <c r="V18" s="33"/>
      <c r="W18" s="34"/>
      <c r="X18" s="34"/>
      <c r="Y18" s="34"/>
      <c r="Z18" s="34"/>
      <c r="AA18" s="34"/>
      <c r="AB18" s="34"/>
      <c r="AC18" s="34"/>
      <c r="AD18" s="134">
        <f t="shared" si="11"/>
        <v>0</v>
      </c>
      <c r="AE18" s="134">
        <f t="shared" si="12"/>
        <v>0</v>
      </c>
      <c r="AF18" s="134">
        <f t="shared" si="13"/>
        <v>0</v>
      </c>
      <c r="AG18" s="134">
        <f t="shared" si="14"/>
        <v>0</v>
      </c>
      <c r="AH18" s="134">
        <f t="shared" si="15"/>
        <v>0</v>
      </c>
      <c r="AI18" s="134">
        <f t="shared" si="16"/>
        <v>0</v>
      </c>
    </row>
    <row r="19" spans="1:35" x14ac:dyDescent="0.2">
      <c r="A19" s="23"/>
      <c r="B19" s="143" t="str">
        <f>IFERROR(VLOOKUP(A19,Cierre!A:K,2,FALSE),"")</f>
        <v/>
      </c>
      <c r="C19" s="24"/>
      <c r="D19" s="24"/>
      <c r="E19" s="25"/>
      <c r="F19" s="25"/>
      <c r="G19" s="26"/>
      <c r="H19" s="27"/>
      <c r="I19" s="27"/>
      <c r="J19" s="28">
        <f t="shared" si="8"/>
        <v>0</v>
      </c>
      <c r="K19" s="28">
        <f t="shared" si="0"/>
        <v>0</v>
      </c>
      <c r="L19" s="29"/>
      <c r="M19" s="30">
        <f t="shared" si="17"/>
        <v>0</v>
      </c>
      <c r="N19" s="31" t="str">
        <f>IF(H19="","",ROUND(M19/VLOOKUP(YEAR(H19),SMMLV!$A$2:$B$40,2,FALSE),1))</f>
        <v/>
      </c>
      <c r="O19" s="69" t="str">
        <f t="shared" si="18"/>
        <v/>
      </c>
      <c r="P19" s="69" t="str">
        <f t="shared" si="19"/>
        <v/>
      </c>
      <c r="Q19" s="32"/>
      <c r="R19" s="33"/>
      <c r="S19" s="33"/>
      <c r="T19" s="33"/>
      <c r="U19" s="33"/>
      <c r="V19" s="33"/>
      <c r="W19" s="34"/>
      <c r="X19" s="34"/>
      <c r="Y19" s="34"/>
      <c r="Z19" s="34"/>
      <c r="AA19" s="34"/>
      <c r="AB19" s="34"/>
      <c r="AC19" s="34"/>
      <c r="AD19" s="134">
        <f t="shared" si="11"/>
        <v>0</v>
      </c>
      <c r="AE19" s="134">
        <f t="shared" si="12"/>
        <v>0</v>
      </c>
      <c r="AF19" s="134">
        <f t="shared" si="13"/>
        <v>0</v>
      </c>
      <c r="AG19" s="134">
        <f t="shared" si="14"/>
        <v>0</v>
      </c>
      <c r="AH19" s="134">
        <f t="shared" si="15"/>
        <v>0</v>
      </c>
      <c r="AI19" s="134">
        <f t="shared" si="16"/>
        <v>0</v>
      </c>
    </row>
    <row r="20" spans="1:35" x14ac:dyDescent="0.2">
      <c r="A20" s="23"/>
      <c r="B20" s="143" t="str">
        <f>IFERROR(VLOOKUP(A20,Cierre!A:K,2,FALSE),"")</f>
        <v/>
      </c>
      <c r="C20" s="24"/>
      <c r="D20" s="24"/>
      <c r="E20" s="25"/>
      <c r="F20" s="25"/>
      <c r="G20" s="26"/>
      <c r="H20" s="27"/>
      <c r="I20" s="27"/>
      <c r="J20" s="28">
        <f t="shared" si="8"/>
        <v>0</v>
      </c>
      <c r="K20" s="28">
        <f t="shared" si="0"/>
        <v>0</v>
      </c>
      <c r="L20" s="29"/>
      <c r="M20" s="30">
        <f t="shared" si="17"/>
        <v>0</v>
      </c>
      <c r="N20" s="31" t="str">
        <f>IF(H20="","",ROUND(M20/VLOOKUP(YEAR(H20),SMMLV!$A$2:$B$40,2,FALSE),1))</f>
        <v/>
      </c>
      <c r="O20" s="69" t="str">
        <f t="shared" si="18"/>
        <v/>
      </c>
      <c r="P20" s="69" t="str">
        <f t="shared" si="19"/>
        <v/>
      </c>
      <c r="Q20" s="32"/>
      <c r="R20" s="33"/>
      <c r="S20" s="33"/>
      <c r="T20" s="33"/>
      <c r="U20" s="33"/>
      <c r="V20" s="33"/>
      <c r="W20" s="34"/>
      <c r="X20" s="34"/>
      <c r="Y20" s="34"/>
      <c r="Z20" s="34"/>
      <c r="AA20" s="34"/>
      <c r="AB20" s="34"/>
      <c r="AC20" s="34"/>
      <c r="AD20" s="134">
        <f t="shared" si="11"/>
        <v>0</v>
      </c>
      <c r="AE20" s="134">
        <f t="shared" si="12"/>
        <v>0</v>
      </c>
      <c r="AF20" s="134">
        <f t="shared" si="13"/>
        <v>0</v>
      </c>
      <c r="AG20" s="134">
        <f t="shared" si="14"/>
        <v>0</v>
      </c>
      <c r="AH20" s="134">
        <f t="shared" si="15"/>
        <v>0</v>
      </c>
      <c r="AI20" s="134">
        <f t="shared" si="16"/>
        <v>0</v>
      </c>
    </row>
    <row r="21" spans="1:35" x14ac:dyDescent="0.2">
      <c r="A21" s="23"/>
      <c r="B21" s="143" t="str">
        <f>IFERROR(VLOOKUP(A21,Cierre!A:K,2,FALSE),"")</f>
        <v/>
      </c>
      <c r="C21" s="24"/>
      <c r="D21" s="24"/>
      <c r="E21" s="25"/>
      <c r="F21" s="25"/>
      <c r="G21" s="26"/>
      <c r="H21" s="27"/>
      <c r="I21" s="27"/>
      <c r="J21" s="28">
        <f t="shared" si="8"/>
        <v>0</v>
      </c>
      <c r="K21" s="28">
        <f t="shared" si="0"/>
        <v>0</v>
      </c>
      <c r="L21" s="29"/>
      <c r="M21" s="30">
        <f t="shared" si="17"/>
        <v>0</v>
      </c>
      <c r="N21" s="31" t="str">
        <f>IF(H21="","",ROUND(M21/VLOOKUP(YEAR(H21),SMMLV!$A$2:$B$40,2,FALSE),1))</f>
        <v/>
      </c>
      <c r="O21" s="69" t="str">
        <f t="shared" si="18"/>
        <v/>
      </c>
      <c r="P21" s="69" t="str">
        <f t="shared" si="19"/>
        <v/>
      </c>
      <c r="Q21" s="32"/>
      <c r="R21" s="33"/>
      <c r="S21" s="33"/>
      <c r="T21" s="33"/>
      <c r="U21" s="33"/>
      <c r="V21" s="33"/>
      <c r="W21" s="34"/>
      <c r="X21" s="34"/>
      <c r="Y21" s="34"/>
      <c r="Z21" s="34"/>
      <c r="AA21" s="34"/>
      <c r="AB21" s="34"/>
      <c r="AC21" s="34"/>
      <c r="AD21" s="134">
        <f t="shared" si="11"/>
        <v>0</v>
      </c>
      <c r="AE21" s="134">
        <f t="shared" si="12"/>
        <v>0</v>
      </c>
      <c r="AF21" s="134">
        <f t="shared" si="13"/>
        <v>0</v>
      </c>
      <c r="AG21" s="134">
        <f t="shared" si="14"/>
        <v>0</v>
      </c>
      <c r="AH21" s="134">
        <f t="shared" si="15"/>
        <v>0</v>
      </c>
      <c r="AI21" s="134">
        <f t="shared" si="16"/>
        <v>0</v>
      </c>
    </row>
    <row r="22" spans="1:35" x14ac:dyDescent="0.2">
      <c r="A22" s="23"/>
      <c r="B22" s="143" t="str">
        <f>IFERROR(VLOOKUP(A22,Cierre!A:K,2,FALSE),"")</f>
        <v/>
      </c>
      <c r="C22" s="24"/>
      <c r="D22" s="24"/>
      <c r="E22" s="25"/>
      <c r="F22" s="25"/>
      <c r="G22" s="26"/>
      <c r="H22" s="27"/>
      <c r="I22" s="27"/>
      <c r="J22" s="28">
        <f t="shared" si="8"/>
        <v>0</v>
      </c>
      <c r="K22" s="28">
        <f t="shared" si="0"/>
        <v>0</v>
      </c>
      <c r="L22" s="29"/>
      <c r="M22" s="30">
        <f t="shared" si="17"/>
        <v>0</v>
      </c>
      <c r="N22" s="31" t="str">
        <f>IF(H22="","",ROUND(M22/VLOOKUP(YEAR(H22),SMMLV!$A$2:$B$40,2,FALSE),1))</f>
        <v/>
      </c>
      <c r="O22" s="69" t="str">
        <f t="shared" si="18"/>
        <v/>
      </c>
      <c r="P22" s="69" t="str">
        <f t="shared" si="19"/>
        <v/>
      </c>
      <c r="Q22" s="32"/>
      <c r="R22" s="33"/>
      <c r="S22" s="33"/>
      <c r="T22" s="33"/>
      <c r="U22" s="33"/>
      <c r="V22" s="33"/>
      <c r="W22" s="34"/>
      <c r="X22" s="34"/>
      <c r="Y22" s="34"/>
      <c r="Z22" s="34"/>
      <c r="AA22" s="34"/>
      <c r="AB22" s="34"/>
      <c r="AC22" s="34"/>
      <c r="AD22" s="134">
        <f t="shared" si="11"/>
        <v>0</v>
      </c>
      <c r="AE22" s="134">
        <f t="shared" si="12"/>
        <v>0</v>
      </c>
      <c r="AF22" s="134">
        <f t="shared" si="13"/>
        <v>0</v>
      </c>
      <c r="AG22" s="134">
        <f t="shared" si="14"/>
        <v>0</v>
      </c>
      <c r="AH22" s="134">
        <f t="shared" si="15"/>
        <v>0</v>
      </c>
      <c r="AI22" s="134">
        <f t="shared" si="16"/>
        <v>0</v>
      </c>
    </row>
    <row r="23" spans="1:35" x14ac:dyDescent="0.2">
      <c r="A23" s="23"/>
      <c r="B23" s="143" t="str">
        <f>IFERROR(VLOOKUP(A23,Cierre!A:K,2,FALSE),"")</f>
        <v/>
      </c>
      <c r="C23" s="24"/>
      <c r="D23" s="24"/>
      <c r="E23" s="25"/>
      <c r="F23" s="25"/>
      <c r="G23" s="26"/>
      <c r="H23" s="27"/>
      <c r="I23" s="27"/>
      <c r="J23" s="28">
        <f t="shared" si="8"/>
        <v>0</v>
      </c>
      <c r="K23" s="28">
        <f t="shared" si="0"/>
        <v>0</v>
      </c>
      <c r="L23" s="29"/>
      <c r="M23" s="30">
        <f t="shared" si="17"/>
        <v>0</v>
      </c>
      <c r="N23" s="31" t="str">
        <f>IF(H23="","",ROUND(M23/VLOOKUP(YEAR(H23),SMMLV!$A$2:$B$40,2,FALSE),1))</f>
        <v/>
      </c>
      <c r="O23" s="69" t="str">
        <f t="shared" si="18"/>
        <v/>
      </c>
      <c r="P23" s="69" t="str">
        <f t="shared" si="19"/>
        <v/>
      </c>
      <c r="Q23" s="32"/>
      <c r="R23" s="33"/>
      <c r="S23" s="33"/>
      <c r="T23" s="33"/>
      <c r="U23" s="33"/>
      <c r="V23" s="33"/>
      <c r="W23" s="34"/>
      <c r="X23" s="34"/>
      <c r="Y23" s="34"/>
      <c r="Z23" s="34"/>
      <c r="AA23" s="34"/>
      <c r="AB23" s="34"/>
      <c r="AC23" s="34"/>
      <c r="AD23" s="134">
        <f t="shared" si="11"/>
        <v>0</v>
      </c>
      <c r="AE23" s="134">
        <f t="shared" si="12"/>
        <v>0</v>
      </c>
      <c r="AF23" s="134">
        <f t="shared" si="13"/>
        <v>0</v>
      </c>
      <c r="AG23" s="134">
        <f t="shared" si="14"/>
        <v>0</v>
      </c>
      <c r="AH23" s="134">
        <f t="shared" si="15"/>
        <v>0</v>
      </c>
      <c r="AI23" s="134">
        <f t="shared" si="16"/>
        <v>0</v>
      </c>
    </row>
    <row r="24" spans="1:35" x14ac:dyDescent="0.2">
      <c r="A24" s="23"/>
      <c r="B24" s="143" t="str">
        <f>IFERROR(VLOOKUP(A24,Cierre!A:K,2,FALSE),"")</f>
        <v/>
      </c>
      <c r="C24" s="24"/>
      <c r="D24" s="24"/>
      <c r="E24" s="25"/>
      <c r="F24" s="25"/>
      <c r="G24" s="26"/>
      <c r="H24" s="27"/>
      <c r="I24" s="27"/>
      <c r="J24" s="28">
        <f t="shared" si="8"/>
        <v>0</v>
      </c>
      <c r="K24" s="28">
        <f t="shared" si="0"/>
        <v>0</v>
      </c>
      <c r="L24" s="29"/>
      <c r="M24" s="30">
        <f t="shared" si="17"/>
        <v>0</v>
      </c>
      <c r="N24" s="31" t="str">
        <f>IF(H24="","",ROUND(M24/VLOOKUP(YEAR(H24),SMMLV!$A$2:$B$40,2,FALSE),1))</f>
        <v/>
      </c>
      <c r="O24" s="69" t="str">
        <f t="shared" si="18"/>
        <v/>
      </c>
      <c r="P24" s="69" t="str">
        <f t="shared" si="19"/>
        <v/>
      </c>
      <c r="Q24" s="32"/>
      <c r="R24" s="33"/>
      <c r="S24" s="33"/>
      <c r="T24" s="33"/>
      <c r="U24" s="33"/>
      <c r="V24" s="33"/>
      <c r="W24" s="34"/>
      <c r="X24" s="34"/>
      <c r="Y24" s="34"/>
      <c r="Z24" s="34"/>
      <c r="AA24" s="34"/>
      <c r="AB24" s="34"/>
      <c r="AC24" s="34"/>
      <c r="AD24" s="134">
        <f t="shared" si="11"/>
        <v>0</v>
      </c>
      <c r="AE24" s="134">
        <f t="shared" si="12"/>
        <v>0</v>
      </c>
      <c r="AF24" s="134">
        <f t="shared" si="13"/>
        <v>0</v>
      </c>
      <c r="AG24" s="134">
        <f t="shared" si="14"/>
        <v>0</v>
      </c>
      <c r="AH24" s="134">
        <f t="shared" si="15"/>
        <v>0</v>
      </c>
      <c r="AI24" s="134">
        <f t="shared" si="16"/>
        <v>0</v>
      </c>
    </row>
    <row r="25" spans="1:35" x14ac:dyDescent="0.2">
      <c r="A25" s="23"/>
      <c r="B25" s="143" t="str">
        <f>IFERROR(VLOOKUP(A25,Cierre!A:K,2,FALSE),"")</f>
        <v/>
      </c>
      <c r="C25" s="24"/>
      <c r="D25" s="24"/>
      <c r="E25" s="25"/>
      <c r="F25" s="25"/>
      <c r="G25" s="26"/>
      <c r="H25" s="27"/>
      <c r="I25" s="27"/>
      <c r="J25" s="28">
        <f t="shared" si="8"/>
        <v>0</v>
      </c>
      <c r="K25" s="28">
        <f t="shared" si="0"/>
        <v>0</v>
      </c>
      <c r="L25" s="29"/>
      <c r="M25" s="30">
        <f t="shared" si="17"/>
        <v>0</v>
      </c>
      <c r="N25" s="31" t="str">
        <f>IF(H25="","",ROUND(M25/VLOOKUP(YEAR(H25),SMMLV!$A$2:$B$40,2,FALSE),1))</f>
        <v/>
      </c>
      <c r="O25" s="69" t="str">
        <f t="shared" si="18"/>
        <v/>
      </c>
      <c r="P25" s="69" t="str">
        <f t="shared" si="19"/>
        <v/>
      </c>
      <c r="Q25" s="32"/>
      <c r="R25" s="33"/>
      <c r="S25" s="33"/>
      <c r="T25" s="33"/>
      <c r="U25" s="33"/>
      <c r="V25" s="33"/>
      <c r="W25" s="34"/>
      <c r="X25" s="34"/>
      <c r="Y25" s="34"/>
      <c r="Z25" s="34"/>
      <c r="AA25" s="34"/>
      <c r="AB25" s="34"/>
      <c r="AC25" s="34"/>
      <c r="AD25" s="134">
        <f t="shared" si="11"/>
        <v>0</v>
      </c>
      <c r="AE25" s="134">
        <f t="shared" si="12"/>
        <v>0</v>
      </c>
      <c r="AF25" s="134">
        <f t="shared" si="13"/>
        <v>0</v>
      </c>
      <c r="AG25" s="134">
        <f t="shared" si="14"/>
        <v>0</v>
      </c>
      <c r="AH25" s="134">
        <f t="shared" si="15"/>
        <v>0</v>
      </c>
      <c r="AI25" s="134">
        <f t="shared" si="16"/>
        <v>0</v>
      </c>
    </row>
    <row r="26" spans="1:35" x14ac:dyDescent="0.2">
      <c r="A26" s="23"/>
      <c r="B26" s="143" t="str">
        <f>IFERROR(VLOOKUP(A26,Cierre!A:K,2,FALSE),"")</f>
        <v/>
      </c>
      <c r="C26" s="24"/>
      <c r="D26" s="24"/>
      <c r="E26" s="25"/>
      <c r="F26" s="25"/>
      <c r="G26" s="26"/>
      <c r="H26" s="27"/>
      <c r="I26" s="27"/>
      <c r="J26" s="28">
        <f t="shared" si="8"/>
        <v>0</v>
      </c>
      <c r="K26" s="28">
        <f t="shared" si="0"/>
        <v>0</v>
      </c>
      <c r="L26" s="29"/>
      <c r="M26" s="30">
        <f t="shared" si="17"/>
        <v>0</v>
      </c>
      <c r="N26" s="31" t="str">
        <f>IF(H26="","",ROUND(M26/VLOOKUP(YEAR(H26),SMMLV!$A$2:$B$40,2,FALSE),1))</f>
        <v/>
      </c>
      <c r="O26" s="69" t="str">
        <f t="shared" si="18"/>
        <v/>
      </c>
      <c r="P26" s="69" t="str">
        <f t="shared" si="19"/>
        <v/>
      </c>
      <c r="Q26" s="32"/>
      <c r="R26" s="33"/>
      <c r="S26" s="33"/>
      <c r="T26" s="33"/>
      <c r="U26" s="33"/>
      <c r="V26" s="33"/>
      <c r="W26" s="34"/>
      <c r="X26" s="34"/>
      <c r="Y26" s="34"/>
      <c r="Z26" s="34"/>
      <c r="AA26" s="34"/>
      <c r="AB26" s="34"/>
      <c r="AC26" s="34"/>
      <c r="AD26" s="134">
        <f t="shared" si="11"/>
        <v>0</v>
      </c>
      <c r="AE26" s="134">
        <f t="shared" si="12"/>
        <v>0</v>
      </c>
      <c r="AF26" s="134">
        <f t="shared" si="13"/>
        <v>0</v>
      </c>
      <c r="AG26" s="134">
        <f t="shared" si="14"/>
        <v>0</v>
      </c>
      <c r="AH26" s="134">
        <f t="shared" si="15"/>
        <v>0</v>
      </c>
      <c r="AI26" s="134">
        <f t="shared" si="16"/>
        <v>0</v>
      </c>
    </row>
    <row r="27" spans="1:35" x14ac:dyDescent="0.2">
      <c r="A27" s="23"/>
      <c r="B27" s="143" t="str">
        <f>IFERROR(VLOOKUP(A27,Cierre!A:K,2,FALSE),"")</f>
        <v/>
      </c>
      <c r="C27" s="24"/>
      <c r="D27" s="24"/>
      <c r="E27" s="25"/>
      <c r="F27" s="25"/>
      <c r="G27" s="26"/>
      <c r="H27" s="27"/>
      <c r="I27" s="27"/>
      <c r="J27" s="28">
        <f t="shared" si="8"/>
        <v>0</v>
      </c>
      <c r="K27" s="28">
        <f t="shared" si="0"/>
        <v>0</v>
      </c>
      <c r="L27" s="29"/>
      <c r="M27" s="30">
        <f t="shared" si="17"/>
        <v>0</v>
      </c>
      <c r="N27" s="31" t="str">
        <f>IF(H27="","",ROUND(M27/VLOOKUP(YEAR(H27),SMMLV!$A$2:$B$40,2,FALSE),1))</f>
        <v/>
      </c>
      <c r="O27" s="69" t="str">
        <f t="shared" si="18"/>
        <v/>
      </c>
      <c r="P27" s="69" t="str">
        <f t="shared" si="19"/>
        <v/>
      </c>
      <c r="Q27" s="32"/>
      <c r="R27" s="33"/>
      <c r="S27" s="33"/>
      <c r="T27" s="33"/>
      <c r="U27" s="33"/>
      <c r="V27" s="33"/>
      <c r="W27" s="34"/>
      <c r="X27" s="34"/>
      <c r="Y27" s="34"/>
      <c r="Z27" s="34"/>
      <c r="AA27" s="34"/>
      <c r="AB27" s="34"/>
      <c r="AC27" s="34"/>
      <c r="AD27" s="134">
        <f t="shared" si="11"/>
        <v>0</v>
      </c>
      <c r="AE27" s="134">
        <f t="shared" si="12"/>
        <v>0</v>
      </c>
      <c r="AF27" s="134">
        <f t="shared" si="13"/>
        <v>0</v>
      </c>
      <c r="AG27" s="134">
        <f t="shared" si="14"/>
        <v>0</v>
      </c>
      <c r="AH27" s="134">
        <f t="shared" si="15"/>
        <v>0</v>
      </c>
      <c r="AI27" s="134">
        <f t="shared" si="16"/>
        <v>0</v>
      </c>
    </row>
    <row r="28" spans="1:35" x14ac:dyDescent="0.2">
      <c r="A28" s="23"/>
      <c r="B28" s="143" t="str">
        <f>IFERROR(VLOOKUP(A28,Cierre!A:K,2,FALSE),"")</f>
        <v/>
      </c>
      <c r="C28" s="24"/>
      <c r="D28" s="24"/>
      <c r="E28" s="25"/>
      <c r="F28" s="25"/>
      <c r="G28" s="26"/>
      <c r="H28" s="27"/>
      <c r="I28" s="27"/>
      <c r="J28" s="28">
        <f t="shared" si="8"/>
        <v>0</v>
      </c>
      <c r="K28" s="28">
        <f t="shared" si="0"/>
        <v>0</v>
      </c>
      <c r="L28" s="29"/>
      <c r="M28" s="30">
        <f t="shared" si="17"/>
        <v>0</v>
      </c>
      <c r="N28" s="31" t="str">
        <f>IF(H28="","",ROUND(M28/VLOOKUP(YEAR(H28),SMMLV!$A$2:$B$40,2,FALSE),1))</f>
        <v/>
      </c>
      <c r="O28" s="69" t="str">
        <f t="shared" si="18"/>
        <v/>
      </c>
      <c r="P28" s="69" t="str">
        <f t="shared" si="19"/>
        <v/>
      </c>
      <c r="Q28" s="32"/>
      <c r="R28" s="33"/>
      <c r="S28" s="33"/>
      <c r="T28" s="33"/>
      <c r="U28" s="33"/>
      <c r="V28" s="33"/>
      <c r="W28" s="34"/>
      <c r="X28" s="34"/>
      <c r="Y28" s="34"/>
      <c r="Z28" s="34"/>
      <c r="AA28" s="34"/>
      <c r="AB28" s="34"/>
      <c r="AC28" s="34"/>
      <c r="AD28" s="134">
        <f t="shared" si="11"/>
        <v>0</v>
      </c>
      <c r="AE28" s="134">
        <f t="shared" si="12"/>
        <v>0</v>
      </c>
      <c r="AF28" s="134">
        <f t="shared" si="13"/>
        <v>0</v>
      </c>
      <c r="AG28" s="134">
        <f t="shared" si="14"/>
        <v>0</v>
      </c>
      <c r="AH28" s="134">
        <f t="shared" si="15"/>
        <v>0</v>
      </c>
      <c r="AI28" s="134">
        <f t="shared" si="16"/>
        <v>0</v>
      </c>
    </row>
    <row r="29" spans="1:35" x14ac:dyDescent="0.2">
      <c r="A29" s="23"/>
      <c r="B29" s="143" t="str">
        <f>IFERROR(VLOOKUP(A29,Cierre!A:K,2,FALSE),"")</f>
        <v/>
      </c>
      <c r="C29" s="24"/>
      <c r="D29" s="24"/>
      <c r="E29" s="25"/>
      <c r="F29" s="25"/>
      <c r="G29" s="26"/>
      <c r="H29" s="27"/>
      <c r="I29" s="27"/>
      <c r="J29" s="28">
        <f t="shared" si="8"/>
        <v>0</v>
      </c>
      <c r="K29" s="28">
        <f t="shared" si="0"/>
        <v>0</v>
      </c>
      <c r="L29" s="29"/>
      <c r="M29" s="30">
        <f t="shared" si="17"/>
        <v>0</v>
      </c>
      <c r="N29" s="31" t="str">
        <f>IF(H29="","",ROUND(M29/VLOOKUP(YEAR(H29),SMMLV!$A$2:$B$40,2,FALSE),1))</f>
        <v/>
      </c>
      <c r="O29" s="69" t="str">
        <f t="shared" si="18"/>
        <v/>
      </c>
      <c r="P29" s="69" t="str">
        <f t="shared" si="19"/>
        <v/>
      </c>
      <c r="Q29" s="32"/>
      <c r="R29" s="33"/>
      <c r="S29" s="33"/>
      <c r="T29" s="33"/>
      <c r="U29" s="33"/>
      <c r="V29" s="33"/>
      <c r="W29" s="34"/>
      <c r="X29" s="34"/>
      <c r="Y29" s="34"/>
      <c r="Z29" s="34"/>
      <c r="AA29" s="34"/>
      <c r="AB29" s="34"/>
      <c r="AC29" s="34"/>
      <c r="AD29" s="134">
        <f t="shared" si="11"/>
        <v>0</v>
      </c>
      <c r="AE29" s="134">
        <f t="shared" si="12"/>
        <v>0</v>
      </c>
      <c r="AF29" s="134">
        <f t="shared" si="13"/>
        <v>0</v>
      </c>
      <c r="AG29" s="134">
        <f t="shared" si="14"/>
        <v>0</v>
      </c>
      <c r="AH29" s="134">
        <f t="shared" si="15"/>
        <v>0</v>
      </c>
      <c r="AI29" s="134">
        <f t="shared" si="16"/>
        <v>0</v>
      </c>
    </row>
    <row r="30" spans="1:35" x14ac:dyDescent="0.2">
      <c r="A30" s="23"/>
      <c r="B30" s="143" t="str">
        <f>IFERROR(VLOOKUP(A30,Cierre!A:K,2,FALSE),"")</f>
        <v/>
      </c>
      <c r="C30" s="24"/>
      <c r="D30" s="24"/>
      <c r="E30" s="25"/>
      <c r="F30" s="25"/>
      <c r="G30" s="26"/>
      <c r="H30" s="27"/>
      <c r="I30" s="27"/>
      <c r="J30" s="28">
        <f t="shared" si="8"/>
        <v>0</v>
      </c>
      <c r="K30" s="28">
        <f t="shared" si="0"/>
        <v>0</v>
      </c>
      <c r="L30" s="29"/>
      <c r="M30" s="30">
        <f t="shared" si="17"/>
        <v>0</v>
      </c>
      <c r="N30" s="31" t="str">
        <f>IF(H30="","",ROUND(M30/VLOOKUP(YEAR(H30),SMMLV!$A$2:$B$40,2,FALSE),1))</f>
        <v/>
      </c>
      <c r="O30" s="69" t="str">
        <f t="shared" si="18"/>
        <v/>
      </c>
      <c r="P30" s="69" t="str">
        <f t="shared" si="19"/>
        <v/>
      </c>
      <c r="Q30" s="32"/>
      <c r="R30" s="33"/>
      <c r="S30" s="33"/>
      <c r="T30" s="33"/>
      <c r="U30" s="33"/>
      <c r="V30" s="33"/>
      <c r="W30" s="34"/>
      <c r="X30" s="34"/>
      <c r="Y30" s="34"/>
      <c r="Z30" s="34"/>
      <c r="AA30" s="34"/>
      <c r="AB30" s="34"/>
      <c r="AC30" s="34"/>
      <c r="AD30" s="134">
        <f t="shared" si="11"/>
        <v>0</v>
      </c>
      <c r="AE30" s="134">
        <f t="shared" si="12"/>
        <v>0</v>
      </c>
      <c r="AF30" s="134">
        <f t="shared" si="13"/>
        <v>0</v>
      </c>
      <c r="AG30" s="134">
        <f t="shared" si="14"/>
        <v>0</v>
      </c>
      <c r="AH30" s="134">
        <f t="shared" si="15"/>
        <v>0</v>
      </c>
      <c r="AI30" s="134">
        <f t="shared" si="16"/>
        <v>0</v>
      </c>
    </row>
    <row r="31" spans="1:35" x14ac:dyDescent="0.2">
      <c r="A31" s="23"/>
      <c r="B31" s="143" t="str">
        <f>IFERROR(VLOOKUP(A31,Cierre!A:K,2,FALSE),"")</f>
        <v/>
      </c>
      <c r="C31" s="24"/>
      <c r="D31" s="24"/>
      <c r="E31" s="25"/>
      <c r="F31" s="25"/>
      <c r="G31" s="26"/>
      <c r="H31" s="27"/>
      <c r="I31" s="27"/>
      <c r="J31" s="28">
        <f t="shared" si="8"/>
        <v>0</v>
      </c>
      <c r="K31" s="28">
        <f t="shared" si="0"/>
        <v>0</v>
      </c>
      <c r="L31" s="29"/>
      <c r="M31" s="30">
        <f t="shared" si="17"/>
        <v>0</v>
      </c>
      <c r="N31" s="31" t="str">
        <f>IF(H31="","",ROUND(M31/VLOOKUP(YEAR(H31),SMMLV!$A$2:$B$40,2,FALSE),1))</f>
        <v/>
      </c>
      <c r="O31" s="69" t="str">
        <f t="shared" si="18"/>
        <v/>
      </c>
      <c r="P31" s="69" t="str">
        <f t="shared" si="19"/>
        <v/>
      </c>
      <c r="Q31" s="32"/>
      <c r="R31" s="33"/>
      <c r="S31" s="33"/>
      <c r="T31" s="33"/>
      <c r="U31" s="33"/>
      <c r="V31" s="33"/>
      <c r="W31" s="34"/>
      <c r="X31" s="34"/>
      <c r="Y31" s="34"/>
      <c r="Z31" s="34"/>
      <c r="AA31" s="34"/>
      <c r="AB31" s="34"/>
      <c r="AC31" s="34"/>
      <c r="AD31" s="134">
        <f t="shared" si="11"/>
        <v>0</v>
      </c>
      <c r="AE31" s="134">
        <f t="shared" si="12"/>
        <v>0</v>
      </c>
      <c r="AF31" s="134">
        <f t="shared" si="13"/>
        <v>0</v>
      </c>
      <c r="AG31" s="134">
        <f t="shared" si="14"/>
        <v>0</v>
      </c>
      <c r="AH31" s="134">
        <f t="shared" si="15"/>
        <v>0</v>
      </c>
      <c r="AI31" s="134">
        <f t="shared" si="16"/>
        <v>0</v>
      </c>
    </row>
    <row r="32" spans="1:35" x14ac:dyDescent="0.2">
      <c r="A32" s="23"/>
      <c r="B32" s="143" t="str">
        <f>IFERROR(VLOOKUP(A32,Cierre!A:K,2,FALSE),"")</f>
        <v/>
      </c>
      <c r="C32" s="24"/>
      <c r="D32" s="24"/>
      <c r="E32" s="25"/>
      <c r="F32" s="25"/>
      <c r="G32" s="26"/>
      <c r="H32" s="27"/>
      <c r="I32" s="27"/>
      <c r="J32" s="28">
        <f t="shared" si="8"/>
        <v>0</v>
      </c>
      <c r="K32" s="28">
        <f t="shared" si="0"/>
        <v>0</v>
      </c>
      <c r="L32" s="29"/>
      <c r="M32" s="30">
        <f t="shared" si="17"/>
        <v>0</v>
      </c>
      <c r="N32" s="31" t="str">
        <f>IF(H32="","",ROUND(M32/VLOOKUP(YEAR(H32),SMMLV!$A$2:$B$40,2,FALSE),1))</f>
        <v/>
      </c>
      <c r="O32" s="69" t="str">
        <f t="shared" si="18"/>
        <v/>
      </c>
      <c r="P32" s="69" t="str">
        <f t="shared" si="19"/>
        <v/>
      </c>
      <c r="Q32" s="32"/>
      <c r="R32" s="33"/>
      <c r="S32" s="33"/>
      <c r="T32" s="33"/>
      <c r="U32" s="33"/>
      <c r="V32" s="33"/>
      <c r="W32" s="34"/>
      <c r="X32" s="34"/>
      <c r="Y32" s="34"/>
      <c r="Z32" s="34"/>
      <c r="AA32" s="34"/>
      <c r="AB32" s="34"/>
      <c r="AC32" s="34"/>
      <c r="AD32" s="134">
        <f t="shared" si="11"/>
        <v>0</v>
      </c>
      <c r="AE32" s="134">
        <f t="shared" si="12"/>
        <v>0</v>
      </c>
      <c r="AF32" s="134">
        <f t="shared" si="13"/>
        <v>0</v>
      </c>
      <c r="AG32" s="134">
        <f t="shared" si="14"/>
        <v>0</v>
      </c>
      <c r="AH32" s="134">
        <f t="shared" si="15"/>
        <v>0</v>
      </c>
      <c r="AI32" s="134">
        <f t="shared" si="16"/>
        <v>0</v>
      </c>
    </row>
    <row r="33" spans="1:35" x14ac:dyDescent="0.2">
      <c r="A33" s="23"/>
      <c r="B33" s="143" t="str">
        <f>IFERROR(VLOOKUP(A33,Cierre!A:K,2,FALSE),"")</f>
        <v/>
      </c>
      <c r="C33" s="24"/>
      <c r="D33" s="24"/>
      <c r="E33" s="137"/>
      <c r="F33" s="25"/>
      <c r="G33" s="26"/>
      <c r="H33" s="27"/>
      <c r="I33" s="27"/>
      <c r="J33" s="28">
        <f t="shared" si="8"/>
        <v>0</v>
      </c>
      <c r="K33" s="28">
        <f t="shared" si="0"/>
        <v>0</v>
      </c>
      <c r="L33" s="29"/>
      <c r="M33" s="30">
        <f t="shared" si="17"/>
        <v>0</v>
      </c>
      <c r="N33" s="31" t="str">
        <f>IF(H33="","",ROUND(M33/VLOOKUP(YEAR(H33),SMMLV!$A$2:$B$40,2,FALSE),1))</f>
        <v/>
      </c>
      <c r="O33" s="69" t="str">
        <f t="shared" si="18"/>
        <v/>
      </c>
      <c r="P33" s="69" t="str">
        <f t="shared" si="19"/>
        <v/>
      </c>
      <c r="Q33" s="32"/>
      <c r="R33" s="33"/>
      <c r="S33" s="33"/>
      <c r="T33" s="33"/>
      <c r="U33" s="33"/>
      <c r="V33" s="33"/>
      <c r="W33" s="34"/>
      <c r="X33" s="34"/>
      <c r="Y33" s="34"/>
      <c r="Z33" s="34"/>
      <c r="AA33" s="34"/>
      <c r="AB33" s="34"/>
      <c r="AC33" s="34"/>
      <c r="AD33" s="134">
        <f t="shared" si="11"/>
        <v>0</v>
      </c>
      <c r="AE33" s="134">
        <f t="shared" si="12"/>
        <v>0</v>
      </c>
      <c r="AF33" s="134">
        <f t="shared" si="13"/>
        <v>0</v>
      </c>
      <c r="AG33" s="134">
        <f t="shared" si="14"/>
        <v>0</v>
      </c>
      <c r="AH33" s="134">
        <f t="shared" si="15"/>
        <v>0</v>
      </c>
      <c r="AI33" s="134">
        <f t="shared" si="16"/>
        <v>0</v>
      </c>
    </row>
    <row r="34" spans="1:35" x14ac:dyDescent="0.2">
      <c r="A34" s="23"/>
      <c r="B34" s="143" t="str">
        <f>IFERROR(VLOOKUP(A34,Cierre!A:K,2,FALSE),"")</f>
        <v/>
      </c>
      <c r="C34" s="24"/>
      <c r="D34" s="24"/>
      <c r="E34" s="137"/>
      <c r="F34" s="25"/>
      <c r="G34" s="26"/>
      <c r="H34" s="27"/>
      <c r="I34" s="27"/>
      <c r="J34" s="28">
        <f t="shared" si="8"/>
        <v>0</v>
      </c>
      <c r="K34" s="28">
        <f t="shared" si="0"/>
        <v>0</v>
      </c>
      <c r="L34" s="29"/>
      <c r="M34" s="30">
        <f t="shared" si="17"/>
        <v>0</v>
      </c>
      <c r="N34" s="31" t="str">
        <f>IF(H34="","",ROUND(M34/VLOOKUP(YEAR(H34),SMMLV!$A$2:$B$40,2,FALSE),1))</f>
        <v/>
      </c>
      <c r="O34" s="69" t="str">
        <f t="shared" si="18"/>
        <v/>
      </c>
      <c r="P34" s="69" t="str">
        <f t="shared" si="19"/>
        <v/>
      </c>
      <c r="Q34" s="32"/>
      <c r="R34" s="33"/>
      <c r="S34" s="33"/>
      <c r="T34" s="33"/>
      <c r="U34" s="33"/>
      <c r="V34" s="33"/>
      <c r="W34" s="34"/>
      <c r="X34" s="34"/>
      <c r="Y34" s="34"/>
      <c r="Z34" s="34"/>
      <c r="AA34" s="34"/>
      <c r="AB34" s="34"/>
      <c r="AC34" s="34"/>
      <c r="AD34" s="134">
        <f t="shared" si="11"/>
        <v>0</v>
      </c>
      <c r="AE34" s="134">
        <f t="shared" si="12"/>
        <v>0</v>
      </c>
      <c r="AF34" s="134">
        <f t="shared" si="13"/>
        <v>0</v>
      </c>
      <c r="AG34" s="134">
        <f t="shared" si="14"/>
        <v>0</v>
      </c>
      <c r="AH34" s="134">
        <f t="shared" si="15"/>
        <v>0</v>
      </c>
      <c r="AI34" s="134">
        <f t="shared" si="16"/>
        <v>0</v>
      </c>
    </row>
    <row r="35" spans="1:35" x14ac:dyDescent="0.2">
      <c r="A35" s="23"/>
      <c r="B35" s="143" t="str">
        <f>IFERROR(VLOOKUP(A35,Cierre!A:K,2,FALSE),"")</f>
        <v/>
      </c>
      <c r="C35" s="24"/>
      <c r="D35" s="24"/>
      <c r="E35" s="25"/>
      <c r="F35" s="25"/>
      <c r="G35" s="26"/>
      <c r="H35" s="27"/>
      <c r="I35" s="27"/>
      <c r="J35" s="28">
        <f t="shared" si="8"/>
        <v>0</v>
      </c>
      <c r="K35" s="28">
        <f t="shared" si="0"/>
        <v>0</v>
      </c>
      <c r="L35" s="29"/>
      <c r="M35" s="30">
        <f t="shared" si="17"/>
        <v>0</v>
      </c>
      <c r="N35" s="31" t="str">
        <f>IF(H35="","",ROUND(M35/VLOOKUP(YEAR(H35),SMMLV!$A$2:$B$40,2,FALSE),1))</f>
        <v/>
      </c>
      <c r="O35" s="69" t="str">
        <f t="shared" si="18"/>
        <v/>
      </c>
      <c r="P35" s="69" t="str">
        <f t="shared" si="19"/>
        <v/>
      </c>
      <c r="Q35" s="32"/>
      <c r="R35" s="33"/>
      <c r="S35" s="33"/>
      <c r="T35" s="33"/>
      <c r="U35" s="33"/>
      <c r="V35" s="33"/>
      <c r="W35" s="34"/>
      <c r="X35" s="34"/>
      <c r="Y35" s="34"/>
      <c r="Z35" s="34"/>
      <c r="AA35" s="34"/>
      <c r="AB35" s="34"/>
      <c r="AC35" s="34"/>
      <c r="AD35" s="134">
        <f t="shared" si="11"/>
        <v>0</v>
      </c>
      <c r="AE35" s="134">
        <f t="shared" si="12"/>
        <v>0</v>
      </c>
      <c r="AF35" s="134">
        <f t="shared" si="13"/>
        <v>0</v>
      </c>
      <c r="AG35" s="134">
        <f t="shared" si="14"/>
        <v>0</v>
      </c>
      <c r="AH35" s="134">
        <f t="shared" si="15"/>
        <v>0</v>
      </c>
      <c r="AI35" s="134">
        <f t="shared" si="16"/>
        <v>0</v>
      </c>
    </row>
    <row r="36" spans="1:35" x14ac:dyDescent="0.2">
      <c r="A36" s="23"/>
      <c r="B36" s="143" t="str">
        <f>IFERROR(VLOOKUP(A36,Cierre!A:K,2,FALSE),"")</f>
        <v/>
      </c>
      <c r="C36" s="24"/>
      <c r="D36" s="24"/>
      <c r="E36" s="25"/>
      <c r="F36" s="25"/>
      <c r="G36" s="26"/>
      <c r="H36" s="27"/>
      <c r="I36" s="27"/>
      <c r="J36" s="28">
        <f t="shared" si="8"/>
        <v>0</v>
      </c>
      <c r="K36" s="28">
        <f t="shared" si="0"/>
        <v>0</v>
      </c>
      <c r="L36" s="29"/>
      <c r="M36" s="30">
        <f t="shared" si="17"/>
        <v>0</v>
      </c>
      <c r="N36" s="31" t="str">
        <f>IF(H36="","",ROUND(M36/VLOOKUP(YEAR(H36),SMMLV!$A$2:$B$40,2,FALSE),1))</f>
        <v/>
      </c>
      <c r="O36" s="69" t="str">
        <f t="shared" si="18"/>
        <v/>
      </c>
      <c r="P36" s="69" t="str">
        <f t="shared" si="19"/>
        <v/>
      </c>
      <c r="Q36" s="32"/>
      <c r="R36" s="33"/>
      <c r="S36" s="33"/>
      <c r="T36" s="33"/>
      <c r="U36" s="33"/>
      <c r="V36" s="33"/>
      <c r="W36" s="34"/>
      <c r="X36" s="34"/>
      <c r="Y36" s="34"/>
      <c r="Z36" s="34"/>
      <c r="AA36" s="34"/>
      <c r="AB36" s="34"/>
      <c r="AC36" s="34"/>
      <c r="AD36" s="134">
        <f t="shared" si="11"/>
        <v>0</v>
      </c>
      <c r="AE36" s="134">
        <f t="shared" si="12"/>
        <v>0</v>
      </c>
      <c r="AF36" s="134">
        <f t="shared" si="13"/>
        <v>0</v>
      </c>
      <c r="AG36" s="134">
        <f t="shared" si="14"/>
        <v>0</v>
      </c>
      <c r="AH36" s="134">
        <f t="shared" si="15"/>
        <v>0</v>
      </c>
      <c r="AI36" s="134">
        <f t="shared" si="16"/>
        <v>0</v>
      </c>
    </row>
    <row r="37" spans="1:35" x14ac:dyDescent="0.2">
      <c r="A37" s="23"/>
      <c r="B37" s="143" t="str">
        <f>IFERROR(VLOOKUP(A37,Cierre!A:K,2,FALSE),"")</f>
        <v/>
      </c>
      <c r="C37" s="24"/>
      <c r="D37" s="24"/>
      <c r="E37" s="25"/>
      <c r="F37" s="25"/>
      <c r="G37" s="26"/>
      <c r="H37" s="27"/>
      <c r="I37" s="27"/>
      <c r="J37" s="28">
        <f t="shared" si="8"/>
        <v>0</v>
      </c>
      <c r="K37" s="28">
        <f t="shared" si="0"/>
        <v>0</v>
      </c>
      <c r="L37" s="29"/>
      <c r="M37" s="30">
        <f t="shared" si="17"/>
        <v>0</v>
      </c>
      <c r="N37" s="31" t="str">
        <f>IF(H37="","",ROUND(M37/VLOOKUP(YEAR(H37),SMMLV!$A$2:$B$40,2,FALSE),1))</f>
        <v/>
      </c>
      <c r="O37" s="69" t="str">
        <f t="shared" si="18"/>
        <v/>
      </c>
      <c r="P37" s="69" t="str">
        <f t="shared" si="19"/>
        <v/>
      </c>
      <c r="Q37" s="32"/>
      <c r="R37" s="33"/>
      <c r="S37" s="33"/>
      <c r="T37" s="33"/>
      <c r="U37" s="33"/>
      <c r="V37" s="33"/>
      <c r="W37" s="34"/>
      <c r="X37" s="34"/>
      <c r="Y37" s="34"/>
      <c r="Z37" s="34"/>
      <c r="AA37" s="34"/>
      <c r="AB37" s="34"/>
      <c r="AC37" s="34"/>
      <c r="AD37" s="134">
        <f t="shared" si="11"/>
        <v>0</v>
      </c>
      <c r="AE37" s="134">
        <f t="shared" si="12"/>
        <v>0</v>
      </c>
      <c r="AF37" s="134">
        <f t="shared" si="13"/>
        <v>0</v>
      </c>
      <c r="AG37" s="134">
        <f t="shared" si="14"/>
        <v>0</v>
      </c>
      <c r="AH37" s="134">
        <f t="shared" si="15"/>
        <v>0</v>
      </c>
      <c r="AI37" s="134">
        <f t="shared" si="16"/>
        <v>0</v>
      </c>
    </row>
    <row r="38" spans="1:35" x14ac:dyDescent="0.2">
      <c r="A38" s="23"/>
      <c r="B38" s="143" t="str">
        <f>IFERROR(VLOOKUP(A38,Cierre!A:K,2,FALSE),"")</f>
        <v/>
      </c>
      <c r="C38" s="24"/>
      <c r="D38" s="24"/>
      <c r="E38" s="25"/>
      <c r="F38" s="25"/>
      <c r="G38" s="26"/>
      <c r="H38" s="27"/>
      <c r="I38" s="27"/>
      <c r="J38" s="28">
        <f t="shared" si="8"/>
        <v>0</v>
      </c>
      <c r="K38" s="28">
        <f t="shared" si="0"/>
        <v>0</v>
      </c>
      <c r="L38" s="29"/>
      <c r="M38" s="30">
        <f t="shared" si="17"/>
        <v>0</v>
      </c>
      <c r="N38" s="31" t="str">
        <f>IF(H38="","",ROUND(M38/VLOOKUP(YEAR(H38),SMMLV!$A$2:$B$40,2,FALSE),1))</f>
        <v/>
      </c>
      <c r="O38" s="69" t="str">
        <f t="shared" si="18"/>
        <v/>
      </c>
      <c r="P38" s="69" t="str">
        <f t="shared" si="19"/>
        <v/>
      </c>
      <c r="Q38" s="32"/>
      <c r="R38" s="33"/>
      <c r="S38" s="33"/>
      <c r="T38" s="33"/>
      <c r="U38" s="33"/>
      <c r="V38" s="33"/>
      <c r="W38" s="34"/>
      <c r="X38" s="34"/>
      <c r="Y38" s="34"/>
      <c r="Z38" s="34"/>
      <c r="AA38" s="34"/>
      <c r="AB38" s="34"/>
      <c r="AC38" s="34"/>
      <c r="AD38" s="134">
        <f t="shared" si="11"/>
        <v>0</v>
      </c>
      <c r="AE38" s="134">
        <f t="shared" si="12"/>
        <v>0</v>
      </c>
      <c r="AF38" s="134">
        <f t="shared" si="13"/>
        <v>0</v>
      </c>
      <c r="AG38" s="134">
        <f t="shared" si="14"/>
        <v>0</v>
      </c>
      <c r="AH38" s="134">
        <f t="shared" si="15"/>
        <v>0</v>
      </c>
      <c r="AI38" s="134">
        <f t="shared" si="16"/>
        <v>0</v>
      </c>
    </row>
    <row r="39" spans="1:35" x14ac:dyDescent="0.2">
      <c r="A39" s="23"/>
      <c r="B39" s="143" t="str">
        <f>IFERROR(VLOOKUP(A39,Cierre!A:K,2,FALSE),"")</f>
        <v/>
      </c>
      <c r="C39" s="24"/>
      <c r="D39" s="24"/>
      <c r="E39" s="25"/>
      <c r="F39" s="25"/>
      <c r="G39" s="26"/>
      <c r="H39" s="27"/>
      <c r="I39" s="27"/>
      <c r="J39" s="28">
        <f t="shared" si="8"/>
        <v>0</v>
      </c>
      <c r="K39" s="28">
        <f t="shared" si="0"/>
        <v>0</v>
      </c>
      <c r="L39" s="29"/>
      <c r="M39" s="30">
        <f t="shared" si="17"/>
        <v>0</v>
      </c>
      <c r="N39" s="31" t="str">
        <f>IF(H39="","",ROUND(M39/VLOOKUP(YEAR(H39),SMMLV!$A$2:$B$40,2,FALSE),1))</f>
        <v/>
      </c>
      <c r="O39" s="69" t="str">
        <f t="shared" si="18"/>
        <v/>
      </c>
      <c r="P39" s="69" t="str">
        <f t="shared" si="19"/>
        <v/>
      </c>
      <c r="Q39" s="32"/>
      <c r="R39" s="33"/>
      <c r="S39" s="33"/>
      <c r="T39" s="33"/>
      <c r="U39" s="33"/>
      <c r="V39" s="33"/>
      <c r="W39" s="34"/>
      <c r="X39" s="34"/>
      <c r="Y39" s="34"/>
      <c r="Z39" s="34"/>
      <c r="AA39" s="34"/>
      <c r="AB39" s="34"/>
      <c r="AC39" s="34"/>
      <c r="AD39" s="134">
        <f t="shared" si="11"/>
        <v>0</v>
      </c>
      <c r="AE39" s="134">
        <f t="shared" si="12"/>
        <v>0</v>
      </c>
      <c r="AF39" s="134">
        <f t="shared" si="13"/>
        <v>0</v>
      </c>
      <c r="AG39" s="134">
        <f t="shared" si="14"/>
        <v>0</v>
      </c>
      <c r="AH39" s="134">
        <f t="shared" si="15"/>
        <v>0</v>
      </c>
      <c r="AI39" s="134">
        <f t="shared" si="16"/>
        <v>0</v>
      </c>
    </row>
    <row r="40" spans="1:35" x14ac:dyDescent="0.2">
      <c r="A40" s="23"/>
      <c r="B40" s="143" t="str">
        <f>IFERROR(VLOOKUP(A40,Cierre!A:K,2,FALSE),"")</f>
        <v/>
      </c>
      <c r="C40" s="24"/>
      <c r="D40" s="24"/>
      <c r="E40" s="25"/>
      <c r="F40" s="25"/>
      <c r="G40" s="26"/>
      <c r="H40" s="27"/>
      <c r="I40" s="27"/>
      <c r="J40" s="28">
        <f t="shared" si="8"/>
        <v>0</v>
      </c>
      <c r="K40" s="28">
        <f t="shared" si="0"/>
        <v>0</v>
      </c>
      <c r="L40" s="29"/>
      <c r="M40" s="30">
        <f t="shared" si="17"/>
        <v>0</v>
      </c>
      <c r="N40" s="31" t="str">
        <f>IF(H40="","",ROUND(M40/VLOOKUP(YEAR(H40),SMMLV!$A$2:$B$40,2,FALSE),1))</f>
        <v/>
      </c>
      <c r="O40" s="69" t="str">
        <f t="shared" si="18"/>
        <v/>
      </c>
      <c r="P40" s="69" t="str">
        <f t="shared" si="19"/>
        <v/>
      </c>
      <c r="Q40" s="32"/>
      <c r="R40" s="33"/>
      <c r="S40" s="33"/>
      <c r="T40" s="33"/>
      <c r="U40" s="33"/>
      <c r="V40" s="33"/>
      <c r="W40" s="34"/>
      <c r="X40" s="34"/>
      <c r="Y40" s="34"/>
      <c r="Z40" s="34"/>
      <c r="AA40" s="34"/>
      <c r="AB40" s="34"/>
      <c r="AC40" s="34"/>
      <c r="AD40" s="134">
        <f t="shared" si="11"/>
        <v>0</v>
      </c>
      <c r="AE40" s="134">
        <f t="shared" si="12"/>
        <v>0</v>
      </c>
      <c r="AF40" s="134">
        <f t="shared" si="13"/>
        <v>0</v>
      </c>
      <c r="AG40" s="134">
        <f t="shared" si="14"/>
        <v>0</v>
      </c>
      <c r="AH40" s="134">
        <f t="shared" si="15"/>
        <v>0</v>
      </c>
      <c r="AI40" s="134">
        <f t="shared" si="16"/>
        <v>0</v>
      </c>
    </row>
    <row r="41" spans="1:35" x14ac:dyDescent="0.2">
      <c r="A41" s="23"/>
      <c r="B41" s="143" t="str">
        <f>IFERROR(VLOOKUP(A41,Cierre!A:K,2,FALSE),"")</f>
        <v/>
      </c>
      <c r="C41" s="24"/>
      <c r="D41" s="24"/>
      <c r="E41" s="25"/>
      <c r="F41" s="25"/>
      <c r="G41" s="26"/>
      <c r="H41" s="27"/>
      <c r="I41" s="27"/>
      <c r="J41" s="28">
        <f t="shared" si="8"/>
        <v>0</v>
      </c>
      <c r="K41" s="28">
        <f t="shared" si="0"/>
        <v>0</v>
      </c>
      <c r="L41" s="29"/>
      <c r="M41" s="30">
        <f t="shared" ref="M41:M97" si="20">ROUND(L41*G41,0)</f>
        <v>0</v>
      </c>
      <c r="N41" s="31" t="str">
        <f>IF(H41="","",ROUND(M41/VLOOKUP(YEAR(H41),SMMLV!$A$2:$B$40,2,FALSE),1))</f>
        <v/>
      </c>
      <c r="O41" s="69" t="str">
        <f t="shared" ref="O41:O97" si="21">IFERROR(ROUND(N41/K41,2),"")</f>
        <v/>
      </c>
      <c r="P41" s="69" t="str">
        <f t="shared" ref="P41:P97" si="22">N41</f>
        <v/>
      </c>
      <c r="Q41" s="32"/>
      <c r="R41" s="33"/>
      <c r="S41" s="33"/>
      <c r="T41" s="33"/>
      <c r="U41" s="33"/>
      <c r="V41" s="33"/>
      <c r="W41" s="34"/>
      <c r="X41" s="34"/>
      <c r="Y41" s="34"/>
      <c r="Z41" s="34"/>
      <c r="AA41" s="34"/>
      <c r="AB41" s="34"/>
      <c r="AC41" s="34"/>
      <c r="AD41" s="134">
        <f t="shared" si="11"/>
        <v>0</v>
      </c>
      <c r="AE41" s="134">
        <f t="shared" si="12"/>
        <v>0</v>
      </c>
      <c r="AF41" s="134">
        <f t="shared" si="13"/>
        <v>0</v>
      </c>
      <c r="AG41" s="134">
        <f t="shared" si="14"/>
        <v>0</v>
      </c>
      <c r="AH41" s="134">
        <f t="shared" si="15"/>
        <v>0</v>
      </c>
      <c r="AI41" s="134">
        <f t="shared" si="16"/>
        <v>0</v>
      </c>
    </row>
    <row r="42" spans="1:35" x14ac:dyDescent="0.2">
      <c r="A42" s="23"/>
      <c r="B42" s="143" t="str">
        <f>IFERROR(VLOOKUP(A42,Cierre!A:K,2,FALSE),"")</f>
        <v/>
      </c>
      <c r="C42" s="24"/>
      <c r="D42" s="24"/>
      <c r="E42" s="25"/>
      <c r="F42" s="25"/>
      <c r="G42" s="26"/>
      <c r="H42" s="27"/>
      <c r="I42" s="27"/>
      <c r="J42" s="28">
        <f t="shared" si="8"/>
        <v>0</v>
      </c>
      <c r="K42" s="28">
        <f t="shared" si="0"/>
        <v>0</v>
      </c>
      <c r="L42" s="29"/>
      <c r="M42" s="30">
        <f t="shared" si="20"/>
        <v>0</v>
      </c>
      <c r="N42" s="31" t="str">
        <f>IF(H42="","",ROUND(M42/VLOOKUP(YEAR(H42),SMMLV!$A$2:$B$40,2,FALSE),1))</f>
        <v/>
      </c>
      <c r="O42" s="69" t="str">
        <f t="shared" si="21"/>
        <v/>
      </c>
      <c r="P42" s="69" t="str">
        <f t="shared" si="22"/>
        <v/>
      </c>
      <c r="Q42" s="32"/>
      <c r="R42" s="33"/>
      <c r="S42" s="33"/>
      <c r="T42" s="33"/>
      <c r="U42" s="33"/>
      <c r="V42" s="33"/>
      <c r="W42" s="34"/>
      <c r="X42" s="34"/>
      <c r="Y42" s="34"/>
      <c r="Z42" s="34"/>
      <c r="AA42" s="34"/>
      <c r="AB42" s="34"/>
      <c r="AC42" s="34"/>
      <c r="AD42" s="134">
        <f t="shared" si="11"/>
        <v>0</v>
      </c>
      <c r="AE42" s="134">
        <f t="shared" si="12"/>
        <v>0</v>
      </c>
      <c r="AF42" s="134">
        <f t="shared" si="13"/>
        <v>0</v>
      </c>
      <c r="AG42" s="134">
        <f t="shared" si="14"/>
        <v>0</v>
      </c>
      <c r="AH42" s="134">
        <f t="shared" si="15"/>
        <v>0</v>
      </c>
      <c r="AI42" s="134">
        <f t="shared" si="16"/>
        <v>0</v>
      </c>
    </row>
    <row r="43" spans="1:35" x14ac:dyDescent="0.2">
      <c r="A43" s="23"/>
      <c r="B43" s="143" t="str">
        <f>IFERROR(VLOOKUP(A43,Cierre!A:K,2,FALSE),"")</f>
        <v/>
      </c>
      <c r="C43" s="24"/>
      <c r="D43" s="24"/>
      <c r="E43" s="25"/>
      <c r="F43" s="25"/>
      <c r="G43" s="26"/>
      <c r="H43" s="27"/>
      <c r="I43" s="27"/>
      <c r="J43" s="28">
        <f t="shared" si="8"/>
        <v>0</v>
      </c>
      <c r="K43" s="28">
        <f t="shared" si="0"/>
        <v>0</v>
      </c>
      <c r="L43" s="29"/>
      <c r="M43" s="30">
        <f t="shared" si="20"/>
        <v>0</v>
      </c>
      <c r="N43" s="31" t="str">
        <f>IF(H43="","",ROUND(M43/VLOOKUP(YEAR(H43),SMMLV!$A$2:$B$40,2,FALSE),1))</f>
        <v/>
      </c>
      <c r="O43" s="69" t="str">
        <f t="shared" si="21"/>
        <v/>
      </c>
      <c r="P43" s="69" t="str">
        <f t="shared" si="22"/>
        <v/>
      </c>
      <c r="Q43" s="32"/>
      <c r="R43" s="33"/>
      <c r="S43" s="33"/>
      <c r="T43" s="33"/>
      <c r="U43" s="33"/>
      <c r="V43" s="33"/>
      <c r="W43" s="34"/>
      <c r="X43" s="34"/>
      <c r="Y43" s="34"/>
      <c r="Z43" s="34"/>
      <c r="AA43" s="34"/>
      <c r="AB43" s="34"/>
      <c r="AC43" s="34"/>
      <c r="AD43" s="134">
        <f t="shared" si="11"/>
        <v>0</v>
      </c>
      <c r="AE43" s="134">
        <f t="shared" si="12"/>
        <v>0</v>
      </c>
      <c r="AF43" s="134">
        <f t="shared" si="13"/>
        <v>0</v>
      </c>
      <c r="AG43" s="134">
        <f t="shared" si="14"/>
        <v>0</v>
      </c>
      <c r="AH43" s="134">
        <f t="shared" si="15"/>
        <v>0</v>
      </c>
      <c r="AI43" s="134">
        <f t="shared" si="16"/>
        <v>0</v>
      </c>
    </row>
    <row r="44" spans="1:35" x14ac:dyDescent="0.2">
      <c r="A44" s="23"/>
      <c r="B44" s="143" t="str">
        <f>IFERROR(VLOOKUP(A44,Cierre!A:K,2,FALSE),"")</f>
        <v/>
      </c>
      <c r="C44" s="24"/>
      <c r="D44" s="24"/>
      <c r="E44" s="25"/>
      <c r="F44" s="25"/>
      <c r="G44" s="26"/>
      <c r="H44" s="27"/>
      <c r="I44" s="27"/>
      <c r="J44" s="28">
        <f t="shared" si="8"/>
        <v>0</v>
      </c>
      <c r="K44" s="28">
        <f t="shared" si="0"/>
        <v>0</v>
      </c>
      <c r="L44" s="29"/>
      <c r="M44" s="30">
        <f t="shared" si="20"/>
        <v>0</v>
      </c>
      <c r="N44" s="31" t="str">
        <f>IF(H44="","",ROUND(M44/VLOOKUP(YEAR(H44),SMMLV!$A$2:$B$40,2,FALSE),1))</f>
        <v/>
      </c>
      <c r="O44" s="69" t="str">
        <f t="shared" si="21"/>
        <v/>
      </c>
      <c r="P44" s="69" t="str">
        <f t="shared" si="22"/>
        <v/>
      </c>
      <c r="Q44" s="32"/>
      <c r="R44" s="33"/>
      <c r="S44" s="33"/>
      <c r="T44" s="33"/>
      <c r="U44" s="33"/>
      <c r="V44" s="33"/>
      <c r="W44" s="34"/>
      <c r="X44" s="34"/>
      <c r="Y44" s="34"/>
      <c r="Z44" s="34"/>
      <c r="AA44" s="34"/>
      <c r="AB44" s="34"/>
      <c r="AC44" s="34"/>
      <c r="AD44" s="134">
        <f t="shared" si="11"/>
        <v>0</v>
      </c>
      <c r="AE44" s="134">
        <f t="shared" si="12"/>
        <v>0</v>
      </c>
      <c r="AF44" s="134">
        <f t="shared" si="13"/>
        <v>0</v>
      </c>
      <c r="AG44" s="134">
        <f t="shared" si="14"/>
        <v>0</v>
      </c>
      <c r="AH44" s="134">
        <f t="shared" si="15"/>
        <v>0</v>
      </c>
      <c r="AI44" s="134">
        <f t="shared" si="16"/>
        <v>0</v>
      </c>
    </row>
    <row r="45" spans="1:35" x14ac:dyDescent="0.2">
      <c r="A45" s="23"/>
      <c r="B45" s="143" t="str">
        <f>IFERROR(VLOOKUP(A45,Cierre!A:K,2,FALSE),"")</f>
        <v/>
      </c>
      <c r="C45" s="24"/>
      <c r="D45" s="24"/>
      <c r="E45" s="25"/>
      <c r="F45" s="25"/>
      <c r="G45" s="26"/>
      <c r="H45" s="27"/>
      <c r="I45" s="27"/>
      <c r="J45" s="28">
        <f t="shared" si="8"/>
        <v>0</v>
      </c>
      <c r="K45" s="28">
        <f t="shared" si="0"/>
        <v>0</v>
      </c>
      <c r="L45" s="29"/>
      <c r="M45" s="30">
        <f t="shared" si="20"/>
        <v>0</v>
      </c>
      <c r="N45" s="31" t="str">
        <f>IF(H45="","",ROUND(M45/VLOOKUP(YEAR(H45),SMMLV!$A$2:$B$40,2,FALSE),1))</f>
        <v/>
      </c>
      <c r="O45" s="69" t="str">
        <f t="shared" si="21"/>
        <v/>
      </c>
      <c r="P45" s="69" t="str">
        <f t="shared" si="22"/>
        <v/>
      </c>
      <c r="Q45" s="32"/>
      <c r="R45" s="33"/>
      <c r="S45" s="33"/>
      <c r="T45" s="33"/>
      <c r="U45" s="33"/>
      <c r="V45" s="33"/>
      <c r="W45" s="34"/>
      <c r="X45" s="34"/>
      <c r="Y45" s="34"/>
      <c r="Z45" s="34"/>
      <c r="AA45" s="34"/>
      <c r="AB45" s="34"/>
      <c r="AC45" s="34"/>
      <c r="AD45" s="134">
        <f t="shared" si="11"/>
        <v>0</v>
      </c>
      <c r="AE45" s="134">
        <f t="shared" si="12"/>
        <v>0</v>
      </c>
      <c r="AF45" s="134">
        <f t="shared" si="13"/>
        <v>0</v>
      </c>
      <c r="AG45" s="134">
        <f t="shared" si="14"/>
        <v>0</v>
      </c>
      <c r="AH45" s="134">
        <f t="shared" si="15"/>
        <v>0</v>
      </c>
      <c r="AI45" s="134">
        <f t="shared" si="16"/>
        <v>0</v>
      </c>
    </row>
    <row r="46" spans="1:35" x14ac:dyDescent="0.2">
      <c r="A46" s="23"/>
      <c r="B46" s="143" t="str">
        <f>IFERROR(VLOOKUP(A46,Cierre!A:K,2,FALSE),"")</f>
        <v/>
      </c>
      <c r="C46" s="24"/>
      <c r="D46" s="24"/>
      <c r="E46" s="25"/>
      <c r="F46" s="25"/>
      <c r="G46" s="26"/>
      <c r="H46" s="27"/>
      <c r="I46" s="27"/>
      <c r="J46" s="28">
        <f t="shared" si="8"/>
        <v>0</v>
      </c>
      <c r="K46" s="28">
        <f t="shared" si="0"/>
        <v>0</v>
      </c>
      <c r="L46" s="29"/>
      <c r="M46" s="30">
        <f t="shared" si="20"/>
        <v>0</v>
      </c>
      <c r="N46" s="31" t="str">
        <f>IF(H46="","",ROUND(M46/VLOOKUP(YEAR(H46),SMMLV!$A$2:$B$40,2,FALSE),1))</f>
        <v/>
      </c>
      <c r="O46" s="69" t="str">
        <f t="shared" si="21"/>
        <v/>
      </c>
      <c r="P46" s="69" t="str">
        <f t="shared" si="22"/>
        <v/>
      </c>
      <c r="Q46" s="32"/>
      <c r="R46" s="33"/>
      <c r="S46" s="33"/>
      <c r="T46" s="33"/>
      <c r="U46" s="33"/>
      <c r="V46" s="33"/>
      <c r="W46" s="34"/>
      <c r="X46" s="34"/>
      <c r="Y46" s="34"/>
      <c r="Z46" s="34"/>
      <c r="AA46" s="34"/>
      <c r="AB46" s="34"/>
      <c r="AC46" s="34"/>
      <c r="AD46" s="134">
        <f t="shared" si="11"/>
        <v>0</v>
      </c>
      <c r="AE46" s="134">
        <f t="shared" si="12"/>
        <v>0</v>
      </c>
      <c r="AF46" s="134">
        <f t="shared" si="13"/>
        <v>0</v>
      </c>
      <c r="AG46" s="134">
        <f t="shared" si="14"/>
        <v>0</v>
      </c>
      <c r="AH46" s="134">
        <f t="shared" si="15"/>
        <v>0</v>
      </c>
      <c r="AI46" s="134">
        <f t="shared" si="16"/>
        <v>0</v>
      </c>
    </row>
    <row r="47" spans="1:35" x14ac:dyDescent="0.2">
      <c r="A47" s="23"/>
      <c r="B47" s="143" t="str">
        <f>IFERROR(VLOOKUP(A47,Cierre!A:K,2,FALSE),"")</f>
        <v/>
      </c>
      <c r="C47" s="24"/>
      <c r="D47" s="24"/>
      <c r="E47" s="25"/>
      <c r="F47" s="25"/>
      <c r="G47" s="26"/>
      <c r="H47" s="27"/>
      <c r="I47" s="27"/>
      <c r="J47" s="28">
        <f t="shared" si="8"/>
        <v>0</v>
      </c>
      <c r="K47" s="28">
        <f t="shared" si="0"/>
        <v>0</v>
      </c>
      <c r="L47" s="29"/>
      <c r="M47" s="30">
        <f t="shared" si="20"/>
        <v>0</v>
      </c>
      <c r="N47" s="31" t="str">
        <f>IF(H47="","",ROUND(M47/VLOOKUP(YEAR(H47),SMMLV!$A$2:$B$40,2,FALSE),1))</f>
        <v/>
      </c>
      <c r="O47" s="69" t="str">
        <f t="shared" si="21"/>
        <v/>
      </c>
      <c r="P47" s="69" t="str">
        <f t="shared" si="22"/>
        <v/>
      </c>
      <c r="Q47" s="32"/>
      <c r="R47" s="33"/>
      <c r="S47" s="33"/>
      <c r="T47" s="33"/>
      <c r="U47" s="33"/>
      <c r="V47" s="33"/>
      <c r="W47" s="34"/>
      <c r="X47" s="34"/>
      <c r="Y47" s="34"/>
      <c r="Z47" s="34"/>
      <c r="AA47" s="34"/>
      <c r="AB47" s="34"/>
      <c r="AC47" s="34"/>
      <c r="AD47" s="134">
        <f t="shared" si="11"/>
        <v>0</v>
      </c>
      <c r="AE47" s="134">
        <f t="shared" si="12"/>
        <v>0</v>
      </c>
      <c r="AF47" s="134">
        <f t="shared" si="13"/>
        <v>0</v>
      </c>
      <c r="AG47" s="134">
        <f t="shared" si="14"/>
        <v>0</v>
      </c>
      <c r="AH47" s="134">
        <f t="shared" si="15"/>
        <v>0</v>
      </c>
      <c r="AI47" s="134">
        <f t="shared" si="16"/>
        <v>0</v>
      </c>
    </row>
    <row r="48" spans="1:35" x14ac:dyDescent="0.2">
      <c r="A48" s="23"/>
      <c r="B48" s="143" t="str">
        <f>IFERROR(VLOOKUP(A48,Cierre!A:K,2,FALSE),"")</f>
        <v/>
      </c>
      <c r="C48" s="24"/>
      <c r="D48" s="24"/>
      <c r="E48" s="25"/>
      <c r="F48" s="25"/>
      <c r="G48" s="26"/>
      <c r="H48" s="27"/>
      <c r="I48" s="27"/>
      <c r="J48" s="28">
        <f t="shared" si="8"/>
        <v>0</v>
      </c>
      <c r="K48" s="28">
        <f t="shared" si="0"/>
        <v>0</v>
      </c>
      <c r="L48" s="29"/>
      <c r="M48" s="30">
        <f t="shared" si="20"/>
        <v>0</v>
      </c>
      <c r="N48" s="31" t="str">
        <f>IF(H48="","",ROUND(M48/VLOOKUP(YEAR(H48),SMMLV!$A$2:$B$40,2,FALSE),1))</f>
        <v/>
      </c>
      <c r="O48" s="69" t="str">
        <f t="shared" si="21"/>
        <v/>
      </c>
      <c r="P48" s="69" t="str">
        <f t="shared" si="22"/>
        <v/>
      </c>
      <c r="Q48" s="32"/>
      <c r="R48" s="33"/>
      <c r="S48" s="33"/>
      <c r="T48" s="33"/>
      <c r="U48" s="33"/>
      <c r="V48" s="33"/>
      <c r="W48" s="34"/>
      <c r="X48" s="34"/>
      <c r="Y48" s="34"/>
      <c r="Z48" s="34"/>
      <c r="AA48" s="34"/>
      <c r="AB48" s="34"/>
      <c r="AC48" s="34"/>
      <c r="AD48" s="134">
        <f t="shared" si="11"/>
        <v>0</v>
      </c>
      <c r="AE48" s="134">
        <f t="shared" si="12"/>
        <v>0</v>
      </c>
      <c r="AF48" s="134">
        <f t="shared" si="13"/>
        <v>0</v>
      </c>
      <c r="AG48" s="134">
        <f t="shared" si="14"/>
        <v>0</v>
      </c>
      <c r="AH48" s="134">
        <f t="shared" si="15"/>
        <v>0</v>
      </c>
      <c r="AI48" s="134">
        <f t="shared" si="16"/>
        <v>0</v>
      </c>
    </row>
    <row r="49" spans="1:35" x14ac:dyDescent="0.2">
      <c r="A49" s="23"/>
      <c r="B49" s="143" t="str">
        <f>IFERROR(VLOOKUP(A49,Cierre!A:K,2,FALSE),"")</f>
        <v/>
      </c>
      <c r="C49" s="24"/>
      <c r="D49" s="24"/>
      <c r="E49" s="25"/>
      <c r="F49" s="25"/>
      <c r="G49" s="26"/>
      <c r="H49" s="27"/>
      <c r="I49" s="27"/>
      <c r="J49" s="28">
        <f t="shared" si="8"/>
        <v>0</v>
      </c>
      <c r="K49" s="28">
        <f t="shared" si="0"/>
        <v>0</v>
      </c>
      <c r="L49" s="29"/>
      <c r="M49" s="30">
        <f t="shared" si="20"/>
        <v>0</v>
      </c>
      <c r="N49" s="31" t="str">
        <f>IF(H49="","",ROUND(M49/VLOOKUP(YEAR(H49),SMMLV!$A$2:$B$40,2,FALSE),1))</f>
        <v/>
      </c>
      <c r="O49" s="69" t="str">
        <f t="shared" si="21"/>
        <v/>
      </c>
      <c r="P49" s="69" t="str">
        <f t="shared" si="22"/>
        <v/>
      </c>
      <c r="Q49" s="32"/>
      <c r="R49" s="33"/>
      <c r="S49" s="33"/>
      <c r="T49" s="33"/>
      <c r="U49" s="33"/>
      <c r="V49" s="33"/>
      <c r="W49" s="34"/>
      <c r="X49" s="34"/>
      <c r="Y49" s="34"/>
      <c r="Z49" s="34"/>
      <c r="AA49" s="34"/>
      <c r="AB49" s="34"/>
      <c r="AC49" s="34"/>
      <c r="AD49" s="134">
        <f t="shared" si="11"/>
        <v>0</v>
      </c>
      <c r="AE49" s="134">
        <f t="shared" si="12"/>
        <v>0</v>
      </c>
      <c r="AF49" s="134">
        <f t="shared" si="13"/>
        <v>0</v>
      </c>
      <c r="AG49" s="134">
        <f t="shared" si="14"/>
        <v>0</v>
      </c>
      <c r="AH49" s="134">
        <f t="shared" si="15"/>
        <v>0</v>
      </c>
      <c r="AI49" s="134">
        <f t="shared" si="16"/>
        <v>0</v>
      </c>
    </row>
    <row r="50" spans="1:35" x14ac:dyDescent="0.2">
      <c r="A50" s="23"/>
      <c r="B50" s="143" t="str">
        <f>IFERROR(VLOOKUP(A50,Cierre!A:K,2,FALSE),"")</f>
        <v/>
      </c>
      <c r="C50" s="24"/>
      <c r="D50" s="24"/>
      <c r="E50" s="25"/>
      <c r="F50" s="25"/>
      <c r="G50" s="26"/>
      <c r="H50" s="27"/>
      <c r="I50" s="27"/>
      <c r="J50" s="28">
        <f t="shared" si="8"/>
        <v>0</v>
      </c>
      <c r="K50" s="28">
        <f t="shared" si="0"/>
        <v>0</v>
      </c>
      <c r="L50" s="29"/>
      <c r="M50" s="30">
        <f t="shared" si="20"/>
        <v>0</v>
      </c>
      <c r="N50" s="31" t="str">
        <f>IF(H50="","",ROUND(M50/VLOOKUP(YEAR(H50),SMMLV!$A$2:$B$40,2,FALSE),1))</f>
        <v/>
      </c>
      <c r="O50" s="69" t="str">
        <f t="shared" si="21"/>
        <v/>
      </c>
      <c r="P50" s="69" t="str">
        <f t="shared" si="22"/>
        <v/>
      </c>
      <c r="Q50" s="32"/>
      <c r="R50" s="33"/>
      <c r="S50" s="33"/>
      <c r="T50" s="33"/>
      <c r="U50" s="33"/>
      <c r="V50" s="33"/>
      <c r="W50" s="34"/>
      <c r="X50" s="34"/>
      <c r="Y50" s="34"/>
      <c r="Z50" s="34"/>
      <c r="AA50" s="34"/>
      <c r="AB50" s="34"/>
      <c r="AC50" s="34"/>
      <c r="AD50" s="134">
        <f t="shared" si="11"/>
        <v>0</v>
      </c>
      <c r="AE50" s="134">
        <f t="shared" si="12"/>
        <v>0</v>
      </c>
      <c r="AF50" s="134">
        <f t="shared" si="13"/>
        <v>0</v>
      </c>
      <c r="AG50" s="134">
        <f t="shared" si="14"/>
        <v>0</v>
      </c>
      <c r="AH50" s="134">
        <f t="shared" si="15"/>
        <v>0</v>
      </c>
      <c r="AI50" s="134">
        <f t="shared" si="16"/>
        <v>0</v>
      </c>
    </row>
    <row r="51" spans="1:35" x14ac:dyDescent="0.2">
      <c r="A51" s="23"/>
      <c r="B51" s="143" t="str">
        <f>IFERROR(VLOOKUP(A51,Cierre!A:K,2,FALSE),"")</f>
        <v/>
      </c>
      <c r="C51" s="24"/>
      <c r="D51" s="24"/>
      <c r="E51" s="25"/>
      <c r="F51" s="25"/>
      <c r="G51" s="26"/>
      <c r="H51" s="27"/>
      <c r="I51" s="27"/>
      <c r="J51" s="28">
        <f t="shared" si="8"/>
        <v>0</v>
      </c>
      <c r="K51" s="28">
        <f t="shared" si="0"/>
        <v>0</v>
      </c>
      <c r="L51" s="29"/>
      <c r="M51" s="30">
        <f t="shared" si="20"/>
        <v>0</v>
      </c>
      <c r="N51" s="31" t="str">
        <f>IF(H51="","",ROUND(M51/VLOOKUP(YEAR(H51),SMMLV!$A$2:$B$40,2,FALSE),1))</f>
        <v/>
      </c>
      <c r="O51" s="69" t="str">
        <f t="shared" si="21"/>
        <v/>
      </c>
      <c r="P51" s="69" t="str">
        <f t="shared" si="22"/>
        <v/>
      </c>
      <c r="Q51" s="32"/>
      <c r="R51" s="33"/>
      <c r="S51" s="33"/>
      <c r="T51" s="33"/>
      <c r="U51" s="33"/>
      <c r="V51" s="33"/>
      <c r="W51" s="34"/>
      <c r="X51" s="34"/>
      <c r="Y51" s="34"/>
      <c r="Z51" s="34"/>
      <c r="AA51" s="34"/>
      <c r="AB51" s="34"/>
      <c r="AC51" s="34"/>
      <c r="AD51" s="134">
        <f t="shared" si="11"/>
        <v>0</v>
      </c>
      <c r="AE51" s="134">
        <f t="shared" si="12"/>
        <v>0</v>
      </c>
      <c r="AF51" s="134">
        <f t="shared" si="13"/>
        <v>0</v>
      </c>
      <c r="AG51" s="134">
        <f t="shared" si="14"/>
        <v>0</v>
      </c>
      <c r="AH51" s="134">
        <f t="shared" si="15"/>
        <v>0</v>
      </c>
      <c r="AI51" s="134">
        <f t="shared" si="16"/>
        <v>0</v>
      </c>
    </row>
    <row r="52" spans="1:35" x14ac:dyDescent="0.2">
      <c r="A52" s="23"/>
      <c r="B52" s="143" t="str">
        <f>IFERROR(VLOOKUP(A52,Cierre!A:K,2,FALSE),"")</f>
        <v/>
      </c>
      <c r="C52" s="24"/>
      <c r="D52" s="24"/>
      <c r="E52" s="25"/>
      <c r="F52" s="25"/>
      <c r="G52" s="26"/>
      <c r="H52" s="27"/>
      <c r="I52" s="27"/>
      <c r="J52" s="28">
        <f t="shared" si="8"/>
        <v>0</v>
      </c>
      <c r="K52" s="28">
        <f t="shared" si="0"/>
        <v>0</v>
      </c>
      <c r="L52" s="29"/>
      <c r="M52" s="30">
        <f t="shared" si="20"/>
        <v>0</v>
      </c>
      <c r="N52" s="31" t="str">
        <f>IF(H52="","",ROUND(M52/VLOOKUP(YEAR(H52),SMMLV!$A$2:$B$40,2,FALSE),1))</f>
        <v/>
      </c>
      <c r="O52" s="69" t="str">
        <f t="shared" si="21"/>
        <v/>
      </c>
      <c r="P52" s="69" t="str">
        <f t="shared" si="22"/>
        <v/>
      </c>
      <c r="Q52" s="32"/>
      <c r="R52" s="33"/>
      <c r="S52" s="33"/>
      <c r="T52" s="33"/>
      <c r="U52" s="33"/>
      <c r="V52" s="33"/>
      <c r="W52" s="34"/>
      <c r="X52" s="34"/>
      <c r="Y52" s="34"/>
      <c r="Z52" s="34"/>
      <c r="AA52" s="34"/>
      <c r="AB52" s="34"/>
      <c r="AC52" s="34"/>
      <c r="AD52" s="134">
        <f t="shared" si="11"/>
        <v>0</v>
      </c>
      <c r="AE52" s="134">
        <f t="shared" si="12"/>
        <v>0</v>
      </c>
      <c r="AF52" s="134">
        <f t="shared" si="13"/>
        <v>0</v>
      </c>
      <c r="AG52" s="134">
        <f t="shared" si="14"/>
        <v>0</v>
      </c>
      <c r="AH52" s="134">
        <f t="shared" si="15"/>
        <v>0</v>
      </c>
      <c r="AI52" s="134">
        <f t="shared" si="16"/>
        <v>0</v>
      </c>
    </row>
    <row r="53" spans="1:35" x14ac:dyDescent="0.2">
      <c r="A53" s="23"/>
      <c r="B53" s="143" t="str">
        <f>IFERROR(VLOOKUP(A53,Cierre!A:K,2,FALSE),"")</f>
        <v/>
      </c>
      <c r="C53" s="24"/>
      <c r="D53" s="24"/>
      <c r="E53" s="25"/>
      <c r="F53" s="25"/>
      <c r="G53" s="26"/>
      <c r="H53" s="27"/>
      <c r="I53" s="27"/>
      <c r="J53" s="28">
        <f t="shared" si="8"/>
        <v>0</v>
      </c>
      <c r="K53" s="28">
        <f t="shared" si="0"/>
        <v>0</v>
      </c>
      <c r="L53" s="29"/>
      <c r="M53" s="30">
        <f t="shared" si="20"/>
        <v>0</v>
      </c>
      <c r="N53" s="31" t="str">
        <f>IF(H53="","",ROUND(M53/VLOOKUP(YEAR(H53),SMMLV!$A$2:$B$40,2,FALSE),1))</f>
        <v/>
      </c>
      <c r="O53" s="69" t="str">
        <f t="shared" si="21"/>
        <v/>
      </c>
      <c r="P53" s="69" t="str">
        <f t="shared" si="22"/>
        <v/>
      </c>
      <c r="Q53" s="32"/>
      <c r="R53" s="33"/>
      <c r="S53" s="33"/>
      <c r="T53" s="33"/>
      <c r="U53" s="33"/>
      <c r="V53" s="33"/>
      <c r="W53" s="34"/>
      <c r="X53" s="34"/>
      <c r="Y53" s="34"/>
      <c r="Z53" s="34"/>
      <c r="AA53" s="34"/>
      <c r="AB53" s="34"/>
      <c r="AC53" s="34"/>
      <c r="AD53" s="134">
        <f t="shared" si="11"/>
        <v>0</v>
      </c>
      <c r="AE53" s="134">
        <f t="shared" si="12"/>
        <v>0</v>
      </c>
      <c r="AF53" s="134">
        <f t="shared" si="13"/>
        <v>0</v>
      </c>
      <c r="AG53" s="134">
        <f t="shared" si="14"/>
        <v>0</v>
      </c>
      <c r="AH53" s="134">
        <f t="shared" si="15"/>
        <v>0</v>
      </c>
      <c r="AI53" s="134">
        <f t="shared" si="16"/>
        <v>0</v>
      </c>
    </row>
    <row r="54" spans="1:35" x14ac:dyDescent="0.2">
      <c r="A54" s="23"/>
      <c r="B54" s="143" t="str">
        <f>IFERROR(VLOOKUP(A54,Cierre!A:K,2,FALSE),"")</f>
        <v/>
      </c>
      <c r="C54" s="24"/>
      <c r="D54" s="24"/>
      <c r="E54" s="25"/>
      <c r="F54" s="25"/>
      <c r="G54" s="26"/>
      <c r="H54" s="27"/>
      <c r="I54" s="27"/>
      <c r="J54" s="28">
        <f t="shared" si="8"/>
        <v>0</v>
      </c>
      <c r="K54" s="28">
        <f t="shared" si="0"/>
        <v>0</v>
      </c>
      <c r="L54" s="29"/>
      <c r="M54" s="30">
        <f t="shared" si="20"/>
        <v>0</v>
      </c>
      <c r="N54" s="31" t="str">
        <f>IF(H54="","",ROUND(M54/VLOOKUP(YEAR(H54),SMMLV!$A$2:$B$40,2,FALSE),1))</f>
        <v/>
      </c>
      <c r="O54" s="69" t="str">
        <f t="shared" si="21"/>
        <v/>
      </c>
      <c r="P54" s="69" t="str">
        <f t="shared" si="22"/>
        <v/>
      </c>
      <c r="Q54" s="32"/>
      <c r="R54" s="33"/>
      <c r="S54" s="33"/>
      <c r="T54" s="33"/>
      <c r="U54" s="33"/>
      <c r="V54" s="33"/>
      <c r="W54" s="34"/>
      <c r="X54" s="34"/>
      <c r="Y54" s="34"/>
      <c r="Z54" s="34"/>
      <c r="AA54" s="34"/>
      <c r="AB54" s="34"/>
      <c r="AC54" s="34"/>
      <c r="AD54" s="134">
        <f t="shared" si="11"/>
        <v>0</v>
      </c>
      <c r="AE54" s="134">
        <f t="shared" si="12"/>
        <v>0</v>
      </c>
      <c r="AF54" s="134">
        <f t="shared" si="13"/>
        <v>0</v>
      </c>
      <c r="AG54" s="134">
        <f t="shared" si="14"/>
        <v>0</v>
      </c>
      <c r="AH54" s="134">
        <f t="shared" si="15"/>
        <v>0</v>
      </c>
      <c r="AI54" s="134">
        <f t="shared" si="16"/>
        <v>0</v>
      </c>
    </row>
    <row r="55" spans="1:35" x14ac:dyDescent="0.2">
      <c r="A55" s="23"/>
      <c r="B55" s="143" t="str">
        <f>IFERROR(VLOOKUP(A55,Cierre!A:K,2,FALSE),"")</f>
        <v/>
      </c>
      <c r="C55" s="24"/>
      <c r="D55" s="24"/>
      <c r="E55" s="25"/>
      <c r="F55" s="25"/>
      <c r="G55" s="26"/>
      <c r="H55" s="27"/>
      <c r="I55" s="27"/>
      <c r="J55" s="28">
        <f t="shared" si="8"/>
        <v>0</v>
      </c>
      <c r="K55" s="28">
        <f t="shared" si="0"/>
        <v>0</v>
      </c>
      <c r="L55" s="29"/>
      <c r="M55" s="30">
        <f t="shared" si="20"/>
        <v>0</v>
      </c>
      <c r="N55" s="31" t="str">
        <f>IF(H55="","",ROUND(M55/VLOOKUP(YEAR(H55),SMMLV!$A$2:$B$40,2,FALSE),1))</f>
        <v/>
      </c>
      <c r="O55" s="69" t="str">
        <f t="shared" si="21"/>
        <v/>
      </c>
      <c r="P55" s="69" t="str">
        <f t="shared" si="22"/>
        <v/>
      </c>
      <c r="Q55" s="32"/>
      <c r="R55" s="33"/>
      <c r="S55" s="33"/>
      <c r="T55" s="33"/>
      <c r="U55" s="33"/>
      <c r="V55" s="33"/>
      <c r="W55" s="34"/>
      <c r="X55" s="34"/>
      <c r="Y55" s="34"/>
      <c r="Z55" s="34"/>
      <c r="AA55" s="34"/>
      <c r="AB55" s="34"/>
      <c r="AC55" s="34"/>
      <c r="AD55" s="134">
        <f t="shared" si="11"/>
        <v>0</v>
      </c>
      <c r="AE55" s="134">
        <f t="shared" si="12"/>
        <v>0</v>
      </c>
      <c r="AF55" s="134">
        <f t="shared" si="13"/>
        <v>0</v>
      </c>
      <c r="AG55" s="134">
        <f t="shared" si="14"/>
        <v>0</v>
      </c>
      <c r="AH55" s="134">
        <f t="shared" si="15"/>
        <v>0</v>
      </c>
      <c r="AI55" s="134">
        <f t="shared" si="16"/>
        <v>0</v>
      </c>
    </row>
    <row r="56" spans="1:35" x14ac:dyDescent="0.2">
      <c r="A56" s="23"/>
      <c r="B56" s="143" t="str">
        <f>IFERROR(VLOOKUP(A56,Cierre!A:K,2,FALSE),"")</f>
        <v/>
      </c>
      <c r="C56" s="24"/>
      <c r="D56" s="24"/>
      <c r="E56" s="25"/>
      <c r="F56" s="25"/>
      <c r="G56" s="26"/>
      <c r="H56" s="27"/>
      <c r="I56" s="27"/>
      <c r="J56" s="28">
        <f t="shared" si="8"/>
        <v>0</v>
      </c>
      <c r="K56" s="28">
        <f t="shared" si="0"/>
        <v>0</v>
      </c>
      <c r="L56" s="29"/>
      <c r="M56" s="30">
        <f t="shared" si="20"/>
        <v>0</v>
      </c>
      <c r="N56" s="31" t="str">
        <f>IF(H56="","",ROUND(M56/VLOOKUP(YEAR(H56),SMMLV!$A$2:$B$40,2,FALSE),1))</f>
        <v/>
      </c>
      <c r="O56" s="69" t="str">
        <f t="shared" si="21"/>
        <v/>
      </c>
      <c r="P56" s="69" t="str">
        <f t="shared" si="22"/>
        <v/>
      </c>
      <c r="Q56" s="32"/>
      <c r="R56" s="33"/>
      <c r="S56" s="33"/>
      <c r="T56" s="33"/>
      <c r="U56" s="33"/>
      <c r="V56" s="33"/>
      <c r="W56" s="34"/>
      <c r="X56" s="34"/>
      <c r="Y56" s="34"/>
      <c r="Z56" s="34"/>
      <c r="AA56" s="34"/>
      <c r="AB56" s="34"/>
      <c r="AC56" s="34"/>
      <c r="AD56" s="134">
        <f t="shared" si="11"/>
        <v>0</v>
      </c>
      <c r="AE56" s="134">
        <f t="shared" si="12"/>
        <v>0</v>
      </c>
      <c r="AF56" s="134">
        <f t="shared" si="13"/>
        <v>0</v>
      </c>
      <c r="AG56" s="134">
        <f t="shared" si="14"/>
        <v>0</v>
      </c>
      <c r="AH56" s="134">
        <f t="shared" si="15"/>
        <v>0</v>
      </c>
      <c r="AI56" s="134">
        <f t="shared" si="16"/>
        <v>0</v>
      </c>
    </row>
    <row r="57" spans="1:35" x14ac:dyDescent="0.2">
      <c r="A57" s="23"/>
      <c r="B57" s="143" t="str">
        <f>IFERROR(VLOOKUP(A57,Cierre!A:K,2,FALSE),"")</f>
        <v/>
      </c>
      <c r="C57" s="24"/>
      <c r="D57" s="24"/>
      <c r="E57" s="25"/>
      <c r="F57" s="25"/>
      <c r="G57" s="26"/>
      <c r="H57" s="27"/>
      <c r="I57" s="27"/>
      <c r="J57" s="28">
        <f t="shared" si="8"/>
        <v>0</v>
      </c>
      <c r="K57" s="28">
        <f t="shared" si="0"/>
        <v>0</v>
      </c>
      <c r="L57" s="29"/>
      <c r="M57" s="30">
        <f t="shared" si="20"/>
        <v>0</v>
      </c>
      <c r="N57" s="31" t="str">
        <f>IF(H57="","",ROUND(M57/VLOOKUP(YEAR(H57),SMMLV!$A$2:$B$40,2,FALSE),1))</f>
        <v/>
      </c>
      <c r="O57" s="69" t="str">
        <f t="shared" si="21"/>
        <v/>
      </c>
      <c r="P57" s="69" t="str">
        <f t="shared" si="22"/>
        <v/>
      </c>
      <c r="Q57" s="32"/>
      <c r="R57" s="33"/>
      <c r="S57" s="33"/>
      <c r="T57" s="33"/>
      <c r="U57" s="33"/>
      <c r="V57" s="33"/>
      <c r="W57" s="34"/>
      <c r="X57" s="34"/>
      <c r="Y57" s="34"/>
      <c r="Z57" s="34"/>
      <c r="AA57" s="34"/>
      <c r="AB57" s="34"/>
      <c r="AC57" s="34"/>
      <c r="AD57" s="134">
        <f t="shared" si="11"/>
        <v>0</v>
      </c>
      <c r="AE57" s="134">
        <f t="shared" si="12"/>
        <v>0</v>
      </c>
      <c r="AF57" s="134">
        <f t="shared" si="13"/>
        <v>0</v>
      </c>
      <c r="AG57" s="134">
        <f t="shared" si="14"/>
        <v>0</v>
      </c>
      <c r="AH57" s="134">
        <f t="shared" si="15"/>
        <v>0</v>
      </c>
      <c r="AI57" s="134">
        <f t="shared" si="16"/>
        <v>0</v>
      </c>
    </row>
    <row r="58" spans="1:35" x14ac:dyDescent="0.2">
      <c r="A58" s="23"/>
      <c r="B58" s="143" t="str">
        <f>IFERROR(VLOOKUP(A58,Cierre!A:K,2,FALSE),"")</f>
        <v/>
      </c>
      <c r="C58" s="24"/>
      <c r="D58" s="24"/>
      <c r="E58" s="25"/>
      <c r="F58" s="25"/>
      <c r="G58" s="26"/>
      <c r="H58" s="27"/>
      <c r="I58" s="27"/>
      <c r="J58" s="28">
        <f t="shared" si="8"/>
        <v>0</v>
      </c>
      <c r="K58" s="28">
        <f t="shared" si="0"/>
        <v>0</v>
      </c>
      <c r="L58" s="29"/>
      <c r="M58" s="30">
        <f t="shared" si="20"/>
        <v>0</v>
      </c>
      <c r="N58" s="31" t="str">
        <f>IF(H58="","",ROUND(M58/VLOOKUP(YEAR(H58),SMMLV!$A$2:$B$40,2,FALSE),1))</f>
        <v/>
      </c>
      <c r="O58" s="69" t="str">
        <f t="shared" si="21"/>
        <v/>
      </c>
      <c r="P58" s="69" t="str">
        <f t="shared" si="22"/>
        <v/>
      </c>
      <c r="Q58" s="32"/>
      <c r="R58" s="33"/>
      <c r="S58" s="33"/>
      <c r="T58" s="33"/>
      <c r="U58" s="33"/>
      <c r="V58" s="33"/>
      <c r="W58" s="34"/>
      <c r="X58" s="34"/>
      <c r="Y58" s="34"/>
      <c r="Z58" s="34"/>
      <c r="AA58" s="34"/>
      <c r="AB58" s="34"/>
      <c r="AC58" s="34"/>
      <c r="AD58" s="134">
        <f t="shared" si="11"/>
        <v>0</v>
      </c>
      <c r="AE58" s="134">
        <f t="shared" si="12"/>
        <v>0</v>
      </c>
      <c r="AF58" s="134">
        <f t="shared" si="13"/>
        <v>0</v>
      </c>
      <c r="AG58" s="134">
        <f t="shared" si="14"/>
        <v>0</v>
      </c>
      <c r="AH58" s="134">
        <f t="shared" si="15"/>
        <v>0</v>
      </c>
      <c r="AI58" s="134">
        <f t="shared" si="16"/>
        <v>0</v>
      </c>
    </row>
    <row r="59" spans="1:35" x14ac:dyDescent="0.2">
      <c r="A59" s="23"/>
      <c r="B59" s="143" t="str">
        <f>IFERROR(VLOOKUP(A59,Cierre!A:K,2,FALSE),"")</f>
        <v/>
      </c>
      <c r="C59" s="24"/>
      <c r="D59" s="24"/>
      <c r="E59" s="25"/>
      <c r="F59" s="25"/>
      <c r="G59" s="26"/>
      <c r="H59" s="27"/>
      <c r="I59" s="27"/>
      <c r="J59" s="28">
        <f t="shared" si="8"/>
        <v>0</v>
      </c>
      <c r="K59" s="28">
        <f t="shared" si="0"/>
        <v>0</v>
      </c>
      <c r="L59" s="29"/>
      <c r="M59" s="30">
        <f t="shared" si="20"/>
        <v>0</v>
      </c>
      <c r="N59" s="31" t="str">
        <f>IF(H59="","",ROUND(M59/VLOOKUP(YEAR(H59),SMMLV!$A$2:$B$40,2,FALSE),1))</f>
        <v/>
      </c>
      <c r="O59" s="69" t="str">
        <f t="shared" si="21"/>
        <v/>
      </c>
      <c r="P59" s="69" t="str">
        <f t="shared" si="22"/>
        <v/>
      </c>
      <c r="Q59" s="32"/>
      <c r="R59" s="33"/>
      <c r="S59" s="33"/>
      <c r="T59" s="33"/>
      <c r="U59" s="33"/>
      <c r="V59" s="33"/>
      <c r="W59" s="34"/>
      <c r="X59" s="34"/>
      <c r="Y59" s="34"/>
      <c r="Z59" s="34"/>
      <c r="AA59" s="34"/>
      <c r="AB59" s="34"/>
      <c r="AC59" s="34"/>
      <c r="AD59" s="134">
        <f t="shared" si="11"/>
        <v>0</v>
      </c>
      <c r="AE59" s="134">
        <f t="shared" si="12"/>
        <v>0</v>
      </c>
      <c r="AF59" s="134">
        <f t="shared" si="13"/>
        <v>0</v>
      </c>
      <c r="AG59" s="134">
        <f t="shared" si="14"/>
        <v>0</v>
      </c>
      <c r="AH59" s="134">
        <f t="shared" si="15"/>
        <v>0</v>
      </c>
      <c r="AI59" s="134">
        <f t="shared" si="16"/>
        <v>0</v>
      </c>
    </row>
    <row r="60" spans="1:35" x14ac:dyDescent="0.2">
      <c r="A60" s="23"/>
      <c r="B60" s="143" t="str">
        <f>IFERROR(VLOOKUP(A60,Cierre!A:K,2,FALSE),"")</f>
        <v/>
      </c>
      <c r="C60" s="24"/>
      <c r="D60" s="24"/>
      <c r="E60" s="25"/>
      <c r="F60" s="25"/>
      <c r="G60" s="26"/>
      <c r="H60" s="27"/>
      <c r="I60" s="27"/>
      <c r="J60" s="28">
        <f t="shared" si="8"/>
        <v>0</v>
      </c>
      <c r="K60" s="28">
        <f t="shared" si="0"/>
        <v>0</v>
      </c>
      <c r="L60" s="29"/>
      <c r="M60" s="30">
        <f t="shared" si="20"/>
        <v>0</v>
      </c>
      <c r="N60" s="31" t="str">
        <f>IF(H60="","",ROUND(M60/VLOOKUP(YEAR(H60),SMMLV!$A$2:$B$40,2,FALSE),1))</f>
        <v/>
      </c>
      <c r="O60" s="69" t="str">
        <f t="shared" si="21"/>
        <v/>
      </c>
      <c r="P60" s="69" t="str">
        <f t="shared" si="22"/>
        <v/>
      </c>
      <c r="Q60" s="32"/>
      <c r="R60" s="33"/>
      <c r="S60" s="33"/>
      <c r="T60" s="33"/>
      <c r="U60" s="33"/>
      <c r="V60" s="33"/>
      <c r="W60" s="34"/>
      <c r="X60" s="34"/>
      <c r="Y60" s="34"/>
      <c r="Z60" s="34"/>
      <c r="AA60" s="34"/>
      <c r="AB60" s="34"/>
      <c r="AC60" s="34"/>
      <c r="AD60" s="134">
        <f t="shared" si="11"/>
        <v>0</v>
      </c>
      <c r="AE60" s="134">
        <f t="shared" si="12"/>
        <v>0</v>
      </c>
      <c r="AF60" s="134">
        <f t="shared" si="13"/>
        <v>0</v>
      </c>
      <c r="AG60" s="134">
        <f t="shared" si="14"/>
        <v>0</v>
      </c>
      <c r="AH60" s="134">
        <f t="shared" si="15"/>
        <v>0</v>
      </c>
      <c r="AI60" s="134">
        <f t="shared" si="16"/>
        <v>0</v>
      </c>
    </row>
    <row r="61" spans="1:35" x14ac:dyDescent="0.2">
      <c r="A61" s="23"/>
      <c r="B61" s="143" t="str">
        <f>IFERROR(VLOOKUP(A61,Cierre!A:K,2,FALSE),"")</f>
        <v/>
      </c>
      <c r="C61" s="24"/>
      <c r="D61" s="24"/>
      <c r="E61" s="25"/>
      <c r="F61" s="25"/>
      <c r="G61" s="26"/>
      <c r="H61" s="27"/>
      <c r="I61" s="27"/>
      <c r="J61" s="28">
        <f t="shared" si="8"/>
        <v>0</v>
      </c>
      <c r="K61" s="28">
        <f t="shared" si="0"/>
        <v>0</v>
      </c>
      <c r="L61" s="29"/>
      <c r="M61" s="30">
        <f t="shared" si="20"/>
        <v>0</v>
      </c>
      <c r="N61" s="31" t="str">
        <f>IF(H61="","",ROUND(M61/VLOOKUP(YEAR(H61),SMMLV!$A$2:$B$40,2,FALSE),1))</f>
        <v/>
      </c>
      <c r="O61" s="69" t="str">
        <f t="shared" si="21"/>
        <v/>
      </c>
      <c r="P61" s="69" t="str">
        <f t="shared" si="22"/>
        <v/>
      </c>
      <c r="Q61" s="32"/>
      <c r="R61" s="33"/>
      <c r="S61" s="33"/>
      <c r="T61" s="33"/>
      <c r="U61" s="33"/>
      <c r="V61" s="33"/>
      <c r="W61" s="34"/>
      <c r="X61" s="34"/>
      <c r="Y61" s="34"/>
      <c r="Z61" s="34"/>
      <c r="AA61" s="34"/>
      <c r="AB61" s="34"/>
      <c r="AC61" s="34"/>
      <c r="AD61" s="134">
        <f t="shared" si="11"/>
        <v>0</v>
      </c>
      <c r="AE61" s="134">
        <f t="shared" si="12"/>
        <v>0</v>
      </c>
      <c r="AF61" s="134">
        <f t="shared" si="13"/>
        <v>0</v>
      </c>
      <c r="AG61" s="134">
        <f t="shared" si="14"/>
        <v>0</v>
      </c>
      <c r="AH61" s="134">
        <f t="shared" si="15"/>
        <v>0</v>
      </c>
      <c r="AI61" s="134">
        <f t="shared" si="16"/>
        <v>0</v>
      </c>
    </row>
    <row r="62" spans="1:35" x14ac:dyDescent="0.2">
      <c r="A62" s="23"/>
      <c r="B62" s="143" t="str">
        <f>IFERROR(VLOOKUP(A62,Cierre!A:K,2,FALSE),"")</f>
        <v/>
      </c>
      <c r="C62" s="24"/>
      <c r="D62" s="24"/>
      <c r="E62" s="25"/>
      <c r="F62" s="25"/>
      <c r="G62" s="26"/>
      <c r="H62" s="27"/>
      <c r="I62" s="27"/>
      <c r="J62" s="28">
        <f t="shared" si="8"/>
        <v>0</v>
      </c>
      <c r="K62" s="28">
        <f t="shared" si="0"/>
        <v>0</v>
      </c>
      <c r="L62" s="29"/>
      <c r="M62" s="30">
        <f t="shared" si="20"/>
        <v>0</v>
      </c>
      <c r="N62" s="31" t="str">
        <f>IF(H62="","",ROUND(M62/VLOOKUP(YEAR(H62),SMMLV!$A$2:$B$40,2,FALSE),1))</f>
        <v/>
      </c>
      <c r="O62" s="69" t="str">
        <f t="shared" si="21"/>
        <v/>
      </c>
      <c r="P62" s="69" t="str">
        <f t="shared" si="22"/>
        <v/>
      </c>
      <c r="Q62" s="32"/>
      <c r="R62" s="33"/>
      <c r="S62" s="33"/>
      <c r="T62" s="33"/>
      <c r="U62" s="33"/>
      <c r="V62" s="33"/>
      <c r="W62" s="34"/>
      <c r="X62" s="34"/>
      <c r="Y62" s="34"/>
      <c r="Z62" s="34"/>
      <c r="AA62" s="34"/>
      <c r="AB62" s="34"/>
      <c r="AC62" s="34"/>
      <c r="AD62" s="134">
        <f t="shared" si="11"/>
        <v>0</v>
      </c>
      <c r="AE62" s="134">
        <f t="shared" si="12"/>
        <v>0</v>
      </c>
      <c r="AF62" s="134">
        <f t="shared" si="13"/>
        <v>0</v>
      </c>
      <c r="AG62" s="134">
        <f t="shared" si="14"/>
        <v>0</v>
      </c>
      <c r="AH62" s="134">
        <f t="shared" si="15"/>
        <v>0</v>
      </c>
      <c r="AI62" s="134">
        <f t="shared" si="16"/>
        <v>0</v>
      </c>
    </row>
    <row r="63" spans="1:35" x14ac:dyDescent="0.2">
      <c r="A63" s="23"/>
      <c r="B63" s="143" t="str">
        <f>IFERROR(VLOOKUP(A63,Cierre!A:K,2,FALSE),"")</f>
        <v/>
      </c>
      <c r="C63" s="24"/>
      <c r="D63" s="24"/>
      <c r="E63" s="25"/>
      <c r="F63" s="25"/>
      <c r="G63" s="26"/>
      <c r="H63" s="27"/>
      <c r="I63" s="27"/>
      <c r="J63" s="28">
        <f t="shared" si="8"/>
        <v>0</v>
      </c>
      <c r="K63" s="28">
        <f t="shared" si="0"/>
        <v>0</v>
      </c>
      <c r="L63" s="29"/>
      <c r="M63" s="30">
        <f t="shared" si="20"/>
        <v>0</v>
      </c>
      <c r="N63" s="31" t="str">
        <f>IF(H63="","",ROUND(M63/VLOOKUP(YEAR(H63),SMMLV!$A$2:$B$40,2,FALSE),1))</f>
        <v/>
      </c>
      <c r="O63" s="69" t="str">
        <f t="shared" si="21"/>
        <v/>
      </c>
      <c r="P63" s="69" t="str">
        <f t="shared" si="22"/>
        <v/>
      </c>
      <c r="Q63" s="32"/>
      <c r="R63" s="33"/>
      <c r="S63" s="33"/>
      <c r="T63" s="33"/>
      <c r="U63" s="33"/>
      <c r="V63" s="33"/>
      <c r="W63" s="34"/>
      <c r="X63" s="34"/>
      <c r="Y63" s="34"/>
      <c r="Z63" s="34"/>
      <c r="AA63" s="34"/>
      <c r="AB63" s="34"/>
      <c r="AC63" s="34"/>
      <c r="AD63" s="134">
        <f t="shared" si="11"/>
        <v>0</v>
      </c>
      <c r="AE63" s="134">
        <f t="shared" si="12"/>
        <v>0</v>
      </c>
      <c r="AF63" s="134">
        <f t="shared" si="13"/>
        <v>0</v>
      </c>
      <c r="AG63" s="134">
        <f t="shared" si="14"/>
        <v>0</v>
      </c>
      <c r="AH63" s="134">
        <f t="shared" si="15"/>
        <v>0</v>
      </c>
      <c r="AI63" s="134">
        <f t="shared" si="16"/>
        <v>0</v>
      </c>
    </row>
    <row r="64" spans="1:35" x14ac:dyDescent="0.2">
      <c r="A64" s="23"/>
      <c r="B64" s="143" t="str">
        <f>IFERROR(VLOOKUP(A64,Cierre!A:K,2,FALSE),"")</f>
        <v/>
      </c>
      <c r="C64" s="24"/>
      <c r="D64" s="24"/>
      <c r="E64" s="25"/>
      <c r="F64" s="25"/>
      <c r="G64" s="26"/>
      <c r="H64" s="27"/>
      <c r="I64" s="27"/>
      <c r="J64" s="28">
        <f t="shared" si="8"/>
        <v>0</v>
      </c>
      <c r="K64" s="28">
        <f t="shared" si="0"/>
        <v>0</v>
      </c>
      <c r="L64" s="29"/>
      <c r="M64" s="30">
        <f t="shared" si="20"/>
        <v>0</v>
      </c>
      <c r="N64" s="31" t="str">
        <f>IF(H64="","",ROUND(M64/VLOOKUP(YEAR(H64),SMMLV!$A$2:$B$40,2,FALSE),1))</f>
        <v/>
      </c>
      <c r="O64" s="69" t="str">
        <f t="shared" si="21"/>
        <v/>
      </c>
      <c r="P64" s="69" t="str">
        <f t="shared" si="22"/>
        <v/>
      </c>
      <c r="Q64" s="32"/>
      <c r="R64" s="33"/>
      <c r="S64" s="33"/>
      <c r="T64" s="33"/>
      <c r="U64" s="33"/>
      <c r="V64" s="33"/>
      <c r="W64" s="34"/>
      <c r="X64" s="34"/>
      <c r="Y64" s="34"/>
      <c r="Z64" s="34"/>
      <c r="AA64" s="34"/>
      <c r="AB64" s="34"/>
      <c r="AC64" s="34"/>
      <c r="AD64" s="134">
        <f t="shared" si="11"/>
        <v>0</v>
      </c>
      <c r="AE64" s="134">
        <f t="shared" si="12"/>
        <v>0</v>
      </c>
      <c r="AF64" s="134">
        <f t="shared" si="13"/>
        <v>0</v>
      </c>
      <c r="AG64" s="134">
        <f t="shared" si="14"/>
        <v>0</v>
      </c>
      <c r="AH64" s="134">
        <f t="shared" si="15"/>
        <v>0</v>
      </c>
      <c r="AI64" s="134">
        <f t="shared" si="16"/>
        <v>0</v>
      </c>
    </row>
    <row r="65" spans="1:35" x14ac:dyDescent="0.2">
      <c r="A65" s="23"/>
      <c r="B65" s="143" t="str">
        <f>IFERROR(VLOOKUP(A65,Cierre!A:K,2,FALSE),"")</f>
        <v/>
      </c>
      <c r="C65" s="24"/>
      <c r="D65" s="24"/>
      <c r="E65" s="25"/>
      <c r="F65" s="25"/>
      <c r="G65" s="26"/>
      <c r="H65" s="27"/>
      <c r="I65" s="27"/>
      <c r="J65" s="28">
        <f t="shared" si="8"/>
        <v>0</v>
      </c>
      <c r="K65" s="28">
        <f t="shared" si="0"/>
        <v>0</v>
      </c>
      <c r="L65" s="29"/>
      <c r="M65" s="30">
        <f t="shared" si="20"/>
        <v>0</v>
      </c>
      <c r="N65" s="31" t="str">
        <f>IF(H65="","",ROUND(M65/VLOOKUP(YEAR(H65),SMMLV!$A$2:$B$40,2,FALSE),1))</f>
        <v/>
      </c>
      <c r="O65" s="69" t="str">
        <f t="shared" si="21"/>
        <v/>
      </c>
      <c r="P65" s="69" t="str">
        <f t="shared" si="22"/>
        <v/>
      </c>
      <c r="Q65" s="32"/>
      <c r="R65" s="33"/>
      <c r="S65" s="33"/>
      <c r="T65" s="33"/>
      <c r="U65" s="33"/>
      <c r="V65" s="33"/>
      <c r="W65" s="34"/>
      <c r="X65" s="34"/>
      <c r="Y65" s="34"/>
      <c r="Z65" s="34"/>
      <c r="AA65" s="34"/>
      <c r="AB65" s="34"/>
      <c r="AC65" s="34"/>
      <c r="AD65" s="134">
        <f t="shared" si="11"/>
        <v>0</v>
      </c>
      <c r="AE65" s="134">
        <f t="shared" si="12"/>
        <v>0</v>
      </c>
      <c r="AF65" s="134">
        <f t="shared" si="13"/>
        <v>0</v>
      </c>
      <c r="AG65" s="134">
        <f t="shared" si="14"/>
        <v>0</v>
      </c>
      <c r="AH65" s="134">
        <f t="shared" si="15"/>
        <v>0</v>
      </c>
      <c r="AI65" s="134">
        <f t="shared" si="16"/>
        <v>0</v>
      </c>
    </row>
    <row r="66" spans="1:35" x14ac:dyDescent="0.2">
      <c r="A66" s="23"/>
      <c r="B66" s="143" t="str">
        <f>IFERROR(VLOOKUP(A66,Cierre!A:K,2,FALSE),"")</f>
        <v/>
      </c>
      <c r="C66" s="24"/>
      <c r="D66" s="24"/>
      <c r="E66" s="25"/>
      <c r="F66" s="25"/>
      <c r="G66" s="26"/>
      <c r="H66" s="27"/>
      <c r="I66" s="27"/>
      <c r="J66" s="28">
        <f t="shared" si="8"/>
        <v>0</v>
      </c>
      <c r="K66" s="28">
        <f t="shared" ref="K66:K129" si="23">IF(H66="",0,ROUND(((((I66-H66)+1)/360)*12)-J66,1))</f>
        <v>0</v>
      </c>
      <c r="L66" s="29"/>
      <c r="M66" s="30">
        <f t="shared" si="20"/>
        <v>0</v>
      </c>
      <c r="N66" s="31" t="str">
        <f>IF(H66="","",ROUND(M66/VLOOKUP(YEAR(H66),SMMLV!$A$2:$B$40,2,FALSE),1))</f>
        <v/>
      </c>
      <c r="O66" s="69" t="str">
        <f t="shared" si="21"/>
        <v/>
      </c>
      <c r="P66" s="69" t="str">
        <f t="shared" si="22"/>
        <v/>
      </c>
      <c r="Q66" s="32"/>
      <c r="R66" s="33"/>
      <c r="S66" s="33"/>
      <c r="T66" s="33"/>
      <c r="U66" s="33"/>
      <c r="V66" s="33"/>
      <c r="W66" s="34"/>
      <c r="X66" s="34"/>
      <c r="Y66" s="34"/>
      <c r="Z66" s="34"/>
      <c r="AA66" s="34"/>
      <c r="AB66" s="34"/>
      <c r="AC66" s="34"/>
      <c r="AD66" s="134">
        <f t="shared" si="11"/>
        <v>0</v>
      </c>
      <c r="AE66" s="134">
        <f t="shared" si="12"/>
        <v>0</v>
      </c>
      <c r="AF66" s="134">
        <f t="shared" si="13"/>
        <v>0</v>
      </c>
      <c r="AG66" s="134">
        <f t="shared" si="14"/>
        <v>0</v>
      </c>
      <c r="AH66" s="134">
        <f t="shared" si="15"/>
        <v>0</v>
      </c>
      <c r="AI66" s="134">
        <f t="shared" si="16"/>
        <v>0</v>
      </c>
    </row>
    <row r="67" spans="1:35" x14ac:dyDescent="0.2">
      <c r="A67" s="23"/>
      <c r="B67" s="143" t="str">
        <f>IFERROR(VLOOKUP(A67,Cierre!A:K,2,FALSE),"")</f>
        <v/>
      </c>
      <c r="C67" s="24"/>
      <c r="D67" s="24"/>
      <c r="E67" s="25"/>
      <c r="F67" s="25"/>
      <c r="G67" s="26"/>
      <c r="H67" s="27"/>
      <c r="I67" s="27"/>
      <c r="J67" s="28">
        <f t="shared" ref="J67:J130" si="24">AD67+AE67+AF67+AG67+AH67+AI67</f>
        <v>0</v>
      </c>
      <c r="K67" s="28">
        <f t="shared" si="23"/>
        <v>0</v>
      </c>
      <c r="L67" s="29"/>
      <c r="M67" s="30">
        <f t="shared" si="20"/>
        <v>0</v>
      </c>
      <c r="N67" s="31" t="str">
        <f>IF(H67="","",ROUND(M67/VLOOKUP(YEAR(H67),SMMLV!$A$2:$B$40,2,FALSE),1))</f>
        <v/>
      </c>
      <c r="O67" s="69" t="str">
        <f t="shared" si="21"/>
        <v/>
      </c>
      <c r="P67" s="69" t="str">
        <f t="shared" si="22"/>
        <v/>
      </c>
      <c r="Q67" s="32"/>
      <c r="R67" s="33"/>
      <c r="S67" s="33"/>
      <c r="T67" s="33"/>
      <c r="U67" s="33"/>
      <c r="V67" s="33"/>
      <c r="W67" s="34"/>
      <c r="X67" s="34"/>
      <c r="Y67" s="34"/>
      <c r="Z67" s="34"/>
      <c r="AA67" s="34"/>
      <c r="AB67" s="34"/>
      <c r="AC67" s="34"/>
      <c r="AD67" s="134">
        <f t="shared" ref="AD67:AD109" si="25">IF(R67="",0,ROUND((((S67-R67)+1)/30),3))</f>
        <v>0</v>
      </c>
      <c r="AE67" s="134">
        <f t="shared" ref="AE67:AE109" si="26">IF(T67="",0,ROUND((((U67-T67)+1)/30),3))</f>
        <v>0</v>
      </c>
      <c r="AF67" s="134">
        <f t="shared" ref="AF67:AF109" si="27">IF(V67="",0,ROUND((((W67-V67)+1)/30),3))</f>
        <v>0</v>
      </c>
      <c r="AG67" s="134">
        <f t="shared" ref="AG67:AG109" si="28">IF(X67="",0,ROUND((((Y67-X67)+1)/30),3))</f>
        <v>0</v>
      </c>
      <c r="AH67" s="134">
        <f t="shared" ref="AH67:AH109" si="29">IF(Z67="",0,ROUND((((AA67-Z67)+1)/30),3))</f>
        <v>0</v>
      </c>
      <c r="AI67" s="134">
        <f t="shared" ref="AI67:AI109" si="30">IF(AB67="",0,ROUND((((AC67-AB67)+1)/30),3))</f>
        <v>0</v>
      </c>
    </row>
    <row r="68" spans="1:35" x14ac:dyDescent="0.2">
      <c r="A68" s="23"/>
      <c r="B68" s="143" t="str">
        <f>IFERROR(VLOOKUP(A68,Cierre!A:K,2,FALSE),"")</f>
        <v/>
      </c>
      <c r="C68" s="24"/>
      <c r="D68" s="24"/>
      <c r="E68" s="25"/>
      <c r="F68" s="25"/>
      <c r="G68" s="26"/>
      <c r="H68" s="27"/>
      <c r="I68" s="27"/>
      <c r="J68" s="28">
        <f t="shared" si="24"/>
        <v>0</v>
      </c>
      <c r="K68" s="28">
        <f t="shared" si="23"/>
        <v>0</v>
      </c>
      <c r="L68" s="29"/>
      <c r="M68" s="30">
        <f t="shared" si="20"/>
        <v>0</v>
      </c>
      <c r="N68" s="31" t="str">
        <f>IF(H68="","",ROUND(M68/VLOOKUP(YEAR(H68),SMMLV!$A$2:$B$40,2,FALSE),1))</f>
        <v/>
      </c>
      <c r="O68" s="69" t="str">
        <f t="shared" si="21"/>
        <v/>
      </c>
      <c r="P68" s="69" t="str">
        <f t="shared" si="22"/>
        <v/>
      </c>
      <c r="Q68" s="32"/>
      <c r="R68" s="33"/>
      <c r="S68" s="33"/>
      <c r="T68" s="33"/>
      <c r="U68" s="33"/>
      <c r="V68" s="33"/>
      <c r="W68" s="34"/>
      <c r="X68" s="34"/>
      <c r="Y68" s="34"/>
      <c r="Z68" s="34"/>
      <c r="AA68" s="34"/>
      <c r="AB68" s="34"/>
      <c r="AC68" s="34"/>
      <c r="AD68" s="134">
        <f t="shared" si="25"/>
        <v>0</v>
      </c>
      <c r="AE68" s="134">
        <f t="shared" si="26"/>
        <v>0</v>
      </c>
      <c r="AF68" s="134">
        <f t="shared" si="27"/>
        <v>0</v>
      </c>
      <c r="AG68" s="134">
        <f t="shared" si="28"/>
        <v>0</v>
      </c>
      <c r="AH68" s="134">
        <f t="shared" si="29"/>
        <v>0</v>
      </c>
      <c r="AI68" s="134">
        <f t="shared" si="30"/>
        <v>0</v>
      </c>
    </row>
    <row r="69" spans="1:35" x14ac:dyDescent="0.2">
      <c r="A69" s="23"/>
      <c r="B69" s="143" t="str">
        <f>IFERROR(VLOOKUP(A69,Cierre!A:K,2,FALSE),"")</f>
        <v/>
      </c>
      <c r="C69" s="24"/>
      <c r="D69" s="24"/>
      <c r="E69" s="25"/>
      <c r="F69" s="25"/>
      <c r="G69" s="26"/>
      <c r="H69" s="27"/>
      <c r="I69" s="27"/>
      <c r="J69" s="28">
        <f t="shared" si="24"/>
        <v>0</v>
      </c>
      <c r="K69" s="28">
        <f t="shared" si="23"/>
        <v>0</v>
      </c>
      <c r="L69" s="29"/>
      <c r="M69" s="30">
        <f t="shared" si="20"/>
        <v>0</v>
      </c>
      <c r="N69" s="31" t="str">
        <f>IF(H69="","",ROUND(M69/VLOOKUP(YEAR(H69),SMMLV!$A$2:$B$40,2,FALSE),1))</f>
        <v/>
      </c>
      <c r="O69" s="69" t="str">
        <f t="shared" si="21"/>
        <v/>
      </c>
      <c r="P69" s="69" t="str">
        <f t="shared" si="22"/>
        <v/>
      </c>
      <c r="Q69" s="32"/>
      <c r="R69" s="33"/>
      <c r="S69" s="33"/>
      <c r="T69" s="33"/>
      <c r="U69" s="33"/>
      <c r="V69" s="33"/>
      <c r="W69" s="34"/>
      <c r="X69" s="34"/>
      <c r="Y69" s="34"/>
      <c r="Z69" s="34"/>
      <c r="AA69" s="34"/>
      <c r="AB69" s="34"/>
      <c r="AC69" s="34"/>
      <c r="AD69" s="134">
        <f t="shared" si="25"/>
        <v>0</v>
      </c>
      <c r="AE69" s="134">
        <f t="shared" si="26"/>
        <v>0</v>
      </c>
      <c r="AF69" s="134">
        <f t="shared" si="27"/>
        <v>0</v>
      </c>
      <c r="AG69" s="134">
        <f t="shared" si="28"/>
        <v>0</v>
      </c>
      <c r="AH69" s="134">
        <f t="shared" si="29"/>
        <v>0</v>
      </c>
      <c r="AI69" s="134">
        <f t="shared" si="30"/>
        <v>0</v>
      </c>
    </row>
    <row r="70" spans="1:35" x14ac:dyDescent="0.2">
      <c r="A70" s="23"/>
      <c r="B70" s="143" t="str">
        <f>IFERROR(VLOOKUP(A70,Cierre!A:K,2,FALSE),"")</f>
        <v/>
      </c>
      <c r="C70" s="24"/>
      <c r="D70" s="24"/>
      <c r="E70" s="25"/>
      <c r="F70" s="25"/>
      <c r="G70" s="26"/>
      <c r="H70" s="27"/>
      <c r="I70" s="27"/>
      <c r="J70" s="28">
        <f t="shared" si="24"/>
        <v>0</v>
      </c>
      <c r="K70" s="28">
        <f t="shared" si="23"/>
        <v>0</v>
      </c>
      <c r="L70" s="29"/>
      <c r="M70" s="30">
        <f t="shared" si="20"/>
        <v>0</v>
      </c>
      <c r="N70" s="31" t="str">
        <f>IF(H70="","",ROUND(M70/VLOOKUP(YEAR(H70),SMMLV!$A$2:$B$40,2,FALSE),1))</f>
        <v/>
      </c>
      <c r="O70" s="69" t="str">
        <f t="shared" si="21"/>
        <v/>
      </c>
      <c r="P70" s="69" t="str">
        <f t="shared" si="22"/>
        <v/>
      </c>
      <c r="Q70" s="32"/>
      <c r="R70" s="33"/>
      <c r="S70" s="33"/>
      <c r="T70" s="33"/>
      <c r="U70" s="33"/>
      <c r="V70" s="33"/>
      <c r="W70" s="34"/>
      <c r="X70" s="34"/>
      <c r="Y70" s="34"/>
      <c r="Z70" s="34"/>
      <c r="AA70" s="34"/>
      <c r="AB70" s="34"/>
      <c r="AC70" s="34"/>
      <c r="AD70" s="134">
        <f t="shared" si="25"/>
        <v>0</v>
      </c>
      <c r="AE70" s="134">
        <f t="shared" si="26"/>
        <v>0</v>
      </c>
      <c r="AF70" s="134">
        <f t="shared" si="27"/>
        <v>0</v>
      </c>
      <c r="AG70" s="134">
        <f t="shared" si="28"/>
        <v>0</v>
      </c>
      <c r="AH70" s="134">
        <f t="shared" si="29"/>
        <v>0</v>
      </c>
      <c r="AI70" s="134">
        <f t="shared" si="30"/>
        <v>0</v>
      </c>
    </row>
    <row r="71" spans="1:35" x14ac:dyDescent="0.2">
      <c r="A71" s="23"/>
      <c r="B71" s="143" t="str">
        <f>IFERROR(VLOOKUP(A71,Cierre!A:K,2,FALSE),"")</f>
        <v/>
      </c>
      <c r="C71" s="24"/>
      <c r="D71" s="24"/>
      <c r="E71" s="25"/>
      <c r="F71" s="25"/>
      <c r="G71" s="26"/>
      <c r="H71" s="27"/>
      <c r="I71" s="27"/>
      <c r="J71" s="28">
        <f t="shared" si="24"/>
        <v>0</v>
      </c>
      <c r="K71" s="28">
        <f t="shared" si="23"/>
        <v>0</v>
      </c>
      <c r="L71" s="29"/>
      <c r="M71" s="30">
        <f t="shared" si="20"/>
        <v>0</v>
      </c>
      <c r="N71" s="31" t="str">
        <f>IF(H71="","",ROUND(M71/VLOOKUP(YEAR(H71),SMMLV!$A$2:$B$40,2,FALSE),1))</f>
        <v/>
      </c>
      <c r="O71" s="69" t="str">
        <f t="shared" si="21"/>
        <v/>
      </c>
      <c r="P71" s="69" t="str">
        <f t="shared" si="22"/>
        <v/>
      </c>
      <c r="Q71" s="32"/>
      <c r="R71" s="33"/>
      <c r="S71" s="33"/>
      <c r="T71" s="33"/>
      <c r="U71" s="33"/>
      <c r="V71" s="33"/>
      <c r="W71" s="34"/>
      <c r="X71" s="34"/>
      <c r="Y71" s="34"/>
      <c r="Z71" s="34"/>
      <c r="AA71" s="34"/>
      <c r="AB71" s="34"/>
      <c r="AC71" s="34"/>
      <c r="AD71" s="134">
        <f t="shared" si="25"/>
        <v>0</v>
      </c>
      <c r="AE71" s="134">
        <f t="shared" si="26"/>
        <v>0</v>
      </c>
      <c r="AF71" s="134">
        <f t="shared" si="27"/>
        <v>0</v>
      </c>
      <c r="AG71" s="134">
        <f t="shared" si="28"/>
        <v>0</v>
      </c>
      <c r="AH71" s="134">
        <f t="shared" si="29"/>
        <v>0</v>
      </c>
      <c r="AI71" s="134">
        <f t="shared" si="30"/>
        <v>0</v>
      </c>
    </row>
    <row r="72" spans="1:35" x14ac:dyDescent="0.2">
      <c r="A72" s="23"/>
      <c r="B72" s="143" t="str">
        <f>IFERROR(VLOOKUP(A72,Cierre!A:K,2,FALSE),"")</f>
        <v/>
      </c>
      <c r="C72" s="24"/>
      <c r="D72" s="24"/>
      <c r="E72" s="25"/>
      <c r="F72" s="25"/>
      <c r="G72" s="26"/>
      <c r="H72" s="27"/>
      <c r="I72" s="27"/>
      <c r="J72" s="28">
        <f t="shared" si="24"/>
        <v>0</v>
      </c>
      <c r="K72" s="28">
        <f t="shared" si="23"/>
        <v>0</v>
      </c>
      <c r="L72" s="29"/>
      <c r="M72" s="30">
        <f t="shared" si="20"/>
        <v>0</v>
      </c>
      <c r="N72" s="31" t="str">
        <f>IF(H72="","",ROUND(M72/VLOOKUP(YEAR(H72),SMMLV!$A$2:$B$40,2,FALSE),1))</f>
        <v/>
      </c>
      <c r="O72" s="69" t="str">
        <f t="shared" si="21"/>
        <v/>
      </c>
      <c r="P72" s="69" t="str">
        <f t="shared" si="22"/>
        <v/>
      </c>
      <c r="Q72" s="32"/>
      <c r="R72" s="33"/>
      <c r="S72" s="33"/>
      <c r="T72" s="33"/>
      <c r="U72" s="33"/>
      <c r="V72" s="33"/>
      <c r="W72" s="34"/>
      <c r="X72" s="34"/>
      <c r="Y72" s="34"/>
      <c r="Z72" s="34"/>
      <c r="AA72" s="34"/>
      <c r="AB72" s="34"/>
      <c r="AC72" s="34"/>
      <c r="AD72" s="134">
        <f t="shared" si="25"/>
        <v>0</v>
      </c>
      <c r="AE72" s="134">
        <f t="shared" si="26"/>
        <v>0</v>
      </c>
      <c r="AF72" s="134">
        <f t="shared" si="27"/>
        <v>0</v>
      </c>
      <c r="AG72" s="134">
        <f t="shared" si="28"/>
        <v>0</v>
      </c>
      <c r="AH72" s="134">
        <f t="shared" si="29"/>
        <v>0</v>
      </c>
      <c r="AI72" s="134">
        <f t="shared" si="30"/>
        <v>0</v>
      </c>
    </row>
    <row r="73" spans="1:35" x14ac:dyDescent="0.2">
      <c r="A73" s="23"/>
      <c r="B73" s="143" t="str">
        <f>IFERROR(VLOOKUP(A73,Cierre!A:K,2,FALSE),"")</f>
        <v/>
      </c>
      <c r="C73" s="24"/>
      <c r="D73" s="24"/>
      <c r="E73" s="25"/>
      <c r="F73" s="25"/>
      <c r="G73" s="26"/>
      <c r="H73" s="27"/>
      <c r="I73" s="27"/>
      <c r="J73" s="28">
        <f t="shared" si="24"/>
        <v>0</v>
      </c>
      <c r="K73" s="28">
        <f t="shared" si="23"/>
        <v>0</v>
      </c>
      <c r="L73" s="29"/>
      <c r="M73" s="30">
        <f t="shared" si="20"/>
        <v>0</v>
      </c>
      <c r="N73" s="31" t="str">
        <f>IF(H73="","",ROUND(M73/VLOOKUP(YEAR(H73),SMMLV!$A$2:$B$40,2,FALSE),1))</f>
        <v/>
      </c>
      <c r="O73" s="69" t="str">
        <f t="shared" si="21"/>
        <v/>
      </c>
      <c r="P73" s="69" t="str">
        <f t="shared" si="22"/>
        <v/>
      </c>
      <c r="Q73" s="32"/>
      <c r="R73" s="33"/>
      <c r="S73" s="33"/>
      <c r="T73" s="33"/>
      <c r="U73" s="33"/>
      <c r="V73" s="33"/>
      <c r="W73" s="34"/>
      <c r="X73" s="34"/>
      <c r="Y73" s="34"/>
      <c r="Z73" s="34"/>
      <c r="AA73" s="34"/>
      <c r="AB73" s="34"/>
      <c r="AC73" s="34"/>
      <c r="AD73" s="134">
        <f t="shared" si="25"/>
        <v>0</v>
      </c>
      <c r="AE73" s="134">
        <f t="shared" si="26"/>
        <v>0</v>
      </c>
      <c r="AF73" s="134">
        <f t="shared" si="27"/>
        <v>0</v>
      </c>
      <c r="AG73" s="134">
        <f t="shared" si="28"/>
        <v>0</v>
      </c>
      <c r="AH73" s="134">
        <f t="shared" si="29"/>
        <v>0</v>
      </c>
      <c r="AI73" s="134">
        <f t="shared" si="30"/>
        <v>0</v>
      </c>
    </row>
    <row r="74" spans="1:35" x14ac:dyDescent="0.2">
      <c r="A74" s="23"/>
      <c r="B74" s="143" t="str">
        <f>IFERROR(VLOOKUP(A74,Cierre!A:K,2,FALSE),"")</f>
        <v/>
      </c>
      <c r="C74" s="24"/>
      <c r="D74" s="24"/>
      <c r="E74" s="25"/>
      <c r="F74" s="25"/>
      <c r="G74" s="26"/>
      <c r="H74" s="27"/>
      <c r="I74" s="27"/>
      <c r="J74" s="28">
        <f t="shared" si="24"/>
        <v>0</v>
      </c>
      <c r="K74" s="28">
        <f t="shared" si="23"/>
        <v>0</v>
      </c>
      <c r="L74" s="29"/>
      <c r="M74" s="30">
        <f t="shared" si="20"/>
        <v>0</v>
      </c>
      <c r="N74" s="31" t="str">
        <f>IF(H74="","",ROUND(M74/VLOOKUP(YEAR(H74),SMMLV!$A$2:$B$40,2,FALSE),1))</f>
        <v/>
      </c>
      <c r="O74" s="69" t="str">
        <f t="shared" si="21"/>
        <v/>
      </c>
      <c r="P74" s="69" t="str">
        <f t="shared" si="22"/>
        <v/>
      </c>
      <c r="Q74" s="32"/>
      <c r="R74" s="33"/>
      <c r="S74" s="33"/>
      <c r="T74" s="33"/>
      <c r="U74" s="33"/>
      <c r="V74" s="33"/>
      <c r="W74" s="34"/>
      <c r="X74" s="34"/>
      <c r="Y74" s="34"/>
      <c r="Z74" s="34"/>
      <c r="AA74" s="34"/>
      <c r="AB74" s="34"/>
      <c r="AC74" s="34"/>
      <c r="AD74" s="134">
        <f t="shared" si="25"/>
        <v>0</v>
      </c>
      <c r="AE74" s="134">
        <f t="shared" si="26"/>
        <v>0</v>
      </c>
      <c r="AF74" s="134">
        <f t="shared" si="27"/>
        <v>0</v>
      </c>
      <c r="AG74" s="134">
        <f t="shared" si="28"/>
        <v>0</v>
      </c>
      <c r="AH74" s="134">
        <f t="shared" si="29"/>
        <v>0</v>
      </c>
      <c r="AI74" s="134">
        <f t="shared" si="30"/>
        <v>0</v>
      </c>
    </row>
    <row r="75" spans="1:35" x14ac:dyDescent="0.2">
      <c r="A75" s="23"/>
      <c r="B75" s="143" t="str">
        <f>IFERROR(VLOOKUP(A75,Cierre!A:K,2,FALSE),"")</f>
        <v/>
      </c>
      <c r="C75" s="24"/>
      <c r="D75" s="24"/>
      <c r="E75" s="25"/>
      <c r="F75" s="25"/>
      <c r="G75" s="26"/>
      <c r="H75" s="27"/>
      <c r="I75" s="27"/>
      <c r="J75" s="28">
        <f t="shared" si="24"/>
        <v>0</v>
      </c>
      <c r="K75" s="28">
        <f t="shared" si="23"/>
        <v>0</v>
      </c>
      <c r="L75" s="29"/>
      <c r="M75" s="30">
        <f t="shared" si="20"/>
        <v>0</v>
      </c>
      <c r="N75" s="31" t="str">
        <f>IF(H75="","",ROUND(M75/VLOOKUP(YEAR(H75),SMMLV!$A$2:$B$40,2,FALSE),1))</f>
        <v/>
      </c>
      <c r="O75" s="69" t="str">
        <f t="shared" si="21"/>
        <v/>
      </c>
      <c r="P75" s="69" t="str">
        <f t="shared" si="22"/>
        <v/>
      </c>
      <c r="Q75" s="32"/>
      <c r="R75" s="33"/>
      <c r="S75" s="33"/>
      <c r="T75" s="33"/>
      <c r="U75" s="33"/>
      <c r="V75" s="33"/>
      <c r="W75" s="34"/>
      <c r="X75" s="34"/>
      <c r="Y75" s="34"/>
      <c r="Z75" s="34"/>
      <c r="AA75" s="34"/>
      <c r="AB75" s="34"/>
      <c r="AC75" s="34"/>
      <c r="AD75" s="134">
        <f t="shared" si="25"/>
        <v>0</v>
      </c>
      <c r="AE75" s="134">
        <f t="shared" si="26"/>
        <v>0</v>
      </c>
      <c r="AF75" s="134">
        <f t="shared" si="27"/>
        <v>0</v>
      </c>
      <c r="AG75" s="134">
        <f t="shared" si="28"/>
        <v>0</v>
      </c>
      <c r="AH75" s="134">
        <f t="shared" si="29"/>
        <v>0</v>
      </c>
      <c r="AI75" s="134">
        <f t="shared" si="30"/>
        <v>0</v>
      </c>
    </row>
    <row r="76" spans="1:35" x14ac:dyDescent="0.2">
      <c r="A76" s="23"/>
      <c r="B76" s="143" t="str">
        <f>IFERROR(VLOOKUP(A76,Cierre!A:K,2,FALSE),"")</f>
        <v/>
      </c>
      <c r="C76" s="24"/>
      <c r="D76" s="24"/>
      <c r="E76" s="25"/>
      <c r="F76" s="25"/>
      <c r="G76" s="26"/>
      <c r="H76" s="27"/>
      <c r="I76" s="27"/>
      <c r="J76" s="28">
        <f t="shared" si="24"/>
        <v>0</v>
      </c>
      <c r="K76" s="28">
        <f t="shared" si="23"/>
        <v>0</v>
      </c>
      <c r="L76" s="29"/>
      <c r="M76" s="30">
        <f t="shared" si="20"/>
        <v>0</v>
      </c>
      <c r="N76" s="31" t="str">
        <f>IF(H76="","",ROUND(M76/VLOOKUP(YEAR(H76),SMMLV!$A$2:$B$40,2,FALSE),1))</f>
        <v/>
      </c>
      <c r="O76" s="69" t="str">
        <f t="shared" si="21"/>
        <v/>
      </c>
      <c r="P76" s="69" t="str">
        <f t="shared" si="22"/>
        <v/>
      </c>
      <c r="Q76" s="32"/>
      <c r="R76" s="33"/>
      <c r="S76" s="33"/>
      <c r="T76" s="33"/>
      <c r="U76" s="33"/>
      <c r="V76" s="33"/>
      <c r="W76" s="34"/>
      <c r="X76" s="34"/>
      <c r="Y76" s="34"/>
      <c r="Z76" s="34"/>
      <c r="AA76" s="34"/>
      <c r="AB76" s="34"/>
      <c r="AC76" s="34"/>
      <c r="AD76" s="134">
        <f t="shared" si="25"/>
        <v>0</v>
      </c>
      <c r="AE76" s="134">
        <f t="shared" si="26"/>
        <v>0</v>
      </c>
      <c r="AF76" s="134">
        <f t="shared" si="27"/>
        <v>0</v>
      </c>
      <c r="AG76" s="134">
        <f t="shared" si="28"/>
        <v>0</v>
      </c>
      <c r="AH76" s="134">
        <f t="shared" si="29"/>
        <v>0</v>
      </c>
      <c r="AI76" s="134">
        <f t="shared" si="30"/>
        <v>0</v>
      </c>
    </row>
    <row r="77" spans="1:35" x14ac:dyDescent="0.2">
      <c r="A77" s="23"/>
      <c r="B77" s="143" t="str">
        <f>IFERROR(VLOOKUP(A77,Cierre!A:K,2,FALSE),"")</f>
        <v/>
      </c>
      <c r="C77" s="24"/>
      <c r="D77" s="24"/>
      <c r="E77" s="25"/>
      <c r="F77" s="25"/>
      <c r="G77" s="26"/>
      <c r="H77" s="27"/>
      <c r="I77" s="27"/>
      <c r="J77" s="28">
        <f t="shared" si="24"/>
        <v>0</v>
      </c>
      <c r="K77" s="28">
        <f t="shared" si="23"/>
        <v>0</v>
      </c>
      <c r="L77" s="29"/>
      <c r="M77" s="30">
        <f t="shared" si="20"/>
        <v>0</v>
      </c>
      <c r="N77" s="31" t="str">
        <f>IF(H77="","",ROUND(M77/VLOOKUP(YEAR(H77),SMMLV!$A$2:$B$40,2,FALSE),1))</f>
        <v/>
      </c>
      <c r="O77" s="69" t="str">
        <f t="shared" si="21"/>
        <v/>
      </c>
      <c r="P77" s="69" t="str">
        <f t="shared" si="22"/>
        <v/>
      </c>
      <c r="Q77" s="32"/>
      <c r="R77" s="33"/>
      <c r="S77" s="33"/>
      <c r="T77" s="33"/>
      <c r="U77" s="33"/>
      <c r="V77" s="33"/>
      <c r="W77" s="34"/>
      <c r="X77" s="34"/>
      <c r="Y77" s="34"/>
      <c r="Z77" s="34"/>
      <c r="AA77" s="34"/>
      <c r="AB77" s="34"/>
      <c r="AC77" s="34"/>
      <c r="AD77" s="134">
        <f t="shared" si="25"/>
        <v>0</v>
      </c>
      <c r="AE77" s="134">
        <f t="shared" si="26"/>
        <v>0</v>
      </c>
      <c r="AF77" s="134">
        <f t="shared" si="27"/>
        <v>0</v>
      </c>
      <c r="AG77" s="134">
        <f t="shared" si="28"/>
        <v>0</v>
      </c>
      <c r="AH77" s="134">
        <f t="shared" si="29"/>
        <v>0</v>
      </c>
      <c r="AI77" s="134">
        <f t="shared" si="30"/>
        <v>0</v>
      </c>
    </row>
    <row r="78" spans="1:35" x14ac:dyDescent="0.2">
      <c r="A78" s="23"/>
      <c r="B78" s="143" t="str">
        <f>IFERROR(VLOOKUP(A78,Cierre!A:K,2,FALSE),"")</f>
        <v/>
      </c>
      <c r="C78" s="24"/>
      <c r="D78" s="24"/>
      <c r="E78" s="25"/>
      <c r="F78" s="25"/>
      <c r="G78" s="26"/>
      <c r="H78" s="27"/>
      <c r="I78" s="27"/>
      <c r="J78" s="28">
        <f t="shared" si="24"/>
        <v>0</v>
      </c>
      <c r="K78" s="28">
        <f t="shared" si="23"/>
        <v>0</v>
      </c>
      <c r="L78" s="29"/>
      <c r="M78" s="30">
        <f t="shared" si="20"/>
        <v>0</v>
      </c>
      <c r="N78" s="31" t="str">
        <f>IF(H78="","",ROUND(M78/VLOOKUP(YEAR(H78),SMMLV!$A$2:$B$40,2,FALSE),1))</f>
        <v/>
      </c>
      <c r="O78" s="69" t="str">
        <f t="shared" si="21"/>
        <v/>
      </c>
      <c r="P78" s="69" t="str">
        <f t="shared" si="22"/>
        <v/>
      </c>
      <c r="Q78" s="32"/>
      <c r="R78" s="33"/>
      <c r="S78" s="33"/>
      <c r="T78" s="33"/>
      <c r="U78" s="33"/>
      <c r="V78" s="33"/>
      <c r="W78" s="34"/>
      <c r="X78" s="34"/>
      <c r="Y78" s="34"/>
      <c r="Z78" s="34"/>
      <c r="AA78" s="34"/>
      <c r="AB78" s="34"/>
      <c r="AC78" s="34"/>
      <c r="AD78" s="134">
        <f t="shared" si="25"/>
        <v>0</v>
      </c>
      <c r="AE78" s="134">
        <f t="shared" si="26"/>
        <v>0</v>
      </c>
      <c r="AF78" s="134">
        <f t="shared" si="27"/>
        <v>0</v>
      </c>
      <c r="AG78" s="134">
        <f t="shared" si="28"/>
        <v>0</v>
      </c>
      <c r="AH78" s="134">
        <f t="shared" si="29"/>
        <v>0</v>
      </c>
      <c r="AI78" s="134">
        <f t="shared" si="30"/>
        <v>0</v>
      </c>
    </row>
    <row r="79" spans="1:35" x14ac:dyDescent="0.2">
      <c r="A79" s="23"/>
      <c r="B79" s="143" t="str">
        <f>IFERROR(VLOOKUP(A79,Cierre!A:K,2,FALSE),"")</f>
        <v/>
      </c>
      <c r="C79" s="24"/>
      <c r="D79" s="24"/>
      <c r="E79" s="25"/>
      <c r="F79" s="25"/>
      <c r="G79" s="26"/>
      <c r="H79" s="27"/>
      <c r="I79" s="27"/>
      <c r="J79" s="28">
        <f t="shared" si="24"/>
        <v>0</v>
      </c>
      <c r="K79" s="28">
        <f t="shared" si="23"/>
        <v>0</v>
      </c>
      <c r="L79" s="29"/>
      <c r="M79" s="30">
        <f t="shared" si="20"/>
        <v>0</v>
      </c>
      <c r="N79" s="31" t="str">
        <f>IF(H79="","",ROUND(M79/VLOOKUP(YEAR(H79),SMMLV!$A$2:$B$40,2,FALSE),1))</f>
        <v/>
      </c>
      <c r="O79" s="69" t="str">
        <f t="shared" si="21"/>
        <v/>
      </c>
      <c r="P79" s="69" t="str">
        <f t="shared" si="22"/>
        <v/>
      </c>
      <c r="Q79" s="32"/>
      <c r="R79" s="33"/>
      <c r="S79" s="33"/>
      <c r="T79" s="33"/>
      <c r="U79" s="33"/>
      <c r="V79" s="33"/>
      <c r="W79" s="34"/>
      <c r="X79" s="34"/>
      <c r="Y79" s="34"/>
      <c r="Z79" s="34"/>
      <c r="AA79" s="34"/>
      <c r="AB79" s="34"/>
      <c r="AC79" s="34"/>
      <c r="AD79" s="134">
        <f t="shared" si="25"/>
        <v>0</v>
      </c>
      <c r="AE79" s="134">
        <f t="shared" si="26"/>
        <v>0</v>
      </c>
      <c r="AF79" s="134">
        <f t="shared" si="27"/>
        <v>0</v>
      </c>
      <c r="AG79" s="134">
        <f t="shared" si="28"/>
        <v>0</v>
      </c>
      <c r="AH79" s="134">
        <f t="shared" si="29"/>
        <v>0</v>
      </c>
      <c r="AI79" s="134">
        <f t="shared" si="30"/>
        <v>0</v>
      </c>
    </row>
    <row r="80" spans="1:35" x14ac:dyDescent="0.2">
      <c r="A80" s="23"/>
      <c r="B80" s="143" t="str">
        <f>IFERROR(VLOOKUP(A80,Cierre!A:K,2,FALSE),"")</f>
        <v/>
      </c>
      <c r="C80" s="24"/>
      <c r="D80" s="24"/>
      <c r="E80" s="25"/>
      <c r="F80" s="25"/>
      <c r="G80" s="26"/>
      <c r="H80" s="27"/>
      <c r="I80" s="27"/>
      <c r="J80" s="28">
        <f t="shared" si="24"/>
        <v>0</v>
      </c>
      <c r="K80" s="28">
        <f t="shared" si="23"/>
        <v>0</v>
      </c>
      <c r="L80" s="29"/>
      <c r="M80" s="30">
        <f t="shared" si="20"/>
        <v>0</v>
      </c>
      <c r="N80" s="31" t="str">
        <f>IF(H80="","",ROUND(M80/VLOOKUP(YEAR(H80),SMMLV!$A$2:$B$40,2,FALSE),1))</f>
        <v/>
      </c>
      <c r="O80" s="69" t="str">
        <f t="shared" si="21"/>
        <v/>
      </c>
      <c r="P80" s="69" t="str">
        <f t="shared" si="22"/>
        <v/>
      </c>
      <c r="Q80" s="32"/>
      <c r="R80" s="33"/>
      <c r="S80" s="33"/>
      <c r="T80" s="33"/>
      <c r="U80" s="33"/>
      <c r="V80" s="33"/>
      <c r="W80" s="34"/>
      <c r="X80" s="34"/>
      <c r="Y80" s="34"/>
      <c r="Z80" s="34"/>
      <c r="AA80" s="34"/>
      <c r="AB80" s="34"/>
      <c r="AC80" s="34"/>
      <c r="AD80" s="134">
        <f t="shared" si="25"/>
        <v>0</v>
      </c>
      <c r="AE80" s="134">
        <f t="shared" si="26"/>
        <v>0</v>
      </c>
      <c r="AF80" s="134">
        <f t="shared" si="27"/>
        <v>0</v>
      </c>
      <c r="AG80" s="134">
        <f t="shared" si="28"/>
        <v>0</v>
      </c>
      <c r="AH80" s="134">
        <f t="shared" si="29"/>
        <v>0</v>
      </c>
      <c r="AI80" s="134">
        <f t="shared" si="30"/>
        <v>0</v>
      </c>
    </row>
    <row r="81" spans="1:35" x14ac:dyDescent="0.2">
      <c r="A81" s="23"/>
      <c r="B81" s="143" t="str">
        <f>IFERROR(VLOOKUP(A81,Cierre!A:K,2,FALSE),"")</f>
        <v/>
      </c>
      <c r="C81" s="24"/>
      <c r="D81" s="24"/>
      <c r="E81" s="25"/>
      <c r="F81" s="25"/>
      <c r="G81" s="26"/>
      <c r="H81" s="27"/>
      <c r="I81" s="27"/>
      <c r="J81" s="28">
        <f t="shared" si="24"/>
        <v>0</v>
      </c>
      <c r="K81" s="28">
        <f t="shared" si="23"/>
        <v>0</v>
      </c>
      <c r="L81" s="29"/>
      <c r="M81" s="30">
        <f t="shared" si="20"/>
        <v>0</v>
      </c>
      <c r="N81" s="31" t="str">
        <f>IF(H81="","",ROUND(M81/VLOOKUP(YEAR(H81),SMMLV!$A$2:$B$40,2,FALSE),1))</f>
        <v/>
      </c>
      <c r="O81" s="69" t="str">
        <f t="shared" si="21"/>
        <v/>
      </c>
      <c r="P81" s="69" t="str">
        <f t="shared" si="22"/>
        <v/>
      </c>
      <c r="Q81" s="32"/>
      <c r="R81" s="33"/>
      <c r="S81" s="33"/>
      <c r="T81" s="33"/>
      <c r="U81" s="33"/>
      <c r="V81" s="33"/>
      <c r="W81" s="34"/>
      <c r="X81" s="34"/>
      <c r="Y81" s="34"/>
      <c r="Z81" s="34"/>
      <c r="AA81" s="34"/>
      <c r="AB81" s="34"/>
      <c r="AC81" s="34"/>
      <c r="AD81" s="134">
        <f t="shared" si="25"/>
        <v>0</v>
      </c>
      <c r="AE81" s="134">
        <f t="shared" si="26"/>
        <v>0</v>
      </c>
      <c r="AF81" s="134">
        <f t="shared" si="27"/>
        <v>0</v>
      </c>
      <c r="AG81" s="134">
        <f t="shared" si="28"/>
        <v>0</v>
      </c>
      <c r="AH81" s="134">
        <f t="shared" si="29"/>
        <v>0</v>
      </c>
      <c r="AI81" s="134">
        <f t="shared" si="30"/>
        <v>0</v>
      </c>
    </row>
    <row r="82" spans="1:35" x14ac:dyDescent="0.2">
      <c r="A82" s="23"/>
      <c r="B82" s="143" t="str">
        <f>IFERROR(VLOOKUP(A82,Cierre!A:K,2,FALSE),"")</f>
        <v/>
      </c>
      <c r="C82" s="24"/>
      <c r="D82" s="24"/>
      <c r="E82" s="25"/>
      <c r="F82" s="25"/>
      <c r="G82" s="26"/>
      <c r="H82" s="27"/>
      <c r="I82" s="27"/>
      <c r="J82" s="28">
        <f t="shared" si="24"/>
        <v>0</v>
      </c>
      <c r="K82" s="28">
        <f t="shared" si="23"/>
        <v>0</v>
      </c>
      <c r="L82" s="29"/>
      <c r="M82" s="30">
        <f t="shared" si="20"/>
        <v>0</v>
      </c>
      <c r="N82" s="31" t="str">
        <f>IF(H82="","",ROUND(M82/VLOOKUP(YEAR(H82),SMMLV!$A$2:$B$40,2,FALSE),1))</f>
        <v/>
      </c>
      <c r="O82" s="69" t="str">
        <f t="shared" si="21"/>
        <v/>
      </c>
      <c r="P82" s="69" t="str">
        <f t="shared" si="22"/>
        <v/>
      </c>
      <c r="Q82" s="32"/>
      <c r="R82" s="33"/>
      <c r="S82" s="33"/>
      <c r="T82" s="33"/>
      <c r="U82" s="33"/>
      <c r="V82" s="33"/>
      <c r="W82" s="34"/>
      <c r="X82" s="34"/>
      <c r="Y82" s="34"/>
      <c r="Z82" s="34"/>
      <c r="AA82" s="34"/>
      <c r="AB82" s="34"/>
      <c r="AC82" s="34"/>
      <c r="AD82" s="134">
        <f t="shared" si="25"/>
        <v>0</v>
      </c>
      <c r="AE82" s="134">
        <f t="shared" si="26"/>
        <v>0</v>
      </c>
      <c r="AF82" s="134">
        <f t="shared" si="27"/>
        <v>0</v>
      </c>
      <c r="AG82" s="134">
        <f t="shared" si="28"/>
        <v>0</v>
      </c>
      <c r="AH82" s="134">
        <f t="shared" si="29"/>
        <v>0</v>
      </c>
      <c r="AI82" s="134">
        <f t="shared" si="30"/>
        <v>0</v>
      </c>
    </row>
    <row r="83" spans="1:35" x14ac:dyDescent="0.2">
      <c r="A83" s="23"/>
      <c r="B83" s="143" t="str">
        <f>IFERROR(VLOOKUP(A83,Cierre!A:K,2,FALSE),"")</f>
        <v/>
      </c>
      <c r="C83" s="24"/>
      <c r="D83" s="24"/>
      <c r="E83" s="25"/>
      <c r="F83" s="25"/>
      <c r="G83" s="26"/>
      <c r="H83" s="27"/>
      <c r="I83" s="27"/>
      <c r="J83" s="28">
        <f t="shared" si="24"/>
        <v>0</v>
      </c>
      <c r="K83" s="28">
        <f t="shared" si="23"/>
        <v>0</v>
      </c>
      <c r="L83" s="29"/>
      <c r="M83" s="30">
        <f t="shared" si="20"/>
        <v>0</v>
      </c>
      <c r="N83" s="31" t="str">
        <f>IF(H83="","",ROUND(M83/VLOOKUP(YEAR(H83),SMMLV!$A$2:$B$40,2,FALSE),1))</f>
        <v/>
      </c>
      <c r="O83" s="69" t="str">
        <f t="shared" si="21"/>
        <v/>
      </c>
      <c r="P83" s="69" t="str">
        <f t="shared" si="22"/>
        <v/>
      </c>
      <c r="Q83" s="32"/>
      <c r="R83" s="33"/>
      <c r="S83" s="33"/>
      <c r="T83" s="33"/>
      <c r="U83" s="33"/>
      <c r="V83" s="33"/>
      <c r="W83" s="34"/>
      <c r="X83" s="34"/>
      <c r="Y83" s="34"/>
      <c r="Z83" s="34"/>
      <c r="AA83" s="34"/>
      <c r="AB83" s="34"/>
      <c r="AC83" s="34"/>
      <c r="AD83" s="134">
        <f t="shared" si="25"/>
        <v>0</v>
      </c>
      <c r="AE83" s="134">
        <f t="shared" si="26"/>
        <v>0</v>
      </c>
      <c r="AF83" s="134">
        <f t="shared" si="27"/>
        <v>0</v>
      </c>
      <c r="AG83" s="134">
        <f t="shared" si="28"/>
        <v>0</v>
      </c>
      <c r="AH83" s="134">
        <f t="shared" si="29"/>
        <v>0</v>
      </c>
      <c r="AI83" s="134">
        <f t="shared" si="30"/>
        <v>0</v>
      </c>
    </row>
    <row r="84" spans="1:35" x14ac:dyDescent="0.2">
      <c r="A84" s="23"/>
      <c r="B84" s="143" t="str">
        <f>IFERROR(VLOOKUP(A84,Cierre!A:K,2,FALSE),"")</f>
        <v/>
      </c>
      <c r="C84" s="24"/>
      <c r="D84" s="24"/>
      <c r="E84" s="25"/>
      <c r="F84" s="25"/>
      <c r="G84" s="26"/>
      <c r="H84" s="27"/>
      <c r="I84" s="27"/>
      <c r="J84" s="28">
        <f t="shared" si="24"/>
        <v>0</v>
      </c>
      <c r="K84" s="28">
        <f t="shared" si="23"/>
        <v>0</v>
      </c>
      <c r="L84" s="29"/>
      <c r="M84" s="30">
        <f t="shared" si="20"/>
        <v>0</v>
      </c>
      <c r="N84" s="31" t="str">
        <f>IF(H84="","",ROUND(M84/VLOOKUP(YEAR(H84),SMMLV!$A$2:$B$40,2,FALSE),1))</f>
        <v/>
      </c>
      <c r="O84" s="69" t="str">
        <f t="shared" si="21"/>
        <v/>
      </c>
      <c r="P84" s="69" t="str">
        <f t="shared" si="22"/>
        <v/>
      </c>
      <c r="Q84" s="32"/>
      <c r="R84" s="33"/>
      <c r="S84" s="33"/>
      <c r="T84" s="33"/>
      <c r="U84" s="33"/>
      <c r="V84" s="33"/>
      <c r="W84" s="34"/>
      <c r="X84" s="34"/>
      <c r="Y84" s="34"/>
      <c r="Z84" s="34"/>
      <c r="AA84" s="34"/>
      <c r="AB84" s="34"/>
      <c r="AC84" s="34"/>
      <c r="AD84" s="134">
        <f t="shared" si="25"/>
        <v>0</v>
      </c>
      <c r="AE84" s="134">
        <f t="shared" si="26"/>
        <v>0</v>
      </c>
      <c r="AF84" s="134">
        <f t="shared" si="27"/>
        <v>0</v>
      </c>
      <c r="AG84" s="134">
        <f t="shared" si="28"/>
        <v>0</v>
      </c>
      <c r="AH84" s="134">
        <f t="shared" si="29"/>
        <v>0</v>
      </c>
      <c r="AI84" s="134">
        <f t="shared" si="30"/>
        <v>0</v>
      </c>
    </row>
    <row r="85" spans="1:35" x14ac:dyDescent="0.2">
      <c r="A85" s="23"/>
      <c r="B85" s="143" t="str">
        <f>IFERROR(VLOOKUP(A85,Cierre!A:K,2,FALSE),"")</f>
        <v/>
      </c>
      <c r="C85" s="24"/>
      <c r="D85" s="24"/>
      <c r="E85" s="25"/>
      <c r="F85" s="25"/>
      <c r="G85" s="26"/>
      <c r="H85" s="27"/>
      <c r="I85" s="27"/>
      <c r="J85" s="28">
        <f t="shared" si="24"/>
        <v>0</v>
      </c>
      <c r="K85" s="28">
        <f t="shared" si="23"/>
        <v>0</v>
      </c>
      <c r="L85" s="29"/>
      <c r="M85" s="30">
        <f t="shared" si="20"/>
        <v>0</v>
      </c>
      <c r="N85" s="31" t="str">
        <f>IF(H85="","",ROUND(M85/VLOOKUP(YEAR(H85),SMMLV!$A$2:$B$40,2,FALSE),1))</f>
        <v/>
      </c>
      <c r="O85" s="69" t="str">
        <f t="shared" si="21"/>
        <v/>
      </c>
      <c r="P85" s="69" t="str">
        <f t="shared" si="22"/>
        <v/>
      </c>
      <c r="Q85" s="32"/>
      <c r="R85" s="33"/>
      <c r="S85" s="33"/>
      <c r="T85" s="33"/>
      <c r="U85" s="33"/>
      <c r="V85" s="33"/>
      <c r="W85" s="34"/>
      <c r="X85" s="34"/>
      <c r="Y85" s="34"/>
      <c r="Z85" s="34"/>
      <c r="AA85" s="34"/>
      <c r="AB85" s="34"/>
      <c r="AC85" s="34"/>
      <c r="AD85" s="134">
        <f t="shared" si="25"/>
        <v>0</v>
      </c>
      <c r="AE85" s="134">
        <f t="shared" si="26"/>
        <v>0</v>
      </c>
      <c r="AF85" s="134">
        <f t="shared" si="27"/>
        <v>0</v>
      </c>
      <c r="AG85" s="134">
        <f t="shared" si="28"/>
        <v>0</v>
      </c>
      <c r="AH85" s="134">
        <f t="shared" si="29"/>
        <v>0</v>
      </c>
      <c r="AI85" s="134">
        <f t="shared" si="30"/>
        <v>0</v>
      </c>
    </row>
    <row r="86" spans="1:35" x14ac:dyDescent="0.2">
      <c r="A86" s="23"/>
      <c r="B86" s="143" t="str">
        <f>IFERROR(VLOOKUP(A86,Cierre!A:K,2,FALSE),"")</f>
        <v/>
      </c>
      <c r="C86" s="24"/>
      <c r="D86" s="24"/>
      <c r="E86" s="25"/>
      <c r="F86" s="25"/>
      <c r="G86" s="26"/>
      <c r="H86" s="27"/>
      <c r="I86" s="27"/>
      <c r="J86" s="28">
        <f t="shared" si="24"/>
        <v>0</v>
      </c>
      <c r="K86" s="28">
        <f t="shared" si="23"/>
        <v>0</v>
      </c>
      <c r="L86" s="29"/>
      <c r="M86" s="30">
        <f t="shared" si="20"/>
        <v>0</v>
      </c>
      <c r="N86" s="31" t="str">
        <f>IF(H86="","",ROUND(M86/VLOOKUP(YEAR(H86),SMMLV!$A$2:$B$40,2,FALSE),1))</f>
        <v/>
      </c>
      <c r="O86" s="69" t="str">
        <f t="shared" si="21"/>
        <v/>
      </c>
      <c r="P86" s="69" t="str">
        <f t="shared" si="22"/>
        <v/>
      </c>
      <c r="Q86" s="32"/>
      <c r="R86" s="33"/>
      <c r="S86" s="33"/>
      <c r="T86" s="33"/>
      <c r="U86" s="33"/>
      <c r="V86" s="33"/>
      <c r="W86" s="34"/>
      <c r="X86" s="34"/>
      <c r="Y86" s="34"/>
      <c r="Z86" s="34"/>
      <c r="AA86" s="34"/>
      <c r="AB86" s="34"/>
      <c r="AC86" s="34"/>
      <c r="AD86" s="134">
        <f t="shared" si="25"/>
        <v>0</v>
      </c>
      <c r="AE86" s="134">
        <f t="shared" si="26"/>
        <v>0</v>
      </c>
      <c r="AF86" s="134">
        <f t="shared" si="27"/>
        <v>0</v>
      </c>
      <c r="AG86" s="134">
        <f t="shared" si="28"/>
        <v>0</v>
      </c>
      <c r="AH86" s="134">
        <f t="shared" si="29"/>
        <v>0</v>
      </c>
      <c r="AI86" s="134">
        <f t="shared" si="30"/>
        <v>0</v>
      </c>
    </row>
    <row r="87" spans="1:35" x14ac:dyDescent="0.2">
      <c r="A87" s="23"/>
      <c r="B87" s="143" t="str">
        <f>IFERROR(VLOOKUP(A87,Cierre!A:K,2,FALSE),"")</f>
        <v/>
      </c>
      <c r="C87" s="24"/>
      <c r="D87" s="24"/>
      <c r="E87" s="25"/>
      <c r="F87" s="25"/>
      <c r="G87" s="26"/>
      <c r="H87" s="27"/>
      <c r="I87" s="27"/>
      <c r="J87" s="28">
        <f t="shared" si="24"/>
        <v>0</v>
      </c>
      <c r="K87" s="28">
        <f t="shared" si="23"/>
        <v>0</v>
      </c>
      <c r="L87" s="29"/>
      <c r="M87" s="30">
        <f t="shared" si="20"/>
        <v>0</v>
      </c>
      <c r="N87" s="31" t="str">
        <f>IF(H87="","",ROUND(M87/VLOOKUP(YEAR(H87),SMMLV!$A$2:$B$40,2,FALSE),1))</f>
        <v/>
      </c>
      <c r="O87" s="69" t="str">
        <f t="shared" si="21"/>
        <v/>
      </c>
      <c r="P87" s="69" t="str">
        <f t="shared" si="22"/>
        <v/>
      </c>
      <c r="Q87" s="32"/>
      <c r="R87" s="33"/>
      <c r="S87" s="33"/>
      <c r="T87" s="33"/>
      <c r="U87" s="33"/>
      <c r="V87" s="33"/>
      <c r="W87" s="34"/>
      <c r="X87" s="34"/>
      <c r="Y87" s="34"/>
      <c r="Z87" s="34"/>
      <c r="AA87" s="34"/>
      <c r="AB87" s="34"/>
      <c r="AC87" s="34"/>
      <c r="AD87" s="134">
        <f t="shared" si="25"/>
        <v>0</v>
      </c>
      <c r="AE87" s="134">
        <f t="shared" si="26"/>
        <v>0</v>
      </c>
      <c r="AF87" s="134">
        <f t="shared" si="27"/>
        <v>0</v>
      </c>
      <c r="AG87" s="134">
        <f t="shared" si="28"/>
        <v>0</v>
      </c>
      <c r="AH87" s="134">
        <f t="shared" si="29"/>
        <v>0</v>
      </c>
      <c r="AI87" s="134">
        <f t="shared" si="30"/>
        <v>0</v>
      </c>
    </row>
    <row r="88" spans="1:35" x14ac:dyDescent="0.2">
      <c r="A88" s="23"/>
      <c r="B88" s="143" t="str">
        <f>IFERROR(VLOOKUP(A88,Cierre!A:K,2,FALSE),"")</f>
        <v/>
      </c>
      <c r="C88" s="24"/>
      <c r="D88" s="24"/>
      <c r="E88" s="25"/>
      <c r="F88" s="25"/>
      <c r="G88" s="26"/>
      <c r="H88" s="27"/>
      <c r="I88" s="27"/>
      <c r="J88" s="28">
        <f t="shared" si="24"/>
        <v>0</v>
      </c>
      <c r="K88" s="28">
        <f t="shared" si="23"/>
        <v>0</v>
      </c>
      <c r="L88" s="29"/>
      <c r="M88" s="30">
        <f t="shared" si="20"/>
        <v>0</v>
      </c>
      <c r="N88" s="31" t="str">
        <f>IF(H88="","",ROUND(M88/VLOOKUP(YEAR(H88),SMMLV!$A$2:$B$40,2,FALSE),1))</f>
        <v/>
      </c>
      <c r="O88" s="69" t="str">
        <f t="shared" si="21"/>
        <v/>
      </c>
      <c r="P88" s="69" t="str">
        <f t="shared" si="22"/>
        <v/>
      </c>
      <c r="Q88" s="32"/>
      <c r="R88" s="33"/>
      <c r="S88" s="33"/>
      <c r="T88" s="33"/>
      <c r="U88" s="33"/>
      <c r="V88" s="33"/>
      <c r="W88" s="34"/>
      <c r="X88" s="34"/>
      <c r="Y88" s="34"/>
      <c r="Z88" s="34"/>
      <c r="AA88" s="34"/>
      <c r="AB88" s="34"/>
      <c r="AC88" s="34"/>
      <c r="AD88" s="134">
        <f t="shared" si="25"/>
        <v>0</v>
      </c>
      <c r="AE88" s="134">
        <f t="shared" si="26"/>
        <v>0</v>
      </c>
      <c r="AF88" s="134">
        <f t="shared" si="27"/>
        <v>0</v>
      </c>
      <c r="AG88" s="134">
        <f t="shared" si="28"/>
        <v>0</v>
      </c>
      <c r="AH88" s="134">
        <f t="shared" si="29"/>
        <v>0</v>
      </c>
      <c r="AI88" s="134">
        <f t="shared" si="30"/>
        <v>0</v>
      </c>
    </row>
    <row r="89" spans="1:35" x14ac:dyDescent="0.2">
      <c r="A89" s="23"/>
      <c r="B89" s="143" t="str">
        <f>IFERROR(VLOOKUP(A89,Cierre!A:K,2,FALSE),"")</f>
        <v/>
      </c>
      <c r="C89" s="24"/>
      <c r="D89" s="24"/>
      <c r="E89" s="25"/>
      <c r="F89" s="25"/>
      <c r="G89" s="26"/>
      <c r="H89" s="27"/>
      <c r="I89" s="27"/>
      <c r="J89" s="28">
        <f t="shared" si="24"/>
        <v>0</v>
      </c>
      <c r="K89" s="28">
        <f t="shared" si="23"/>
        <v>0</v>
      </c>
      <c r="L89" s="29"/>
      <c r="M89" s="30">
        <f t="shared" si="20"/>
        <v>0</v>
      </c>
      <c r="N89" s="31" t="str">
        <f>IF(H89="","",ROUND(M89/VLOOKUP(YEAR(H89),SMMLV!$A$2:$B$40,2,FALSE),1))</f>
        <v/>
      </c>
      <c r="O89" s="69" t="str">
        <f t="shared" si="21"/>
        <v/>
      </c>
      <c r="P89" s="69" t="str">
        <f t="shared" si="22"/>
        <v/>
      </c>
      <c r="Q89" s="32"/>
      <c r="R89" s="33"/>
      <c r="S89" s="33"/>
      <c r="T89" s="33"/>
      <c r="U89" s="33"/>
      <c r="V89" s="33"/>
      <c r="W89" s="34"/>
      <c r="X89" s="34"/>
      <c r="Y89" s="34"/>
      <c r="Z89" s="34"/>
      <c r="AA89" s="34"/>
      <c r="AB89" s="34"/>
      <c r="AC89" s="34"/>
      <c r="AD89" s="134">
        <f t="shared" si="25"/>
        <v>0</v>
      </c>
      <c r="AE89" s="134">
        <f t="shared" si="26"/>
        <v>0</v>
      </c>
      <c r="AF89" s="134">
        <f t="shared" si="27"/>
        <v>0</v>
      </c>
      <c r="AG89" s="134">
        <f t="shared" si="28"/>
        <v>0</v>
      </c>
      <c r="AH89" s="134">
        <f t="shared" si="29"/>
        <v>0</v>
      </c>
      <c r="AI89" s="134">
        <f t="shared" si="30"/>
        <v>0</v>
      </c>
    </row>
    <row r="90" spans="1:35" x14ac:dyDescent="0.2">
      <c r="A90" s="23"/>
      <c r="B90" s="143" t="str">
        <f>IFERROR(VLOOKUP(A90,Cierre!A:K,2,FALSE),"")</f>
        <v/>
      </c>
      <c r="C90" s="24"/>
      <c r="D90" s="24"/>
      <c r="E90" s="25"/>
      <c r="F90" s="25"/>
      <c r="G90" s="26"/>
      <c r="H90" s="27"/>
      <c r="I90" s="27"/>
      <c r="J90" s="28">
        <f t="shared" si="24"/>
        <v>0</v>
      </c>
      <c r="K90" s="28">
        <f t="shared" si="23"/>
        <v>0</v>
      </c>
      <c r="L90" s="29"/>
      <c r="M90" s="30">
        <f t="shared" si="20"/>
        <v>0</v>
      </c>
      <c r="N90" s="31" t="str">
        <f>IF(H90="","",ROUND(M90/VLOOKUP(YEAR(H90),SMMLV!$A$2:$B$40,2,FALSE),1))</f>
        <v/>
      </c>
      <c r="O90" s="69" t="str">
        <f t="shared" si="21"/>
        <v/>
      </c>
      <c r="P90" s="69" t="str">
        <f t="shared" si="22"/>
        <v/>
      </c>
      <c r="Q90" s="32"/>
      <c r="R90" s="33"/>
      <c r="S90" s="33"/>
      <c r="T90" s="33"/>
      <c r="U90" s="33"/>
      <c r="V90" s="33"/>
      <c r="W90" s="34"/>
      <c r="X90" s="34"/>
      <c r="Y90" s="34"/>
      <c r="Z90" s="34"/>
      <c r="AA90" s="34"/>
      <c r="AB90" s="34"/>
      <c r="AC90" s="34"/>
      <c r="AD90" s="134">
        <f t="shared" si="25"/>
        <v>0</v>
      </c>
      <c r="AE90" s="134">
        <f t="shared" si="26"/>
        <v>0</v>
      </c>
      <c r="AF90" s="134">
        <f t="shared" si="27"/>
        <v>0</v>
      </c>
      <c r="AG90" s="134">
        <f t="shared" si="28"/>
        <v>0</v>
      </c>
      <c r="AH90" s="134">
        <f t="shared" si="29"/>
        <v>0</v>
      </c>
      <c r="AI90" s="134">
        <f t="shared" si="30"/>
        <v>0</v>
      </c>
    </row>
    <row r="91" spans="1:35" x14ac:dyDescent="0.2">
      <c r="A91" s="23"/>
      <c r="B91" s="143" t="str">
        <f>IFERROR(VLOOKUP(A91,Cierre!A:K,2,FALSE),"")</f>
        <v/>
      </c>
      <c r="C91" s="24"/>
      <c r="D91" s="24"/>
      <c r="E91" s="25"/>
      <c r="F91" s="25"/>
      <c r="G91" s="26"/>
      <c r="H91" s="27"/>
      <c r="I91" s="27"/>
      <c r="J91" s="28">
        <f t="shared" si="24"/>
        <v>0</v>
      </c>
      <c r="K91" s="28">
        <f t="shared" si="23"/>
        <v>0</v>
      </c>
      <c r="L91" s="29"/>
      <c r="M91" s="30">
        <f t="shared" si="20"/>
        <v>0</v>
      </c>
      <c r="N91" s="31" t="str">
        <f>IF(H91="","",ROUND(M91/VLOOKUP(YEAR(H91),SMMLV!$A$2:$B$40,2,FALSE),1))</f>
        <v/>
      </c>
      <c r="O91" s="69" t="str">
        <f t="shared" si="21"/>
        <v/>
      </c>
      <c r="P91" s="69" t="str">
        <f t="shared" si="22"/>
        <v/>
      </c>
      <c r="Q91" s="32"/>
      <c r="R91" s="33"/>
      <c r="S91" s="33"/>
      <c r="T91" s="33"/>
      <c r="U91" s="33"/>
      <c r="V91" s="33"/>
      <c r="W91" s="34"/>
      <c r="X91" s="34"/>
      <c r="Y91" s="34"/>
      <c r="Z91" s="34"/>
      <c r="AA91" s="34"/>
      <c r="AB91" s="34"/>
      <c r="AC91" s="34"/>
      <c r="AD91" s="134">
        <f t="shared" si="25"/>
        <v>0</v>
      </c>
      <c r="AE91" s="134">
        <f t="shared" si="26"/>
        <v>0</v>
      </c>
      <c r="AF91" s="134">
        <f t="shared" si="27"/>
        <v>0</v>
      </c>
      <c r="AG91" s="134">
        <f t="shared" si="28"/>
        <v>0</v>
      </c>
      <c r="AH91" s="134">
        <f t="shared" si="29"/>
        <v>0</v>
      </c>
      <c r="AI91" s="134">
        <f t="shared" si="30"/>
        <v>0</v>
      </c>
    </row>
    <row r="92" spans="1:35" x14ac:dyDescent="0.2">
      <c r="A92" s="23"/>
      <c r="B92" s="143" t="str">
        <f>IFERROR(VLOOKUP(A92,Cierre!A:K,2,FALSE),"")</f>
        <v/>
      </c>
      <c r="C92" s="24"/>
      <c r="D92" s="24"/>
      <c r="E92" s="25"/>
      <c r="F92" s="25"/>
      <c r="G92" s="26"/>
      <c r="H92" s="27"/>
      <c r="I92" s="27"/>
      <c r="J92" s="28">
        <f t="shared" si="24"/>
        <v>0</v>
      </c>
      <c r="K92" s="28">
        <f t="shared" si="23"/>
        <v>0</v>
      </c>
      <c r="L92" s="29"/>
      <c r="M92" s="30">
        <f t="shared" si="20"/>
        <v>0</v>
      </c>
      <c r="N92" s="31" t="str">
        <f>IF(H92="","",ROUND(M92/VLOOKUP(YEAR(H92),SMMLV!$A$2:$B$40,2,FALSE),1))</f>
        <v/>
      </c>
      <c r="O92" s="69" t="str">
        <f t="shared" si="21"/>
        <v/>
      </c>
      <c r="P92" s="69" t="str">
        <f t="shared" si="22"/>
        <v/>
      </c>
      <c r="Q92" s="32"/>
      <c r="R92" s="33"/>
      <c r="S92" s="33"/>
      <c r="T92" s="33"/>
      <c r="U92" s="33"/>
      <c r="V92" s="33"/>
      <c r="W92" s="34"/>
      <c r="X92" s="34"/>
      <c r="Y92" s="34"/>
      <c r="Z92" s="34"/>
      <c r="AA92" s="34"/>
      <c r="AB92" s="34"/>
      <c r="AC92" s="34"/>
      <c r="AD92" s="134">
        <f t="shared" si="25"/>
        <v>0</v>
      </c>
      <c r="AE92" s="134">
        <f t="shared" si="26"/>
        <v>0</v>
      </c>
      <c r="AF92" s="134">
        <f t="shared" si="27"/>
        <v>0</v>
      </c>
      <c r="AG92" s="134">
        <f t="shared" si="28"/>
        <v>0</v>
      </c>
      <c r="AH92" s="134">
        <f t="shared" si="29"/>
        <v>0</v>
      </c>
      <c r="AI92" s="134">
        <f t="shared" si="30"/>
        <v>0</v>
      </c>
    </row>
    <row r="93" spans="1:35" x14ac:dyDescent="0.2">
      <c r="A93" s="23"/>
      <c r="B93" s="143" t="str">
        <f>IFERROR(VLOOKUP(A93,Cierre!A:K,2,FALSE),"")</f>
        <v/>
      </c>
      <c r="C93" s="24"/>
      <c r="D93" s="24"/>
      <c r="E93" s="25"/>
      <c r="F93" s="25"/>
      <c r="G93" s="26"/>
      <c r="H93" s="27"/>
      <c r="I93" s="27"/>
      <c r="J93" s="28">
        <f t="shared" si="24"/>
        <v>0</v>
      </c>
      <c r="K93" s="28">
        <f t="shared" si="23"/>
        <v>0</v>
      </c>
      <c r="L93" s="29"/>
      <c r="M93" s="30">
        <f t="shared" si="20"/>
        <v>0</v>
      </c>
      <c r="N93" s="31" t="str">
        <f>IF(H93="","",ROUND(M93/VLOOKUP(YEAR(H93),SMMLV!$A$2:$B$40,2,FALSE),1))</f>
        <v/>
      </c>
      <c r="O93" s="69" t="str">
        <f t="shared" si="21"/>
        <v/>
      </c>
      <c r="P93" s="69" t="str">
        <f t="shared" si="22"/>
        <v/>
      </c>
      <c r="Q93" s="32"/>
      <c r="R93" s="33"/>
      <c r="S93" s="33"/>
      <c r="T93" s="33"/>
      <c r="U93" s="33"/>
      <c r="V93" s="33"/>
      <c r="W93" s="34"/>
      <c r="X93" s="34"/>
      <c r="Y93" s="34"/>
      <c r="Z93" s="34"/>
      <c r="AA93" s="34"/>
      <c r="AB93" s="34"/>
      <c r="AC93" s="34"/>
      <c r="AD93" s="134">
        <f t="shared" si="25"/>
        <v>0</v>
      </c>
      <c r="AE93" s="134">
        <f t="shared" si="26"/>
        <v>0</v>
      </c>
      <c r="AF93" s="134">
        <f t="shared" si="27"/>
        <v>0</v>
      </c>
      <c r="AG93" s="134">
        <f t="shared" si="28"/>
        <v>0</v>
      </c>
      <c r="AH93" s="134">
        <f t="shared" si="29"/>
        <v>0</v>
      </c>
      <c r="AI93" s="134">
        <f t="shared" si="30"/>
        <v>0</v>
      </c>
    </row>
    <row r="94" spans="1:35" x14ac:dyDescent="0.2">
      <c r="A94" s="23"/>
      <c r="B94" s="143" t="str">
        <f>IFERROR(VLOOKUP(A94,Cierre!A:K,2,FALSE),"")</f>
        <v/>
      </c>
      <c r="C94" s="24"/>
      <c r="D94" s="24"/>
      <c r="E94" s="25"/>
      <c r="F94" s="25"/>
      <c r="G94" s="26"/>
      <c r="H94" s="27"/>
      <c r="I94" s="27"/>
      <c r="J94" s="28">
        <f t="shared" si="24"/>
        <v>0</v>
      </c>
      <c r="K94" s="28">
        <f t="shared" si="23"/>
        <v>0</v>
      </c>
      <c r="L94" s="29"/>
      <c r="M94" s="30">
        <f t="shared" si="20"/>
        <v>0</v>
      </c>
      <c r="N94" s="31" t="str">
        <f>IF(H94="","",ROUND(M94/VLOOKUP(YEAR(H94),SMMLV!$A$2:$B$40,2,FALSE),1))</f>
        <v/>
      </c>
      <c r="O94" s="69" t="str">
        <f t="shared" si="21"/>
        <v/>
      </c>
      <c r="P94" s="69" t="str">
        <f t="shared" si="22"/>
        <v/>
      </c>
      <c r="Q94" s="32"/>
      <c r="R94" s="33"/>
      <c r="S94" s="33"/>
      <c r="T94" s="33"/>
      <c r="U94" s="33"/>
      <c r="V94" s="33"/>
      <c r="W94" s="34"/>
      <c r="X94" s="34"/>
      <c r="Y94" s="34"/>
      <c r="Z94" s="34"/>
      <c r="AA94" s="34"/>
      <c r="AB94" s="34"/>
      <c r="AC94" s="34"/>
      <c r="AD94" s="134">
        <f t="shared" si="25"/>
        <v>0</v>
      </c>
      <c r="AE94" s="134">
        <f t="shared" si="26"/>
        <v>0</v>
      </c>
      <c r="AF94" s="134">
        <f t="shared" si="27"/>
        <v>0</v>
      </c>
      <c r="AG94" s="134">
        <f t="shared" si="28"/>
        <v>0</v>
      </c>
      <c r="AH94" s="134">
        <f t="shared" si="29"/>
        <v>0</v>
      </c>
      <c r="AI94" s="134">
        <f t="shared" si="30"/>
        <v>0</v>
      </c>
    </row>
    <row r="95" spans="1:35" x14ac:dyDescent="0.2">
      <c r="A95" s="23"/>
      <c r="B95" s="143" t="str">
        <f>IFERROR(VLOOKUP(A95,Cierre!A:K,2,FALSE),"")</f>
        <v/>
      </c>
      <c r="C95" s="24"/>
      <c r="D95" s="24"/>
      <c r="E95" s="25"/>
      <c r="F95" s="25"/>
      <c r="G95" s="26"/>
      <c r="H95" s="27"/>
      <c r="I95" s="27"/>
      <c r="J95" s="28">
        <f t="shared" si="24"/>
        <v>0</v>
      </c>
      <c r="K95" s="28">
        <f t="shared" si="23"/>
        <v>0</v>
      </c>
      <c r="L95" s="29"/>
      <c r="M95" s="30">
        <f t="shared" si="20"/>
        <v>0</v>
      </c>
      <c r="N95" s="31" t="str">
        <f>IF(H95="","",ROUND(M95/VLOOKUP(YEAR(H95),SMMLV!$A$2:$B$40,2,FALSE),1))</f>
        <v/>
      </c>
      <c r="O95" s="69" t="str">
        <f t="shared" si="21"/>
        <v/>
      </c>
      <c r="P95" s="69" t="str">
        <f t="shared" si="22"/>
        <v/>
      </c>
      <c r="Q95" s="32"/>
      <c r="R95" s="33"/>
      <c r="S95" s="33"/>
      <c r="T95" s="33"/>
      <c r="U95" s="33"/>
      <c r="V95" s="33"/>
      <c r="W95" s="34"/>
      <c r="X95" s="34"/>
      <c r="Y95" s="34"/>
      <c r="Z95" s="34"/>
      <c r="AA95" s="34"/>
      <c r="AB95" s="34"/>
      <c r="AC95" s="34"/>
      <c r="AD95" s="134">
        <f t="shared" si="25"/>
        <v>0</v>
      </c>
      <c r="AE95" s="134">
        <f t="shared" si="26"/>
        <v>0</v>
      </c>
      <c r="AF95" s="134">
        <f t="shared" si="27"/>
        <v>0</v>
      </c>
      <c r="AG95" s="134">
        <f t="shared" si="28"/>
        <v>0</v>
      </c>
      <c r="AH95" s="134">
        <f t="shared" si="29"/>
        <v>0</v>
      </c>
      <c r="AI95" s="134">
        <f t="shared" si="30"/>
        <v>0</v>
      </c>
    </row>
    <row r="96" spans="1:35" x14ac:dyDescent="0.2">
      <c r="A96" s="23"/>
      <c r="B96" s="143" t="str">
        <f>IFERROR(VLOOKUP(A96,Cierre!A:K,2,FALSE),"")</f>
        <v/>
      </c>
      <c r="C96" s="24"/>
      <c r="D96" s="24"/>
      <c r="E96" s="25"/>
      <c r="F96" s="25"/>
      <c r="G96" s="26"/>
      <c r="H96" s="27"/>
      <c r="I96" s="27"/>
      <c r="J96" s="28">
        <f t="shared" si="24"/>
        <v>0</v>
      </c>
      <c r="K96" s="28">
        <f t="shared" si="23"/>
        <v>0</v>
      </c>
      <c r="L96" s="29"/>
      <c r="M96" s="30">
        <f t="shared" si="20"/>
        <v>0</v>
      </c>
      <c r="N96" s="31" t="str">
        <f>IF(H96="","",ROUND(M96/VLOOKUP(YEAR(H96),SMMLV!$A$2:$B$40,2,FALSE),1))</f>
        <v/>
      </c>
      <c r="O96" s="69" t="str">
        <f t="shared" si="21"/>
        <v/>
      </c>
      <c r="P96" s="69" t="str">
        <f t="shared" si="22"/>
        <v/>
      </c>
      <c r="Q96" s="32"/>
      <c r="R96" s="33"/>
      <c r="S96" s="33"/>
      <c r="T96" s="33"/>
      <c r="U96" s="33"/>
      <c r="V96" s="33"/>
      <c r="W96" s="34"/>
      <c r="X96" s="34"/>
      <c r="Y96" s="34"/>
      <c r="Z96" s="34"/>
      <c r="AA96" s="34"/>
      <c r="AB96" s="34"/>
      <c r="AC96" s="34"/>
      <c r="AD96" s="134">
        <f t="shared" si="25"/>
        <v>0</v>
      </c>
      <c r="AE96" s="134">
        <f t="shared" si="26"/>
        <v>0</v>
      </c>
      <c r="AF96" s="134">
        <f t="shared" si="27"/>
        <v>0</v>
      </c>
      <c r="AG96" s="134">
        <f t="shared" si="28"/>
        <v>0</v>
      </c>
      <c r="AH96" s="134">
        <f t="shared" si="29"/>
        <v>0</v>
      </c>
      <c r="AI96" s="134">
        <f t="shared" si="30"/>
        <v>0</v>
      </c>
    </row>
    <row r="97" spans="1:35" x14ac:dyDescent="0.2">
      <c r="A97" s="23"/>
      <c r="B97" s="143" t="str">
        <f>IFERROR(VLOOKUP(A97,Cierre!A:K,2,FALSE),"")</f>
        <v/>
      </c>
      <c r="C97" s="24"/>
      <c r="D97" s="24"/>
      <c r="E97" s="25"/>
      <c r="F97" s="25"/>
      <c r="G97" s="26"/>
      <c r="H97" s="27"/>
      <c r="I97" s="27"/>
      <c r="J97" s="28">
        <f t="shared" si="24"/>
        <v>0</v>
      </c>
      <c r="K97" s="28">
        <f t="shared" si="23"/>
        <v>0</v>
      </c>
      <c r="L97" s="29"/>
      <c r="M97" s="30">
        <f t="shared" si="20"/>
        <v>0</v>
      </c>
      <c r="N97" s="31" t="str">
        <f>IF(H97="","",ROUND(M97/VLOOKUP(YEAR(H97),SMMLV!$A$2:$B$40,2,FALSE),1))</f>
        <v/>
      </c>
      <c r="O97" s="69" t="str">
        <f t="shared" si="21"/>
        <v/>
      </c>
      <c r="P97" s="69" t="str">
        <f t="shared" si="22"/>
        <v/>
      </c>
      <c r="Q97" s="32"/>
      <c r="R97" s="33"/>
      <c r="S97" s="33"/>
      <c r="T97" s="33"/>
      <c r="U97" s="33"/>
      <c r="V97" s="33"/>
      <c r="W97" s="34"/>
      <c r="X97" s="34"/>
      <c r="Y97" s="34"/>
      <c r="Z97" s="34"/>
      <c r="AA97" s="34"/>
      <c r="AB97" s="34"/>
      <c r="AC97" s="34"/>
      <c r="AD97" s="134">
        <f t="shared" si="25"/>
        <v>0</v>
      </c>
      <c r="AE97" s="134">
        <f t="shared" si="26"/>
        <v>0</v>
      </c>
      <c r="AF97" s="134">
        <f t="shared" si="27"/>
        <v>0</v>
      </c>
      <c r="AG97" s="134">
        <f t="shared" si="28"/>
        <v>0</v>
      </c>
      <c r="AH97" s="134">
        <f t="shared" si="29"/>
        <v>0</v>
      </c>
      <c r="AI97" s="134">
        <f t="shared" si="30"/>
        <v>0</v>
      </c>
    </row>
    <row r="98" spans="1:35" x14ac:dyDescent="0.2">
      <c r="A98" s="23"/>
      <c r="B98" s="143" t="str">
        <f>IFERROR(VLOOKUP(A98,Cierre!A:K,2,FALSE),"")</f>
        <v/>
      </c>
      <c r="C98" s="24"/>
      <c r="D98" s="24"/>
      <c r="E98" s="25"/>
      <c r="F98" s="25"/>
      <c r="G98" s="26"/>
      <c r="H98" s="27"/>
      <c r="I98" s="27"/>
      <c r="J98" s="28">
        <f t="shared" si="24"/>
        <v>0</v>
      </c>
      <c r="K98" s="28">
        <f t="shared" si="23"/>
        <v>0</v>
      </c>
      <c r="L98" s="29"/>
      <c r="M98" s="30">
        <f t="shared" ref="M98:M140" si="31">ROUND(L98*G98,0)</f>
        <v>0</v>
      </c>
      <c r="N98" s="31" t="str">
        <f>IF(H98="","",ROUND(M98/VLOOKUP(YEAR(H98),SMMLV!$A$2:$B$40,2,FALSE),1))</f>
        <v/>
      </c>
      <c r="O98" s="69" t="str">
        <f t="shared" ref="O98:O140" si="32">IFERROR(ROUND(N98/K98,2),"")</f>
        <v/>
      </c>
      <c r="P98" s="69" t="str">
        <f t="shared" ref="P98:P140" si="33">N98</f>
        <v/>
      </c>
      <c r="Q98" s="32"/>
      <c r="R98" s="33"/>
      <c r="S98" s="33"/>
      <c r="T98" s="33"/>
      <c r="U98" s="33"/>
      <c r="V98" s="33"/>
      <c r="W98" s="34"/>
      <c r="X98" s="34"/>
      <c r="Y98" s="34"/>
      <c r="Z98" s="34"/>
      <c r="AA98" s="34"/>
      <c r="AB98" s="34"/>
      <c r="AC98" s="34"/>
      <c r="AD98" s="134">
        <f t="shared" si="25"/>
        <v>0</v>
      </c>
      <c r="AE98" s="134">
        <f t="shared" si="26"/>
        <v>0</v>
      </c>
      <c r="AF98" s="134">
        <f t="shared" si="27"/>
        <v>0</v>
      </c>
      <c r="AG98" s="134">
        <f t="shared" si="28"/>
        <v>0</v>
      </c>
      <c r="AH98" s="134">
        <f t="shared" si="29"/>
        <v>0</v>
      </c>
      <c r="AI98" s="134">
        <f t="shared" si="30"/>
        <v>0</v>
      </c>
    </row>
    <row r="99" spans="1:35" x14ac:dyDescent="0.2">
      <c r="A99" s="23"/>
      <c r="B99" s="143" t="str">
        <f>IFERROR(VLOOKUP(A99,Cierre!A:K,2,FALSE),"")</f>
        <v/>
      </c>
      <c r="C99" s="24"/>
      <c r="D99" s="24"/>
      <c r="E99" s="25"/>
      <c r="F99" s="25"/>
      <c r="G99" s="26"/>
      <c r="H99" s="27"/>
      <c r="I99" s="27"/>
      <c r="J99" s="28">
        <f t="shared" si="24"/>
        <v>0</v>
      </c>
      <c r="K99" s="28">
        <f t="shared" si="23"/>
        <v>0</v>
      </c>
      <c r="L99" s="29"/>
      <c r="M99" s="30">
        <f t="shared" si="31"/>
        <v>0</v>
      </c>
      <c r="N99" s="31" t="str">
        <f>IF(H99="","",ROUND(M99/VLOOKUP(YEAR(H99),SMMLV!$A$2:$B$40,2,FALSE),1))</f>
        <v/>
      </c>
      <c r="O99" s="69" t="str">
        <f t="shared" si="32"/>
        <v/>
      </c>
      <c r="P99" s="69" t="str">
        <f t="shared" si="33"/>
        <v/>
      </c>
      <c r="Q99" s="32"/>
      <c r="R99" s="33"/>
      <c r="S99" s="33"/>
      <c r="T99" s="33"/>
      <c r="U99" s="33"/>
      <c r="V99" s="33"/>
      <c r="W99" s="34"/>
      <c r="X99" s="34"/>
      <c r="Y99" s="34"/>
      <c r="Z99" s="34"/>
      <c r="AA99" s="34"/>
      <c r="AB99" s="34"/>
      <c r="AC99" s="34"/>
      <c r="AD99" s="134">
        <f t="shared" si="25"/>
        <v>0</v>
      </c>
      <c r="AE99" s="134">
        <f t="shared" si="26"/>
        <v>0</v>
      </c>
      <c r="AF99" s="134">
        <f t="shared" si="27"/>
        <v>0</v>
      </c>
      <c r="AG99" s="134">
        <f t="shared" si="28"/>
        <v>0</v>
      </c>
      <c r="AH99" s="134">
        <f t="shared" si="29"/>
        <v>0</v>
      </c>
      <c r="AI99" s="134">
        <f t="shared" si="30"/>
        <v>0</v>
      </c>
    </row>
    <row r="100" spans="1:35" x14ac:dyDescent="0.2">
      <c r="A100" s="23"/>
      <c r="B100" s="143" t="str">
        <f>IFERROR(VLOOKUP(A100,Cierre!A:K,2,FALSE),"")</f>
        <v/>
      </c>
      <c r="C100" s="24"/>
      <c r="D100" s="24"/>
      <c r="E100" s="25"/>
      <c r="F100" s="25"/>
      <c r="G100" s="26"/>
      <c r="H100" s="27"/>
      <c r="I100" s="27"/>
      <c r="J100" s="28">
        <f t="shared" si="24"/>
        <v>0</v>
      </c>
      <c r="K100" s="28">
        <f t="shared" si="23"/>
        <v>0</v>
      </c>
      <c r="L100" s="29"/>
      <c r="M100" s="30">
        <f t="shared" si="31"/>
        <v>0</v>
      </c>
      <c r="N100" s="31" t="str">
        <f>IF(H100="","",ROUND(M100/VLOOKUP(YEAR(H100),SMMLV!$A$2:$B$40,2,FALSE),1))</f>
        <v/>
      </c>
      <c r="O100" s="69" t="str">
        <f t="shared" si="32"/>
        <v/>
      </c>
      <c r="P100" s="69" t="str">
        <f t="shared" si="33"/>
        <v/>
      </c>
      <c r="Q100" s="32"/>
      <c r="R100" s="33"/>
      <c r="S100" s="33"/>
      <c r="T100" s="33"/>
      <c r="U100" s="33"/>
      <c r="V100" s="33"/>
      <c r="W100" s="34"/>
      <c r="X100" s="34"/>
      <c r="Y100" s="34"/>
      <c r="Z100" s="34"/>
      <c r="AA100" s="34"/>
      <c r="AB100" s="34"/>
      <c r="AC100" s="34"/>
      <c r="AD100" s="134">
        <f t="shared" si="25"/>
        <v>0</v>
      </c>
      <c r="AE100" s="134">
        <f t="shared" si="26"/>
        <v>0</v>
      </c>
      <c r="AF100" s="134">
        <f t="shared" si="27"/>
        <v>0</v>
      </c>
      <c r="AG100" s="134">
        <f t="shared" si="28"/>
        <v>0</v>
      </c>
      <c r="AH100" s="134">
        <f t="shared" si="29"/>
        <v>0</v>
      </c>
      <c r="AI100" s="134">
        <f t="shared" si="30"/>
        <v>0</v>
      </c>
    </row>
    <row r="101" spans="1:35" x14ac:dyDescent="0.2">
      <c r="A101" s="23"/>
      <c r="B101" s="143" t="str">
        <f>IFERROR(VLOOKUP(A101,Cierre!A:K,2,FALSE),"")</f>
        <v/>
      </c>
      <c r="C101" s="24"/>
      <c r="D101" s="24"/>
      <c r="E101" s="25"/>
      <c r="F101" s="25"/>
      <c r="G101" s="26"/>
      <c r="H101" s="27"/>
      <c r="I101" s="27"/>
      <c r="J101" s="28">
        <f t="shared" si="24"/>
        <v>0</v>
      </c>
      <c r="K101" s="28">
        <f t="shared" si="23"/>
        <v>0</v>
      </c>
      <c r="L101" s="29"/>
      <c r="M101" s="30">
        <f t="shared" si="31"/>
        <v>0</v>
      </c>
      <c r="N101" s="31" t="str">
        <f>IF(H101="","",ROUND(M101/VLOOKUP(YEAR(H101),SMMLV!$A$2:$B$40,2,FALSE),1))</f>
        <v/>
      </c>
      <c r="O101" s="69" t="str">
        <f t="shared" si="32"/>
        <v/>
      </c>
      <c r="P101" s="69" t="str">
        <f t="shared" si="33"/>
        <v/>
      </c>
      <c r="Q101" s="32"/>
      <c r="R101" s="33"/>
      <c r="S101" s="33"/>
      <c r="T101" s="33"/>
      <c r="U101" s="33"/>
      <c r="V101" s="33"/>
      <c r="W101" s="34"/>
      <c r="X101" s="34"/>
      <c r="Y101" s="34"/>
      <c r="Z101" s="34"/>
      <c r="AA101" s="34"/>
      <c r="AB101" s="34"/>
      <c r="AC101" s="34"/>
      <c r="AD101" s="134">
        <f t="shared" si="25"/>
        <v>0</v>
      </c>
      <c r="AE101" s="134">
        <f t="shared" si="26"/>
        <v>0</v>
      </c>
      <c r="AF101" s="134">
        <f t="shared" si="27"/>
        <v>0</v>
      </c>
      <c r="AG101" s="134">
        <f t="shared" si="28"/>
        <v>0</v>
      </c>
      <c r="AH101" s="134">
        <f t="shared" si="29"/>
        <v>0</v>
      </c>
      <c r="AI101" s="134">
        <f t="shared" si="30"/>
        <v>0</v>
      </c>
    </row>
    <row r="102" spans="1:35" x14ac:dyDescent="0.2">
      <c r="A102" s="23"/>
      <c r="B102" s="143" t="str">
        <f>IFERROR(VLOOKUP(A102,Cierre!A:K,2,FALSE),"")</f>
        <v/>
      </c>
      <c r="C102" s="24"/>
      <c r="D102" s="24"/>
      <c r="E102" s="25"/>
      <c r="F102" s="25"/>
      <c r="G102" s="26"/>
      <c r="H102" s="27"/>
      <c r="I102" s="27"/>
      <c r="J102" s="28">
        <f t="shared" si="24"/>
        <v>0</v>
      </c>
      <c r="K102" s="28">
        <f t="shared" si="23"/>
        <v>0</v>
      </c>
      <c r="L102" s="29"/>
      <c r="M102" s="30">
        <f t="shared" si="31"/>
        <v>0</v>
      </c>
      <c r="N102" s="31" t="str">
        <f>IF(H102="","",ROUND(M102/VLOOKUP(YEAR(H102),SMMLV!$A$2:$B$40,2,FALSE),1))</f>
        <v/>
      </c>
      <c r="O102" s="69" t="str">
        <f t="shared" si="32"/>
        <v/>
      </c>
      <c r="P102" s="69" t="str">
        <f t="shared" si="33"/>
        <v/>
      </c>
      <c r="Q102" s="32"/>
      <c r="R102" s="33"/>
      <c r="S102" s="33"/>
      <c r="T102" s="33"/>
      <c r="U102" s="33"/>
      <c r="V102" s="33"/>
      <c r="W102" s="34"/>
      <c r="X102" s="34"/>
      <c r="Y102" s="34"/>
      <c r="Z102" s="34"/>
      <c r="AA102" s="34"/>
      <c r="AB102" s="34"/>
      <c r="AC102" s="34"/>
      <c r="AD102" s="134">
        <f t="shared" si="25"/>
        <v>0</v>
      </c>
      <c r="AE102" s="134">
        <f t="shared" si="26"/>
        <v>0</v>
      </c>
      <c r="AF102" s="134">
        <f t="shared" si="27"/>
        <v>0</v>
      </c>
      <c r="AG102" s="134">
        <f t="shared" si="28"/>
        <v>0</v>
      </c>
      <c r="AH102" s="134">
        <f t="shared" si="29"/>
        <v>0</v>
      </c>
      <c r="AI102" s="134">
        <f t="shared" si="30"/>
        <v>0</v>
      </c>
    </row>
    <row r="103" spans="1:35" x14ac:dyDescent="0.2">
      <c r="A103" s="23"/>
      <c r="B103" s="143" t="str">
        <f>IFERROR(VLOOKUP(A103,Cierre!A:K,2,FALSE),"")</f>
        <v/>
      </c>
      <c r="C103" s="24"/>
      <c r="D103" s="24"/>
      <c r="E103" s="25"/>
      <c r="F103" s="25"/>
      <c r="G103" s="26"/>
      <c r="H103" s="27"/>
      <c r="I103" s="27"/>
      <c r="J103" s="28">
        <f t="shared" si="24"/>
        <v>0</v>
      </c>
      <c r="K103" s="28">
        <f t="shared" si="23"/>
        <v>0</v>
      </c>
      <c r="L103" s="29"/>
      <c r="M103" s="30">
        <f t="shared" si="31"/>
        <v>0</v>
      </c>
      <c r="N103" s="31" t="str">
        <f>IF(H103="","",ROUND(M103/VLOOKUP(YEAR(H103),SMMLV!$A$2:$B$40,2,FALSE),1))</f>
        <v/>
      </c>
      <c r="O103" s="69" t="str">
        <f t="shared" si="32"/>
        <v/>
      </c>
      <c r="P103" s="69" t="str">
        <f t="shared" si="33"/>
        <v/>
      </c>
      <c r="Q103" s="32"/>
      <c r="R103" s="33"/>
      <c r="S103" s="33"/>
      <c r="T103" s="33"/>
      <c r="U103" s="33"/>
      <c r="V103" s="33"/>
      <c r="W103" s="34"/>
      <c r="X103" s="34"/>
      <c r="Y103" s="34"/>
      <c r="Z103" s="34"/>
      <c r="AA103" s="34"/>
      <c r="AB103" s="34"/>
      <c r="AC103" s="34"/>
      <c r="AD103" s="134">
        <f t="shared" si="25"/>
        <v>0</v>
      </c>
      <c r="AE103" s="134">
        <f t="shared" si="26"/>
        <v>0</v>
      </c>
      <c r="AF103" s="134">
        <f t="shared" si="27"/>
        <v>0</v>
      </c>
      <c r="AG103" s="134">
        <f t="shared" si="28"/>
        <v>0</v>
      </c>
      <c r="AH103" s="134">
        <f t="shared" si="29"/>
        <v>0</v>
      </c>
      <c r="AI103" s="134">
        <f t="shared" si="30"/>
        <v>0</v>
      </c>
    </row>
    <row r="104" spans="1:35" x14ac:dyDescent="0.2">
      <c r="A104" s="23"/>
      <c r="B104" s="143" t="str">
        <f>IFERROR(VLOOKUP(A104,Cierre!A:K,2,FALSE),"")</f>
        <v/>
      </c>
      <c r="C104" s="24"/>
      <c r="D104" s="24"/>
      <c r="E104" s="25"/>
      <c r="F104" s="25"/>
      <c r="G104" s="26"/>
      <c r="H104" s="27"/>
      <c r="I104" s="27"/>
      <c r="J104" s="28">
        <f t="shared" si="24"/>
        <v>0</v>
      </c>
      <c r="K104" s="28">
        <f t="shared" si="23"/>
        <v>0</v>
      </c>
      <c r="L104" s="29"/>
      <c r="M104" s="30">
        <f t="shared" si="31"/>
        <v>0</v>
      </c>
      <c r="N104" s="31" t="str">
        <f>IF(H104="","",ROUND(M104/VLOOKUP(YEAR(H104),SMMLV!$A$2:$B$40,2,FALSE),1))</f>
        <v/>
      </c>
      <c r="O104" s="69" t="str">
        <f t="shared" si="32"/>
        <v/>
      </c>
      <c r="P104" s="69" t="str">
        <f t="shared" si="33"/>
        <v/>
      </c>
      <c r="Q104" s="32"/>
      <c r="R104" s="33"/>
      <c r="S104" s="33"/>
      <c r="T104" s="33"/>
      <c r="U104" s="33"/>
      <c r="V104" s="33"/>
      <c r="W104" s="34"/>
      <c r="X104" s="34"/>
      <c r="Y104" s="34"/>
      <c r="Z104" s="34"/>
      <c r="AA104" s="34"/>
      <c r="AB104" s="34"/>
      <c r="AC104" s="34"/>
      <c r="AD104" s="134">
        <f t="shared" si="25"/>
        <v>0</v>
      </c>
      <c r="AE104" s="134">
        <f t="shared" si="26"/>
        <v>0</v>
      </c>
      <c r="AF104" s="134">
        <f t="shared" si="27"/>
        <v>0</v>
      </c>
      <c r="AG104" s="134">
        <f t="shared" si="28"/>
        <v>0</v>
      </c>
      <c r="AH104" s="134">
        <f t="shared" si="29"/>
        <v>0</v>
      </c>
      <c r="AI104" s="134">
        <f t="shared" si="30"/>
        <v>0</v>
      </c>
    </row>
    <row r="105" spans="1:35" x14ac:dyDescent="0.2">
      <c r="A105" s="23"/>
      <c r="B105" s="143" t="str">
        <f>IFERROR(VLOOKUP(A105,Cierre!A:K,2,FALSE),"")</f>
        <v/>
      </c>
      <c r="C105" s="24"/>
      <c r="D105" s="24"/>
      <c r="E105" s="25"/>
      <c r="F105" s="25"/>
      <c r="G105" s="26"/>
      <c r="H105" s="27"/>
      <c r="I105" s="27"/>
      <c r="J105" s="28">
        <f t="shared" si="24"/>
        <v>0</v>
      </c>
      <c r="K105" s="28">
        <f t="shared" si="23"/>
        <v>0</v>
      </c>
      <c r="L105" s="29"/>
      <c r="M105" s="30">
        <f t="shared" si="31"/>
        <v>0</v>
      </c>
      <c r="N105" s="31" t="str">
        <f>IF(H105="","",ROUND(M105/VLOOKUP(YEAR(H105),SMMLV!$A$2:$B$40,2,FALSE),1))</f>
        <v/>
      </c>
      <c r="O105" s="69" t="str">
        <f t="shared" si="32"/>
        <v/>
      </c>
      <c r="P105" s="69" t="str">
        <f t="shared" si="33"/>
        <v/>
      </c>
      <c r="Q105" s="32"/>
      <c r="R105" s="33"/>
      <c r="S105" s="33"/>
      <c r="T105" s="33"/>
      <c r="U105" s="33"/>
      <c r="V105" s="33"/>
      <c r="W105" s="34"/>
      <c r="X105" s="34"/>
      <c r="Y105" s="34"/>
      <c r="Z105" s="34"/>
      <c r="AA105" s="34"/>
      <c r="AB105" s="34"/>
      <c r="AC105" s="34"/>
      <c r="AD105" s="134">
        <f t="shared" si="25"/>
        <v>0</v>
      </c>
      <c r="AE105" s="134">
        <f t="shared" si="26"/>
        <v>0</v>
      </c>
      <c r="AF105" s="134">
        <f t="shared" si="27"/>
        <v>0</v>
      </c>
      <c r="AG105" s="134">
        <f t="shared" si="28"/>
        <v>0</v>
      </c>
      <c r="AH105" s="134">
        <f t="shared" si="29"/>
        <v>0</v>
      </c>
      <c r="AI105" s="134">
        <f t="shared" si="30"/>
        <v>0</v>
      </c>
    </row>
    <row r="106" spans="1:35" x14ac:dyDescent="0.2">
      <c r="A106" s="23"/>
      <c r="B106" s="143" t="str">
        <f>IFERROR(VLOOKUP(A106,Cierre!A:K,2,FALSE),"")</f>
        <v/>
      </c>
      <c r="C106" s="24"/>
      <c r="D106" s="24"/>
      <c r="E106" s="25"/>
      <c r="F106" s="25"/>
      <c r="G106" s="26"/>
      <c r="H106" s="27"/>
      <c r="I106" s="27"/>
      <c r="J106" s="28">
        <f t="shared" si="24"/>
        <v>0</v>
      </c>
      <c r="K106" s="28">
        <f t="shared" si="23"/>
        <v>0</v>
      </c>
      <c r="L106" s="29"/>
      <c r="M106" s="30">
        <f t="shared" si="31"/>
        <v>0</v>
      </c>
      <c r="N106" s="31" t="str">
        <f>IF(H106="","",ROUND(M106/VLOOKUP(YEAR(H106),SMMLV!$A$2:$B$40,2,FALSE),1))</f>
        <v/>
      </c>
      <c r="O106" s="69" t="str">
        <f t="shared" si="32"/>
        <v/>
      </c>
      <c r="P106" s="69" t="str">
        <f t="shared" si="33"/>
        <v/>
      </c>
      <c r="Q106" s="32"/>
      <c r="R106" s="33"/>
      <c r="S106" s="33"/>
      <c r="T106" s="33"/>
      <c r="U106" s="33"/>
      <c r="V106" s="33"/>
      <c r="W106" s="34"/>
      <c r="X106" s="34"/>
      <c r="Y106" s="34"/>
      <c r="Z106" s="34"/>
      <c r="AA106" s="34"/>
      <c r="AB106" s="34"/>
      <c r="AC106" s="34"/>
      <c r="AD106" s="134">
        <f t="shared" si="25"/>
        <v>0</v>
      </c>
      <c r="AE106" s="134">
        <f t="shared" si="26"/>
        <v>0</v>
      </c>
      <c r="AF106" s="134">
        <f t="shared" si="27"/>
        <v>0</v>
      </c>
      <c r="AG106" s="134">
        <f t="shared" si="28"/>
        <v>0</v>
      </c>
      <c r="AH106" s="134">
        <f t="shared" si="29"/>
        <v>0</v>
      </c>
      <c r="AI106" s="134">
        <f t="shared" si="30"/>
        <v>0</v>
      </c>
    </row>
    <row r="107" spans="1:35" x14ac:dyDescent="0.2">
      <c r="A107" s="23"/>
      <c r="B107" s="143" t="str">
        <f>IFERROR(VLOOKUP(A107,Cierre!A:K,2,FALSE),"")</f>
        <v/>
      </c>
      <c r="C107" s="24"/>
      <c r="D107" s="24"/>
      <c r="E107" s="25"/>
      <c r="F107" s="25"/>
      <c r="G107" s="26"/>
      <c r="H107" s="27"/>
      <c r="I107" s="27"/>
      <c r="J107" s="28">
        <f t="shared" si="24"/>
        <v>0</v>
      </c>
      <c r="K107" s="28">
        <f t="shared" si="23"/>
        <v>0</v>
      </c>
      <c r="L107" s="29"/>
      <c r="M107" s="30">
        <f t="shared" si="31"/>
        <v>0</v>
      </c>
      <c r="N107" s="31" t="str">
        <f>IF(H107="","",ROUND(M107/VLOOKUP(YEAR(H107),SMMLV!$A$2:$B$40,2,FALSE),1))</f>
        <v/>
      </c>
      <c r="O107" s="69" t="str">
        <f t="shared" si="32"/>
        <v/>
      </c>
      <c r="P107" s="69" t="str">
        <f t="shared" si="33"/>
        <v/>
      </c>
      <c r="Q107" s="32"/>
      <c r="R107" s="33"/>
      <c r="S107" s="33"/>
      <c r="T107" s="33"/>
      <c r="U107" s="33"/>
      <c r="V107" s="33"/>
      <c r="W107" s="34"/>
      <c r="X107" s="34"/>
      <c r="Y107" s="34"/>
      <c r="Z107" s="34"/>
      <c r="AA107" s="34"/>
      <c r="AB107" s="34"/>
      <c r="AC107" s="34"/>
      <c r="AD107" s="134">
        <f t="shared" si="25"/>
        <v>0</v>
      </c>
      <c r="AE107" s="134">
        <f t="shared" si="26"/>
        <v>0</v>
      </c>
      <c r="AF107" s="134">
        <f t="shared" si="27"/>
        <v>0</v>
      </c>
      <c r="AG107" s="134">
        <f t="shared" si="28"/>
        <v>0</v>
      </c>
      <c r="AH107" s="134">
        <f t="shared" si="29"/>
        <v>0</v>
      </c>
      <c r="AI107" s="134">
        <f t="shared" si="30"/>
        <v>0</v>
      </c>
    </row>
    <row r="108" spans="1:35" x14ac:dyDescent="0.2">
      <c r="A108" s="23"/>
      <c r="B108" s="143" t="str">
        <f>IFERROR(VLOOKUP(A108,Cierre!A:K,2,FALSE),"")</f>
        <v/>
      </c>
      <c r="C108" s="24"/>
      <c r="D108" s="24"/>
      <c r="E108" s="25"/>
      <c r="F108" s="25"/>
      <c r="G108" s="26"/>
      <c r="H108" s="27"/>
      <c r="I108" s="27"/>
      <c r="J108" s="28">
        <f t="shared" si="24"/>
        <v>0</v>
      </c>
      <c r="K108" s="28">
        <f t="shared" si="23"/>
        <v>0</v>
      </c>
      <c r="L108" s="29"/>
      <c r="M108" s="30">
        <f t="shared" si="31"/>
        <v>0</v>
      </c>
      <c r="N108" s="31" t="str">
        <f>IF(H108="","",ROUND(M108/VLOOKUP(YEAR(H108),SMMLV!$A$2:$B$40,2,FALSE),1))</f>
        <v/>
      </c>
      <c r="O108" s="69" t="str">
        <f t="shared" si="32"/>
        <v/>
      </c>
      <c r="P108" s="69" t="str">
        <f t="shared" si="33"/>
        <v/>
      </c>
      <c r="Q108" s="32"/>
      <c r="R108" s="33"/>
      <c r="S108" s="33"/>
      <c r="T108" s="33"/>
      <c r="U108" s="33"/>
      <c r="V108" s="33"/>
      <c r="W108" s="34"/>
      <c r="X108" s="34"/>
      <c r="Y108" s="34"/>
      <c r="Z108" s="34"/>
      <c r="AA108" s="34"/>
      <c r="AB108" s="34"/>
      <c r="AC108" s="34"/>
      <c r="AD108" s="134">
        <f t="shared" si="25"/>
        <v>0</v>
      </c>
      <c r="AE108" s="134">
        <f t="shared" si="26"/>
        <v>0</v>
      </c>
      <c r="AF108" s="134">
        <f t="shared" si="27"/>
        <v>0</v>
      </c>
      <c r="AG108" s="134">
        <f t="shared" si="28"/>
        <v>0</v>
      </c>
      <c r="AH108" s="134">
        <f t="shared" si="29"/>
        <v>0</v>
      </c>
      <c r="AI108" s="134">
        <f t="shared" si="30"/>
        <v>0</v>
      </c>
    </row>
    <row r="109" spans="1:35" x14ac:dyDescent="0.2">
      <c r="A109" s="23"/>
      <c r="B109" s="143" t="str">
        <f>IFERROR(VLOOKUP(A109,Cierre!A:K,2,FALSE),"")</f>
        <v/>
      </c>
      <c r="C109" s="24"/>
      <c r="D109" s="24"/>
      <c r="E109" s="25"/>
      <c r="F109" s="25"/>
      <c r="G109" s="26"/>
      <c r="H109" s="27"/>
      <c r="I109" s="27"/>
      <c r="J109" s="28">
        <f t="shared" si="24"/>
        <v>0</v>
      </c>
      <c r="K109" s="28">
        <f t="shared" si="23"/>
        <v>0</v>
      </c>
      <c r="L109" s="29"/>
      <c r="M109" s="30">
        <f t="shared" si="31"/>
        <v>0</v>
      </c>
      <c r="N109" s="31" t="str">
        <f>IF(H109="","",ROUND(M109/VLOOKUP(YEAR(H109),SMMLV!$A$2:$B$40,2,FALSE),1))</f>
        <v/>
      </c>
      <c r="O109" s="69" t="str">
        <f t="shared" si="32"/>
        <v/>
      </c>
      <c r="P109" s="69" t="str">
        <f t="shared" si="33"/>
        <v/>
      </c>
      <c r="Q109" s="32"/>
      <c r="R109" s="33"/>
      <c r="S109" s="33"/>
      <c r="T109" s="33"/>
      <c r="U109" s="33"/>
      <c r="V109" s="33"/>
      <c r="W109" s="34"/>
      <c r="X109" s="34"/>
      <c r="Y109" s="34"/>
      <c r="Z109" s="34"/>
      <c r="AA109" s="34"/>
      <c r="AB109" s="34"/>
      <c r="AC109" s="34"/>
      <c r="AD109" s="134">
        <f t="shared" si="25"/>
        <v>0</v>
      </c>
      <c r="AE109" s="134">
        <f t="shared" si="26"/>
        <v>0</v>
      </c>
      <c r="AF109" s="134">
        <f t="shared" si="27"/>
        <v>0</v>
      </c>
      <c r="AG109" s="134">
        <f t="shared" si="28"/>
        <v>0</v>
      </c>
      <c r="AH109" s="134">
        <f t="shared" si="29"/>
        <v>0</v>
      </c>
      <c r="AI109" s="134">
        <f t="shared" si="30"/>
        <v>0</v>
      </c>
    </row>
    <row r="110" spans="1:35" x14ac:dyDescent="0.2">
      <c r="A110" s="23"/>
      <c r="B110" s="143" t="str">
        <f>IFERROR(VLOOKUP(A110,Cierre!A:K,2,FALSE),"")</f>
        <v/>
      </c>
      <c r="C110" s="24"/>
      <c r="D110" s="24"/>
      <c r="E110" s="25"/>
      <c r="F110" s="25"/>
      <c r="G110" s="26"/>
      <c r="H110" s="27"/>
      <c r="I110" s="27"/>
      <c r="J110" s="28">
        <f t="shared" si="24"/>
        <v>0</v>
      </c>
      <c r="K110" s="28">
        <f t="shared" si="23"/>
        <v>0</v>
      </c>
      <c r="L110" s="29"/>
      <c r="M110" s="30">
        <f t="shared" si="31"/>
        <v>0</v>
      </c>
      <c r="N110" s="31" t="str">
        <f>IF(H110="","",ROUND(M110/VLOOKUP(YEAR(H110),SMMLV!$A$2:$B$40,2,FALSE),1))</f>
        <v/>
      </c>
      <c r="O110" s="69" t="str">
        <f t="shared" si="32"/>
        <v/>
      </c>
      <c r="P110" s="69" t="str">
        <f t="shared" si="33"/>
        <v/>
      </c>
      <c r="Q110" s="32"/>
      <c r="R110" s="33"/>
      <c r="S110" s="33"/>
      <c r="T110" s="33"/>
      <c r="U110" s="33"/>
      <c r="V110" s="33"/>
      <c r="W110" s="34"/>
      <c r="X110" s="34"/>
      <c r="Y110" s="34"/>
      <c r="Z110" s="34"/>
      <c r="AA110" s="34"/>
      <c r="AB110" s="34"/>
      <c r="AC110" s="34"/>
      <c r="AD110" s="134">
        <f t="shared" ref="AD110:AD173" si="34">IF(R110="",0,ROUND((((S110-R110)+1)/30),3))</f>
        <v>0</v>
      </c>
      <c r="AE110" s="134">
        <f t="shared" ref="AE110:AE173" si="35">IF(T110="",0,ROUND((((U110-T110)+1)/30),3))</f>
        <v>0</v>
      </c>
      <c r="AF110" s="134">
        <f t="shared" ref="AF110:AF173" si="36">IF(V110="",0,ROUND((((W110-V110)+1)/30),3))</f>
        <v>0</v>
      </c>
      <c r="AG110" s="134">
        <f t="shared" ref="AG110:AG173" si="37">IF(X110="",0,ROUND((((Y110-X110)+1)/30),3))</f>
        <v>0</v>
      </c>
      <c r="AH110" s="134">
        <f t="shared" ref="AH110:AH173" si="38">IF(Z110="",0,ROUND((((AA110-Z110)+1)/30),3))</f>
        <v>0</v>
      </c>
      <c r="AI110" s="134">
        <f t="shared" ref="AI110:AI173" si="39">IF(AB110="",0,ROUND((((AC110-AB110)+1)/30),3))</f>
        <v>0</v>
      </c>
    </row>
    <row r="111" spans="1:35" x14ac:dyDescent="0.2">
      <c r="A111" s="23"/>
      <c r="B111" s="143" t="str">
        <f>IFERROR(VLOOKUP(A111,Cierre!A:K,2,FALSE),"")</f>
        <v/>
      </c>
      <c r="C111" s="24"/>
      <c r="D111" s="24"/>
      <c r="E111" s="25"/>
      <c r="F111" s="25"/>
      <c r="G111" s="26"/>
      <c r="H111" s="27"/>
      <c r="I111" s="27"/>
      <c r="J111" s="28">
        <f t="shared" si="24"/>
        <v>0</v>
      </c>
      <c r="K111" s="28">
        <f t="shared" si="23"/>
        <v>0</v>
      </c>
      <c r="L111" s="29"/>
      <c r="M111" s="30">
        <f t="shared" si="31"/>
        <v>0</v>
      </c>
      <c r="N111" s="31" t="str">
        <f>IF(H111="","",ROUND(M111/VLOOKUP(YEAR(H111),SMMLV!$A$2:$B$40,2,FALSE),1))</f>
        <v/>
      </c>
      <c r="O111" s="69" t="str">
        <f t="shared" si="32"/>
        <v/>
      </c>
      <c r="P111" s="69" t="str">
        <f t="shared" si="33"/>
        <v/>
      </c>
      <c r="Q111" s="32"/>
      <c r="R111" s="33"/>
      <c r="S111" s="33"/>
      <c r="T111" s="33"/>
      <c r="U111" s="33"/>
      <c r="V111" s="33"/>
      <c r="W111" s="34"/>
      <c r="X111" s="34"/>
      <c r="Y111" s="34"/>
      <c r="Z111" s="34"/>
      <c r="AA111" s="34"/>
      <c r="AB111" s="34"/>
      <c r="AC111" s="34"/>
      <c r="AD111" s="134">
        <f t="shared" si="34"/>
        <v>0</v>
      </c>
      <c r="AE111" s="134">
        <f t="shared" si="35"/>
        <v>0</v>
      </c>
      <c r="AF111" s="134">
        <f t="shared" si="36"/>
        <v>0</v>
      </c>
      <c r="AG111" s="134">
        <f t="shared" si="37"/>
        <v>0</v>
      </c>
      <c r="AH111" s="134">
        <f t="shared" si="38"/>
        <v>0</v>
      </c>
      <c r="AI111" s="134">
        <f t="shared" si="39"/>
        <v>0</v>
      </c>
    </row>
    <row r="112" spans="1:35" x14ac:dyDescent="0.2">
      <c r="A112" s="23"/>
      <c r="B112" s="143" t="str">
        <f>IFERROR(VLOOKUP(A112,Cierre!A:K,2,FALSE),"")</f>
        <v/>
      </c>
      <c r="C112" s="24"/>
      <c r="D112" s="24"/>
      <c r="E112" s="25"/>
      <c r="F112" s="25"/>
      <c r="G112" s="26"/>
      <c r="H112" s="27"/>
      <c r="I112" s="27"/>
      <c r="J112" s="28">
        <f t="shared" si="24"/>
        <v>0</v>
      </c>
      <c r="K112" s="28">
        <f t="shared" si="23"/>
        <v>0</v>
      </c>
      <c r="L112" s="29"/>
      <c r="M112" s="30">
        <f t="shared" si="31"/>
        <v>0</v>
      </c>
      <c r="N112" s="31" t="str">
        <f>IF(H112="","",ROUND(M112/VLOOKUP(YEAR(H112),SMMLV!$A$2:$B$40,2,FALSE),1))</f>
        <v/>
      </c>
      <c r="O112" s="69" t="str">
        <f t="shared" si="32"/>
        <v/>
      </c>
      <c r="P112" s="69" t="str">
        <f t="shared" si="33"/>
        <v/>
      </c>
      <c r="Q112" s="32"/>
      <c r="R112" s="33"/>
      <c r="S112" s="33"/>
      <c r="T112" s="33"/>
      <c r="U112" s="33"/>
      <c r="V112" s="33"/>
      <c r="W112" s="34"/>
      <c r="X112" s="34"/>
      <c r="Y112" s="34"/>
      <c r="Z112" s="34"/>
      <c r="AA112" s="34"/>
      <c r="AB112" s="34"/>
      <c r="AC112" s="34"/>
      <c r="AD112" s="134">
        <f t="shared" si="34"/>
        <v>0</v>
      </c>
      <c r="AE112" s="134">
        <f t="shared" si="35"/>
        <v>0</v>
      </c>
      <c r="AF112" s="134">
        <f t="shared" si="36"/>
        <v>0</v>
      </c>
      <c r="AG112" s="134">
        <f t="shared" si="37"/>
        <v>0</v>
      </c>
      <c r="AH112" s="134">
        <f t="shared" si="38"/>
        <v>0</v>
      </c>
      <c r="AI112" s="134">
        <f t="shared" si="39"/>
        <v>0</v>
      </c>
    </row>
    <row r="113" spans="1:35" x14ac:dyDescent="0.2">
      <c r="A113" s="23"/>
      <c r="B113" s="143" t="str">
        <f>IFERROR(VLOOKUP(A113,Cierre!A:K,2,FALSE),"")</f>
        <v/>
      </c>
      <c r="C113" s="24"/>
      <c r="D113" s="24"/>
      <c r="E113" s="25"/>
      <c r="F113" s="25"/>
      <c r="G113" s="26"/>
      <c r="H113" s="27"/>
      <c r="I113" s="27"/>
      <c r="J113" s="28">
        <f t="shared" si="24"/>
        <v>0</v>
      </c>
      <c r="K113" s="28">
        <f t="shared" si="23"/>
        <v>0</v>
      </c>
      <c r="L113" s="29"/>
      <c r="M113" s="30">
        <f t="shared" si="31"/>
        <v>0</v>
      </c>
      <c r="N113" s="31" t="str">
        <f>IF(H113="","",ROUND(M113/VLOOKUP(YEAR(H113),SMMLV!$A$2:$B$40,2,FALSE),1))</f>
        <v/>
      </c>
      <c r="O113" s="69" t="str">
        <f t="shared" si="32"/>
        <v/>
      </c>
      <c r="P113" s="69" t="str">
        <f t="shared" si="33"/>
        <v/>
      </c>
      <c r="Q113" s="32"/>
      <c r="R113" s="33"/>
      <c r="S113" s="33"/>
      <c r="T113" s="33"/>
      <c r="U113" s="33"/>
      <c r="V113" s="33"/>
      <c r="W113" s="34"/>
      <c r="X113" s="34"/>
      <c r="Y113" s="34"/>
      <c r="Z113" s="34"/>
      <c r="AA113" s="34"/>
      <c r="AB113" s="34"/>
      <c r="AC113" s="34"/>
      <c r="AD113" s="134">
        <f t="shared" si="34"/>
        <v>0</v>
      </c>
      <c r="AE113" s="134">
        <f t="shared" si="35"/>
        <v>0</v>
      </c>
      <c r="AF113" s="134">
        <f t="shared" si="36"/>
        <v>0</v>
      </c>
      <c r="AG113" s="134">
        <f t="shared" si="37"/>
        <v>0</v>
      </c>
      <c r="AH113" s="134">
        <f t="shared" si="38"/>
        <v>0</v>
      </c>
      <c r="AI113" s="134">
        <f t="shared" si="39"/>
        <v>0</v>
      </c>
    </row>
    <row r="114" spans="1:35" x14ac:dyDescent="0.2">
      <c r="A114" s="23"/>
      <c r="B114" s="143" t="str">
        <f>IFERROR(VLOOKUP(A114,Cierre!A:K,2,FALSE),"")</f>
        <v/>
      </c>
      <c r="C114" s="24"/>
      <c r="D114" s="24"/>
      <c r="E114" s="25"/>
      <c r="F114" s="25"/>
      <c r="G114" s="26"/>
      <c r="H114" s="27"/>
      <c r="I114" s="27"/>
      <c r="J114" s="28">
        <f t="shared" si="24"/>
        <v>0</v>
      </c>
      <c r="K114" s="28">
        <f t="shared" si="23"/>
        <v>0</v>
      </c>
      <c r="L114" s="29"/>
      <c r="M114" s="30">
        <f t="shared" si="31"/>
        <v>0</v>
      </c>
      <c r="N114" s="31" t="str">
        <f>IF(H114="","",ROUND(M114/VLOOKUP(YEAR(H114),SMMLV!$A$2:$B$40,2,FALSE),1))</f>
        <v/>
      </c>
      <c r="O114" s="69" t="str">
        <f t="shared" si="32"/>
        <v/>
      </c>
      <c r="P114" s="69" t="str">
        <f t="shared" si="33"/>
        <v/>
      </c>
      <c r="Q114" s="32"/>
      <c r="R114" s="33"/>
      <c r="S114" s="33"/>
      <c r="T114" s="33"/>
      <c r="U114" s="33"/>
      <c r="V114" s="33"/>
      <c r="W114" s="34"/>
      <c r="X114" s="34"/>
      <c r="Y114" s="34"/>
      <c r="Z114" s="34"/>
      <c r="AA114" s="34"/>
      <c r="AB114" s="34"/>
      <c r="AC114" s="34"/>
      <c r="AD114" s="134">
        <f t="shared" si="34"/>
        <v>0</v>
      </c>
      <c r="AE114" s="134">
        <f t="shared" si="35"/>
        <v>0</v>
      </c>
      <c r="AF114" s="134">
        <f t="shared" si="36"/>
        <v>0</v>
      </c>
      <c r="AG114" s="134">
        <f t="shared" si="37"/>
        <v>0</v>
      </c>
      <c r="AH114" s="134">
        <f t="shared" si="38"/>
        <v>0</v>
      </c>
      <c r="AI114" s="134">
        <f t="shared" si="39"/>
        <v>0</v>
      </c>
    </row>
    <row r="115" spans="1:35" x14ac:dyDescent="0.2">
      <c r="A115" s="23"/>
      <c r="B115" s="143" t="str">
        <f>IFERROR(VLOOKUP(A115,Cierre!A:K,2,FALSE),"")</f>
        <v/>
      </c>
      <c r="C115" s="24"/>
      <c r="D115" s="24"/>
      <c r="E115" s="25"/>
      <c r="F115" s="25"/>
      <c r="G115" s="26"/>
      <c r="H115" s="27"/>
      <c r="I115" s="27"/>
      <c r="J115" s="28">
        <f t="shared" si="24"/>
        <v>0</v>
      </c>
      <c r="K115" s="28">
        <f t="shared" si="23"/>
        <v>0</v>
      </c>
      <c r="L115" s="29"/>
      <c r="M115" s="30">
        <f t="shared" si="31"/>
        <v>0</v>
      </c>
      <c r="N115" s="31" t="str">
        <f>IF(H115="","",ROUND(M115/VLOOKUP(YEAR(H115),SMMLV!$A$2:$B$40,2,FALSE),1))</f>
        <v/>
      </c>
      <c r="O115" s="69" t="str">
        <f t="shared" si="32"/>
        <v/>
      </c>
      <c r="P115" s="69" t="str">
        <f t="shared" si="33"/>
        <v/>
      </c>
      <c r="Q115" s="32"/>
      <c r="R115" s="33"/>
      <c r="S115" s="33"/>
      <c r="T115" s="33"/>
      <c r="U115" s="33"/>
      <c r="V115" s="33"/>
      <c r="W115" s="34"/>
      <c r="X115" s="34"/>
      <c r="Y115" s="34"/>
      <c r="Z115" s="34"/>
      <c r="AA115" s="34"/>
      <c r="AB115" s="34"/>
      <c r="AC115" s="34"/>
      <c r="AD115" s="134">
        <f t="shared" si="34"/>
        <v>0</v>
      </c>
      <c r="AE115" s="134">
        <f t="shared" si="35"/>
        <v>0</v>
      </c>
      <c r="AF115" s="134">
        <f t="shared" si="36"/>
        <v>0</v>
      </c>
      <c r="AG115" s="134">
        <f t="shared" si="37"/>
        <v>0</v>
      </c>
      <c r="AH115" s="134">
        <f t="shared" si="38"/>
        <v>0</v>
      </c>
      <c r="AI115" s="134">
        <f t="shared" si="39"/>
        <v>0</v>
      </c>
    </row>
    <row r="116" spans="1:35" x14ac:dyDescent="0.2">
      <c r="A116" s="23"/>
      <c r="B116" s="143" t="str">
        <f>IFERROR(VLOOKUP(A116,Cierre!A:K,2,FALSE),"")</f>
        <v/>
      </c>
      <c r="C116" s="24"/>
      <c r="D116" s="24"/>
      <c r="E116" s="25"/>
      <c r="F116" s="25"/>
      <c r="G116" s="26"/>
      <c r="H116" s="27"/>
      <c r="I116" s="27"/>
      <c r="J116" s="28">
        <f t="shared" si="24"/>
        <v>0</v>
      </c>
      <c r="K116" s="28">
        <f t="shared" si="23"/>
        <v>0</v>
      </c>
      <c r="L116" s="29"/>
      <c r="M116" s="30">
        <f t="shared" si="31"/>
        <v>0</v>
      </c>
      <c r="N116" s="31" t="str">
        <f>IF(H116="","",ROUND(M116/VLOOKUP(YEAR(H116),SMMLV!$A$2:$B$40,2,FALSE),1))</f>
        <v/>
      </c>
      <c r="O116" s="69" t="str">
        <f t="shared" si="32"/>
        <v/>
      </c>
      <c r="P116" s="69" t="str">
        <f t="shared" si="33"/>
        <v/>
      </c>
      <c r="Q116" s="32"/>
      <c r="R116" s="33"/>
      <c r="S116" s="33"/>
      <c r="T116" s="33"/>
      <c r="U116" s="33"/>
      <c r="V116" s="33"/>
      <c r="W116" s="34"/>
      <c r="X116" s="34"/>
      <c r="Y116" s="34"/>
      <c r="Z116" s="34"/>
      <c r="AA116" s="34"/>
      <c r="AB116" s="34"/>
      <c r="AC116" s="34"/>
      <c r="AD116" s="134">
        <f t="shared" si="34"/>
        <v>0</v>
      </c>
      <c r="AE116" s="134">
        <f t="shared" si="35"/>
        <v>0</v>
      </c>
      <c r="AF116" s="134">
        <f t="shared" si="36"/>
        <v>0</v>
      </c>
      <c r="AG116" s="134">
        <f t="shared" si="37"/>
        <v>0</v>
      </c>
      <c r="AH116" s="134">
        <f t="shared" si="38"/>
        <v>0</v>
      </c>
      <c r="AI116" s="134">
        <f t="shared" si="39"/>
        <v>0</v>
      </c>
    </row>
    <row r="117" spans="1:35" x14ac:dyDescent="0.2">
      <c r="A117" s="23"/>
      <c r="B117" s="143" t="str">
        <f>IFERROR(VLOOKUP(A117,Cierre!A:K,2,FALSE),"")</f>
        <v/>
      </c>
      <c r="C117" s="24"/>
      <c r="D117" s="24"/>
      <c r="E117" s="25"/>
      <c r="F117" s="25"/>
      <c r="G117" s="26"/>
      <c r="H117" s="27"/>
      <c r="I117" s="27"/>
      <c r="J117" s="28">
        <f t="shared" si="24"/>
        <v>0</v>
      </c>
      <c r="K117" s="28">
        <f t="shared" si="23"/>
        <v>0</v>
      </c>
      <c r="L117" s="29"/>
      <c r="M117" s="30">
        <f t="shared" si="31"/>
        <v>0</v>
      </c>
      <c r="N117" s="31" t="str">
        <f>IF(H117="","",ROUND(M117/VLOOKUP(YEAR(H117),SMMLV!$A$2:$B$40,2,FALSE),1))</f>
        <v/>
      </c>
      <c r="O117" s="69" t="str">
        <f t="shared" si="32"/>
        <v/>
      </c>
      <c r="P117" s="69" t="str">
        <f t="shared" si="33"/>
        <v/>
      </c>
      <c r="Q117" s="32"/>
      <c r="R117" s="33"/>
      <c r="S117" s="33"/>
      <c r="T117" s="33"/>
      <c r="U117" s="33"/>
      <c r="V117" s="33"/>
      <c r="W117" s="34"/>
      <c r="X117" s="34"/>
      <c r="Y117" s="34"/>
      <c r="Z117" s="34"/>
      <c r="AA117" s="34"/>
      <c r="AB117" s="34"/>
      <c r="AC117" s="34"/>
      <c r="AD117" s="134">
        <f t="shared" si="34"/>
        <v>0</v>
      </c>
      <c r="AE117" s="134">
        <f t="shared" si="35"/>
        <v>0</v>
      </c>
      <c r="AF117" s="134">
        <f t="shared" si="36"/>
        <v>0</v>
      </c>
      <c r="AG117" s="134">
        <f t="shared" si="37"/>
        <v>0</v>
      </c>
      <c r="AH117" s="134">
        <f t="shared" si="38"/>
        <v>0</v>
      </c>
      <c r="AI117" s="134">
        <f t="shared" si="39"/>
        <v>0</v>
      </c>
    </row>
    <row r="118" spans="1:35" x14ac:dyDescent="0.2">
      <c r="A118" s="23"/>
      <c r="B118" s="143" t="str">
        <f>IFERROR(VLOOKUP(A118,Cierre!A:K,2,FALSE),"")</f>
        <v/>
      </c>
      <c r="C118" s="24"/>
      <c r="D118" s="24"/>
      <c r="E118" s="25"/>
      <c r="F118" s="25"/>
      <c r="G118" s="26"/>
      <c r="H118" s="27"/>
      <c r="I118" s="27"/>
      <c r="J118" s="28">
        <f t="shared" si="24"/>
        <v>0</v>
      </c>
      <c r="K118" s="28">
        <f t="shared" si="23"/>
        <v>0</v>
      </c>
      <c r="L118" s="29"/>
      <c r="M118" s="30">
        <f t="shared" si="31"/>
        <v>0</v>
      </c>
      <c r="N118" s="31" t="str">
        <f>IF(H118="","",ROUND(M118/VLOOKUP(YEAR(H118),SMMLV!$A$2:$B$40,2,FALSE),1))</f>
        <v/>
      </c>
      <c r="O118" s="69" t="str">
        <f t="shared" si="32"/>
        <v/>
      </c>
      <c r="P118" s="69" t="str">
        <f t="shared" si="33"/>
        <v/>
      </c>
      <c r="Q118" s="32"/>
      <c r="R118" s="33"/>
      <c r="S118" s="33"/>
      <c r="T118" s="33"/>
      <c r="U118" s="33"/>
      <c r="V118" s="33"/>
      <c r="W118" s="34"/>
      <c r="X118" s="34"/>
      <c r="Y118" s="34"/>
      <c r="Z118" s="34"/>
      <c r="AA118" s="34"/>
      <c r="AB118" s="34"/>
      <c r="AC118" s="34"/>
      <c r="AD118" s="134">
        <f t="shared" si="34"/>
        <v>0</v>
      </c>
      <c r="AE118" s="134">
        <f t="shared" si="35"/>
        <v>0</v>
      </c>
      <c r="AF118" s="134">
        <f t="shared" si="36"/>
        <v>0</v>
      </c>
      <c r="AG118" s="134">
        <f t="shared" si="37"/>
        <v>0</v>
      </c>
      <c r="AH118" s="134">
        <f t="shared" si="38"/>
        <v>0</v>
      </c>
      <c r="AI118" s="134">
        <f t="shared" si="39"/>
        <v>0</v>
      </c>
    </row>
    <row r="119" spans="1:35" x14ac:dyDescent="0.2">
      <c r="A119" s="23"/>
      <c r="B119" s="143" t="str">
        <f>IFERROR(VLOOKUP(A119,Cierre!A:K,2,FALSE),"")</f>
        <v/>
      </c>
      <c r="C119" s="24"/>
      <c r="D119" s="24"/>
      <c r="E119" s="25"/>
      <c r="F119" s="25"/>
      <c r="G119" s="26"/>
      <c r="H119" s="27"/>
      <c r="I119" s="27"/>
      <c r="J119" s="28">
        <f t="shared" si="24"/>
        <v>0</v>
      </c>
      <c r="K119" s="28">
        <f t="shared" si="23"/>
        <v>0</v>
      </c>
      <c r="L119" s="29"/>
      <c r="M119" s="30">
        <f t="shared" si="31"/>
        <v>0</v>
      </c>
      <c r="N119" s="31" t="str">
        <f>IF(H119="","",ROUND(M119/VLOOKUP(YEAR(H119),SMMLV!$A$2:$B$40,2,FALSE),1))</f>
        <v/>
      </c>
      <c r="O119" s="69" t="str">
        <f t="shared" si="32"/>
        <v/>
      </c>
      <c r="P119" s="69" t="str">
        <f t="shared" si="33"/>
        <v/>
      </c>
      <c r="Q119" s="32"/>
      <c r="R119" s="33"/>
      <c r="S119" s="33"/>
      <c r="T119" s="33"/>
      <c r="U119" s="33"/>
      <c r="V119" s="33"/>
      <c r="W119" s="34"/>
      <c r="X119" s="34"/>
      <c r="Y119" s="34"/>
      <c r="Z119" s="34"/>
      <c r="AA119" s="34"/>
      <c r="AB119" s="34"/>
      <c r="AC119" s="34"/>
      <c r="AD119" s="134">
        <f t="shared" si="34"/>
        <v>0</v>
      </c>
      <c r="AE119" s="134">
        <f t="shared" si="35"/>
        <v>0</v>
      </c>
      <c r="AF119" s="134">
        <f t="shared" si="36"/>
        <v>0</v>
      </c>
      <c r="AG119" s="134">
        <f t="shared" si="37"/>
        <v>0</v>
      </c>
      <c r="AH119" s="134">
        <f t="shared" si="38"/>
        <v>0</v>
      </c>
      <c r="AI119" s="134">
        <f t="shared" si="39"/>
        <v>0</v>
      </c>
    </row>
    <row r="120" spans="1:35" x14ac:dyDescent="0.2">
      <c r="A120" s="23"/>
      <c r="B120" s="143" t="str">
        <f>IFERROR(VLOOKUP(A120,Cierre!A:K,2,FALSE),"")</f>
        <v/>
      </c>
      <c r="C120" s="24"/>
      <c r="D120" s="24"/>
      <c r="E120" s="25"/>
      <c r="F120" s="25"/>
      <c r="G120" s="26"/>
      <c r="H120" s="27"/>
      <c r="I120" s="27"/>
      <c r="J120" s="28">
        <f t="shared" si="24"/>
        <v>0</v>
      </c>
      <c r="K120" s="28">
        <f t="shared" si="23"/>
        <v>0</v>
      </c>
      <c r="L120" s="29"/>
      <c r="M120" s="30">
        <f t="shared" si="31"/>
        <v>0</v>
      </c>
      <c r="N120" s="31" t="str">
        <f>IF(H120="","",ROUND(M120/VLOOKUP(YEAR(H120),SMMLV!$A$2:$B$40,2,FALSE),1))</f>
        <v/>
      </c>
      <c r="O120" s="69" t="str">
        <f t="shared" si="32"/>
        <v/>
      </c>
      <c r="P120" s="69" t="str">
        <f t="shared" si="33"/>
        <v/>
      </c>
      <c r="Q120" s="32"/>
      <c r="R120" s="33"/>
      <c r="S120" s="33"/>
      <c r="T120" s="33"/>
      <c r="U120" s="33"/>
      <c r="V120" s="33"/>
      <c r="W120" s="34"/>
      <c r="X120" s="34"/>
      <c r="Y120" s="34"/>
      <c r="Z120" s="34"/>
      <c r="AA120" s="34"/>
      <c r="AB120" s="34"/>
      <c r="AC120" s="34"/>
      <c r="AD120" s="134">
        <f t="shared" si="34"/>
        <v>0</v>
      </c>
      <c r="AE120" s="134">
        <f t="shared" si="35"/>
        <v>0</v>
      </c>
      <c r="AF120" s="134">
        <f t="shared" si="36"/>
        <v>0</v>
      </c>
      <c r="AG120" s="134">
        <f t="shared" si="37"/>
        <v>0</v>
      </c>
      <c r="AH120" s="134">
        <f t="shared" si="38"/>
        <v>0</v>
      </c>
      <c r="AI120" s="134">
        <f t="shared" si="39"/>
        <v>0</v>
      </c>
    </row>
    <row r="121" spans="1:35" x14ac:dyDescent="0.2">
      <c r="A121" s="23"/>
      <c r="B121" s="143" t="str">
        <f>IFERROR(VLOOKUP(A121,Cierre!A:K,2,FALSE),"")</f>
        <v/>
      </c>
      <c r="C121" s="24"/>
      <c r="D121" s="24"/>
      <c r="E121" s="25"/>
      <c r="F121" s="25"/>
      <c r="G121" s="26"/>
      <c r="H121" s="27"/>
      <c r="I121" s="27"/>
      <c r="J121" s="28">
        <f t="shared" si="24"/>
        <v>0</v>
      </c>
      <c r="K121" s="28">
        <f t="shared" si="23"/>
        <v>0</v>
      </c>
      <c r="L121" s="29"/>
      <c r="M121" s="30">
        <f t="shared" si="31"/>
        <v>0</v>
      </c>
      <c r="N121" s="31" t="str">
        <f>IF(H121="","",ROUND(M121/VLOOKUP(YEAR(H121),SMMLV!$A$2:$B$40,2,FALSE),1))</f>
        <v/>
      </c>
      <c r="O121" s="69" t="str">
        <f t="shared" si="32"/>
        <v/>
      </c>
      <c r="P121" s="69" t="str">
        <f t="shared" si="33"/>
        <v/>
      </c>
      <c r="Q121" s="32"/>
      <c r="R121" s="33"/>
      <c r="S121" s="33"/>
      <c r="T121" s="33"/>
      <c r="U121" s="33"/>
      <c r="V121" s="33"/>
      <c r="W121" s="34"/>
      <c r="X121" s="34"/>
      <c r="Y121" s="34"/>
      <c r="Z121" s="34"/>
      <c r="AA121" s="34"/>
      <c r="AB121" s="34"/>
      <c r="AC121" s="34"/>
      <c r="AD121" s="134">
        <f t="shared" si="34"/>
        <v>0</v>
      </c>
      <c r="AE121" s="134">
        <f t="shared" si="35"/>
        <v>0</v>
      </c>
      <c r="AF121" s="134">
        <f t="shared" si="36"/>
        <v>0</v>
      </c>
      <c r="AG121" s="134">
        <f t="shared" si="37"/>
        <v>0</v>
      </c>
      <c r="AH121" s="134">
        <f t="shared" si="38"/>
        <v>0</v>
      </c>
      <c r="AI121" s="134">
        <f t="shared" si="39"/>
        <v>0</v>
      </c>
    </row>
    <row r="122" spans="1:35" x14ac:dyDescent="0.2">
      <c r="A122" s="23"/>
      <c r="B122" s="143" t="str">
        <f>IFERROR(VLOOKUP(A122,Cierre!A:K,2,FALSE),"")</f>
        <v/>
      </c>
      <c r="C122" s="24"/>
      <c r="D122" s="24"/>
      <c r="E122" s="25"/>
      <c r="F122" s="25"/>
      <c r="G122" s="26"/>
      <c r="H122" s="27"/>
      <c r="I122" s="27"/>
      <c r="J122" s="28">
        <f t="shared" si="24"/>
        <v>0</v>
      </c>
      <c r="K122" s="28">
        <f t="shared" si="23"/>
        <v>0</v>
      </c>
      <c r="L122" s="29"/>
      <c r="M122" s="30">
        <f t="shared" si="31"/>
        <v>0</v>
      </c>
      <c r="N122" s="31" t="str">
        <f>IF(H122="","",ROUND(M122/VLOOKUP(YEAR(H122),SMMLV!$A$2:$B$40,2,FALSE),1))</f>
        <v/>
      </c>
      <c r="O122" s="69" t="str">
        <f t="shared" si="32"/>
        <v/>
      </c>
      <c r="P122" s="69" t="str">
        <f t="shared" si="33"/>
        <v/>
      </c>
      <c r="Q122" s="32"/>
      <c r="R122" s="33"/>
      <c r="S122" s="33"/>
      <c r="T122" s="33"/>
      <c r="U122" s="33"/>
      <c r="V122" s="33"/>
      <c r="W122" s="34"/>
      <c r="X122" s="34"/>
      <c r="Y122" s="34"/>
      <c r="Z122" s="34"/>
      <c r="AA122" s="34"/>
      <c r="AB122" s="34"/>
      <c r="AC122" s="34"/>
      <c r="AD122" s="134">
        <f t="shared" si="34"/>
        <v>0</v>
      </c>
      <c r="AE122" s="134">
        <f t="shared" si="35"/>
        <v>0</v>
      </c>
      <c r="AF122" s="134">
        <f t="shared" si="36"/>
        <v>0</v>
      </c>
      <c r="AG122" s="134">
        <f t="shared" si="37"/>
        <v>0</v>
      </c>
      <c r="AH122" s="134">
        <f t="shared" si="38"/>
        <v>0</v>
      </c>
      <c r="AI122" s="134">
        <f t="shared" si="39"/>
        <v>0</v>
      </c>
    </row>
    <row r="123" spans="1:35" x14ac:dyDescent="0.2">
      <c r="A123" s="23"/>
      <c r="B123" s="143" t="str">
        <f>IFERROR(VLOOKUP(A123,Cierre!A:K,2,FALSE),"")</f>
        <v/>
      </c>
      <c r="C123" s="24"/>
      <c r="D123" s="24"/>
      <c r="E123" s="25"/>
      <c r="F123" s="25"/>
      <c r="G123" s="26"/>
      <c r="H123" s="27"/>
      <c r="I123" s="27"/>
      <c r="J123" s="28">
        <f t="shared" si="24"/>
        <v>0</v>
      </c>
      <c r="K123" s="28">
        <f t="shared" si="23"/>
        <v>0</v>
      </c>
      <c r="L123" s="29"/>
      <c r="M123" s="30">
        <f t="shared" si="31"/>
        <v>0</v>
      </c>
      <c r="N123" s="31" t="str">
        <f>IF(H123="","",ROUND(M123/VLOOKUP(YEAR(H123),SMMLV!$A$2:$B$40,2,FALSE),1))</f>
        <v/>
      </c>
      <c r="O123" s="69" t="str">
        <f t="shared" si="32"/>
        <v/>
      </c>
      <c r="P123" s="69" t="str">
        <f t="shared" si="33"/>
        <v/>
      </c>
      <c r="Q123" s="32"/>
      <c r="R123" s="33"/>
      <c r="S123" s="33"/>
      <c r="T123" s="33"/>
      <c r="U123" s="33"/>
      <c r="V123" s="33"/>
      <c r="W123" s="34"/>
      <c r="X123" s="34"/>
      <c r="Y123" s="34"/>
      <c r="Z123" s="34"/>
      <c r="AA123" s="34"/>
      <c r="AB123" s="34"/>
      <c r="AC123" s="34"/>
      <c r="AD123" s="134">
        <f t="shared" si="34"/>
        <v>0</v>
      </c>
      <c r="AE123" s="134">
        <f t="shared" si="35"/>
        <v>0</v>
      </c>
      <c r="AF123" s="134">
        <f t="shared" si="36"/>
        <v>0</v>
      </c>
      <c r="AG123" s="134">
        <f t="shared" si="37"/>
        <v>0</v>
      </c>
      <c r="AH123" s="134">
        <f t="shared" si="38"/>
        <v>0</v>
      </c>
      <c r="AI123" s="134">
        <f t="shared" si="39"/>
        <v>0</v>
      </c>
    </row>
    <row r="124" spans="1:35" x14ac:dyDescent="0.2">
      <c r="A124" s="23"/>
      <c r="B124" s="143" t="str">
        <f>IFERROR(VLOOKUP(A124,Cierre!A:K,2,FALSE),"")</f>
        <v/>
      </c>
      <c r="C124" s="24"/>
      <c r="D124" s="24"/>
      <c r="E124" s="25"/>
      <c r="F124" s="25"/>
      <c r="G124" s="26"/>
      <c r="H124" s="27"/>
      <c r="I124" s="27"/>
      <c r="J124" s="28">
        <f t="shared" si="24"/>
        <v>0</v>
      </c>
      <c r="K124" s="28">
        <f t="shared" si="23"/>
        <v>0</v>
      </c>
      <c r="L124" s="29"/>
      <c r="M124" s="30">
        <f t="shared" si="31"/>
        <v>0</v>
      </c>
      <c r="N124" s="31" t="str">
        <f>IF(H124="","",ROUND(M124/VLOOKUP(YEAR(H124),SMMLV!$A$2:$B$40,2,FALSE),1))</f>
        <v/>
      </c>
      <c r="O124" s="69" t="str">
        <f t="shared" si="32"/>
        <v/>
      </c>
      <c r="P124" s="69" t="str">
        <f t="shared" si="33"/>
        <v/>
      </c>
      <c r="Q124" s="32"/>
      <c r="R124" s="33"/>
      <c r="S124" s="33"/>
      <c r="T124" s="33"/>
      <c r="U124" s="33"/>
      <c r="V124" s="33"/>
      <c r="W124" s="34"/>
      <c r="X124" s="34"/>
      <c r="Y124" s="34"/>
      <c r="Z124" s="34"/>
      <c r="AA124" s="34"/>
      <c r="AB124" s="34"/>
      <c r="AC124" s="34"/>
      <c r="AD124" s="134">
        <f t="shared" si="34"/>
        <v>0</v>
      </c>
      <c r="AE124" s="134">
        <f t="shared" si="35"/>
        <v>0</v>
      </c>
      <c r="AF124" s="134">
        <f t="shared" si="36"/>
        <v>0</v>
      </c>
      <c r="AG124" s="134">
        <f t="shared" si="37"/>
        <v>0</v>
      </c>
      <c r="AH124" s="134">
        <f t="shared" si="38"/>
        <v>0</v>
      </c>
      <c r="AI124" s="134">
        <f t="shared" si="39"/>
        <v>0</v>
      </c>
    </row>
    <row r="125" spans="1:35" x14ac:dyDescent="0.2">
      <c r="A125" s="23"/>
      <c r="B125" s="143" t="str">
        <f>IFERROR(VLOOKUP(A125,Cierre!A:K,2,FALSE),"")</f>
        <v/>
      </c>
      <c r="C125" s="24"/>
      <c r="D125" s="24"/>
      <c r="E125" s="25"/>
      <c r="F125" s="25"/>
      <c r="G125" s="26"/>
      <c r="H125" s="27"/>
      <c r="I125" s="27"/>
      <c r="J125" s="28">
        <f t="shared" si="24"/>
        <v>0</v>
      </c>
      <c r="K125" s="28">
        <f t="shared" si="23"/>
        <v>0</v>
      </c>
      <c r="L125" s="29"/>
      <c r="M125" s="30">
        <f t="shared" si="31"/>
        <v>0</v>
      </c>
      <c r="N125" s="31" t="str">
        <f>IF(H125="","",ROUND(M125/VLOOKUP(YEAR(H125),SMMLV!$A$2:$B$40,2,FALSE),1))</f>
        <v/>
      </c>
      <c r="O125" s="69" t="str">
        <f t="shared" si="32"/>
        <v/>
      </c>
      <c r="P125" s="69" t="str">
        <f t="shared" si="33"/>
        <v/>
      </c>
      <c r="Q125" s="32"/>
      <c r="R125" s="33"/>
      <c r="S125" s="33"/>
      <c r="T125" s="33"/>
      <c r="U125" s="33"/>
      <c r="V125" s="33"/>
      <c r="W125" s="34"/>
      <c r="X125" s="34"/>
      <c r="Y125" s="34"/>
      <c r="Z125" s="34"/>
      <c r="AA125" s="34"/>
      <c r="AB125" s="34"/>
      <c r="AC125" s="34"/>
      <c r="AD125" s="134">
        <f t="shared" si="34"/>
        <v>0</v>
      </c>
      <c r="AE125" s="134">
        <f t="shared" si="35"/>
        <v>0</v>
      </c>
      <c r="AF125" s="134">
        <f t="shared" si="36"/>
        <v>0</v>
      </c>
      <c r="AG125" s="134">
        <f t="shared" si="37"/>
        <v>0</v>
      </c>
      <c r="AH125" s="134">
        <f t="shared" si="38"/>
        <v>0</v>
      </c>
      <c r="AI125" s="134">
        <f t="shared" si="39"/>
        <v>0</v>
      </c>
    </row>
    <row r="126" spans="1:35" x14ac:dyDescent="0.2">
      <c r="A126" s="23"/>
      <c r="B126" s="143" t="str">
        <f>IFERROR(VLOOKUP(A126,Cierre!A:K,2,FALSE),"")</f>
        <v/>
      </c>
      <c r="C126" s="24"/>
      <c r="D126" s="24"/>
      <c r="E126" s="25"/>
      <c r="F126" s="25"/>
      <c r="G126" s="26"/>
      <c r="H126" s="27"/>
      <c r="I126" s="27"/>
      <c r="J126" s="28">
        <f t="shared" si="24"/>
        <v>0</v>
      </c>
      <c r="K126" s="28">
        <f t="shared" si="23"/>
        <v>0</v>
      </c>
      <c r="L126" s="29"/>
      <c r="M126" s="30">
        <f t="shared" si="31"/>
        <v>0</v>
      </c>
      <c r="N126" s="31" t="str">
        <f>IF(H126="","",ROUND(M126/VLOOKUP(YEAR(H126),SMMLV!$A$2:$B$40,2,FALSE),1))</f>
        <v/>
      </c>
      <c r="O126" s="69" t="str">
        <f t="shared" si="32"/>
        <v/>
      </c>
      <c r="P126" s="69" t="str">
        <f t="shared" si="33"/>
        <v/>
      </c>
      <c r="Q126" s="32"/>
      <c r="R126" s="33"/>
      <c r="S126" s="33"/>
      <c r="T126" s="33"/>
      <c r="U126" s="33"/>
      <c r="V126" s="33"/>
      <c r="W126" s="34"/>
      <c r="X126" s="34"/>
      <c r="Y126" s="34"/>
      <c r="Z126" s="34"/>
      <c r="AA126" s="34"/>
      <c r="AB126" s="34"/>
      <c r="AC126" s="34"/>
      <c r="AD126" s="134">
        <f t="shared" si="34"/>
        <v>0</v>
      </c>
      <c r="AE126" s="134">
        <f t="shared" si="35"/>
        <v>0</v>
      </c>
      <c r="AF126" s="134">
        <f t="shared" si="36"/>
        <v>0</v>
      </c>
      <c r="AG126" s="134">
        <f t="shared" si="37"/>
        <v>0</v>
      </c>
      <c r="AH126" s="134">
        <f t="shared" si="38"/>
        <v>0</v>
      </c>
      <c r="AI126" s="134">
        <f t="shared" si="39"/>
        <v>0</v>
      </c>
    </row>
    <row r="127" spans="1:35" x14ac:dyDescent="0.2">
      <c r="A127" s="23"/>
      <c r="B127" s="143" t="str">
        <f>IFERROR(VLOOKUP(A127,Cierre!A:K,2,FALSE),"")</f>
        <v/>
      </c>
      <c r="C127" s="24"/>
      <c r="D127" s="24"/>
      <c r="E127" s="25"/>
      <c r="F127" s="25"/>
      <c r="G127" s="26"/>
      <c r="H127" s="27"/>
      <c r="I127" s="27"/>
      <c r="J127" s="28">
        <f t="shared" si="24"/>
        <v>0</v>
      </c>
      <c r="K127" s="28">
        <f t="shared" si="23"/>
        <v>0</v>
      </c>
      <c r="L127" s="29"/>
      <c r="M127" s="30">
        <f t="shared" si="31"/>
        <v>0</v>
      </c>
      <c r="N127" s="31" t="str">
        <f>IF(H127="","",ROUND(M127/VLOOKUP(YEAR(H127),SMMLV!$A$2:$B$40,2,FALSE),1))</f>
        <v/>
      </c>
      <c r="O127" s="69" t="str">
        <f t="shared" si="32"/>
        <v/>
      </c>
      <c r="P127" s="69" t="str">
        <f t="shared" si="33"/>
        <v/>
      </c>
      <c r="Q127" s="32"/>
      <c r="R127" s="33"/>
      <c r="S127" s="33"/>
      <c r="T127" s="33"/>
      <c r="U127" s="33"/>
      <c r="V127" s="33"/>
      <c r="W127" s="34"/>
      <c r="X127" s="34"/>
      <c r="Y127" s="34"/>
      <c r="Z127" s="34"/>
      <c r="AA127" s="34"/>
      <c r="AB127" s="34"/>
      <c r="AC127" s="34"/>
      <c r="AD127" s="134">
        <f t="shared" si="34"/>
        <v>0</v>
      </c>
      <c r="AE127" s="134">
        <f t="shared" si="35"/>
        <v>0</v>
      </c>
      <c r="AF127" s="134">
        <f t="shared" si="36"/>
        <v>0</v>
      </c>
      <c r="AG127" s="134">
        <f t="shared" si="37"/>
        <v>0</v>
      </c>
      <c r="AH127" s="134">
        <f t="shared" si="38"/>
        <v>0</v>
      </c>
      <c r="AI127" s="134">
        <f t="shared" si="39"/>
        <v>0</v>
      </c>
    </row>
    <row r="128" spans="1:35" x14ac:dyDescent="0.2">
      <c r="A128" s="23"/>
      <c r="B128" s="143" t="str">
        <f>IFERROR(VLOOKUP(A128,Cierre!A:K,2,FALSE),"")</f>
        <v/>
      </c>
      <c r="C128" s="24"/>
      <c r="D128" s="24"/>
      <c r="E128" s="25"/>
      <c r="F128" s="25"/>
      <c r="G128" s="26"/>
      <c r="H128" s="27"/>
      <c r="I128" s="27"/>
      <c r="J128" s="28">
        <f t="shared" si="24"/>
        <v>0</v>
      </c>
      <c r="K128" s="28">
        <f t="shared" si="23"/>
        <v>0</v>
      </c>
      <c r="L128" s="29"/>
      <c r="M128" s="30">
        <f t="shared" si="31"/>
        <v>0</v>
      </c>
      <c r="N128" s="31" t="str">
        <f>IF(H128="","",ROUND(M128/VLOOKUP(YEAR(H128),SMMLV!$A$2:$B$40,2,FALSE),1))</f>
        <v/>
      </c>
      <c r="O128" s="69" t="str">
        <f t="shared" si="32"/>
        <v/>
      </c>
      <c r="P128" s="69" t="str">
        <f t="shared" si="33"/>
        <v/>
      </c>
      <c r="Q128" s="32"/>
      <c r="R128" s="33"/>
      <c r="S128" s="33"/>
      <c r="T128" s="33"/>
      <c r="U128" s="33"/>
      <c r="V128" s="33"/>
      <c r="W128" s="34"/>
      <c r="X128" s="34"/>
      <c r="Y128" s="34"/>
      <c r="Z128" s="34"/>
      <c r="AA128" s="34"/>
      <c r="AB128" s="34"/>
      <c r="AC128" s="34"/>
      <c r="AD128" s="134">
        <f t="shared" si="34"/>
        <v>0</v>
      </c>
      <c r="AE128" s="134">
        <f t="shared" si="35"/>
        <v>0</v>
      </c>
      <c r="AF128" s="134">
        <f t="shared" si="36"/>
        <v>0</v>
      </c>
      <c r="AG128" s="134">
        <f t="shared" si="37"/>
        <v>0</v>
      </c>
      <c r="AH128" s="134">
        <f t="shared" si="38"/>
        <v>0</v>
      </c>
      <c r="AI128" s="134">
        <f t="shared" si="39"/>
        <v>0</v>
      </c>
    </row>
    <row r="129" spans="1:35" x14ac:dyDescent="0.2">
      <c r="A129" s="23"/>
      <c r="B129" s="143" t="str">
        <f>IFERROR(VLOOKUP(A129,Cierre!A:K,2,FALSE),"")</f>
        <v/>
      </c>
      <c r="C129" s="24"/>
      <c r="D129" s="24"/>
      <c r="E129" s="25"/>
      <c r="F129" s="25"/>
      <c r="G129" s="26"/>
      <c r="H129" s="27"/>
      <c r="I129" s="27"/>
      <c r="J129" s="28">
        <f t="shared" si="24"/>
        <v>0</v>
      </c>
      <c r="K129" s="28">
        <f t="shared" si="23"/>
        <v>0</v>
      </c>
      <c r="L129" s="29"/>
      <c r="M129" s="30">
        <f t="shared" si="31"/>
        <v>0</v>
      </c>
      <c r="N129" s="31" t="str">
        <f>IF(H129="","",ROUND(M129/VLOOKUP(YEAR(H129),SMMLV!$A$2:$B$40,2,FALSE),1))</f>
        <v/>
      </c>
      <c r="O129" s="69" t="str">
        <f t="shared" si="32"/>
        <v/>
      </c>
      <c r="P129" s="69" t="str">
        <f t="shared" si="33"/>
        <v/>
      </c>
      <c r="Q129" s="32"/>
      <c r="R129" s="33"/>
      <c r="S129" s="33"/>
      <c r="T129" s="33"/>
      <c r="U129" s="33"/>
      <c r="V129" s="33"/>
      <c r="W129" s="34"/>
      <c r="X129" s="34"/>
      <c r="Y129" s="34"/>
      <c r="Z129" s="34"/>
      <c r="AA129" s="34"/>
      <c r="AB129" s="34"/>
      <c r="AC129" s="34"/>
      <c r="AD129" s="134">
        <f t="shared" si="34"/>
        <v>0</v>
      </c>
      <c r="AE129" s="134">
        <f t="shared" si="35"/>
        <v>0</v>
      </c>
      <c r="AF129" s="134">
        <f t="shared" si="36"/>
        <v>0</v>
      </c>
      <c r="AG129" s="134">
        <f t="shared" si="37"/>
        <v>0</v>
      </c>
      <c r="AH129" s="134">
        <f t="shared" si="38"/>
        <v>0</v>
      </c>
      <c r="AI129" s="134">
        <f t="shared" si="39"/>
        <v>0</v>
      </c>
    </row>
    <row r="130" spans="1:35" x14ac:dyDescent="0.2">
      <c r="A130" s="23"/>
      <c r="B130" s="143" t="str">
        <f>IFERROR(VLOOKUP(A130,Cierre!A:K,2,FALSE),"")</f>
        <v/>
      </c>
      <c r="C130" s="24"/>
      <c r="D130" s="24"/>
      <c r="E130" s="25"/>
      <c r="F130" s="25"/>
      <c r="G130" s="26"/>
      <c r="H130" s="27"/>
      <c r="I130" s="27"/>
      <c r="J130" s="28">
        <f t="shared" si="24"/>
        <v>0</v>
      </c>
      <c r="K130" s="28">
        <f t="shared" ref="K130:K193" si="40">IF(H130="",0,ROUND(((((I130-H130)+1)/360)*12)-J130,1))</f>
        <v>0</v>
      </c>
      <c r="L130" s="29"/>
      <c r="M130" s="30">
        <f t="shared" si="31"/>
        <v>0</v>
      </c>
      <c r="N130" s="31" t="str">
        <f>IF(H130="","",ROUND(M130/VLOOKUP(YEAR(H130),SMMLV!$A$2:$B$40,2,FALSE),1))</f>
        <v/>
      </c>
      <c r="O130" s="69" t="str">
        <f t="shared" si="32"/>
        <v/>
      </c>
      <c r="P130" s="69" t="str">
        <f t="shared" si="33"/>
        <v/>
      </c>
      <c r="Q130" s="32"/>
      <c r="R130" s="33"/>
      <c r="S130" s="33"/>
      <c r="T130" s="33"/>
      <c r="U130" s="33"/>
      <c r="V130" s="33"/>
      <c r="W130" s="34"/>
      <c r="X130" s="34"/>
      <c r="Y130" s="34"/>
      <c r="Z130" s="34"/>
      <c r="AA130" s="34"/>
      <c r="AB130" s="34"/>
      <c r="AC130" s="34"/>
      <c r="AD130" s="134">
        <f t="shared" si="34"/>
        <v>0</v>
      </c>
      <c r="AE130" s="134">
        <f t="shared" si="35"/>
        <v>0</v>
      </c>
      <c r="AF130" s="134">
        <f t="shared" si="36"/>
        <v>0</v>
      </c>
      <c r="AG130" s="134">
        <f t="shared" si="37"/>
        <v>0</v>
      </c>
      <c r="AH130" s="134">
        <f t="shared" si="38"/>
        <v>0</v>
      </c>
      <c r="AI130" s="134">
        <f t="shared" si="39"/>
        <v>0</v>
      </c>
    </row>
    <row r="131" spans="1:35" x14ac:dyDescent="0.2">
      <c r="A131" s="23"/>
      <c r="B131" s="143" t="str">
        <f>IFERROR(VLOOKUP(A131,Cierre!A:K,2,FALSE),"")</f>
        <v/>
      </c>
      <c r="C131" s="24"/>
      <c r="D131" s="24"/>
      <c r="E131" s="25"/>
      <c r="F131" s="25"/>
      <c r="G131" s="26"/>
      <c r="H131" s="27"/>
      <c r="I131" s="27"/>
      <c r="J131" s="28">
        <f t="shared" ref="J131:J194" si="41">AD131+AE131+AF131+AG131+AH131+AI131</f>
        <v>0</v>
      </c>
      <c r="K131" s="28">
        <f t="shared" si="40"/>
        <v>0</v>
      </c>
      <c r="L131" s="29"/>
      <c r="M131" s="30">
        <f t="shared" si="31"/>
        <v>0</v>
      </c>
      <c r="N131" s="31" t="str">
        <f>IF(H131="","",ROUND(M131/VLOOKUP(YEAR(H131),SMMLV!$A$2:$B$40,2,FALSE),1))</f>
        <v/>
      </c>
      <c r="O131" s="69" t="str">
        <f t="shared" si="32"/>
        <v/>
      </c>
      <c r="P131" s="69" t="str">
        <f t="shared" si="33"/>
        <v/>
      </c>
      <c r="Q131" s="32"/>
      <c r="R131" s="33"/>
      <c r="S131" s="33"/>
      <c r="T131" s="33"/>
      <c r="U131" s="33"/>
      <c r="V131" s="33"/>
      <c r="W131" s="34"/>
      <c r="X131" s="34"/>
      <c r="Y131" s="34"/>
      <c r="Z131" s="34"/>
      <c r="AA131" s="34"/>
      <c r="AB131" s="34"/>
      <c r="AC131" s="34"/>
      <c r="AD131" s="134">
        <f t="shared" si="34"/>
        <v>0</v>
      </c>
      <c r="AE131" s="134">
        <f t="shared" si="35"/>
        <v>0</v>
      </c>
      <c r="AF131" s="134">
        <f t="shared" si="36"/>
        <v>0</v>
      </c>
      <c r="AG131" s="134">
        <f t="shared" si="37"/>
        <v>0</v>
      </c>
      <c r="AH131" s="134">
        <f t="shared" si="38"/>
        <v>0</v>
      </c>
      <c r="AI131" s="134">
        <f t="shared" si="39"/>
        <v>0</v>
      </c>
    </row>
    <row r="132" spans="1:35" x14ac:dyDescent="0.2">
      <c r="A132" s="23"/>
      <c r="B132" s="143" t="str">
        <f>IFERROR(VLOOKUP(A132,Cierre!A:K,2,FALSE),"")</f>
        <v/>
      </c>
      <c r="C132" s="24"/>
      <c r="D132" s="24"/>
      <c r="E132" s="25"/>
      <c r="F132" s="25"/>
      <c r="G132" s="26"/>
      <c r="H132" s="27"/>
      <c r="I132" s="27"/>
      <c r="J132" s="28">
        <f t="shared" si="41"/>
        <v>0</v>
      </c>
      <c r="K132" s="28">
        <f t="shared" si="40"/>
        <v>0</v>
      </c>
      <c r="L132" s="29"/>
      <c r="M132" s="30">
        <f t="shared" si="31"/>
        <v>0</v>
      </c>
      <c r="N132" s="31" t="str">
        <f>IF(H132="","",ROUND(M132/VLOOKUP(YEAR(H132),SMMLV!$A$2:$B$40,2,FALSE),1))</f>
        <v/>
      </c>
      <c r="O132" s="69" t="str">
        <f t="shared" si="32"/>
        <v/>
      </c>
      <c r="P132" s="69" t="str">
        <f t="shared" si="33"/>
        <v/>
      </c>
      <c r="Q132" s="32"/>
      <c r="R132" s="33"/>
      <c r="S132" s="33"/>
      <c r="T132" s="33"/>
      <c r="U132" s="33"/>
      <c r="V132" s="33"/>
      <c r="W132" s="34"/>
      <c r="X132" s="34"/>
      <c r="Y132" s="34"/>
      <c r="Z132" s="34"/>
      <c r="AA132" s="34"/>
      <c r="AB132" s="34"/>
      <c r="AC132" s="34"/>
      <c r="AD132" s="134">
        <f t="shared" si="34"/>
        <v>0</v>
      </c>
      <c r="AE132" s="134">
        <f t="shared" si="35"/>
        <v>0</v>
      </c>
      <c r="AF132" s="134">
        <f t="shared" si="36"/>
        <v>0</v>
      </c>
      <c r="AG132" s="134">
        <f t="shared" si="37"/>
        <v>0</v>
      </c>
      <c r="AH132" s="134">
        <f t="shared" si="38"/>
        <v>0</v>
      </c>
      <c r="AI132" s="134">
        <f t="shared" si="39"/>
        <v>0</v>
      </c>
    </row>
    <row r="133" spans="1:35" x14ac:dyDescent="0.2">
      <c r="A133" s="23"/>
      <c r="B133" s="143" t="str">
        <f>IFERROR(VLOOKUP(A133,Cierre!A:K,2,FALSE),"")</f>
        <v/>
      </c>
      <c r="C133" s="24"/>
      <c r="D133" s="24"/>
      <c r="E133" s="25"/>
      <c r="F133" s="25"/>
      <c r="G133" s="26"/>
      <c r="H133" s="27"/>
      <c r="I133" s="27"/>
      <c r="J133" s="28">
        <f t="shared" si="41"/>
        <v>0</v>
      </c>
      <c r="K133" s="28">
        <f t="shared" si="40"/>
        <v>0</v>
      </c>
      <c r="L133" s="29"/>
      <c r="M133" s="30">
        <f t="shared" si="31"/>
        <v>0</v>
      </c>
      <c r="N133" s="31" t="str">
        <f>IF(H133="","",ROUND(M133/VLOOKUP(YEAR(H133),SMMLV!$A$2:$B$40,2,FALSE),1))</f>
        <v/>
      </c>
      <c r="O133" s="69" t="str">
        <f t="shared" si="32"/>
        <v/>
      </c>
      <c r="P133" s="69" t="str">
        <f t="shared" si="33"/>
        <v/>
      </c>
      <c r="Q133" s="32"/>
      <c r="R133" s="33"/>
      <c r="S133" s="33"/>
      <c r="T133" s="33"/>
      <c r="U133" s="33"/>
      <c r="V133" s="33"/>
      <c r="W133" s="34"/>
      <c r="X133" s="34"/>
      <c r="Y133" s="34"/>
      <c r="Z133" s="34"/>
      <c r="AA133" s="34"/>
      <c r="AB133" s="34"/>
      <c r="AC133" s="34"/>
      <c r="AD133" s="134">
        <f t="shared" si="34"/>
        <v>0</v>
      </c>
      <c r="AE133" s="134">
        <f t="shared" si="35"/>
        <v>0</v>
      </c>
      <c r="AF133" s="134">
        <f t="shared" si="36"/>
        <v>0</v>
      </c>
      <c r="AG133" s="134">
        <f t="shared" si="37"/>
        <v>0</v>
      </c>
      <c r="AH133" s="134">
        <f t="shared" si="38"/>
        <v>0</v>
      </c>
      <c r="AI133" s="134">
        <f t="shared" si="39"/>
        <v>0</v>
      </c>
    </row>
    <row r="134" spans="1:35" x14ac:dyDescent="0.2">
      <c r="A134" s="23"/>
      <c r="B134" s="143" t="str">
        <f>IFERROR(VLOOKUP(A134,Cierre!A:K,2,FALSE),"")</f>
        <v/>
      </c>
      <c r="C134" s="24"/>
      <c r="D134" s="24"/>
      <c r="E134" s="25"/>
      <c r="F134" s="25"/>
      <c r="G134" s="26"/>
      <c r="H134" s="27"/>
      <c r="I134" s="27"/>
      <c r="J134" s="28">
        <f t="shared" si="41"/>
        <v>0</v>
      </c>
      <c r="K134" s="28">
        <f t="shared" si="40"/>
        <v>0</v>
      </c>
      <c r="L134" s="29"/>
      <c r="M134" s="30">
        <f t="shared" si="31"/>
        <v>0</v>
      </c>
      <c r="N134" s="31" t="str">
        <f>IF(H134="","",ROUND(M134/VLOOKUP(YEAR(H134),SMMLV!$A$2:$B$40,2,FALSE),1))</f>
        <v/>
      </c>
      <c r="O134" s="69" t="str">
        <f t="shared" si="32"/>
        <v/>
      </c>
      <c r="P134" s="69" t="str">
        <f t="shared" si="33"/>
        <v/>
      </c>
      <c r="Q134" s="32"/>
      <c r="R134" s="33"/>
      <c r="S134" s="33"/>
      <c r="T134" s="33"/>
      <c r="U134" s="33"/>
      <c r="V134" s="33"/>
      <c r="W134" s="34"/>
      <c r="X134" s="34"/>
      <c r="Y134" s="34"/>
      <c r="Z134" s="34"/>
      <c r="AA134" s="34"/>
      <c r="AB134" s="34"/>
      <c r="AC134" s="34"/>
      <c r="AD134" s="134">
        <f t="shared" si="34"/>
        <v>0</v>
      </c>
      <c r="AE134" s="134">
        <f t="shared" si="35"/>
        <v>0</v>
      </c>
      <c r="AF134" s="134">
        <f t="shared" si="36"/>
        <v>0</v>
      </c>
      <c r="AG134" s="134">
        <f t="shared" si="37"/>
        <v>0</v>
      </c>
      <c r="AH134" s="134">
        <f t="shared" si="38"/>
        <v>0</v>
      </c>
      <c r="AI134" s="134">
        <f t="shared" si="39"/>
        <v>0</v>
      </c>
    </row>
    <row r="135" spans="1:35" x14ac:dyDescent="0.2">
      <c r="A135" s="23"/>
      <c r="B135" s="143" t="str">
        <f>IFERROR(VLOOKUP(A135,Cierre!A:K,2,FALSE),"")</f>
        <v/>
      </c>
      <c r="C135" s="24"/>
      <c r="D135" s="24"/>
      <c r="E135" s="25"/>
      <c r="F135" s="25"/>
      <c r="G135" s="26"/>
      <c r="H135" s="27"/>
      <c r="I135" s="27"/>
      <c r="J135" s="28">
        <f t="shared" si="41"/>
        <v>0</v>
      </c>
      <c r="K135" s="28">
        <f t="shared" si="40"/>
        <v>0</v>
      </c>
      <c r="L135" s="29"/>
      <c r="M135" s="30">
        <f t="shared" si="31"/>
        <v>0</v>
      </c>
      <c r="N135" s="31" t="str">
        <f>IF(H135="","",ROUND(M135/VLOOKUP(YEAR(H135),SMMLV!$A$2:$B$40,2,FALSE),1))</f>
        <v/>
      </c>
      <c r="O135" s="69" t="str">
        <f t="shared" si="32"/>
        <v/>
      </c>
      <c r="P135" s="69" t="str">
        <f t="shared" si="33"/>
        <v/>
      </c>
      <c r="Q135" s="32"/>
      <c r="R135" s="33"/>
      <c r="S135" s="33"/>
      <c r="T135" s="33"/>
      <c r="U135" s="33"/>
      <c r="V135" s="33"/>
      <c r="W135" s="34"/>
      <c r="X135" s="34"/>
      <c r="Y135" s="34"/>
      <c r="Z135" s="34"/>
      <c r="AA135" s="34"/>
      <c r="AB135" s="34"/>
      <c r="AC135" s="34"/>
      <c r="AD135" s="134">
        <f t="shared" si="34"/>
        <v>0</v>
      </c>
      <c r="AE135" s="134">
        <f t="shared" si="35"/>
        <v>0</v>
      </c>
      <c r="AF135" s="134">
        <f t="shared" si="36"/>
        <v>0</v>
      </c>
      <c r="AG135" s="134">
        <f t="shared" si="37"/>
        <v>0</v>
      </c>
      <c r="AH135" s="134">
        <f t="shared" si="38"/>
        <v>0</v>
      </c>
      <c r="AI135" s="134">
        <f t="shared" si="39"/>
        <v>0</v>
      </c>
    </row>
    <row r="136" spans="1:35" x14ac:dyDescent="0.2">
      <c r="A136" s="23"/>
      <c r="B136" s="143" t="str">
        <f>IFERROR(VLOOKUP(A136,Cierre!A:K,2,FALSE),"")</f>
        <v/>
      </c>
      <c r="C136" s="24"/>
      <c r="D136" s="24"/>
      <c r="E136" s="25"/>
      <c r="F136" s="25"/>
      <c r="G136" s="26"/>
      <c r="H136" s="27"/>
      <c r="I136" s="27"/>
      <c r="J136" s="28">
        <f t="shared" si="41"/>
        <v>0</v>
      </c>
      <c r="K136" s="28">
        <f t="shared" si="40"/>
        <v>0</v>
      </c>
      <c r="L136" s="29"/>
      <c r="M136" s="30">
        <f t="shared" si="31"/>
        <v>0</v>
      </c>
      <c r="N136" s="31" t="str">
        <f>IF(H136="","",ROUND(M136/VLOOKUP(YEAR(H136),SMMLV!$A$2:$B$40,2,FALSE),1))</f>
        <v/>
      </c>
      <c r="O136" s="69" t="str">
        <f t="shared" si="32"/>
        <v/>
      </c>
      <c r="P136" s="69" t="str">
        <f t="shared" si="33"/>
        <v/>
      </c>
      <c r="Q136" s="32"/>
      <c r="R136" s="33"/>
      <c r="S136" s="33"/>
      <c r="T136" s="33"/>
      <c r="U136" s="33"/>
      <c r="V136" s="33"/>
      <c r="W136" s="34"/>
      <c r="X136" s="34"/>
      <c r="Y136" s="34"/>
      <c r="Z136" s="34"/>
      <c r="AA136" s="34"/>
      <c r="AB136" s="34"/>
      <c r="AC136" s="34"/>
      <c r="AD136" s="134">
        <f t="shared" si="34"/>
        <v>0</v>
      </c>
      <c r="AE136" s="134">
        <f t="shared" si="35"/>
        <v>0</v>
      </c>
      <c r="AF136" s="134">
        <f t="shared" si="36"/>
        <v>0</v>
      </c>
      <c r="AG136" s="134">
        <f t="shared" si="37"/>
        <v>0</v>
      </c>
      <c r="AH136" s="134">
        <f t="shared" si="38"/>
        <v>0</v>
      </c>
      <c r="AI136" s="134">
        <f t="shared" si="39"/>
        <v>0</v>
      </c>
    </row>
    <row r="137" spans="1:35" x14ac:dyDescent="0.2">
      <c r="A137" s="23"/>
      <c r="B137" s="143" t="str">
        <f>IFERROR(VLOOKUP(A137,Cierre!A:K,2,FALSE),"")</f>
        <v/>
      </c>
      <c r="C137" s="24"/>
      <c r="D137" s="24"/>
      <c r="E137" s="25"/>
      <c r="F137" s="25"/>
      <c r="G137" s="26"/>
      <c r="H137" s="27"/>
      <c r="I137" s="27"/>
      <c r="J137" s="28">
        <f t="shared" si="41"/>
        <v>0</v>
      </c>
      <c r="K137" s="28">
        <f t="shared" si="40"/>
        <v>0</v>
      </c>
      <c r="L137" s="29"/>
      <c r="M137" s="30">
        <f t="shared" si="31"/>
        <v>0</v>
      </c>
      <c r="N137" s="31" t="str">
        <f>IF(H137="","",ROUND(M137/VLOOKUP(YEAR(H137),SMMLV!$A$2:$B$40,2,FALSE),1))</f>
        <v/>
      </c>
      <c r="O137" s="69" t="str">
        <f t="shared" si="32"/>
        <v/>
      </c>
      <c r="P137" s="69" t="str">
        <f t="shared" si="33"/>
        <v/>
      </c>
      <c r="Q137" s="32"/>
      <c r="R137" s="33"/>
      <c r="S137" s="33"/>
      <c r="T137" s="33"/>
      <c r="U137" s="33"/>
      <c r="V137" s="33"/>
      <c r="W137" s="34"/>
      <c r="X137" s="34"/>
      <c r="Y137" s="34"/>
      <c r="Z137" s="34"/>
      <c r="AA137" s="34"/>
      <c r="AB137" s="34"/>
      <c r="AC137" s="34"/>
      <c r="AD137" s="134">
        <f t="shared" si="34"/>
        <v>0</v>
      </c>
      <c r="AE137" s="134">
        <f t="shared" si="35"/>
        <v>0</v>
      </c>
      <c r="AF137" s="134">
        <f t="shared" si="36"/>
        <v>0</v>
      </c>
      <c r="AG137" s="134">
        <f t="shared" si="37"/>
        <v>0</v>
      </c>
      <c r="AH137" s="134">
        <f t="shared" si="38"/>
        <v>0</v>
      </c>
      <c r="AI137" s="134">
        <f t="shared" si="39"/>
        <v>0</v>
      </c>
    </row>
    <row r="138" spans="1:35" x14ac:dyDescent="0.2">
      <c r="A138" s="23"/>
      <c r="B138" s="143" t="str">
        <f>IFERROR(VLOOKUP(A138,Cierre!A:K,2,FALSE),"")</f>
        <v/>
      </c>
      <c r="C138" s="24"/>
      <c r="D138" s="24"/>
      <c r="E138" s="25"/>
      <c r="F138" s="25"/>
      <c r="G138" s="26"/>
      <c r="H138" s="27"/>
      <c r="I138" s="27"/>
      <c r="J138" s="28">
        <f t="shared" si="41"/>
        <v>0</v>
      </c>
      <c r="K138" s="28">
        <f t="shared" si="40"/>
        <v>0</v>
      </c>
      <c r="L138" s="29"/>
      <c r="M138" s="30">
        <f t="shared" si="31"/>
        <v>0</v>
      </c>
      <c r="N138" s="31" t="str">
        <f>IF(H138="","",ROUND(M138/VLOOKUP(YEAR(H138),SMMLV!$A$2:$B$40,2,FALSE),1))</f>
        <v/>
      </c>
      <c r="O138" s="69" t="str">
        <f t="shared" si="32"/>
        <v/>
      </c>
      <c r="P138" s="69" t="str">
        <f t="shared" si="33"/>
        <v/>
      </c>
      <c r="Q138" s="32"/>
      <c r="R138" s="33"/>
      <c r="S138" s="33"/>
      <c r="T138" s="33"/>
      <c r="U138" s="33"/>
      <c r="V138" s="33"/>
      <c r="W138" s="34"/>
      <c r="X138" s="34"/>
      <c r="Y138" s="34"/>
      <c r="Z138" s="34"/>
      <c r="AA138" s="34"/>
      <c r="AB138" s="34"/>
      <c r="AC138" s="34"/>
      <c r="AD138" s="134">
        <f t="shared" si="34"/>
        <v>0</v>
      </c>
      <c r="AE138" s="134">
        <f t="shared" si="35"/>
        <v>0</v>
      </c>
      <c r="AF138" s="134">
        <f t="shared" si="36"/>
        <v>0</v>
      </c>
      <c r="AG138" s="134">
        <f t="shared" si="37"/>
        <v>0</v>
      </c>
      <c r="AH138" s="134">
        <f t="shared" si="38"/>
        <v>0</v>
      </c>
      <c r="AI138" s="134">
        <f t="shared" si="39"/>
        <v>0</v>
      </c>
    </row>
    <row r="139" spans="1:35" x14ac:dyDescent="0.2">
      <c r="A139" s="23"/>
      <c r="B139" s="143" t="str">
        <f>IFERROR(VLOOKUP(A139,Cierre!A:K,2,FALSE),"")</f>
        <v/>
      </c>
      <c r="C139" s="24"/>
      <c r="D139" s="24"/>
      <c r="E139" s="25"/>
      <c r="F139" s="25"/>
      <c r="G139" s="26"/>
      <c r="H139" s="27"/>
      <c r="I139" s="27"/>
      <c r="J139" s="28">
        <f t="shared" si="41"/>
        <v>0</v>
      </c>
      <c r="K139" s="28">
        <f t="shared" si="40"/>
        <v>0</v>
      </c>
      <c r="L139" s="29"/>
      <c r="M139" s="30">
        <f t="shared" si="31"/>
        <v>0</v>
      </c>
      <c r="N139" s="31" t="str">
        <f>IF(H139="","",ROUND(M139/VLOOKUP(YEAR(H139),SMMLV!$A$2:$B$40,2,FALSE),1))</f>
        <v/>
      </c>
      <c r="O139" s="69" t="str">
        <f t="shared" si="32"/>
        <v/>
      </c>
      <c r="P139" s="69" t="str">
        <f t="shared" si="33"/>
        <v/>
      </c>
      <c r="Q139" s="32"/>
      <c r="R139" s="33"/>
      <c r="S139" s="33"/>
      <c r="T139" s="33"/>
      <c r="U139" s="33"/>
      <c r="V139" s="33"/>
      <c r="W139" s="34"/>
      <c r="X139" s="34"/>
      <c r="Y139" s="34"/>
      <c r="Z139" s="34"/>
      <c r="AA139" s="34"/>
      <c r="AB139" s="34"/>
      <c r="AC139" s="34"/>
      <c r="AD139" s="134">
        <f t="shared" si="34"/>
        <v>0</v>
      </c>
      <c r="AE139" s="134">
        <f t="shared" si="35"/>
        <v>0</v>
      </c>
      <c r="AF139" s="134">
        <f t="shared" si="36"/>
        <v>0</v>
      </c>
      <c r="AG139" s="134">
        <f t="shared" si="37"/>
        <v>0</v>
      </c>
      <c r="AH139" s="134">
        <f t="shared" si="38"/>
        <v>0</v>
      </c>
      <c r="AI139" s="134">
        <f t="shared" si="39"/>
        <v>0</v>
      </c>
    </row>
    <row r="140" spans="1:35" x14ac:dyDescent="0.2">
      <c r="A140" s="23"/>
      <c r="B140" s="143" t="str">
        <f>IFERROR(VLOOKUP(A140,Cierre!A:K,2,FALSE),"")</f>
        <v/>
      </c>
      <c r="C140" s="24"/>
      <c r="D140" s="24"/>
      <c r="E140" s="25"/>
      <c r="F140" s="25"/>
      <c r="G140" s="26"/>
      <c r="H140" s="27"/>
      <c r="I140" s="27"/>
      <c r="J140" s="28">
        <f t="shared" si="41"/>
        <v>0</v>
      </c>
      <c r="K140" s="28">
        <f t="shared" si="40"/>
        <v>0</v>
      </c>
      <c r="L140" s="29"/>
      <c r="M140" s="30">
        <f t="shared" si="31"/>
        <v>0</v>
      </c>
      <c r="N140" s="31" t="str">
        <f>IF(H140="","",ROUND(M140/VLOOKUP(YEAR(H140),SMMLV!$A$2:$B$40,2,FALSE),1))</f>
        <v/>
      </c>
      <c r="O140" s="69" t="str">
        <f t="shared" si="32"/>
        <v/>
      </c>
      <c r="P140" s="69" t="str">
        <f t="shared" si="33"/>
        <v/>
      </c>
      <c r="Q140" s="32"/>
      <c r="R140" s="33"/>
      <c r="S140" s="33"/>
      <c r="T140" s="33"/>
      <c r="U140" s="33"/>
      <c r="V140" s="33"/>
      <c r="W140" s="34"/>
      <c r="X140" s="34"/>
      <c r="Y140" s="34"/>
      <c r="Z140" s="34"/>
      <c r="AA140" s="34"/>
      <c r="AB140" s="34"/>
      <c r="AC140" s="34"/>
      <c r="AD140" s="134">
        <f t="shared" si="34"/>
        <v>0</v>
      </c>
      <c r="AE140" s="134">
        <f t="shared" si="35"/>
        <v>0</v>
      </c>
      <c r="AF140" s="134">
        <f t="shared" si="36"/>
        <v>0</v>
      </c>
      <c r="AG140" s="134">
        <f t="shared" si="37"/>
        <v>0</v>
      </c>
      <c r="AH140" s="134">
        <f t="shared" si="38"/>
        <v>0</v>
      </c>
      <c r="AI140" s="134">
        <f t="shared" si="39"/>
        <v>0</v>
      </c>
    </row>
    <row r="141" spans="1:35" x14ac:dyDescent="0.2">
      <c r="A141" s="23"/>
      <c r="B141" s="143" t="str">
        <f>IFERROR(VLOOKUP(A141,Cierre!A:K,2,FALSE),"")</f>
        <v/>
      </c>
      <c r="C141" s="24"/>
      <c r="D141" s="24"/>
      <c r="E141" s="25"/>
      <c r="F141" s="25"/>
      <c r="G141" s="26"/>
      <c r="H141" s="27"/>
      <c r="I141" s="27"/>
      <c r="J141" s="28">
        <f t="shared" si="41"/>
        <v>0</v>
      </c>
      <c r="K141" s="28">
        <f t="shared" si="40"/>
        <v>0</v>
      </c>
      <c r="L141" s="29"/>
      <c r="M141" s="30">
        <f t="shared" ref="M141:M198" si="42">ROUND(L141*G141,0)</f>
        <v>0</v>
      </c>
      <c r="N141" s="31" t="str">
        <f>IF(H141="","",ROUND(M141/VLOOKUP(YEAR(H141),SMMLV!$A$2:$B$40,2,FALSE),1))</f>
        <v/>
      </c>
      <c r="O141" s="69" t="str">
        <f t="shared" ref="O141:O198" si="43">IFERROR(ROUND(N141/K141,2),"")</f>
        <v/>
      </c>
      <c r="P141" s="69" t="str">
        <f t="shared" ref="P141:P198" si="44">N141</f>
        <v/>
      </c>
      <c r="Q141" s="32"/>
      <c r="R141" s="33"/>
      <c r="S141" s="33"/>
      <c r="T141" s="33"/>
      <c r="U141" s="33"/>
      <c r="V141" s="33"/>
      <c r="W141" s="34"/>
      <c r="X141" s="34"/>
      <c r="Y141" s="34"/>
      <c r="Z141" s="34"/>
      <c r="AA141" s="34"/>
      <c r="AB141" s="34"/>
      <c r="AC141" s="34"/>
      <c r="AD141" s="134">
        <f t="shared" si="34"/>
        <v>0</v>
      </c>
      <c r="AE141" s="134">
        <f t="shared" si="35"/>
        <v>0</v>
      </c>
      <c r="AF141" s="134">
        <f t="shared" si="36"/>
        <v>0</v>
      </c>
      <c r="AG141" s="134">
        <f t="shared" si="37"/>
        <v>0</v>
      </c>
      <c r="AH141" s="134">
        <f t="shared" si="38"/>
        <v>0</v>
      </c>
      <c r="AI141" s="134">
        <f t="shared" si="39"/>
        <v>0</v>
      </c>
    </row>
    <row r="142" spans="1:35" x14ac:dyDescent="0.2">
      <c r="A142" s="23"/>
      <c r="B142" s="143" t="str">
        <f>IFERROR(VLOOKUP(A142,Cierre!A:K,2,FALSE),"")</f>
        <v/>
      </c>
      <c r="C142" s="24"/>
      <c r="D142" s="24"/>
      <c r="E142" s="25"/>
      <c r="F142" s="25"/>
      <c r="G142" s="26"/>
      <c r="H142" s="27"/>
      <c r="I142" s="27"/>
      <c r="J142" s="28">
        <f t="shared" si="41"/>
        <v>0</v>
      </c>
      <c r="K142" s="28">
        <f t="shared" si="40"/>
        <v>0</v>
      </c>
      <c r="L142" s="29"/>
      <c r="M142" s="30">
        <f t="shared" si="42"/>
        <v>0</v>
      </c>
      <c r="N142" s="31" t="str">
        <f>IF(H142="","",ROUND(M142/VLOOKUP(YEAR(H142),SMMLV!$A$2:$B$40,2,FALSE),1))</f>
        <v/>
      </c>
      <c r="O142" s="69" t="str">
        <f t="shared" si="43"/>
        <v/>
      </c>
      <c r="P142" s="69" t="str">
        <f t="shared" si="44"/>
        <v/>
      </c>
      <c r="Q142" s="32"/>
      <c r="R142" s="33"/>
      <c r="S142" s="33"/>
      <c r="T142" s="33"/>
      <c r="U142" s="33"/>
      <c r="V142" s="33"/>
      <c r="W142" s="34"/>
      <c r="X142" s="34"/>
      <c r="Y142" s="34"/>
      <c r="Z142" s="34"/>
      <c r="AA142" s="34"/>
      <c r="AB142" s="34"/>
      <c r="AC142" s="34"/>
      <c r="AD142" s="134">
        <f t="shared" si="34"/>
        <v>0</v>
      </c>
      <c r="AE142" s="134">
        <f t="shared" si="35"/>
        <v>0</v>
      </c>
      <c r="AF142" s="134">
        <f t="shared" si="36"/>
        <v>0</v>
      </c>
      <c r="AG142" s="134">
        <f t="shared" si="37"/>
        <v>0</v>
      </c>
      <c r="AH142" s="134">
        <f t="shared" si="38"/>
        <v>0</v>
      </c>
      <c r="AI142" s="134">
        <f t="shared" si="39"/>
        <v>0</v>
      </c>
    </row>
    <row r="143" spans="1:35" x14ac:dyDescent="0.2">
      <c r="A143" s="23"/>
      <c r="B143" s="143" t="str">
        <f>IFERROR(VLOOKUP(A143,Cierre!A:K,2,FALSE),"")</f>
        <v/>
      </c>
      <c r="C143" s="24"/>
      <c r="D143" s="24"/>
      <c r="E143" s="25"/>
      <c r="F143" s="25"/>
      <c r="G143" s="26"/>
      <c r="H143" s="27"/>
      <c r="I143" s="27"/>
      <c r="J143" s="28">
        <f t="shared" si="41"/>
        <v>0</v>
      </c>
      <c r="K143" s="28">
        <f t="shared" si="40"/>
        <v>0</v>
      </c>
      <c r="L143" s="29"/>
      <c r="M143" s="30">
        <f t="shared" si="42"/>
        <v>0</v>
      </c>
      <c r="N143" s="31" t="str">
        <f>IF(H143="","",ROUND(M143/VLOOKUP(YEAR(H143),SMMLV!$A$2:$B$40,2,FALSE),1))</f>
        <v/>
      </c>
      <c r="O143" s="69" t="str">
        <f t="shared" si="43"/>
        <v/>
      </c>
      <c r="P143" s="69" t="str">
        <f t="shared" si="44"/>
        <v/>
      </c>
      <c r="Q143" s="32"/>
      <c r="R143" s="33"/>
      <c r="S143" s="33"/>
      <c r="T143" s="33"/>
      <c r="U143" s="33"/>
      <c r="V143" s="33"/>
      <c r="W143" s="34"/>
      <c r="X143" s="34"/>
      <c r="Y143" s="34"/>
      <c r="Z143" s="34"/>
      <c r="AA143" s="34"/>
      <c r="AB143" s="34"/>
      <c r="AC143" s="34"/>
      <c r="AD143" s="134">
        <f t="shared" si="34"/>
        <v>0</v>
      </c>
      <c r="AE143" s="134">
        <f t="shared" si="35"/>
        <v>0</v>
      </c>
      <c r="AF143" s="134">
        <f t="shared" si="36"/>
        <v>0</v>
      </c>
      <c r="AG143" s="134">
        <f t="shared" si="37"/>
        <v>0</v>
      </c>
      <c r="AH143" s="134">
        <f t="shared" si="38"/>
        <v>0</v>
      </c>
      <c r="AI143" s="134">
        <f t="shared" si="39"/>
        <v>0</v>
      </c>
    </row>
    <row r="144" spans="1:35" x14ac:dyDescent="0.2">
      <c r="A144" s="23"/>
      <c r="B144" s="143" t="str">
        <f>IFERROR(VLOOKUP(A144,Cierre!A:K,2,FALSE),"")</f>
        <v/>
      </c>
      <c r="C144" s="24"/>
      <c r="D144" s="24"/>
      <c r="E144" s="25"/>
      <c r="F144" s="25"/>
      <c r="G144" s="26"/>
      <c r="H144" s="27"/>
      <c r="I144" s="27"/>
      <c r="J144" s="28">
        <f t="shared" si="41"/>
        <v>0</v>
      </c>
      <c r="K144" s="28">
        <f t="shared" si="40"/>
        <v>0</v>
      </c>
      <c r="L144" s="29"/>
      <c r="M144" s="30">
        <f t="shared" si="42"/>
        <v>0</v>
      </c>
      <c r="N144" s="31" t="str">
        <f>IF(H144="","",ROUND(M144/VLOOKUP(YEAR(H144),SMMLV!$A$2:$B$40,2,FALSE),1))</f>
        <v/>
      </c>
      <c r="O144" s="69" t="str">
        <f t="shared" si="43"/>
        <v/>
      </c>
      <c r="P144" s="69" t="str">
        <f t="shared" si="44"/>
        <v/>
      </c>
      <c r="Q144" s="32"/>
      <c r="R144" s="33"/>
      <c r="S144" s="33"/>
      <c r="T144" s="33"/>
      <c r="U144" s="33"/>
      <c r="V144" s="33"/>
      <c r="W144" s="34"/>
      <c r="X144" s="34"/>
      <c r="Y144" s="34"/>
      <c r="Z144" s="34"/>
      <c r="AA144" s="34"/>
      <c r="AB144" s="34"/>
      <c r="AC144" s="34"/>
      <c r="AD144" s="134">
        <f t="shared" si="34"/>
        <v>0</v>
      </c>
      <c r="AE144" s="134">
        <f t="shared" si="35"/>
        <v>0</v>
      </c>
      <c r="AF144" s="134">
        <f t="shared" si="36"/>
        <v>0</v>
      </c>
      <c r="AG144" s="134">
        <f t="shared" si="37"/>
        <v>0</v>
      </c>
      <c r="AH144" s="134">
        <f t="shared" si="38"/>
        <v>0</v>
      </c>
      <c r="AI144" s="134">
        <f t="shared" si="39"/>
        <v>0</v>
      </c>
    </row>
    <row r="145" spans="1:35" x14ac:dyDescent="0.2">
      <c r="A145" s="23"/>
      <c r="B145" s="143" t="str">
        <f>IFERROR(VLOOKUP(A145,Cierre!A:K,2,FALSE),"")</f>
        <v/>
      </c>
      <c r="C145" s="24"/>
      <c r="D145" s="24"/>
      <c r="E145" s="25"/>
      <c r="F145" s="25"/>
      <c r="G145" s="26"/>
      <c r="H145" s="27"/>
      <c r="I145" s="27"/>
      <c r="J145" s="28">
        <f t="shared" si="41"/>
        <v>0</v>
      </c>
      <c r="K145" s="28">
        <f t="shared" si="40"/>
        <v>0</v>
      </c>
      <c r="L145" s="29"/>
      <c r="M145" s="30">
        <f t="shared" si="42"/>
        <v>0</v>
      </c>
      <c r="N145" s="31" t="str">
        <f>IF(H145="","",ROUND(M145/VLOOKUP(YEAR(H145),SMMLV!$A$2:$B$40,2,FALSE),1))</f>
        <v/>
      </c>
      <c r="O145" s="69" t="str">
        <f t="shared" si="43"/>
        <v/>
      </c>
      <c r="P145" s="69" t="str">
        <f t="shared" si="44"/>
        <v/>
      </c>
      <c r="Q145" s="32"/>
      <c r="R145" s="33"/>
      <c r="S145" s="33"/>
      <c r="T145" s="33"/>
      <c r="U145" s="33"/>
      <c r="V145" s="33"/>
      <c r="W145" s="34"/>
      <c r="X145" s="34"/>
      <c r="Y145" s="34"/>
      <c r="Z145" s="34"/>
      <c r="AA145" s="34"/>
      <c r="AB145" s="34"/>
      <c r="AC145" s="34"/>
      <c r="AD145" s="134">
        <f t="shared" si="34"/>
        <v>0</v>
      </c>
      <c r="AE145" s="134">
        <f t="shared" si="35"/>
        <v>0</v>
      </c>
      <c r="AF145" s="134">
        <f t="shared" si="36"/>
        <v>0</v>
      </c>
      <c r="AG145" s="134">
        <f t="shared" si="37"/>
        <v>0</v>
      </c>
      <c r="AH145" s="134">
        <f t="shared" si="38"/>
        <v>0</v>
      </c>
      <c r="AI145" s="134">
        <f t="shared" si="39"/>
        <v>0</v>
      </c>
    </row>
    <row r="146" spans="1:35" x14ac:dyDescent="0.2">
      <c r="A146" s="23"/>
      <c r="B146" s="143" t="str">
        <f>IFERROR(VLOOKUP(A146,Cierre!A:K,2,FALSE),"")</f>
        <v/>
      </c>
      <c r="C146" s="24"/>
      <c r="D146" s="24"/>
      <c r="E146" s="25"/>
      <c r="F146" s="25"/>
      <c r="G146" s="26"/>
      <c r="H146" s="27"/>
      <c r="I146" s="27"/>
      <c r="J146" s="28">
        <f t="shared" si="41"/>
        <v>0</v>
      </c>
      <c r="K146" s="28">
        <f t="shared" si="40"/>
        <v>0</v>
      </c>
      <c r="L146" s="29"/>
      <c r="M146" s="30">
        <f t="shared" si="42"/>
        <v>0</v>
      </c>
      <c r="N146" s="31" t="str">
        <f>IF(H146="","",ROUND(M146/VLOOKUP(YEAR(H146),SMMLV!$A$2:$B$40,2,FALSE),1))</f>
        <v/>
      </c>
      <c r="O146" s="69" t="str">
        <f t="shared" si="43"/>
        <v/>
      </c>
      <c r="P146" s="69" t="str">
        <f t="shared" si="44"/>
        <v/>
      </c>
      <c r="Q146" s="32"/>
      <c r="R146" s="33"/>
      <c r="S146" s="33"/>
      <c r="T146" s="33"/>
      <c r="U146" s="33"/>
      <c r="V146" s="33"/>
      <c r="W146" s="34"/>
      <c r="X146" s="34"/>
      <c r="Y146" s="34"/>
      <c r="Z146" s="34"/>
      <c r="AA146" s="34"/>
      <c r="AB146" s="34"/>
      <c r="AC146" s="34"/>
      <c r="AD146" s="134">
        <f t="shared" si="34"/>
        <v>0</v>
      </c>
      <c r="AE146" s="134">
        <f t="shared" si="35"/>
        <v>0</v>
      </c>
      <c r="AF146" s="134">
        <f t="shared" si="36"/>
        <v>0</v>
      </c>
      <c r="AG146" s="134">
        <f t="shared" si="37"/>
        <v>0</v>
      </c>
      <c r="AH146" s="134">
        <f t="shared" si="38"/>
        <v>0</v>
      </c>
      <c r="AI146" s="134">
        <f t="shared" si="39"/>
        <v>0</v>
      </c>
    </row>
    <row r="147" spans="1:35" x14ac:dyDescent="0.2">
      <c r="A147" s="23"/>
      <c r="B147" s="143" t="str">
        <f>IFERROR(VLOOKUP(A147,Cierre!A:K,2,FALSE),"")</f>
        <v/>
      </c>
      <c r="C147" s="24"/>
      <c r="D147" s="24"/>
      <c r="E147" s="25"/>
      <c r="F147" s="25"/>
      <c r="G147" s="26"/>
      <c r="H147" s="27"/>
      <c r="I147" s="27"/>
      <c r="J147" s="28">
        <f t="shared" si="41"/>
        <v>0</v>
      </c>
      <c r="K147" s="28">
        <f t="shared" si="40"/>
        <v>0</v>
      </c>
      <c r="L147" s="29"/>
      <c r="M147" s="30">
        <f t="shared" si="42"/>
        <v>0</v>
      </c>
      <c r="N147" s="31" t="str">
        <f>IF(H147="","",ROUND(M147/VLOOKUP(YEAR(H147),SMMLV!$A$2:$B$40,2,FALSE),1))</f>
        <v/>
      </c>
      <c r="O147" s="69" t="str">
        <f t="shared" si="43"/>
        <v/>
      </c>
      <c r="P147" s="69" t="str">
        <f t="shared" si="44"/>
        <v/>
      </c>
      <c r="Q147" s="32"/>
      <c r="R147" s="33"/>
      <c r="S147" s="33"/>
      <c r="T147" s="33"/>
      <c r="U147" s="33"/>
      <c r="V147" s="33"/>
      <c r="W147" s="34"/>
      <c r="X147" s="34"/>
      <c r="Y147" s="34"/>
      <c r="Z147" s="34"/>
      <c r="AA147" s="34"/>
      <c r="AB147" s="34"/>
      <c r="AC147" s="34"/>
      <c r="AD147" s="134">
        <f t="shared" si="34"/>
        <v>0</v>
      </c>
      <c r="AE147" s="134">
        <f t="shared" si="35"/>
        <v>0</v>
      </c>
      <c r="AF147" s="134">
        <f t="shared" si="36"/>
        <v>0</v>
      </c>
      <c r="AG147" s="134">
        <f t="shared" si="37"/>
        <v>0</v>
      </c>
      <c r="AH147" s="134">
        <f t="shared" si="38"/>
        <v>0</v>
      </c>
      <c r="AI147" s="134">
        <f t="shared" si="39"/>
        <v>0</v>
      </c>
    </row>
    <row r="148" spans="1:35" x14ac:dyDescent="0.2">
      <c r="A148" s="23"/>
      <c r="B148" s="143" t="str">
        <f>IFERROR(VLOOKUP(A148,Cierre!A:K,2,FALSE),"")</f>
        <v/>
      </c>
      <c r="C148" s="24"/>
      <c r="D148" s="24"/>
      <c r="E148" s="25"/>
      <c r="F148" s="25"/>
      <c r="G148" s="26"/>
      <c r="H148" s="27"/>
      <c r="I148" s="27"/>
      <c r="J148" s="28">
        <f t="shared" si="41"/>
        <v>0</v>
      </c>
      <c r="K148" s="28">
        <f t="shared" si="40"/>
        <v>0</v>
      </c>
      <c r="L148" s="29"/>
      <c r="M148" s="30">
        <f t="shared" si="42"/>
        <v>0</v>
      </c>
      <c r="N148" s="31" t="str">
        <f>IF(H148="","",ROUND(M148/VLOOKUP(YEAR(H148),SMMLV!$A$2:$B$40,2,FALSE),1))</f>
        <v/>
      </c>
      <c r="O148" s="69" t="str">
        <f t="shared" si="43"/>
        <v/>
      </c>
      <c r="P148" s="69" t="str">
        <f t="shared" si="44"/>
        <v/>
      </c>
      <c r="Q148" s="32"/>
      <c r="R148" s="33"/>
      <c r="S148" s="33"/>
      <c r="T148" s="33"/>
      <c r="U148" s="33"/>
      <c r="V148" s="33"/>
      <c r="W148" s="34"/>
      <c r="X148" s="34"/>
      <c r="Y148" s="34"/>
      <c r="Z148" s="34"/>
      <c r="AA148" s="34"/>
      <c r="AB148" s="34"/>
      <c r="AC148" s="34"/>
      <c r="AD148" s="134">
        <f t="shared" si="34"/>
        <v>0</v>
      </c>
      <c r="AE148" s="134">
        <f t="shared" si="35"/>
        <v>0</v>
      </c>
      <c r="AF148" s="134">
        <f t="shared" si="36"/>
        <v>0</v>
      </c>
      <c r="AG148" s="134">
        <f t="shared" si="37"/>
        <v>0</v>
      </c>
      <c r="AH148" s="134">
        <f t="shared" si="38"/>
        <v>0</v>
      </c>
      <c r="AI148" s="134">
        <f t="shared" si="39"/>
        <v>0</v>
      </c>
    </row>
    <row r="149" spans="1:35" x14ac:dyDescent="0.2">
      <c r="A149" s="23"/>
      <c r="B149" s="143" t="str">
        <f>IFERROR(VLOOKUP(A149,Cierre!A:K,2,FALSE),"")</f>
        <v/>
      </c>
      <c r="C149" s="24"/>
      <c r="D149" s="24"/>
      <c r="E149" s="25"/>
      <c r="F149" s="25"/>
      <c r="G149" s="26"/>
      <c r="H149" s="27"/>
      <c r="I149" s="27"/>
      <c r="J149" s="28">
        <f t="shared" si="41"/>
        <v>0</v>
      </c>
      <c r="K149" s="28">
        <f t="shared" si="40"/>
        <v>0</v>
      </c>
      <c r="L149" s="29"/>
      <c r="M149" s="30">
        <f t="shared" si="42"/>
        <v>0</v>
      </c>
      <c r="N149" s="31" t="str">
        <f>IF(H149="","",ROUND(M149/VLOOKUP(YEAR(H149),SMMLV!$A$2:$B$40,2,FALSE),1))</f>
        <v/>
      </c>
      <c r="O149" s="69" t="str">
        <f t="shared" si="43"/>
        <v/>
      </c>
      <c r="P149" s="69" t="str">
        <f t="shared" si="44"/>
        <v/>
      </c>
      <c r="Q149" s="32"/>
      <c r="R149" s="33"/>
      <c r="S149" s="33"/>
      <c r="T149" s="33"/>
      <c r="U149" s="33"/>
      <c r="V149" s="33"/>
      <c r="W149" s="34"/>
      <c r="X149" s="34"/>
      <c r="Y149" s="34"/>
      <c r="Z149" s="34"/>
      <c r="AA149" s="34"/>
      <c r="AB149" s="34"/>
      <c r="AC149" s="34"/>
      <c r="AD149" s="134">
        <f t="shared" si="34"/>
        <v>0</v>
      </c>
      <c r="AE149" s="134">
        <f t="shared" si="35"/>
        <v>0</v>
      </c>
      <c r="AF149" s="134">
        <f t="shared" si="36"/>
        <v>0</v>
      </c>
      <c r="AG149" s="134">
        <f t="shared" si="37"/>
        <v>0</v>
      </c>
      <c r="AH149" s="134">
        <f t="shared" si="38"/>
        <v>0</v>
      </c>
      <c r="AI149" s="134">
        <f t="shared" si="39"/>
        <v>0</v>
      </c>
    </row>
    <row r="150" spans="1:35" x14ac:dyDescent="0.2">
      <c r="A150" s="23"/>
      <c r="B150" s="143" t="str">
        <f>IFERROR(VLOOKUP(A150,Cierre!A:K,2,FALSE),"")</f>
        <v/>
      </c>
      <c r="C150" s="24"/>
      <c r="D150" s="24"/>
      <c r="E150" s="25"/>
      <c r="F150" s="25"/>
      <c r="G150" s="26"/>
      <c r="H150" s="27"/>
      <c r="I150" s="27"/>
      <c r="J150" s="28">
        <f t="shared" si="41"/>
        <v>0</v>
      </c>
      <c r="K150" s="28">
        <f t="shared" si="40"/>
        <v>0</v>
      </c>
      <c r="L150" s="29"/>
      <c r="M150" s="30">
        <f t="shared" si="42"/>
        <v>0</v>
      </c>
      <c r="N150" s="31" t="str">
        <f>IF(H150="","",ROUND(M150/VLOOKUP(YEAR(H150),SMMLV!$A$2:$B$40,2,FALSE),1))</f>
        <v/>
      </c>
      <c r="O150" s="69" t="str">
        <f t="shared" si="43"/>
        <v/>
      </c>
      <c r="P150" s="69" t="str">
        <f t="shared" si="44"/>
        <v/>
      </c>
      <c r="Q150" s="32"/>
      <c r="R150" s="33"/>
      <c r="S150" s="33"/>
      <c r="T150" s="33"/>
      <c r="U150" s="33"/>
      <c r="V150" s="33"/>
      <c r="W150" s="34"/>
      <c r="X150" s="34"/>
      <c r="Y150" s="34"/>
      <c r="Z150" s="34"/>
      <c r="AA150" s="34"/>
      <c r="AB150" s="34"/>
      <c r="AC150" s="34"/>
      <c r="AD150" s="134">
        <f t="shared" si="34"/>
        <v>0</v>
      </c>
      <c r="AE150" s="134">
        <f t="shared" si="35"/>
        <v>0</v>
      </c>
      <c r="AF150" s="134">
        <f t="shared" si="36"/>
        <v>0</v>
      </c>
      <c r="AG150" s="134">
        <f t="shared" si="37"/>
        <v>0</v>
      </c>
      <c r="AH150" s="134">
        <f t="shared" si="38"/>
        <v>0</v>
      </c>
      <c r="AI150" s="134">
        <f t="shared" si="39"/>
        <v>0</v>
      </c>
    </row>
    <row r="151" spans="1:35" x14ac:dyDescent="0.2">
      <c r="A151" s="23"/>
      <c r="B151" s="143" t="str">
        <f>IFERROR(VLOOKUP(A151,Cierre!A:K,2,FALSE),"")</f>
        <v/>
      </c>
      <c r="C151" s="24"/>
      <c r="D151" s="24"/>
      <c r="E151" s="25"/>
      <c r="F151" s="25"/>
      <c r="G151" s="26"/>
      <c r="H151" s="27"/>
      <c r="I151" s="27"/>
      <c r="J151" s="28">
        <f t="shared" si="41"/>
        <v>0</v>
      </c>
      <c r="K151" s="28">
        <f t="shared" si="40"/>
        <v>0</v>
      </c>
      <c r="L151" s="29"/>
      <c r="M151" s="30">
        <f t="shared" si="42"/>
        <v>0</v>
      </c>
      <c r="N151" s="31" t="str">
        <f>IF(H151="","",ROUND(M151/VLOOKUP(YEAR(H151),SMMLV!$A$2:$B$40,2,FALSE),1))</f>
        <v/>
      </c>
      <c r="O151" s="69" t="str">
        <f t="shared" si="43"/>
        <v/>
      </c>
      <c r="P151" s="69" t="str">
        <f t="shared" si="44"/>
        <v/>
      </c>
      <c r="Q151" s="32"/>
      <c r="R151" s="33"/>
      <c r="S151" s="33"/>
      <c r="T151" s="33"/>
      <c r="U151" s="33"/>
      <c r="V151" s="33"/>
      <c r="W151" s="34"/>
      <c r="X151" s="34"/>
      <c r="Y151" s="34"/>
      <c r="Z151" s="34"/>
      <c r="AA151" s="34"/>
      <c r="AB151" s="34"/>
      <c r="AC151" s="34"/>
      <c r="AD151" s="134">
        <f t="shared" si="34"/>
        <v>0</v>
      </c>
      <c r="AE151" s="134">
        <f t="shared" si="35"/>
        <v>0</v>
      </c>
      <c r="AF151" s="134">
        <f t="shared" si="36"/>
        <v>0</v>
      </c>
      <c r="AG151" s="134">
        <f t="shared" si="37"/>
        <v>0</v>
      </c>
      <c r="AH151" s="134">
        <f t="shared" si="38"/>
        <v>0</v>
      </c>
      <c r="AI151" s="134">
        <f t="shared" si="39"/>
        <v>0</v>
      </c>
    </row>
    <row r="152" spans="1:35" x14ac:dyDescent="0.2">
      <c r="A152" s="23"/>
      <c r="B152" s="143" t="str">
        <f>IFERROR(VLOOKUP(A152,Cierre!A:K,2,FALSE),"")</f>
        <v/>
      </c>
      <c r="C152" s="24"/>
      <c r="D152" s="24"/>
      <c r="E152" s="25"/>
      <c r="F152" s="25"/>
      <c r="G152" s="26"/>
      <c r="H152" s="27"/>
      <c r="I152" s="27"/>
      <c r="J152" s="28">
        <f t="shared" si="41"/>
        <v>0</v>
      </c>
      <c r="K152" s="28">
        <f t="shared" si="40"/>
        <v>0</v>
      </c>
      <c r="L152" s="29"/>
      <c r="M152" s="30">
        <f t="shared" si="42"/>
        <v>0</v>
      </c>
      <c r="N152" s="31" t="str">
        <f>IF(H152="","",ROUND(M152/VLOOKUP(YEAR(H152),SMMLV!$A$2:$B$40,2,FALSE),1))</f>
        <v/>
      </c>
      <c r="O152" s="69" t="str">
        <f t="shared" si="43"/>
        <v/>
      </c>
      <c r="P152" s="69" t="str">
        <f t="shared" si="44"/>
        <v/>
      </c>
      <c r="Q152" s="32"/>
      <c r="R152" s="33"/>
      <c r="S152" s="33"/>
      <c r="T152" s="33"/>
      <c r="U152" s="33"/>
      <c r="V152" s="33"/>
      <c r="W152" s="34"/>
      <c r="X152" s="34"/>
      <c r="Y152" s="34"/>
      <c r="Z152" s="34"/>
      <c r="AA152" s="34"/>
      <c r="AB152" s="34"/>
      <c r="AC152" s="34"/>
      <c r="AD152" s="134">
        <f t="shared" si="34"/>
        <v>0</v>
      </c>
      <c r="AE152" s="134">
        <f t="shared" si="35"/>
        <v>0</v>
      </c>
      <c r="AF152" s="134">
        <f t="shared" si="36"/>
        <v>0</v>
      </c>
      <c r="AG152" s="134">
        <f t="shared" si="37"/>
        <v>0</v>
      </c>
      <c r="AH152" s="134">
        <f t="shared" si="38"/>
        <v>0</v>
      </c>
      <c r="AI152" s="134">
        <f t="shared" si="39"/>
        <v>0</v>
      </c>
    </row>
    <row r="153" spans="1:35" x14ac:dyDescent="0.2">
      <c r="A153" s="23"/>
      <c r="B153" s="143" t="str">
        <f>IFERROR(VLOOKUP(A153,Cierre!A:K,2,FALSE),"")</f>
        <v/>
      </c>
      <c r="C153" s="24"/>
      <c r="D153" s="24"/>
      <c r="E153" s="25"/>
      <c r="F153" s="25"/>
      <c r="G153" s="26"/>
      <c r="H153" s="27"/>
      <c r="I153" s="27"/>
      <c r="J153" s="28">
        <f t="shared" si="41"/>
        <v>0</v>
      </c>
      <c r="K153" s="28">
        <f t="shared" si="40"/>
        <v>0</v>
      </c>
      <c r="L153" s="29"/>
      <c r="M153" s="30">
        <f t="shared" si="42"/>
        <v>0</v>
      </c>
      <c r="N153" s="31" t="str">
        <f>IF(H153="","",ROUND(M153/VLOOKUP(YEAR(H153),SMMLV!$A$2:$B$40,2,FALSE),1))</f>
        <v/>
      </c>
      <c r="O153" s="69" t="str">
        <f t="shared" si="43"/>
        <v/>
      </c>
      <c r="P153" s="69" t="str">
        <f t="shared" si="44"/>
        <v/>
      </c>
      <c r="Q153" s="32"/>
      <c r="R153" s="33"/>
      <c r="S153" s="33"/>
      <c r="T153" s="33"/>
      <c r="U153" s="33"/>
      <c r="V153" s="33"/>
      <c r="W153" s="34"/>
      <c r="X153" s="34"/>
      <c r="Y153" s="34"/>
      <c r="Z153" s="34"/>
      <c r="AA153" s="34"/>
      <c r="AB153" s="34"/>
      <c r="AC153" s="34"/>
      <c r="AD153" s="134">
        <f t="shared" si="34"/>
        <v>0</v>
      </c>
      <c r="AE153" s="134">
        <f t="shared" si="35"/>
        <v>0</v>
      </c>
      <c r="AF153" s="134">
        <f t="shared" si="36"/>
        <v>0</v>
      </c>
      <c r="AG153" s="134">
        <f t="shared" si="37"/>
        <v>0</v>
      </c>
      <c r="AH153" s="134">
        <f t="shared" si="38"/>
        <v>0</v>
      </c>
      <c r="AI153" s="134">
        <f t="shared" si="39"/>
        <v>0</v>
      </c>
    </row>
    <row r="154" spans="1:35" x14ac:dyDescent="0.2">
      <c r="A154" s="23"/>
      <c r="B154" s="143" t="str">
        <f>IFERROR(VLOOKUP(A154,Cierre!A:K,2,FALSE),"")</f>
        <v/>
      </c>
      <c r="C154" s="24"/>
      <c r="D154" s="24"/>
      <c r="E154" s="25"/>
      <c r="F154" s="25"/>
      <c r="G154" s="26"/>
      <c r="H154" s="27"/>
      <c r="I154" s="27"/>
      <c r="J154" s="28">
        <f t="shared" si="41"/>
        <v>0</v>
      </c>
      <c r="K154" s="28">
        <f t="shared" si="40"/>
        <v>0</v>
      </c>
      <c r="L154" s="29"/>
      <c r="M154" s="30">
        <f t="shared" si="42"/>
        <v>0</v>
      </c>
      <c r="N154" s="31" t="str">
        <f>IF(H154="","",ROUND(M154/VLOOKUP(YEAR(H154),SMMLV!$A$2:$B$40,2,FALSE),1))</f>
        <v/>
      </c>
      <c r="O154" s="69" t="str">
        <f t="shared" si="43"/>
        <v/>
      </c>
      <c r="P154" s="69" t="str">
        <f t="shared" si="44"/>
        <v/>
      </c>
      <c r="Q154" s="32"/>
      <c r="R154" s="33"/>
      <c r="S154" s="33"/>
      <c r="T154" s="33"/>
      <c r="U154" s="33"/>
      <c r="V154" s="33"/>
      <c r="W154" s="34"/>
      <c r="X154" s="34"/>
      <c r="Y154" s="34"/>
      <c r="Z154" s="34"/>
      <c r="AA154" s="34"/>
      <c r="AB154" s="34"/>
      <c r="AC154" s="34"/>
      <c r="AD154" s="134">
        <f t="shared" si="34"/>
        <v>0</v>
      </c>
      <c r="AE154" s="134">
        <f t="shared" si="35"/>
        <v>0</v>
      </c>
      <c r="AF154" s="134">
        <f t="shared" si="36"/>
        <v>0</v>
      </c>
      <c r="AG154" s="134">
        <f t="shared" si="37"/>
        <v>0</v>
      </c>
      <c r="AH154" s="134">
        <f t="shared" si="38"/>
        <v>0</v>
      </c>
      <c r="AI154" s="134">
        <f t="shared" si="39"/>
        <v>0</v>
      </c>
    </row>
    <row r="155" spans="1:35" x14ac:dyDescent="0.2">
      <c r="A155" s="23"/>
      <c r="B155" s="143" t="str">
        <f>IFERROR(VLOOKUP(A155,Cierre!A:K,2,FALSE),"")</f>
        <v/>
      </c>
      <c r="C155" s="24"/>
      <c r="D155" s="24"/>
      <c r="E155" s="25"/>
      <c r="F155" s="25"/>
      <c r="G155" s="26"/>
      <c r="H155" s="27"/>
      <c r="I155" s="27"/>
      <c r="J155" s="28">
        <f t="shared" si="41"/>
        <v>0</v>
      </c>
      <c r="K155" s="28">
        <f t="shared" si="40"/>
        <v>0</v>
      </c>
      <c r="L155" s="29"/>
      <c r="M155" s="30">
        <f t="shared" si="42"/>
        <v>0</v>
      </c>
      <c r="N155" s="31" t="str">
        <f>IF(H155="","",ROUND(M155/VLOOKUP(YEAR(H155),SMMLV!$A$2:$B$40,2,FALSE),1))</f>
        <v/>
      </c>
      <c r="O155" s="69" t="str">
        <f t="shared" si="43"/>
        <v/>
      </c>
      <c r="P155" s="69" t="str">
        <f t="shared" si="44"/>
        <v/>
      </c>
      <c r="Q155" s="32"/>
      <c r="R155" s="33"/>
      <c r="S155" s="33"/>
      <c r="T155" s="33"/>
      <c r="U155" s="33"/>
      <c r="V155" s="33"/>
      <c r="W155" s="34"/>
      <c r="X155" s="34"/>
      <c r="Y155" s="34"/>
      <c r="Z155" s="34"/>
      <c r="AA155" s="34"/>
      <c r="AB155" s="34"/>
      <c r="AC155" s="34"/>
      <c r="AD155" s="134">
        <f t="shared" si="34"/>
        <v>0</v>
      </c>
      <c r="AE155" s="134">
        <f t="shared" si="35"/>
        <v>0</v>
      </c>
      <c r="AF155" s="134">
        <f t="shared" si="36"/>
        <v>0</v>
      </c>
      <c r="AG155" s="134">
        <f t="shared" si="37"/>
        <v>0</v>
      </c>
      <c r="AH155" s="134">
        <f t="shared" si="38"/>
        <v>0</v>
      </c>
      <c r="AI155" s="134">
        <f t="shared" si="39"/>
        <v>0</v>
      </c>
    </row>
    <row r="156" spans="1:35" x14ac:dyDescent="0.2">
      <c r="A156" s="23"/>
      <c r="B156" s="143" t="str">
        <f>IFERROR(VLOOKUP(A156,Cierre!A:K,2,FALSE),"")</f>
        <v/>
      </c>
      <c r="C156" s="24"/>
      <c r="D156" s="24"/>
      <c r="E156" s="25"/>
      <c r="F156" s="25"/>
      <c r="G156" s="26"/>
      <c r="H156" s="27"/>
      <c r="I156" s="27"/>
      <c r="J156" s="28">
        <f t="shared" si="41"/>
        <v>0</v>
      </c>
      <c r="K156" s="28">
        <f t="shared" si="40"/>
        <v>0</v>
      </c>
      <c r="L156" s="29"/>
      <c r="M156" s="30">
        <f t="shared" si="42"/>
        <v>0</v>
      </c>
      <c r="N156" s="31" t="str">
        <f>IF(H156="","",ROUND(M156/VLOOKUP(YEAR(H156),SMMLV!$A$2:$B$40,2,FALSE),1))</f>
        <v/>
      </c>
      <c r="O156" s="69" t="str">
        <f t="shared" si="43"/>
        <v/>
      </c>
      <c r="P156" s="69" t="str">
        <f t="shared" si="44"/>
        <v/>
      </c>
      <c r="Q156" s="32"/>
      <c r="R156" s="33"/>
      <c r="S156" s="33"/>
      <c r="T156" s="33"/>
      <c r="U156" s="33"/>
      <c r="V156" s="33"/>
      <c r="W156" s="34"/>
      <c r="X156" s="34"/>
      <c r="Y156" s="34"/>
      <c r="Z156" s="34"/>
      <c r="AA156" s="34"/>
      <c r="AB156" s="34"/>
      <c r="AC156" s="34"/>
      <c r="AD156" s="134">
        <f t="shared" si="34"/>
        <v>0</v>
      </c>
      <c r="AE156" s="134">
        <f t="shared" si="35"/>
        <v>0</v>
      </c>
      <c r="AF156" s="134">
        <f t="shared" si="36"/>
        <v>0</v>
      </c>
      <c r="AG156" s="134">
        <f t="shared" si="37"/>
        <v>0</v>
      </c>
      <c r="AH156" s="134">
        <f t="shared" si="38"/>
        <v>0</v>
      </c>
      <c r="AI156" s="134">
        <f t="shared" si="39"/>
        <v>0</v>
      </c>
    </row>
    <row r="157" spans="1:35" x14ac:dyDescent="0.2">
      <c r="A157" s="23"/>
      <c r="B157" s="143" t="str">
        <f>IFERROR(VLOOKUP(A157,Cierre!A:K,2,FALSE),"")</f>
        <v/>
      </c>
      <c r="C157" s="24"/>
      <c r="D157" s="24"/>
      <c r="E157" s="25"/>
      <c r="F157" s="25"/>
      <c r="G157" s="26"/>
      <c r="H157" s="27"/>
      <c r="I157" s="27"/>
      <c r="J157" s="28">
        <f t="shared" si="41"/>
        <v>0</v>
      </c>
      <c r="K157" s="28">
        <f t="shared" si="40"/>
        <v>0</v>
      </c>
      <c r="L157" s="29"/>
      <c r="M157" s="30">
        <f t="shared" si="42"/>
        <v>0</v>
      </c>
      <c r="N157" s="31" t="str">
        <f>IF(H157="","",ROUND(M157/VLOOKUP(YEAR(H157),SMMLV!$A$2:$B$40,2,FALSE),1))</f>
        <v/>
      </c>
      <c r="O157" s="69" t="str">
        <f t="shared" si="43"/>
        <v/>
      </c>
      <c r="P157" s="69" t="str">
        <f t="shared" si="44"/>
        <v/>
      </c>
      <c r="Q157" s="32"/>
      <c r="R157" s="33"/>
      <c r="S157" s="33"/>
      <c r="T157" s="33"/>
      <c r="U157" s="33"/>
      <c r="V157" s="33"/>
      <c r="W157" s="34"/>
      <c r="X157" s="34"/>
      <c r="Y157" s="34"/>
      <c r="Z157" s="34"/>
      <c r="AA157" s="34"/>
      <c r="AB157" s="34"/>
      <c r="AC157" s="34"/>
      <c r="AD157" s="134">
        <f t="shared" si="34"/>
        <v>0</v>
      </c>
      <c r="AE157" s="134">
        <f t="shared" si="35"/>
        <v>0</v>
      </c>
      <c r="AF157" s="134">
        <f t="shared" si="36"/>
        <v>0</v>
      </c>
      <c r="AG157" s="134">
        <f t="shared" si="37"/>
        <v>0</v>
      </c>
      <c r="AH157" s="134">
        <f t="shared" si="38"/>
        <v>0</v>
      </c>
      <c r="AI157" s="134">
        <f t="shared" si="39"/>
        <v>0</v>
      </c>
    </row>
    <row r="158" spans="1:35" x14ac:dyDescent="0.2">
      <c r="A158" s="23"/>
      <c r="B158" s="143" t="str">
        <f>IFERROR(VLOOKUP(A158,Cierre!A:K,2,FALSE),"")</f>
        <v/>
      </c>
      <c r="C158" s="24"/>
      <c r="D158" s="24"/>
      <c r="E158" s="25"/>
      <c r="F158" s="25"/>
      <c r="G158" s="26"/>
      <c r="H158" s="27"/>
      <c r="I158" s="27"/>
      <c r="J158" s="28">
        <f t="shared" si="41"/>
        <v>0</v>
      </c>
      <c r="K158" s="28">
        <f t="shared" si="40"/>
        <v>0</v>
      </c>
      <c r="L158" s="29"/>
      <c r="M158" s="30">
        <f t="shared" si="42"/>
        <v>0</v>
      </c>
      <c r="N158" s="31" t="str">
        <f>IF(H158="","",ROUND(M158/VLOOKUP(YEAR(H158),SMMLV!$A$2:$B$40,2,FALSE),1))</f>
        <v/>
      </c>
      <c r="O158" s="69" t="str">
        <f t="shared" si="43"/>
        <v/>
      </c>
      <c r="P158" s="69" t="str">
        <f t="shared" si="44"/>
        <v/>
      </c>
      <c r="Q158" s="32"/>
      <c r="R158" s="33"/>
      <c r="S158" s="33"/>
      <c r="T158" s="33"/>
      <c r="U158" s="33"/>
      <c r="V158" s="33"/>
      <c r="W158" s="34"/>
      <c r="X158" s="34"/>
      <c r="Y158" s="34"/>
      <c r="Z158" s="34"/>
      <c r="AA158" s="34"/>
      <c r="AB158" s="34"/>
      <c r="AC158" s="34"/>
      <c r="AD158" s="134">
        <f t="shared" si="34"/>
        <v>0</v>
      </c>
      <c r="AE158" s="134">
        <f t="shared" si="35"/>
        <v>0</v>
      </c>
      <c r="AF158" s="134">
        <f t="shared" si="36"/>
        <v>0</v>
      </c>
      <c r="AG158" s="134">
        <f t="shared" si="37"/>
        <v>0</v>
      </c>
      <c r="AH158" s="134">
        <f t="shared" si="38"/>
        <v>0</v>
      </c>
      <c r="AI158" s="134">
        <f t="shared" si="39"/>
        <v>0</v>
      </c>
    </row>
    <row r="159" spans="1:35" x14ac:dyDescent="0.2">
      <c r="A159" s="23"/>
      <c r="B159" s="143" t="str">
        <f>IFERROR(VLOOKUP(A159,Cierre!A:K,2,FALSE),"")</f>
        <v/>
      </c>
      <c r="C159" s="24"/>
      <c r="D159" s="24"/>
      <c r="E159" s="25"/>
      <c r="F159" s="25"/>
      <c r="G159" s="26"/>
      <c r="H159" s="27"/>
      <c r="I159" s="27"/>
      <c r="J159" s="28">
        <f t="shared" si="41"/>
        <v>0</v>
      </c>
      <c r="K159" s="28">
        <f t="shared" si="40"/>
        <v>0</v>
      </c>
      <c r="L159" s="29"/>
      <c r="M159" s="30">
        <f t="shared" si="42"/>
        <v>0</v>
      </c>
      <c r="N159" s="31" t="str">
        <f>IF(H159="","",ROUND(M159/VLOOKUP(YEAR(H159),SMMLV!$A$2:$B$40,2,FALSE),1))</f>
        <v/>
      </c>
      <c r="O159" s="69" t="str">
        <f t="shared" si="43"/>
        <v/>
      </c>
      <c r="P159" s="69" t="str">
        <f t="shared" si="44"/>
        <v/>
      </c>
      <c r="Q159" s="32"/>
      <c r="R159" s="33"/>
      <c r="S159" s="33"/>
      <c r="T159" s="33"/>
      <c r="U159" s="33"/>
      <c r="V159" s="33"/>
      <c r="W159" s="34"/>
      <c r="X159" s="34"/>
      <c r="Y159" s="34"/>
      <c r="Z159" s="34"/>
      <c r="AA159" s="34"/>
      <c r="AB159" s="34"/>
      <c r="AC159" s="34"/>
      <c r="AD159" s="134">
        <f t="shared" si="34"/>
        <v>0</v>
      </c>
      <c r="AE159" s="134">
        <f t="shared" si="35"/>
        <v>0</v>
      </c>
      <c r="AF159" s="134">
        <f t="shared" si="36"/>
        <v>0</v>
      </c>
      <c r="AG159" s="134">
        <f t="shared" si="37"/>
        <v>0</v>
      </c>
      <c r="AH159" s="134">
        <f t="shared" si="38"/>
        <v>0</v>
      </c>
      <c r="AI159" s="134">
        <f t="shared" si="39"/>
        <v>0</v>
      </c>
    </row>
    <row r="160" spans="1:35" x14ac:dyDescent="0.2">
      <c r="A160" s="23"/>
      <c r="B160" s="143" t="str">
        <f>IFERROR(VLOOKUP(A160,Cierre!A:K,2,FALSE),"")</f>
        <v/>
      </c>
      <c r="C160" s="24"/>
      <c r="D160" s="24"/>
      <c r="E160" s="25"/>
      <c r="F160" s="25"/>
      <c r="G160" s="26"/>
      <c r="H160" s="27"/>
      <c r="I160" s="27"/>
      <c r="J160" s="28">
        <f t="shared" si="41"/>
        <v>0</v>
      </c>
      <c r="K160" s="28">
        <f t="shared" si="40"/>
        <v>0</v>
      </c>
      <c r="L160" s="29"/>
      <c r="M160" s="30">
        <f t="shared" si="42"/>
        <v>0</v>
      </c>
      <c r="N160" s="31" t="str">
        <f>IF(H160="","",ROUND(M160/VLOOKUP(YEAR(H160),SMMLV!$A$2:$B$40,2,FALSE),1))</f>
        <v/>
      </c>
      <c r="O160" s="69" t="str">
        <f t="shared" si="43"/>
        <v/>
      </c>
      <c r="P160" s="69" t="str">
        <f t="shared" si="44"/>
        <v/>
      </c>
      <c r="Q160" s="32"/>
      <c r="R160" s="33"/>
      <c r="S160" s="33"/>
      <c r="T160" s="33"/>
      <c r="U160" s="33"/>
      <c r="V160" s="33"/>
      <c r="W160" s="34"/>
      <c r="X160" s="34"/>
      <c r="Y160" s="34"/>
      <c r="Z160" s="34"/>
      <c r="AA160" s="34"/>
      <c r="AB160" s="34"/>
      <c r="AC160" s="34"/>
      <c r="AD160" s="134">
        <f t="shared" si="34"/>
        <v>0</v>
      </c>
      <c r="AE160" s="134">
        <f t="shared" si="35"/>
        <v>0</v>
      </c>
      <c r="AF160" s="134">
        <f t="shared" si="36"/>
        <v>0</v>
      </c>
      <c r="AG160" s="134">
        <f t="shared" si="37"/>
        <v>0</v>
      </c>
      <c r="AH160" s="134">
        <f t="shared" si="38"/>
        <v>0</v>
      </c>
      <c r="AI160" s="134">
        <f t="shared" si="39"/>
        <v>0</v>
      </c>
    </row>
    <row r="161" spans="1:35" x14ac:dyDescent="0.2">
      <c r="A161" s="23"/>
      <c r="B161" s="143" t="str">
        <f>IFERROR(VLOOKUP(A161,Cierre!A:K,2,FALSE),"")</f>
        <v/>
      </c>
      <c r="C161" s="24"/>
      <c r="D161" s="24"/>
      <c r="E161" s="25"/>
      <c r="F161" s="25"/>
      <c r="G161" s="26"/>
      <c r="H161" s="27"/>
      <c r="I161" s="27"/>
      <c r="J161" s="28">
        <f t="shared" si="41"/>
        <v>0</v>
      </c>
      <c r="K161" s="28">
        <f t="shared" si="40"/>
        <v>0</v>
      </c>
      <c r="L161" s="29"/>
      <c r="M161" s="30">
        <f t="shared" si="42"/>
        <v>0</v>
      </c>
      <c r="N161" s="31" t="str">
        <f>IF(H161="","",ROUND(M161/VLOOKUP(YEAR(H161),SMMLV!$A$2:$B$40,2,FALSE),1))</f>
        <v/>
      </c>
      <c r="O161" s="69" t="str">
        <f t="shared" si="43"/>
        <v/>
      </c>
      <c r="P161" s="69" t="str">
        <f t="shared" si="44"/>
        <v/>
      </c>
      <c r="Q161" s="32"/>
      <c r="R161" s="33"/>
      <c r="S161" s="33"/>
      <c r="T161" s="33"/>
      <c r="U161" s="33"/>
      <c r="V161" s="33"/>
      <c r="W161" s="34"/>
      <c r="X161" s="34"/>
      <c r="Y161" s="34"/>
      <c r="Z161" s="34"/>
      <c r="AA161" s="34"/>
      <c r="AB161" s="34"/>
      <c r="AC161" s="34"/>
      <c r="AD161" s="134">
        <f t="shared" si="34"/>
        <v>0</v>
      </c>
      <c r="AE161" s="134">
        <f t="shared" si="35"/>
        <v>0</v>
      </c>
      <c r="AF161" s="134">
        <f t="shared" si="36"/>
        <v>0</v>
      </c>
      <c r="AG161" s="134">
        <f t="shared" si="37"/>
        <v>0</v>
      </c>
      <c r="AH161" s="134">
        <f t="shared" si="38"/>
        <v>0</v>
      </c>
      <c r="AI161" s="134">
        <f t="shared" si="39"/>
        <v>0</v>
      </c>
    </row>
    <row r="162" spans="1:35" x14ac:dyDescent="0.2">
      <c r="A162" s="23"/>
      <c r="B162" s="143" t="str">
        <f>IFERROR(VLOOKUP(A162,Cierre!A:K,2,FALSE),"")</f>
        <v/>
      </c>
      <c r="C162" s="24"/>
      <c r="D162" s="24"/>
      <c r="E162" s="25"/>
      <c r="F162" s="25"/>
      <c r="G162" s="26"/>
      <c r="H162" s="27"/>
      <c r="I162" s="27"/>
      <c r="J162" s="28">
        <f t="shared" si="41"/>
        <v>0</v>
      </c>
      <c r="K162" s="28">
        <f t="shared" si="40"/>
        <v>0</v>
      </c>
      <c r="L162" s="29"/>
      <c r="M162" s="30">
        <f t="shared" si="42"/>
        <v>0</v>
      </c>
      <c r="N162" s="31" t="str">
        <f>IF(H162="","",ROUND(M162/VLOOKUP(YEAR(H162),SMMLV!$A$2:$B$40,2,FALSE),1))</f>
        <v/>
      </c>
      <c r="O162" s="69" t="str">
        <f t="shared" si="43"/>
        <v/>
      </c>
      <c r="P162" s="69" t="str">
        <f t="shared" si="44"/>
        <v/>
      </c>
      <c r="Q162" s="32"/>
      <c r="R162" s="33"/>
      <c r="S162" s="33"/>
      <c r="T162" s="33"/>
      <c r="U162" s="33"/>
      <c r="V162" s="33"/>
      <c r="W162" s="34"/>
      <c r="X162" s="34"/>
      <c r="Y162" s="34"/>
      <c r="Z162" s="34"/>
      <c r="AA162" s="34"/>
      <c r="AB162" s="34"/>
      <c r="AC162" s="34"/>
      <c r="AD162" s="134">
        <f t="shared" si="34"/>
        <v>0</v>
      </c>
      <c r="AE162" s="134">
        <f t="shared" si="35"/>
        <v>0</v>
      </c>
      <c r="AF162" s="134">
        <f t="shared" si="36"/>
        <v>0</v>
      </c>
      <c r="AG162" s="134">
        <f t="shared" si="37"/>
        <v>0</v>
      </c>
      <c r="AH162" s="134">
        <f t="shared" si="38"/>
        <v>0</v>
      </c>
      <c r="AI162" s="134">
        <f t="shared" si="39"/>
        <v>0</v>
      </c>
    </row>
    <row r="163" spans="1:35" x14ac:dyDescent="0.2">
      <c r="A163" s="23"/>
      <c r="B163" s="143" t="str">
        <f>IFERROR(VLOOKUP(A163,Cierre!A:K,2,FALSE),"")</f>
        <v/>
      </c>
      <c r="C163" s="24"/>
      <c r="D163" s="24"/>
      <c r="E163" s="25"/>
      <c r="F163" s="25"/>
      <c r="G163" s="26"/>
      <c r="H163" s="27"/>
      <c r="I163" s="27"/>
      <c r="J163" s="28">
        <f t="shared" si="41"/>
        <v>0</v>
      </c>
      <c r="K163" s="28">
        <f t="shared" si="40"/>
        <v>0</v>
      </c>
      <c r="L163" s="29"/>
      <c r="M163" s="30">
        <f t="shared" si="42"/>
        <v>0</v>
      </c>
      <c r="N163" s="31" t="str">
        <f>IF(H163="","",ROUND(M163/VLOOKUP(YEAR(H163),SMMLV!$A$2:$B$40,2,FALSE),1))</f>
        <v/>
      </c>
      <c r="O163" s="69" t="str">
        <f t="shared" si="43"/>
        <v/>
      </c>
      <c r="P163" s="69" t="str">
        <f t="shared" si="44"/>
        <v/>
      </c>
      <c r="Q163" s="32"/>
      <c r="R163" s="33"/>
      <c r="S163" s="33"/>
      <c r="T163" s="33"/>
      <c r="U163" s="33"/>
      <c r="V163" s="33"/>
      <c r="W163" s="34"/>
      <c r="X163" s="34"/>
      <c r="Y163" s="34"/>
      <c r="Z163" s="34"/>
      <c r="AA163" s="34"/>
      <c r="AB163" s="34"/>
      <c r="AC163" s="34"/>
      <c r="AD163" s="134">
        <f t="shared" si="34"/>
        <v>0</v>
      </c>
      <c r="AE163" s="134">
        <f t="shared" si="35"/>
        <v>0</v>
      </c>
      <c r="AF163" s="134">
        <f t="shared" si="36"/>
        <v>0</v>
      </c>
      <c r="AG163" s="134">
        <f t="shared" si="37"/>
        <v>0</v>
      </c>
      <c r="AH163" s="134">
        <f t="shared" si="38"/>
        <v>0</v>
      </c>
      <c r="AI163" s="134">
        <f t="shared" si="39"/>
        <v>0</v>
      </c>
    </row>
    <row r="164" spans="1:35" x14ac:dyDescent="0.2">
      <c r="A164" s="23"/>
      <c r="B164" s="143" t="str">
        <f>IFERROR(VLOOKUP(A164,Cierre!A:K,2,FALSE),"")</f>
        <v/>
      </c>
      <c r="C164" s="24"/>
      <c r="D164" s="24"/>
      <c r="E164" s="25"/>
      <c r="F164" s="25"/>
      <c r="G164" s="26"/>
      <c r="H164" s="27"/>
      <c r="I164" s="27"/>
      <c r="J164" s="28">
        <f t="shared" si="41"/>
        <v>0</v>
      </c>
      <c r="K164" s="28">
        <f t="shared" si="40"/>
        <v>0</v>
      </c>
      <c r="L164" s="29"/>
      <c r="M164" s="30">
        <f t="shared" si="42"/>
        <v>0</v>
      </c>
      <c r="N164" s="31" t="str">
        <f>IF(H164="","",ROUND(M164/VLOOKUP(YEAR(H164),SMMLV!$A$2:$B$40,2,FALSE),1))</f>
        <v/>
      </c>
      <c r="O164" s="69" t="str">
        <f t="shared" si="43"/>
        <v/>
      </c>
      <c r="P164" s="69" t="str">
        <f t="shared" si="44"/>
        <v/>
      </c>
      <c r="Q164" s="32"/>
      <c r="R164" s="33"/>
      <c r="S164" s="33"/>
      <c r="T164" s="33"/>
      <c r="U164" s="33"/>
      <c r="V164" s="33"/>
      <c r="W164" s="34"/>
      <c r="X164" s="34"/>
      <c r="Y164" s="34"/>
      <c r="Z164" s="34"/>
      <c r="AA164" s="34"/>
      <c r="AB164" s="34"/>
      <c r="AC164" s="34"/>
      <c r="AD164" s="134">
        <f t="shared" si="34"/>
        <v>0</v>
      </c>
      <c r="AE164" s="134">
        <f t="shared" si="35"/>
        <v>0</v>
      </c>
      <c r="AF164" s="134">
        <f t="shared" si="36"/>
        <v>0</v>
      </c>
      <c r="AG164" s="134">
        <f t="shared" si="37"/>
        <v>0</v>
      </c>
      <c r="AH164" s="134">
        <f t="shared" si="38"/>
        <v>0</v>
      </c>
      <c r="AI164" s="134">
        <f t="shared" si="39"/>
        <v>0</v>
      </c>
    </row>
    <row r="165" spans="1:35" x14ac:dyDescent="0.2">
      <c r="A165" s="23"/>
      <c r="B165" s="143" t="str">
        <f>IFERROR(VLOOKUP(A165,Cierre!A:K,2,FALSE),"")</f>
        <v/>
      </c>
      <c r="C165" s="24"/>
      <c r="D165" s="24"/>
      <c r="E165" s="25"/>
      <c r="F165" s="25"/>
      <c r="G165" s="26"/>
      <c r="H165" s="27"/>
      <c r="I165" s="27"/>
      <c r="J165" s="28">
        <f t="shared" si="41"/>
        <v>0</v>
      </c>
      <c r="K165" s="28">
        <f t="shared" si="40"/>
        <v>0</v>
      </c>
      <c r="L165" s="29"/>
      <c r="M165" s="30">
        <f t="shared" si="42"/>
        <v>0</v>
      </c>
      <c r="N165" s="31" t="str">
        <f>IF(H165="","",ROUND(M165/VLOOKUP(YEAR(H165),SMMLV!$A$2:$B$40,2,FALSE),1))</f>
        <v/>
      </c>
      <c r="O165" s="69" t="str">
        <f t="shared" si="43"/>
        <v/>
      </c>
      <c r="P165" s="69" t="str">
        <f t="shared" si="44"/>
        <v/>
      </c>
      <c r="Q165" s="32"/>
      <c r="R165" s="33"/>
      <c r="S165" s="33"/>
      <c r="T165" s="33"/>
      <c r="U165" s="33"/>
      <c r="V165" s="33"/>
      <c r="W165" s="34"/>
      <c r="X165" s="34"/>
      <c r="Y165" s="34"/>
      <c r="Z165" s="34"/>
      <c r="AA165" s="34"/>
      <c r="AB165" s="34"/>
      <c r="AC165" s="34"/>
      <c r="AD165" s="134">
        <f t="shared" si="34"/>
        <v>0</v>
      </c>
      <c r="AE165" s="134">
        <f t="shared" si="35"/>
        <v>0</v>
      </c>
      <c r="AF165" s="134">
        <f t="shared" si="36"/>
        <v>0</v>
      </c>
      <c r="AG165" s="134">
        <f t="shared" si="37"/>
        <v>0</v>
      </c>
      <c r="AH165" s="134">
        <f t="shared" si="38"/>
        <v>0</v>
      </c>
      <c r="AI165" s="134">
        <f t="shared" si="39"/>
        <v>0</v>
      </c>
    </row>
    <row r="166" spans="1:35" x14ac:dyDescent="0.2">
      <c r="A166" s="23"/>
      <c r="B166" s="143" t="str">
        <f>IFERROR(VLOOKUP(A166,Cierre!A:K,2,FALSE),"")</f>
        <v/>
      </c>
      <c r="C166" s="24"/>
      <c r="D166" s="24"/>
      <c r="E166" s="25"/>
      <c r="F166" s="25"/>
      <c r="G166" s="26"/>
      <c r="H166" s="27"/>
      <c r="I166" s="27"/>
      <c r="J166" s="28">
        <f t="shared" si="41"/>
        <v>0</v>
      </c>
      <c r="K166" s="28">
        <f t="shared" si="40"/>
        <v>0</v>
      </c>
      <c r="L166" s="29"/>
      <c r="M166" s="30">
        <f t="shared" si="42"/>
        <v>0</v>
      </c>
      <c r="N166" s="31" t="str">
        <f>IF(H166="","",ROUND(M166/VLOOKUP(YEAR(H166),SMMLV!$A$2:$B$40,2,FALSE),1))</f>
        <v/>
      </c>
      <c r="O166" s="69" t="str">
        <f t="shared" si="43"/>
        <v/>
      </c>
      <c r="P166" s="69" t="str">
        <f t="shared" si="44"/>
        <v/>
      </c>
      <c r="Q166" s="32"/>
      <c r="R166" s="33"/>
      <c r="S166" s="33"/>
      <c r="T166" s="33"/>
      <c r="U166" s="33"/>
      <c r="V166" s="33"/>
      <c r="W166" s="34"/>
      <c r="X166" s="34"/>
      <c r="Y166" s="34"/>
      <c r="Z166" s="34"/>
      <c r="AA166" s="34"/>
      <c r="AB166" s="34"/>
      <c r="AC166" s="34"/>
      <c r="AD166" s="134">
        <f t="shared" si="34"/>
        <v>0</v>
      </c>
      <c r="AE166" s="134">
        <f t="shared" si="35"/>
        <v>0</v>
      </c>
      <c r="AF166" s="134">
        <f t="shared" si="36"/>
        <v>0</v>
      </c>
      <c r="AG166" s="134">
        <f t="shared" si="37"/>
        <v>0</v>
      </c>
      <c r="AH166" s="134">
        <f t="shared" si="38"/>
        <v>0</v>
      </c>
      <c r="AI166" s="134">
        <f t="shared" si="39"/>
        <v>0</v>
      </c>
    </row>
    <row r="167" spans="1:35" x14ac:dyDescent="0.2">
      <c r="A167" s="23"/>
      <c r="B167" s="143" t="str">
        <f>IFERROR(VLOOKUP(A167,Cierre!A:K,2,FALSE),"")</f>
        <v/>
      </c>
      <c r="C167" s="24"/>
      <c r="D167" s="24"/>
      <c r="E167" s="25"/>
      <c r="F167" s="25"/>
      <c r="G167" s="26"/>
      <c r="H167" s="27"/>
      <c r="I167" s="27"/>
      <c r="J167" s="28">
        <f t="shared" si="41"/>
        <v>0</v>
      </c>
      <c r="K167" s="28">
        <f t="shared" si="40"/>
        <v>0</v>
      </c>
      <c r="L167" s="29"/>
      <c r="M167" s="30">
        <f t="shared" si="42"/>
        <v>0</v>
      </c>
      <c r="N167" s="31" t="str">
        <f>IF(H167="","",ROUND(M167/VLOOKUP(YEAR(H167),SMMLV!$A$2:$B$40,2,FALSE),1))</f>
        <v/>
      </c>
      <c r="O167" s="69" t="str">
        <f t="shared" si="43"/>
        <v/>
      </c>
      <c r="P167" s="69" t="str">
        <f t="shared" si="44"/>
        <v/>
      </c>
      <c r="Q167" s="32"/>
      <c r="R167" s="33"/>
      <c r="S167" s="33"/>
      <c r="T167" s="33"/>
      <c r="U167" s="33"/>
      <c r="V167" s="33"/>
      <c r="W167" s="34"/>
      <c r="X167" s="34"/>
      <c r="Y167" s="34"/>
      <c r="Z167" s="34"/>
      <c r="AA167" s="34"/>
      <c r="AB167" s="34"/>
      <c r="AC167" s="34"/>
      <c r="AD167" s="134">
        <f t="shared" si="34"/>
        <v>0</v>
      </c>
      <c r="AE167" s="134">
        <f t="shared" si="35"/>
        <v>0</v>
      </c>
      <c r="AF167" s="134">
        <f t="shared" si="36"/>
        <v>0</v>
      </c>
      <c r="AG167" s="134">
        <f t="shared" si="37"/>
        <v>0</v>
      </c>
      <c r="AH167" s="134">
        <f t="shared" si="38"/>
        <v>0</v>
      </c>
      <c r="AI167" s="134">
        <f t="shared" si="39"/>
        <v>0</v>
      </c>
    </row>
    <row r="168" spans="1:35" x14ac:dyDescent="0.2">
      <c r="A168" s="23"/>
      <c r="B168" s="143" t="str">
        <f>IFERROR(VLOOKUP(A168,Cierre!A:K,2,FALSE),"")</f>
        <v/>
      </c>
      <c r="C168" s="24"/>
      <c r="D168" s="24"/>
      <c r="E168" s="25"/>
      <c r="F168" s="25"/>
      <c r="G168" s="26"/>
      <c r="H168" s="27"/>
      <c r="I168" s="27"/>
      <c r="J168" s="28">
        <f t="shared" si="41"/>
        <v>0</v>
      </c>
      <c r="K168" s="28">
        <f t="shared" si="40"/>
        <v>0</v>
      </c>
      <c r="L168" s="29"/>
      <c r="M168" s="30">
        <f t="shared" si="42"/>
        <v>0</v>
      </c>
      <c r="N168" s="31" t="str">
        <f>IF(H168="","",ROUND(M168/VLOOKUP(YEAR(H168),SMMLV!$A$2:$B$40,2,FALSE),1))</f>
        <v/>
      </c>
      <c r="O168" s="69" t="str">
        <f t="shared" si="43"/>
        <v/>
      </c>
      <c r="P168" s="69" t="str">
        <f t="shared" si="44"/>
        <v/>
      </c>
      <c r="Q168" s="32"/>
      <c r="R168" s="33"/>
      <c r="S168" s="33"/>
      <c r="T168" s="33"/>
      <c r="U168" s="33"/>
      <c r="V168" s="33"/>
      <c r="W168" s="34"/>
      <c r="X168" s="34"/>
      <c r="Y168" s="34"/>
      <c r="Z168" s="34"/>
      <c r="AA168" s="34"/>
      <c r="AB168" s="34"/>
      <c r="AC168" s="34"/>
      <c r="AD168" s="134">
        <f t="shared" si="34"/>
        <v>0</v>
      </c>
      <c r="AE168" s="134">
        <f t="shared" si="35"/>
        <v>0</v>
      </c>
      <c r="AF168" s="134">
        <f t="shared" si="36"/>
        <v>0</v>
      </c>
      <c r="AG168" s="134">
        <f t="shared" si="37"/>
        <v>0</v>
      </c>
      <c r="AH168" s="134">
        <f t="shared" si="38"/>
        <v>0</v>
      </c>
      <c r="AI168" s="134">
        <f t="shared" si="39"/>
        <v>0</v>
      </c>
    </row>
    <row r="169" spans="1:35" x14ac:dyDescent="0.2">
      <c r="A169" s="23"/>
      <c r="B169" s="143" t="str">
        <f>IFERROR(VLOOKUP(A169,Cierre!A:K,2,FALSE),"")</f>
        <v/>
      </c>
      <c r="C169" s="24"/>
      <c r="D169" s="24"/>
      <c r="E169" s="25"/>
      <c r="F169" s="25"/>
      <c r="G169" s="26"/>
      <c r="H169" s="27"/>
      <c r="I169" s="27"/>
      <c r="J169" s="28">
        <f t="shared" si="41"/>
        <v>0</v>
      </c>
      <c r="K169" s="28">
        <f t="shared" si="40"/>
        <v>0</v>
      </c>
      <c r="L169" s="29"/>
      <c r="M169" s="30">
        <f t="shared" si="42"/>
        <v>0</v>
      </c>
      <c r="N169" s="31" t="str">
        <f>IF(H169="","",ROUND(M169/VLOOKUP(YEAR(H169),SMMLV!$A$2:$B$40,2,FALSE),1))</f>
        <v/>
      </c>
      <c r="O169" s="69" t="str">
        <f t="shared" si="43"/>
        <v/>
      </c>
      <c r="P169" s="69" t="str">
        <f t="shared" si="44"/>
        <v/>
      </c>
      <c r="Q169" s="32"/>
      <c r="R169" s="33"/>
      <c r="S169" s="33"/>
      <c r="T169" s="33"/>
      <c r="U169" s="33"/>
      <c r="V169" s="33"/>
      <c r="W169" s="34"/>
      <c r="X169" s="34"/>
      <c r="Y169" s="34"/>
      <c r="Z169" s="34"/>
      <c r="AA169" s="34"/>
      <c r="AB169" s="34"/>
      <c r="AC169" s="34"/>
      <c r="AD169" s="134">
        <f t="shared" si="34"/>
        <v>0</v>
      </c>
      <c r="AE169" s="134">
        <f t="shared" si="35"/>
        <v>0</v>
      </c>
      <c r="AF169" s="134">
        <f t="shared" si="36"/>
        <v>0</v>
      </c>
      <c r="AG169" s="134">
        <f t="shared" si="37"/>
        <v>0</v>
      </c>
      <c r="AH169" s="134">
        <f t="shared" si="38"/>
        <v>0</v>
      </c>
      <c r="AI169" s="134">
        <f t="shared" si="39"/>
        <v>0</v>
      </c>
    </row>
    <row r="170" spans="1:35" x14ac:dyDescent="0.2">
      <c r="A170" s="23"/>
      <c r="B170" s="143" t="str">
        <f>IFERROR(VLOOKUP(A170,Cierre!A:K,2,FALSE),"")</f>
        <v/>
      </c>
      <c r="C170" s="24"/>
      <c r="D170" s="24"/>
      <c r="E170" s="25"/>
      <c r="F170" s="25"/>
      <c r="G170" s="26"/>
      <c r="H170" s="27"/>
      <c r="I170" s="27"/>
      <c r="J170" s="28">
        <f t="shared" si="41"/>
        <v>0</v>
      </c>
      <c r="K170" s="28">
        <f t="shared" si="40"/>
        <v>0</v>
      </c>
      <c r="L170" s="29"/>
      <c r="M170" s="30">
        <f t="shared" si="42"/>
        <v>0</v>
      </c>
      <c r="N170" s="31" t="str">
        <f>IF(H170="","",ROUND(M170/VLOOKUP(YEAR(H170),SMMLV!$A$2:$B$40,2,FALSE),1))</f>
        <v/>
      </c>
      <c r="O170" s="69" t="str">
        <f t="shared" si="43"/>
        <v/>
      </c>
      <c r="P170" s="69" t="str">
        <f t="shared" si="44"/>
        <v/>
      </c>
      <c r="Q170" s="32"/>
      <c r="R170" s="33"/>
      <c r="S170" s="33"/>
      <c r="T170" s="33"/>
      <c r="U170" s="33"/>
      <c r="V170" s="33"/>
      <c r="W170" s="34"/>
      <c r="X170" s="34"/>
      <c r="Y170" s="34"/>
      <c r="Z170" s="34"/>
      <c r="AA170" s="34"/>
      <c r="AB170" s="34"/>
      <c r="AC170" s="34"/>
      <c r="AD170" s="134">
        <f t="shared" si="34"/>
        <v>0</v>
      </c>
      <c r="AE170" s="134">
        <f t="shared" si="35"/>
        <v>0</v>
      </c>
      <c r="AF170" s="134">
        <f t="shared" si="36"/>
        <v>0</v>
      </c>
      <c r="AG170" s="134">
        <f t="shared" si="37"/>
        <v>0</v>
      </c>
      <c r="AH170" s="134">
        <f t="shared" si="38"/>
        <v>0</v>
      </c>
      <c r="AI170" s="134">
        <f t="shared" si="39"/>
        <v>0</v>
      </c>
    </row>
    <row r="171" spans="1:35" x14ac:dyDescent="0.2">
      <c r="A171" s="23"/>
      <c r="B171" s="143" t="str">
        <f>IFERROR(VLOOKUP(A171,Cierre!A:K,2,FALSE),"")</f>
        <v/>
      </c>
      <c r="C171" s="24"/>
      <c r="D171" s="24"/>
      <c r="E171" s="25"/>
      <c r="F171" s="25"/>
      <c r="G171" s="26"/>
      <c r="H171" s="27"/>
      <c r="I171" s="27"/>
      <c r="J171" s="28">
        <f t="shared" si="41"/>
        <v>0</v>
      </c>
      <c r="K171" s="28">
        <f t="shared" si="40"/>
        <v>0</v>
      </c>
      <c r="L171" s="29"/>
      <c r="M171" s="30">
        <f t="shared" si="42"/>
        <v>0</v>
      </c>
      <c r="N171" s="31" t="str">
        <f>IF(H171="","",ROUND(M171/VLOOKUP(YEAR(H171),SMMLV!$A$2:$B$40,2,FALSE),1))</f>
        <v/>
      </c>
      <c r="O171" s="69" t="str">
        <f t="shared" si="43"/>
        <v/>
      </c>
      <c r="P171" s="69" t="str">
        <f t="shared" si="44"/>
        <v/>
      </c>
      <c r="Q171" s="32"/>
      <c r="R171" s="33"/>
      <c r="S171" s="33"/>
      <c r="T171" s="33"/>
      <c r="U171" s="33"/>
      <c r="V171" s="33"/>
      <c r="W171" s="34"/>
      <c r="X171" s="34"/>
      <c r="Y171" s="34"/>
      <c r="Z171" s="34"/>
      <c r="AA171" s="34"/>
      <c r="AB171" s="34"/>
      <c r="AC171" s="34"/>
      <c r="AD171" s="134">
        <f t="shared" si="34"/>
        <v>0</v>
      </c>
      <c r="AE171" s="134">
        <f t="shared" si="35"/>
        <v>0</v>
      </c>
      <c r="AF171" s="134">
        <f t="shared" si="36"/>
        <v>0</v>
      </c>
      <c r="AG171" s="134">
        <f t="shared" si="37"/>
        <v>0</v>
      </c>
      <c r="AH171" s="134">
        <f t="shared" si="38"/>
        <v>0</v>
      </c>
      <c r="AI171" s="134">
        <f t="shared" si="39"/>
        <v>0</v>
      </c>
    </row>
    <row r="172" spans="1:35" x14ac:dyDescent="0.2">
      <c r="A172" s="23"/>
      <c r="B172" s="143" t="str">
        <f>IFERROR(VLOOKUP(A172,Cierre!A:K,2,FALSE),"")</f>
        <v/>
      </c>
      <c r="C172" s="24"/>
      <c r="D172" s="24"/>
      <c r="E172" s="138"/>
      <c r="F172" s="25"/>
      <c r="G172" s="26"/>
      <c r="H172" s="27"/>
      <c r="I172" s="27"/>
      <c r="J172" s="28">
        <f t="shared" si="41"/>
        <v>0</v>
      </c>
      <c r="K172" s="28">
        <f t="shared" si="40"/>
        <v>0</v>
      </c>
      <c r="L172" s="29"/>
      <c r="M172" s="30">
        <f t="shared" si="42"/>
        <v>0</v>
      </c>
      <c r="N172" s="31" t="str">
        <f>IF(H172="","",ROUND(M172/VLOOKUP(YEAR(H172),SMMLV!$A$2:$B$40,2,FALSE),1))</f>
        <v/>
      </c>
      <c r="O172" s="69" t="str">
        <f t="shared" si="43"/>
        <v/>
      </c>
      <c r="P172" s="69" t="str">
        <f t="shared" si="44"/>
        <v/>
      </c>
      <c r="Q172" s="32"/>
      <c r="R172" s="33"/>
      <c r="S172" s="33"/>
      <c r="T172" s="33"/>
      <c r="U172" s="33"/>
      <c r="V172" s="33"/>
      <c r="W172" s="34"/>
      <c r="X172" s="34"/>
      <c r="Y172" s="34"/>
      <c r="Z172" s="34"/>
      <c r="AA172" s="34"/>
      <c r="AB172" s="34"/>
      <c r="AC172" s="34"/>
      <c r="AD172" s="134">
        <f t="shared" si="34"/>
        <v>0</v>
      </c>
      <c r="AE172" s="134">
        <f t="shared" si="35"/>
        <v>0</v>
      </c>
      <c r="AF172" s="134">
        <f t="shared" si="36"/>
        <v>0</v>
      </c>
      <c r="AG172" s="134">
        <f t="shared" si="37"/>
        <v>0</v>
      </c>
      <c r="AH172" s="134">
        <f t="shared" si="38"/>
        <v>0</v>
      </c>
      <c r="AI172" s="134">
        <f t="shared" si="39"/>
        <v>0</v>
      </c>
    </row>
    <row r="173" spans="1:35" x14ac:dyDescent="0.2">
      <c r="A173" s="23"/>
      <c r="B173" s="143" t="str">
        <f>IFERROR(VLOOKUP(A173,Cierre!A:K,2,FALSE),"")</f>
        <v/>
      </c>
      <c r="C173" s="24"/>
      <c r="D173" s="24"/>
      <c r="E173" s="25"/>
      <c r="F173" s="25"/>
      <c r="G173" s="26"/>
      <c r="H173" s="27"/>
      <c r="I173" s="27"/>
      <c r="J173" s="28">
        <f t="shared" si="41"/>
        <v>0</v>
      </c>
      <c r="K173" s="28">
        <f t="shared" si="40"/>
        <v>0</v>
      </c>
      <c r="L173" s="29"/>
      <c r="M173" s="30">
        <f t="shared" si="42"/>
        <v>0</v>
      </c>
      <c r="N173" s="31" t="str">
        <f>IF(H173="","",ROUND(M173/VLOOKUP(YEAR(H173),SMMLV!$A$2:$B$40,2,FALSE),1))</f>
        <v/>
      </c>
      <c r="O173" s="69" t="str">
        <f t="shared" si="43"/>
        <v/>
      </c>
      <c r="P173" s="69" t="str">
        <f t="shared" si="44"/>
        <v/>
      </c>
      <c r="Q173" s="32"/>
      <c r="R173" s="33"/>
      <c r="S173" s="33"/>
      <c r="T173" s="33"/>
      <c r="U173" s="33"/>
      <c r="V173" s="33"/>
      <c r="W173" s="34"/>
      <c r="X173" s="34"/>
      <c r="Y173" s="34"/>
      <c r="Z173" s="34"/>
      <c r="AA173" s="34"/>
      <c r="AB173" s="34"/>
      <c r="AC173" s="34"/>
      <c r="AD173" s="134">
        <f t="shared" si="34"/>
        <v>0</v>
      </c>
      <c r="AE173" s="134">
        <f t="shared" si="35"/>
        <v>0</v>
      </c>
      <c r="AF173" s="134">
        <f t="shared" si="36"/>
        <v>0</v>
      </c>
      <c r="AG173" s="134">
        <f t="shared" si="37"/>
        <v>0</v>
      </c>
      <c r="AH173" s="134">
        <f t="shared" si="38"/>
        <v>0</v>
      </c>
      <c r="AI173" s="134">
        <f t="shared" si="39"/>
        <v>0</v>
      </c>
    </row>
    <row r="174" spans="1:35" x14ac:dyDescent="0.2">
      <c r="A174" s="23"/>
      <c r="B174" s="143" t="str">
        <f>IFERROR(VLOOKUP(A174,Cierre!A:K,2,FALSE),"")</f>
        <v/>
      </c>
      <c r="C174" s="24"/>
      <c r="D174" s="24"/>
      <c r="E174" s="25"/>
      <c r="F174" s="25"/>
      <c r="G174" s="26"/>
      <c r="H174" s="27"/>
      <c r="I174" s="27"/>
      <c r="J174" s="28">
        <f t="shared" si="41"/>
        <v>0</v>
      </c>
      <c r="K174" s="28">
        <f t="shared" si="40"/>
        <v>0</v>
      </c>
      <c r="L174" s="29"/>
      <c r="M174" s="30">
        <f t="shared" si="42"/>
        <v>0</v>
      </c>
      <c r="N174" s="31" t="str">
        <f>IF(H174="","",ROUND(M174/VLOOKUP(YEAR(H174),SMMLV!$A$2:$B$40,2,FALSE),1))</f>
        <v/>
      </c>
      <c r="O174" s="69" t="str">
        <f t="shared" si="43"/>
        <v/>
      </c>
      <c r="P174" s="69" t="str">
        <f t="shared" si="44"/>
        <v/>
      </c>
      <c r="Q174" s="32"/>
      <c r="R174" s="33"/>
      <c r="S174" s="33"/>
      <c r="T174" s="33"/>
      <c r="U174" s="33"/>
      <c r="V174" s="33"/>
      <c r="W174" s="34"/>
      <c r="X174" s="34"/>
      <c r="Y174" s="34"/>
      <c r="Z174" s="34"/>
      <c r="AA174" s="34"/>
      <c r="AB174" s="34"/>
      <c r="AC174" s="34"/>
      <c r="AD174" s="134">
        <f t="shared" ref="AD174:AD231" si="45">IF(R174="",0,ROUND((((S174-R174)+1)/30),3))</f>
        <v>0</v>
      </c>
      <c r="AE174" s="134">
        <f t="shared" ref="AE174:AE231" si="46">IF(T174="",0,ROUND((((U174-T174)+1)/30),3))</f>
        <v>0</v>
      </c>
      <c r="AF174" s="134">
        <f t="shared" ref="AF174:AF231" si="47">IF(V174="",0,ROUND((((W174-V174)+1)/30),3))</f>
        <v>0</v>
      </c>
      <c r="AG174" s="134">
        <f t="shared" ref="AG174:AG231" si="48">IF(X174="",0,ROUND((((Y174-X174)+1)/30),3))</f>
        <v>0</v>
      </c>
      <c r="AH174" s="134">
        <f t="shared" ref="AH174:AH231" si="49">IF(Z174="",0,ROUND((((AA174-Z174)+1)/30),3))</f>
        <v>0</v>
      </c>
      <c r="AI174" s="134">
        <f t="shared" ref="AI174:AI231" si="50">IF(AB174="",0,ROUND((((AC174-AB174)+1)/30),3))</f>
        <v>0</v>
      </c>
    </row>
    <row r="175" spans="1:35" x14ac:dyDescent="0.2">
      <c r="A175" s="23"/>
      <c r="B175" s="143" t="str">
        <f>IFERROR(VLOOKUP(A175,Cierre!A:K,2,FALSE),"")</f>
        <v/>
      </c>
      <c r="C175" s="24"/>
      <c r="D175" s="24"/>
      <c r="E175" s="25"/>
      <c r="F175" s="25"/>
      <c r="G175" s="26"/>
      <c r="H175" s="27"/>
      <c r="I175" s="27"/>
      <c r="J175" s="28">
        <f t="shared" si="41"/>
        <v>0</v>
      </c>
      <c r="K175" s="28">
        <f t="shared" si="40"/>
        <v>0</v>
      </c>
      <c r="L175" s="29"/>
      <c r="M175" s="30">
        <f t="shared" si="42"/>
        <v>0</v>
      </c>
      <c r="N175" s="31" t="str">
        <f>IF(H175="","",ROUND(M175/VLOOKUP(YEAR(H175),SMMLV!$A$2:$B$40,2,FALSE),1))</f>
        <v/>
      </c>
      <c r="O175" s="69" t="str">
        <f t="shared" si="43"/>
        <v/>
      </c>
      <c r="P175" s="69" t="str">
        <f t="shared" si="44"/>
        <v/>
      </c>
      <c r="Q175" s="32"/>
      <c r="R175" s="33"/>
      <c r="S175" s="33"/>
      <c r="T175" s="33"/>
      <c r="U175" s="33"/>
      <c r="V175" s="33"/>
      <c r="W175" s="34"/>
      <c r="X175" s="34"/>
      <c r="Y175" s="34"/>
      <c r="Z175" s="34"/>
      <c r="AA175" s="34"/>
      <c r="AB175" s="34"/>
      <c r="AC175" s="34"/>
      <c r="AD175" s="134">
        <f t="shared" si="45"/>
        <v>0</v>
      </c>
      <c r="AE175" s="134">
        <f t="shared" si="46"/>
        <v>0</v>
      </c>
      <c r="AF175" s="134">
        <f t="shared" si="47"/>
        <v>0</v>
      </c>
      <c r="AG175" s="134">
        <f t="shared" si="48"/>
        <v>0</v>
      </c>
      <c r="AH175" s="134">
        <f t="shared" si="49"/>
        <v>0</v>
      </c>
      <c r="AI175" s="134">
        <f t="shared" si="50"/>
        <v>0</v>
      </c>
    </row>
    <row r="176" spans="1:35" x14ac:dyDescent="0.2">
      <c r="A176" s="23"/>
      <c r="B176" s="143" t="str">
        <f>IFERROR(VLOOKUP(A176,Cierre!A:K,2,FALSE),"")</f>
        <v/>
      </c>
      <c r="C176" s="24"/>
      <c r="D176" s="24"/>
      <c r="E176" s="25"/>
      <c r="F176" s="25"/>
      <c r="G176" s="26"/>
      <c r="H176" s="27"/>
      <c r="I176" s="27"/>
      <c r="J176" s="28">
        <f t="shared" si="41"/>
        <v>0</v>
      </c>
      <c r="K176" s="28">
        <f t="shared" si="40"/>
        <v>0</v>
      </c>
      <c r="L176" s="29"/>
      <c r="M176" s="30">
        <f t="shared" si="42"/>
        <v>0</v>
      </c>
      <c r="N176" s="31" t="str">
        <f>IF(H176="","",ROUND(M176/VLOOKUP(YEAR(H176),SMMLV!$A$2:$B$40,2,FALSE),1))</f>
        <v/>
      </c>
      <c r="O176" s="69" t="str">
        <f t="shared" si="43"/>
        <v/>
      </c>
      <c r="P176" s="69" t="str">
        <f t="shared" si="44"/>
        <v/>
      </c>
      <c r="Q176" s="32"/>
      <c r="R176" s="33"/>
      <c r="S176" s="33"/>
      <c r="T176" s="33"/>
      <c r="U176" s="33"/>
      <c r="V176" s="33"/>
      <c r="W176" s="34"/>
      <c r="X176" s="34"/>
      <c r="Y176" s="34"/>
      <c r="Z176" s="34"/>
      <c r="AA176" s="34"/>
      <c r="AB176" s="34"/>
      <c r="AC176" s="34"/>
      <c r="AD176" s="134">
        <f t="shared" si="45"/>
        <v>0</v>
      </c>
      <c r="AE176" s="134">
        <f t="shared" si="46"/>
        <v>0</v>
      </c>
      <c r="AF176" s="134">
        <f t="shared" si="47"/>
        <v>0</v>
      </c>
      <c r="AG176" s="134">
        <f t="shared" si="48"/>
        <v>0</v>
      </c>
      <c r="AH176" s="134">
        <f t="shared" si="49"/>
        <v>0</v>
      </c>
      <c r="AI176" s="134">
        <f t="shared" si="50"/>
        <v>0</v>
      </c>
    </row>
    <row r="177" spans="1:35" x14ac:dyDescent="0.2">
      <c r="A177" s="23"/>
      <c r="B177" s="143" t="str">
        <f>IFERROR(VLOOKUP(A177,Cierre!A:K,2,FALSE),"")</f>
        <v/>
      </c>
      <c r="C177" s="24"/>
      <c r="D177" s="24"/>
      <c r="E177" s="25"/>
      <c r="F177" s="25"/>
      <c r="G177" s="26"/>
      <c r="H177" s="27"/>
      <c r="I177" s="27"/>
      <c r="J177" s="28">
        <f t="shared" si="41"/>
        <v>0</v>
      </c>
      <c r="K177" s="28">
        <f t="shared" si="40"/>
        <v>0</v>
      </c>
      <c r="L177" s="29"/>
      <c r="M177" s="30">
        <f t="shared" si="42"/>
        <v>0</v>
      </c>
      <c r="N177" s="31" t="str">
        <f>IF(H177="","",ROUND(M177/VLOOKUP(YEAR(H177),SMMLV!$A$2:$B$40,2,FALSE),1))</f>
        <v/>
      </c>
      <c r="O177" s="69" t="str">
        <f t="shared" si="43"/>
        <v/>
      </c>
      <c r="P177" s="69" t="str">
        <f t="shared" si="44"/>
        <v/>
      </c>
      <c r="Q177" s="32"/>
      <c r="R177" s="33"/>
      <c r="S177" s="33"/>
      <c r="T177" s="33"/>
      <c r="U177" s="33"/>
      <c r="V177" s="33"/>
      <c r="W177" s="34"/>
      <c r="X177" s="34"/>
      <c r="Y177" s="34"/>
      <c r="Z177" s="34"/>
      <c r="AA177" s="34"/>
      <c r="AB177" s="34"/>
      <c r="AC177" s="34"/>
      <c r="AD177" s="134">
        <f t="shared" si="45"/>
        <v>0</v>
      </c>
      <c r="AE177" s="134">
        <f t="shared" si="46"/>
        <v>0</v>
      </c>
      <c r="AF177" s="134">
        <f t="shared" si="47"/>
        <v>0</v>
      </c>
      <c r="AG177" s="134">
        <f t="shared" si="48"/>
        <v>0</v>
      </c>
      <c r="AH177" s="134">
        <f t="shared" si="49"/>
        <v>0</v>
      </c>
      <c r="AI177" s="134">
        <f t="shared" si="50"/>
        <v>0</v>
      </c>
    </row>
    <row r="178" spans="1:35" x14ac:dyDescent="0.2">
      <c r="A178" s="23"/>
      <c r="B178" s="143" t="str">
        <f>IFERROR(VLOOKUP(A178,Cierre!A:K,2,FALSE),"")</f>
        <v/>
      </c>
      <c r="C178" s="24"/>
      <c r="D178" s="24"/>
      <c r="E178" s="25"/>
      <c r="F178" s="25"/>
      <c r="G178" s="26"/>
      <c r="H178" s="27"/>
      <c r="I178" s="27"/>
      <c r="J178" s="28">
        <f t="shared" si="41"/>
        <v>0</v>
      </c>
      <c r="K178" s="28">
        <f t="shared" si="40"/>
        <v>0</v>
      </c>
      <c r="L178" s="29"/>
      <c r="M178" s="30">
        <f t="shared" si="42"/>
        <v>0</v>
      </c>
      <c r="N178" s="31" t="str">
        <f>IF(H178="","",ROUND(M178/VLOOKUP(YEAR(H178),SMMLV!$A$2:$B$40,2,FALSE),1))</f>
        <v/>
      </c>
      <c r="O178" s="69" t="str">
        <f t="shared" si="43"/>
        <v/>
      </c>
      <c r="P178" s="69" t="str">
        <f t="shared" si="44"/>
        <v/>
      </c>
      <c r="Q178" s="32"/>
      <c r="R178" s="33"/>
      <c r="S178" s="33"/>
      <c r="T178" s="33"/>
      <c r="U178" s="33"/>
      <c r="V178" s="33"/>
      <c r="W178" s="34"/>
      <c r="X178" s="34"/>
      <c r="Y178" s="34"/>
      <c r="Z178" s="34"/>
      <c r="AA178" s="34"/>
      <c r="AB178" s="34"/>
      <c r="AC178" s="34"/>
      <c r="AD178" s="134">
        <f t="shared" si="45"/>
        <v>0</v>
      </c>
      <c r="AE178" s="134">
        <f t="shared" si="46"/>
        <v>0</v>
      </c>
      <c r="AF178" s="134">
        <f t="shared" si="47"/>
        <v>0</v>
      </c>
      <c r="AG178" s="134">
        <f t="shared" si="48"/>
        <v>0</v>
      </c>
      <c r="AH178" s="134">
        <f t="shared" si="49"/>
        <v>0</v>
      </c>
      <c r="AI178" s="134">
        <f t="shared" si="50"/>
        <v>0</v>
      </c>
    </row>
    <row r="179" spans="1:35" x14ac:dyDescent="0.2">
      <c r="A179" s="23"/>
      <c r="B179" s="143" t="str">
        <f>IFERROR(VLOOKUP(A179,Cierre!A:K,2,FALSE),"")</f>
        <v/>
      </c>
      <c r="C179" s="24"/>
      <c r="D179" s="24"/>
      <c r="E179" s="25"/>
      <c r="F179" s="25"/>
      <c r="G179" s="26"/>
      <c r="H179" s="27"/>
      <c r="I179" s="27"/>
      <c r="J179" s="28">
        <f t="shared" si="41"/>
        <v>0</v>
      </c>
      <c r="K179" s="28">
        <f t="shared" si="40"/>
        <v>0</v>
      </c>
      <c r="L179" s="29"/>
      <c r="M179" s="30">
        <f t="shared" si="42"/>
        <v>0</v>
      </c>
      <c r="N179" s="31" t="str">
        <f>IF(H179="","",ROUND(M179/VLOOKUP(YEAR(H179),SMMLV!$A$2:$B$40,2,FALSE),1))</f>
        <v/>
      </c>
      <c r="O179" s="69" t="str">
        <f t="shared" si="43"/>
        <v/>
      </c>
      <c r="P179" s="69" t="str">
        <f t="shared" si="44"/>
        <v/>
      </c>
      <c r="Q179" s="32"/>
      <c r="R179" s="33"/>
      <c r="S179" s="33"/>
      <c r="T179" s="33"/>
      <c r="U179" s="33"/>
      <c r="V179" s="33"/>
      <c r="W179" s="34"/>
      <c r="X179" s="34"/>
      <c r="Y179" s="34"/>
      <c r="Z179" s="34"/>
      <c r="AA179" s="34"/>
      <c r="AB179" s="34"/>
      <c r="AC179" s="34"/>
      <c r="AD179" s="134">
        <f t="shared" si="45"/>
        <v>0</v>
      </c>
      <c r="AE179" s="134">
        <f t="shared" si="46"/>
        <v>0</v>
      </c>
      <c r="AF179" s="134">
        <f t="shared" si="47"/>
        <v>0</v>
      </c>
      <c r="AG179" s="134">
        <f t="shared" si="48"/>
        <v>0</v>
      </c>
      <c r="AH179" s="134">
        <f t="shared" si="49"/>
        <v>0</v>
      </c>
      <c r="AI179" s="134">
        <f t="shared" si="50"/>
        <v>0</v>
      </c>
    </row>
    <row r="180" spans="1:35" x14ac:dyDescent="0.2">
      <c r="A180" s="23"/>
      <c r="B180" s="143" t="str">
        <f>IFERROR(VLOOKUP(A180,Cierre!A:K,2,FALSE),"")</f>
        <v/>
      </c>
      <c r="C180" s="24"/>
      <c r="D180" s="24"/>
      <c r="E180" s="25"/>
      <c r="F180" s="25"/>
      <c r="G180" s="26"/>
      <c r="H180" s="27"/>
      <c r="I180" s="27"/>
      <c r="J180" s="28">
        <f t="shared" si="41"/>
        <v>0</v>
      </c>
      <c r="K180" s="28">
        <f t="shared" si="40"/>
        <v>0</v>
      </c>
      <c r="L180" s="29"/>
      <c r="M180" s="30">
        <f t="shared" si="42"/>
        <v>0</v>
      </c>
      <c r="N180" s="31" t="str">
        <f>IF(H180="","",ROUND(M180/VLOOKUP(YEAR(H180),SMMLV!$A$2:$B$40,2,FALSE),1))</f>
        <v/>
      </c>
      <c r="O180" s="69" t="str">
        <f t="shared" si="43"/>
        <v/>
      </c>
      <c r="P180" s="69" t="str">
        <f t="shared" si="44"/>
        <v/>
      </c>
      <c r="Q180" s="32"/>
      <c r="R180" s="33"/>
      <c r="S180" s="33"/>
      <c r="T180" s="33"/>
      <c r="U180" s="33"/>
      <c r="V180" s="33"/>
      <c r="W180" s="34"/>
      <c r="X180" s="34"/>
      <c r="Y180" s="34"/>
      <c r="Z180" s="34"/>
      <c r="AA180" s="34"/>
      <c r="AB180" s="34"/>
      <c r="AC180" s="34"/>
      <c r="AD180" s="134">
        <f t="shared" si="45"/>
        <v>0</v>
      </c>
      <c r="AE180" s="134">
        <f t="shared" si="46"/>
        <v>0</v>
      </c>
      <c r="AF180" s="134">
        <f t="shared" si="47"/>
        <v>0</v>
      </c>
      <c r="AG180" s="134">
        <f t="shared" si="48"/>
        <v>0</v>
      </c>
      <c r="AH180" s="134">
        <f t="shared" si="49"/>
        <v>0</v>
      </c>
      <c r="AI180" s="134">
        <f t="shared" si="50"/>
        <v>0</v>
      </c>
    </row>
    <row r="181" spans="1:35" x14ac:dyDescent="0.2">
      <c r="A181" s="23"/>
      <c r="B181" s="143" t="str">
        <f>IFERROR(VLOOKUP(A181,Cierre!A:K,2,FALSE),"")</f>
        <v/>
      </c>
      <c r="C181" s="24"/>
      <c r="D181" s="24"/>
      <c r="E181" s="25"/>
      <c r="F181" s="25"/>
      <c r="G181" s="26"/>
      <c r="H181" s="27"/>
      <c r="I181" s="27"/>
      <c r="J181" s="28">
        <f t="shared" si="41"/>
        <v>0</v>
      </c>
      <c r="K181" s="28">
        <f t="shared" si="40"/>
        <v>0</v>
      </c>
      <c r="L181" s="29"/>
      <c r="M181" s="30">
        <f t="shared" si="42"/>
        <v>0</v>
      </c>
      <c r="N181" s="31" t="str">
        <f>IF(H181="","",ROUND(M181/VLOOKUP(YEAR(H181),SMMLV!$A$2:$B$40,2,FALSE),1))</f>
        <v/>
      </c>
      <c r="O181" s="69" t="str">
        <f t="shared" si="43"/>
        <v/>
      </c>
      <c r="P181" s="69" t="str">
        <f t="shared" si="44"/>
        <v/>
      </c>
      <c r="Q181" s="32"/>
      <c r="R181" s="33"/>
      <c r="S181" s="33"/>
      <c r="T181" s="33"/>
      <c r="U181" s="33"/>
      <c r="V181" s="33"/>
      <c r="W181" s="34"/>
      <c r="X181" s="34"/>
      <c r="Y181" s="34"/>
      <c r="Z181" s="34"/>
      <c r="AA181" s="34"/>
      <c r="AB181" s="34"/>
      <c r="AC181" s="34"/>
      <c r="AD181" s="134">
        <f t="shared" si="45"/>
        <v>0</v>
      </c>
      <c r="AE181" s="134">
        <f t="shared" si="46"/>
        <v>0</v>
      </c>
      <c r="AF181" s="134">
        <f t="shared" si="47"/>
        <v>0</v>
      </c>
      <c r="AG181" s="134">
        <f t="shared" si="48"/>
        <v>0</v>
      </c>
      <c r="AH181" s="134">
        <f t="shared" si="49"/>
        <v>0</v>
      </c>
      <c r="AI181" s="134">
        <f t="shared" si="50"/>
        <v>0</v>
      </c>
    </row>
    <row r="182" spans="1:35" x14ac:dyDescent="0.2">
      <c r="A182" s="23"/>
      <c r="B182" s="143" t="str">
        <f>IFERROR(VLOOKUP(A182,Cierre!A:K,2,FALSE),"")</f>
        <v/>
      </c>
      <c r="C182" s="24"/>
      <c r="D182" s="24"/>
      <c r="E182" s="25"/>
      <c r="F182" s="25"/>
      <c r="G182" s="26"/>
      <c r="H182" s="27"/>
      <c r="I182" s="27"/>
      <c r="J182" s="28">
        <f t="shared" si="41"/>
        <v>0</v>
      </c>
      <c r="K182" s="28">
        <f t="shared" si="40"/>
        <v>0</v>
      </c>
      <c r="L182" s="29"/>
      <c r="M182" s="30">
        <f t="shared" si="42"/>
        <v>0</v>
      </c>
      <c r="N182" s="31" t="str">
        <f>IF(H182="","",ROUND(M182/VLOOKUP(YEAR(H182),SMMLV!$A$2:$B$40,2,FALSE),1))</f>
        <v/>
      </c>
      <c r="O182" s="69" t="str">
        <f t="shared" si="43"/>
        <v/>
      </c>
      <c r="P182" s="69" t="str">
        <f t="shared" si="44"/>
        <v/>
      </c>
      <c r="Q182" s="32"/>
      <c r="R182" s="33"/>
      <c r="S182" s="33"/>
      <c r="T182" s="33"/>
      <c r="U182" s="33"/>
      <c r="V182" s="33"/>
      <c r="W182" s="34"/>
      <c r="X182" s="34"/>
      <c r="Y182" s="34"/>
      <c r="Z182" s="34"/>
      <c r="AA182" s="34"/>
      <c r="AB182" s="34"/>
      <c r="AC182" s="34"/>
      <c r="AD182" s="134">
        <f t="shared" si="45"/>
        <v>0</v>
      </c>
      <c r="AE182" s="134">
        <f t="shared" si="46"/>
        <v>0</v>
      </c>
      <c r="AF182" s="134">
        <f t="shared" si="47"/>
        <v>0</v>
      </c>
      <c r="AG182" s="134">
        <f t="shared" si="48"/>
        <v>0</v>
      </c>
      <c r="AH182" s="134">
        <f t="shared" si="49"/>
        <v>0</v>
      </c>
      <c r="AI182" s="134">
        <f t="shared" si="50"/>
        <v>0</v>
      </c>
    </row>
    <row r="183" spans="1:35" x14ac:dyDescent="0.2">
      <c r="A183" s="23"/>
      <c r="B183" s="143" t="str">
        <f>IFERROR(VLOOKUP(A183,Cierre!A:K,2,FALSE),"")</f>
        <v/>
      </c>
      <c r="C183" s="24"/>
      <c r="D183" s="24"/>
      <c r="E183" s="25"/>
      <c r="F183" s="25"/>
      <c r="G183" s="26"/>
      <c r="H183" s="27"/>
      <c r="I183" s="27"/>
      <c r="J183" s="28">
        <f t="shared" si="41"/>
        <v>0</v>
      </c>
      <c r="K183" s="28">
        <f t="shared" si="40"/>
        <v>0</v>
      </c>
      <c r="L183" s="29"/>
      <c r="M183" s="30">
        <f t="shared" si="42"/>
        <v>0</v>
      </c>
      <c r="N183" s="31" t="str">
        <f>IF(H183="","",ROUND(M183/VLOOKUP(YEAR(H183),SMMLV!$A$2:$B$40,2,FALSE),1))</f>
        <v/>
      </c>
      <c r="O183" s="69" t="str">
        <f t="shared" si="43"/>
        <v/>
      </c>
      <c r="P183" s="69" t="str">
        <f t="shared" si="44"/>
        <v/>
      </c>
      <c r="Q183" s="32"/>
      <c r="R183" s="33"/>
      <c r="S183" s="33"/>
      <c r="T183" s="33"/>
      <c r="U183" s="33"/>
      <c r="V183" s="33"/>
      <c r="W183" s="34"/>
      <c r="X183" s="34"/>
      <c r="Y183" s="34"/>
      <c r="Z183" s="34"/>
      <c r="AA183" s="34"/>
      <c r="AB183" s="34"/>
      <c r="AC183" s="34"/>
      <c r="AD183" s="134">
        <f t="shared" si="45"/>
        <v>0</v>
      </c>
      <c r="AE183" s="134">
        <f t="shared" si="46"/>
        <v>0</v>
      </c>
      <c r="AF183" s="134">
        <f t="shared" si="47"/>
        <v>0</v>
      </c>
      <c r="AG183" s="134">
        <f t="shared" si="48"/>
        <v>0</v>
      </c>
      <c r="AH183" s="134">
        <f t="shared" si="49"/>
        <v>0</v>
      </c>
      <c r="AI183" s="134">
        <f t="shared" si="50"/>
        <v>0</v>
      </c>
    </row>
    <row r="184" spans="1:35" x14ac:dyDescent="0.2">
      <c r="A184" s="23"/>
      <c r="B184" s="143" t="str">
        <f>IFERROR(VLOOKUP(A184,Cierre!A:K,2,FALSE),"")</f>
        <v/>
      </c>
      <c r="C184" s="24"/>
      <c r="D184" s="24"/>
      <c r="E184" s="25"/>
      <c r="F184" s="25"/>
      <c r="G184" s="26"/>
      <c r="H184" s="27"/>
      <c r="I184" s="27"/>
      <c r="J184" s="28">
        <f t="shared" si="41"/>
        <v>0</v>
      </c>
      <c r="K184" s="28">
        <f t="shared" si="40"/>
        <v>0</v>
      </c>
      <c r="L184" s="29"/>
      <c r="M184" s="30">
        <f t="shared" si="42"/>
        <v>0</v>
      </c>
      <c r="N184" s="31" t="str">
        <f>IF(H184="","",ROUND(M184/VLOOKUP(YEAR(H184),SMMLV!$A$2:$B$40,2,FALSE),1))</f>
        <v/>
      </c>
      <c r="O184" s="69" t="str">
        <f t="shared" si="43"/>
        <v/>
      </c>
      <c r="P184" s="69" t="str">
        <f t="shared" si="44"/>
        <v/>
      </c>
      <c r="Q184" s="32"/>
      <c r="R184" s="33"/>
      <c r="S184" s="33"/>
      <c r="T184" s="33"/>
      <c r="U184" s="33"/>
      <c r="V184" s="33"/>
      <c r="W184" s="34"/>
      <c r="X184" s="34"/>
      <c r="Y184" s="34"/>
      <c r="Z184" s="34"/>
      <c r="AA184" s="34"/>
      <c r="AB184" s="34"/>
      <c r="AC184" s="34"/>
      <c r="AD184" s="134">
        <f t="shared" si="45"/>
        <v>0</v>
      </c>
      <c r="AE184" s="134">
        <f t="shared" si="46"/>
        <v>0</v>
      </c>
      <c r="AF184" s="134">
        <f t="shared" si="47"/>
        <v>0</v>
      </c>
      <c r="AG184" s="134">
        <f t="shared" si="48"/>
        <v>0</v>
      </c>
      <c r="AH184" s="134">
        <f t="shared" si="49"/>
        <v>0</v>
      </c>
      <c r="AI184" s="134">
        <f t="shared" si="50"/>
        <v>0</v>
      </c>
    </row>
    <row r="185" spans="1:35" x14ac:dyDescent="0.2">
      <c r="A185" s="23"/>
      <c r="B185" s="143" t="str">
        <f>IFERROR(VLOOKUP(A185,Cierre!A:K,2,FALSE),"")</f>
        <v/>
      </c>
      <c r="C185" s="24"/>
      <c r="D185" s="24"/>
      <c r="E185" s="25"/>
      <c r="F185" s="25"/>
      <c r="G185" s="26"/>
      <c r="H185" s="27"/>
      <c r="I185" s="27"/>
      <c r="J185" s="28">
        <f t="shared" si="41"/>
        <v>0</v>
      </c>
      <c r="K185" s="28">
        <f t="shared" si="40"/>
        <v>0</v>
      </c>
      <c r="L185" s="29"/>
      <c r="M185" s="30">
        <f t="shared" si="42"/>
        <v>0</v>
      </c>
      <c r="N185" s="31" t="str">
        <f>IF(H185="","",ROUND(M185/VLOOKUP(YEAR(H185),SMMLV!$A$2:$B$40,2,FALSE),1))</f>
        <v/>
      </c>
      <c r="O185" s="69" t="str">
        <f t="shared" si="43"/>
        <v/>
      </c>
      <c r="P185" s="69" t="str">
        <f t="shared" si="44"/>
        <v/>
      </c>
      <c r="Q185" s="32"/>
      <c r="R185" s="33"/>
      <c r="S185" s="33"/>
      <c r="T185" s="33"/>
      <c r="U185" s="33"/>
      <c r="V185" s="33"/>
      <c r="W185" s="34"/>
      <c r="X185" s="34"/>
      <c r="Y185" s="34"/>
      <c r="Z185" s="34"/>
      <c r="AA185" s="34"/>
      <c r="AB185" s="34"/>
      <c r="AC185" s="34"/>
      <c r="AD185" s="134">
        <f t="shared" si="45"/>
        <v>0</v>
      </c>
      <c r="AE185" s="134">
        <f t="shared" si="46"/>
        <v>0</v>
      </c>
      <c r="AF185" s="134">
        <f t="shared" si="47"/>
        <v>0</v>
      </c>
      <c r="AG185" s="134">
        <f t="shared" si="48"/>
        <v>0</v>
      </c>
      <c r="AH185" s="134">
        <f t="shared" si="49"/>
        <v>0</v>
      </c>
      <c r="AI185" s="134">
        <f t="shared" si="50"/>
        <v>0</v>
      </c>
    </row>
    <row r="186" spans="1:35" x14ac:dyDescent="0.2">
      <c r="A186" s="23"/>
      <c r="B186" s="143" t="str">
        <f>IFERROR(VLOOKUP(A186,Cierre!A:K,2,FALSE),"")</f>
        <v/>
      </c>
      <c r="C186" s="24"/>
      <c r="D186" s="24"/>
      <c r="E186" s="25"/>
      <c r="F186" s="25"/>
      <c r="G186" s="26"/>
      <c r="H186" s="27"/>
      <c r="I186" s="27"/>
      <c r="J186" s="28">
        <f t="shared" si="41"/>
        <v>0</v>
      </c>
      <c r="K186" s="28">
        <f t="shared" si="40"/>
        <v>0</v>
      </c>
      <c r="L186" s="29"/>
      <c r="M186" s="30">
        <f t="shared" si="42"/>
        <v>0</v>
      </c>
      <c r="N186" s="31" t="str">
        <f>IF(H186="","",ROUND(M186/VLOOKUP(YEAR(H186),SMMLV!$A$2:$B$40,2,FALSE),1))</f>
        <v/>
      </c>
      <c r="O186" s="69" t="str">
        <f t="shared" si="43"/>
        <v/>
      </c>
      <c r="P186" s="69" t="str">
        <f t="shared" si="44"/>
        <v/>
      </c>
      <c r="Q186" s="32"/>
      <c r="R186" s="33"/>
      <c r="S186" s="33"/>
      <c r="T186" s="33"/>
      <c r="U186" s="33"/>
      <c r="V186" s="33"/>
      <c r="W186" s="34"/>
      <c r="X186" s="34"/>
      <c r="Y186" s="34"/>
      <c r="Z186" s="34"/>
      <c r="AA186" s="34"/>
      <c r="AB186" s="34"/>
      <c r="AC186" s="34"/>
      <c r="AD186" s="134">
        <f t="shared" si="45"/>
        <v>0</v>
      </c>
      <c r="AE186" s="134">
        <f t="shared" si="46"/>
        <v>0</v>
      </c>
      <c r="AF186" s="134">
        <f t="shared" si="47"/>
        <v>0</v>
      </c>
      <c r="AG186" s="134">
        <f t="shared" si="48"/>
        <v>0</v>
      </c>
      <c r="AH186" s="134">
        <f t="shared" si="49"/>
        <v>0</v>
      </c>
      <c r="AI186" s="134">
        <f t="shared" si="50"/>
        <v>0</v>
      </c>
    </row>
    <row r="187" spans="1:35" x14ac:dyDescent="0.2">
      <c r="A187" s="23"/>
      <c r="B187" s="143" t="str">
        <f>IFERROR(VLOOKUP(A187,Cierre!A:K,2,FALSE),"")</f>
        <v/>
      </c>
      <c r="C187" s="24"/>
      <c r="D187" s="24"/>
      <c r="E187" s="25"/>
      <c r="F187" s="25"/>
      <c r="G187" s="26"/>
      <c r="H187" s="27"/>
      <c r="I187" s="27"/>
      <c r="J187" s="28">
        <f t="shared" si="41"/>
        <v>0</v>
      </c>
      <c r="K187" s="28">
        <f t="shared" si="40"/>
        <v>0</v>
      </c>
      <c r="L187" s="29"/>
      <c r="M187" s="30">
        <f t="shared" si="42"/>
        <v>0</v>
      </c>
      <c r="N187" s="31" t="str">
        <f>IF(H187="","",ROUND(M187/VLOOKUP(YEAR(H187),SMMLV!$A$2:$B$40,2,FALSE),1))</f>
        <v/>
      </c>
      <c r="O187" s="69" t="str">
        <f t="shared" si="43"/>
        <v/>
      </c>
      <c r="P187" s="69" t="str">
        <f t="shared" si="44"/>
        <v/>
      </c>
      <c r="Q187" s="32"/>
      <c r="R187" s="33"/>
      <c r="S187" s="33"/>
      <c r="T187" s="33"/>
      <c r="U187" s="33"/>
      <c r="V187" s="33"/>
      <c r="W187" s="34"/>
      <c r="X187" s="34"/>
      <c r="Y187" s="34"/>
      <c r="Z187" s="34"/>
      <c r="AA187" s="34"/>
      <c r="AB187" s="34"/>
      <c r="AC187" s="34"/>
      <c r="AD187" s="134">
        <f t="shared" si="45"/>
        <v>0</v>
      </c>
      <c r="AE187" s="134">
        <f t="shared" si="46"/>
        <v>0</v>
      </c>
      <c r="AF187" s="134">
        <f t="shared" si="47"/>
        <v>0</v>
      </c>
      <c r="AG187" s="134">
        <f t="shared" si="48"/>
        <v>0</v>
      </c>
      <c r="AH187" s="134">
        <f t="shared" si="49"/>
        <v>0</v>
      </c>
      <c r="AI187" s="134">
        <f t="shared" si="50"/>
        <v>0</v>
      </c>
    </row>
    <row r="188" spans="1:35" x14ac:dyDescent="0.2">
      <c r="A188" s="23"/>
      <c r="B188" s="143" t="str">
        <f>IFERROR(VLOOKUP(A188,Cierre!A:K,2,FALSE),"")</f>
        <v/>
      </c>
      <c r="C188" s="24"/>
      <c r="D188" s="24"/>
      <c r="E188" s="25"/>
      <c r="F188" s="25"/>
      <c r="G188" s="26"/>
      <c r="H188" s="27"/>
      <c r="I188" s="27"/>
      <c r="J188" s="28">
        <f t="shared" si="41"/>
        <v>0</v>
      </c>
      <c r="K188" s="28">
        <f t="shared" si="40"/>
        <v>0</v>
      </c>
      <c r="L188" s="29"/>
      <c r="M188" s="30">
        <f t="shared" si="42"/>
        <v>0</v>
      </c>
      <c r="N188" s="31" t="str">
        <f>IF(H188="","",ROUND(M188/VLOOKUP(YEAR(H188),SMMLV!$A$2:$B$40,2,FALSE),1))</f>
        <v/>
      </c>
      <c r="O188" s="69" t="str">
        <f t="shared" si="43"/>
        <v/>
      </c>
      <c r="P188" s="69" t="str">
        <f t="shared" si="44"/>
        <v/>
      </c>
      <c r="Q188" s="32"/>
      <c r="R188" s="33"/>
      <c r="S188" s="33"/>
      <c r="T188" s="33"/>
      <c r="U188" s="33"/>
      <c r="V188" s="33"/>
      <c r="W188" s="34"/>
      <c r="X188" s="34"/>
      <c r="Y188" s="34"/>
      <c r="Z188" s="34"/>
      <c r="AA188" s="34"/>
      <c r="AB188" s="34"/>
      <c r="AC188" s="34"/>
      <c r="AD188" s="134">
        <f t="shared" si="45"/>
        <v>0</v>
      </c>
      <c r="AE188" s="134">
        <f t="shared" si="46"/>
        <v>0</v>
      </c>
      <c r="AF188" s="134">
        <f t="shared" si="47"/>
        <v>0</v>
      </c>
      <c r="AG188" s="134">
        <f t="shared" si="48"/>
        <v>0</v>
      </c>
      <c r="AH188" s="134">
        <f t="shared" si="49"/>
        <v>0</v>
      </c>
      <c r="AI188" s="134">
        <f t="shared" si="50"/>
        <v>0</v>
      </c>
    </row>
    <row r="189" spans="1:35" x14ac:dyDescent="0.2">
      <c r="A189" s="23"/>
      <c r="B189" s="143" t="str">
        <f>IFERROR(VLOOKUP(A189,Cierre!A:K,2,FALSE),"")</f>
        <v/>
      </c>
      <c r="C189" s="24"/>
      <c r="D189" s="24"/>
      <c r="E189" s="25"/>
      <c r="F189" s="25"/>
      <c r="G189" s="26"/>
      <c r="H189" s="27"/>
      <c r="I189" s="27"/>
      <c r="J189" s="28">
        <f t="shared" si="41"/>
        <v>0</v>
      </c>
      <c r="K189" s="28">
        <f t="shared" si="40"/>
        <v>0</v>
      </c>
      <c r="L189" s="29"/>
      <c r="M189" s="30">
        <f t="shared" si="42"/>
        <v>0</v>
      </c>
      <c r="N189" s="31" t="str">
        <f>IF(H189="","",ROUND(M189/VLOOKUP(YEAR(H189),SMMLV!$A$2:$B$40,2,FALSE),1))</f>
        <v/>
      </c>
      <c r="O189" s="69" t="str">
        <f t="shared" si="43"/>
        <v/>
      </c>
      <c r="P189" s="69" t="str">
        <f t="shared" si="44"/>
        <v/>
      </c>
      <c r="Q189" s="32"/>
      <c r="R189" s="33"/>
      <c r="S189" s="33"/>
      <c r="T189" s="33"/>
      <c r="U189" s="33"/>
      <c r="V189" s="33"/>
      <c r="W189" s="34"/>
      <c r="X189" s="34"/>
      <c r="Y189" s="34"/>
      <c r="Z189" s="34"/>
      <c r="AA189" s="34"/>
      <c r="AB189" s="34"/>
      <c r="AC189" s="34"/>
      <c r="AD189" s="134">
        <f t="shared" si="45"/>
        <v>0</v>
      </c>
      <c r="AE189" s="134">
        <f t="shared" si="46"/>
        <v>0</v>
      </c>
      <c r="AF189" s="134">
        <f t="shared" si="47"/>
        <v>0</v>
      </c>
      <c r="AG189" s="134">
        <f t="shared" si="48"/>
        <v>0</v>
      </c>
      <c r="AH189" s="134">
        <f t="shared" si="49"/>
        <v>0</v>
      </c>
      <c r="AI189" s="134">
        <f t="shared" si="50"/>
        <v>0</v>
      </c>
    </row>
    <row r="190" spans="1:35" x14ac:dyDescent="0.2">
      <c r="A190" s="23"/>
      <c r="B190" s="143" t="str">
        <f>IFERROR(VLOOKUP(A190,Cierre!A:K,2,FALSE),"")</f>
        <v/>
      </c>
      <c r="C190" s="24"/>
      <c r="D190" s="24"/>
      <c r="E190" s="25"/>
      <c r="F190" s="25"/>
      <c r="G190" s="26"/>
      <c r="H190" s="27"/>
      <c r="I190" s="27"/>
      <c r="J190" s="28">
        <f t="shared" si="41"/>
        <v>0</v>
      </c>
      <c r="K190" s="28">
        <f t="shared" si="40"/>
        <v>0</v>
      </c>
      <c r="L190" s="29"/>
      <c r="M190" s="30">
        <f t="shared" si="42"/>
        <v>0</v>
      </c>
      <c r="N190" s="31" t="str">
        <f>IF(H190="","",ROUND(M190/VLOOKUP(YEAR(H190),SMMLV!$A$2:$B$40,2,FALSE),1))</f>
        <v/>
      </c>
      <c r="O190" s="69" t="str">
        <f t="shared" si="43"/>
        <v/>
      </c>
      <c r="P190" s="69" t="str">
        <f t="shared" si="44"/>
        <v/>
      </c>
      <c r="Q190" s="32"/>
      <c r="R190" s="33"/>
      <c r="S190" s="33"/>
      <c r="T190" s="33"/>
      <c r="U190" s="33"/>
      <c r="V190" s="33"/>
      <c r="W190" s="34"/>
      <c r="X190" s="34"/>
      <c r="Y190" s="34"/>
      <c r="Z190" s="34"/>
      <c r="AA190" s="34"/>
      <c r="AB190" s="34"/>
      <c r="AC190" s="34"/>
      <c r="AD190" s="134">
        <f t="shared" si="45"/>
        <v>0</v>
      </c>
      <c r="AE190" s="134">
        <f t="shared" si="46"/>
        <v>0</v>
      </c>
      <c r="AF190" s="134">
        <f t="shared" si="47"/>
        <v>0</v>
      </c>
      <c r="AG190" s="134">
        <f t="shared" si="48"/>
        <v>0</v>
      </c>
      <c r="AH190" s="134">
        <f t="shared" si="49"/>
        <v>0</v>
      </c>
      <c r="AI190" s="134">
        <f t="shared" si="50"/>
        <v>0</v>
      </c>
    </row>
    <row r="191" spans="1:35" x14ac:dyDescent="0.2">
      <c r="A191" s="23"/>
      <c r="B191" s="143" t="str">
        <f>IFERROR(VLOOKUP(A191,Cierre!A:K,2,FALSE),"")</f>
        <v/>
      </c>
      <c r="C191" s="24"/>
      <c r="D191" s="24"/>
      <c r="E191" s="25"/>
      <c r="F191" s="25"/>
      <c r="G191" s="26"/>
      <c r="H191" s="27"/>
      <c r="I191" s="27"/>
      <c r="J191" s="28">
        <f t="shared" si="41"/>
        <v>0</v>
      </c>
      <c r="K191" s="28">
        <f t="shared" si="40"/>
        <v>0</v>
      </c>
      <c r="L191" s="29"/>
      <c r="M191" s="30">
        <f t="shared" si="42"/>
        <v>0</v>
      </c>
      <c r="N191" s="31" t="str">
        <f>IF(H191="","",ROUND(M191/VLOOKUP(YEAR(H191),SMMLV!$A$2:$B$40,2,FALSE),1))</f>
        <v/>
      </c>
      <c r="O191" s="69" t="str">
        <f t="shared" si="43"/>
        <v/>
      </c>
      <c r="P191" s="69" t="str">
        <f t="shared" si="44"/>
        <v/>
      </c>
      <c r="Q191" s="32"/>
      <c r="R191" s="33"/>
      <c r="S191" s="33"/>
      <c r="T191" s="33"/>
      <c r="U191" s="33"/>
      <c r="V191" s="33"/>
      <c r="W191" s="34"/>
      <c r="X191" s="34"/>
      <c r="Y191" s="34"/>
      <c r="Z191" s="34"/>
      <c r="AA191" s="34"/>
      <c r="AB191" s="34"/>
      <c r="AC191" s="34"/>
      <c r="AD191" s="134">
        <f t="shared" si="45"/>
        <v>0</v>
      </c>
      <c r="AE191" s="134">
        <f t="shared" si="46"/>
        <v>0</v>
      </c>
      <c r="AF191" s="134">
        <f t="shared" si="47"/>
        <v>0</v>
      </c>
      <c r="AG191" s="134">
        <f t="shared" si="48"/>
        <v>0</v>
      </c>
      <c r="AH191" s="134">
        <f t="shared" si="49"/>
        <v>0</v>
      </c>
      <c r="AI191" s="134">
        <f t="shared" si="50"/>
        <v>0</v>
      </c>
    </row>
    <row r="192" spans="1:35" x14ac:dyDescent="0.2">
      <c r="A192" s="23"/>
      <c r="B192" s="143" t="str">
        <f>IFERROR(VLOOKUP(A192,Cierre!A:K,2,FALSE),"")</f>
        <v/>
      </c>
      <c r="C192" s="24"/>
      <c r="D192" s="24"/>
      <c r="E192" s="25"/>
      <c r="F192" s="25"/>
      <c r="G192" s="26"/>
      <c r="H192" s="27"/>
      <c r="I192" s="27"/>
      <c r="J192" s="28">
        <f t="shared" si="41"/>
        <v>0</v>
      </c>
      <c r="K192" s="28">
        <f t="shared" si="40"/>
        <v>0</v>
      </c>
      <c r="L192" s="29"/>
      <c r="M192" s="30">
        <f t="shared" si="42"/>
        <v>0</v>
      </c>
      <c r="N192" s="31" t="str">
        <f>IF(H192="","",ROUND(M192/VLOOKUP(YEAR(H192),SMMLV!$A$2:$B$40,2,FALSE),1))</f>
        <v/>
      </c>
      <c r="O192" s="69" t="str">
        <f t="shared" si="43"/>
        <v/>
      </c>
      <c r="P192" s="69" t="str">
        <f t="shared" si="44"/>
        <v/>
      </c>
      <c r="Q192" s="32"/>
      <c r="R192" s="33"/>
      <c r="S192" s="33"/>
      <c r="T192" s="33"/>
      <c r="U192" s="33"/>
      <c r="V192" s="33"/>
      <c r="W192" s="34"/>
      <c r="X192" s="34"/>
      <c r="Y192" s="34"/>
      <c r="Z192" s="34"/>
      <c r="AA192" s="34"/>
      <c r="AB192" s="34"/>
      <c r="AC192" s="34"/>
      <c r="AD192" s="134">
        <f t="shared" si="45"/>
        <v>0</v>
      </c>
      <c r="AE192" s="134">
        <f t="shared" si="46"/>
        <v>0</v>
      </c>
      <c r="AF192" s="134">
        <f t="shared" si="47"/>
        <v>0</v>
      </c>
      <c r="AG192" s="134">
        <f t="shared" si="48"/>
        <v>0</v>
      </c>
      <c r="AH192" s="134">
        <f t="shared" si="49"/>
        <v>0</v>
      </c>
      <c r="AI192" s="134">
        <f t="shared" si="50"/>
        <v>0</v>
      </c>
    </row>
    <row r="193" spans="1:35" x14ac:dyDescent="0.2">
      <c r="A193" s="23"/>
      <c r="B193" s="143" t="str">
        <f>IFERROR(VLOOKUP(A193,Cierre!A:K,2,FALSE),"")</f>
        <v/>
      </c>
      <c r="C193" s="24"/>
      <c r="D193" s="24"/>
      <c r="E193" s="25"/>
      <c r="F193" s="25"/>
      <c r="G193" s="26"/>
      <c r="H193" s="27"/>
      <c r="I193" s="27"/>
      <c r="J193" s="28">
        <f t="shared" si="41"/>
        <v>0</v>
      </c>
      <c r="K193" s="28">
        <f t="shared" si="40"/>
        <v>0</v>
      </c>
      <c r="L193" s="29"/>
      <c r="M193" s="30">
        <f t="shared" si="42"/>
        <v>0</v>
      </c>
      <c r="N193" s="31" t="str">
        <f>IF(H193="","",ROUND(M193/VLOOKUP(YEAR(H193),SMMLV!$A$2:$B$40,2,FALSE),1))</f>
        <v/>
      </c>
      <c r="O193" s="69" t="str">
        <f t="shared" si="43"/>
        <v/>
      </c>
      <c r="P193" s="69" t="str">
        <f t="shared" si="44"/>
        <v/>
      </c>
      <c r="Q193" s="32"/>
      <c r="R193" s="33"/>
      <c r="S193" s="33"/>
      <c r="T193" s="33"/>
      <c r="U193" s="33"/>
      <c r="V193" s="33"/>
      <c r="W193" s="34"/>
      <c r="X193" s="34"/>
      <c r="Y193" s="34"/>
      <c r="Z193" s="34"/>
      <c r="AA193" s="34"/>
      <c r="AB193" s="34"/>
      <c r="AC193" s="34"/>
      <c r="AD193" s="134">
        <f t="shared" si="45"/>
        <v>0</v>
      </c>
      <c r="AE193" s="134">
        <f t="shared" si="46"/>
        <v>0</v>
      </c>
      <c r="AF193" s="134">
        <f t="shared" si="47"/>
        <v>0</v>
      </c>
      <c r="AG193" s="134">
        <f t="shared" si="48"/>
        <v>0</v>
      </c>
      <c r="AH193" s="134">
        <f t="shared" si="49"/>
        <v>0</v>
      </c>
      <c r="AI193" s="134">
        <f t="shared" si="50"/>
        <v>0</v>
      </c>
    </row>
    <row r="194" spans="1:35" x14ac:dyDescent="0.2">
      <c r="A194" s="23"/>
      <c r="B194" s="143" t="str">
        <f>IFERROR(VLOOKUP(A194,Cierre!A:K,2,FALSE),"")</f>
        <v/>
      </c>
      <c r="C194" s="24"/>
      <c r="D194" s="24"/>
      <c r="E194" s="25"/>
      <c r="F194" s="25"/>
      <c r="G194" s="26"/>
      <c r="H194" s="27"/>
      <c r="I194" s="27"/>
      <c r="J194" s="28">
        <f t="shared" si="41"/>
        <v>0</v>
      </c>
      <c r="K194" s="28">
        <f t="shared" ref="K194:K257" si="51">IF(H194="",0,ROUND(((((I194-H194)+1)/360)*12)-J194,1))</f>
        <v>0</v>
      </c>
      <c r="L194" s="29"/>
      <c r="M194" s="30">
        <f t="shared" si="42"/>
        <v>0</v>
      </c>
      <c r="N194" s="31" t="str">
        <f>IF(H194="","",ROUND(M194/VLOOKUP(YEAR(H194),SMMLV!$A$2:$B$40,2,FALSE),1))</f>
        <v/>
      </c>
      <c r="O194" s="69" t="str">
        <f t="shared" si="43"/>
        <v/>
      </c>
      <c r="P194" s="69" t="str">
        <f t="shared" si="44"/>
        <v/>
      </c>
      <c r="Q194" s="32"/>
      <c r="R194" s="33"/>
      <c r="S194" s="33"/>
      <c r="T194" s="33"/>
      <c r="U194" s="33"/>
      <c r="V194" s="33"/>
      <c r="W194" s="34"/>
      <c r="X194" s="34"/>
      <c r="Y194" s="34"/>
      <c r="Z194" s="34"/>
      <c r="AA194" s="34"/>
      <c r="AB194" s="34"/>
      <c r="AC194" s="34"/>
      <c r="AD194" s="134">
        <f t="shared" si="45"/>
        <v>0</v>
      </c>
      <c r="AE194" s="134">
        <f t="shared" si="46"/>
        <v>0</v>
      </c>
      <c r="AF194" s="134">
        <f t="shared" si="47"/>
        <v>0</v>
      </c>
      <c r="AG194" s="134">
        <f t="shared" si="48"/>
        <v>0</v>
      </c>
      <c r="AH194" s="134">
        <f t="shared" si="49"/>
        <v>0</v>
      </c>
      <c r="AI194" s="134">
        <f t="shared" si="50"/>
        <v>0</v>
      </c>
    </row>
    <row r="195" spans="1:35" x14ac:dyDescent="0.2">
      <c r="A195" s="23"/>
      <c r="B195" s="143" t="str">
        <f>IFERROR(VLOOKUP(A195,Cierre!A:K,2,FALSE),"")</f>
        <v/>
      </c>
      <c r="C195" s="24"/>
      <c r="D195" s="24"/>
      <c r="E195" s="25"/>
      <c r="F195" s="25"/>
      <c r="G195" s="26"/>
      <c r="H195" s="27"/>
      <c r="I195" s="27"/>
      <c r="J195" s="28">
        <f t="shared" ref="J195:J258" si="52">AD195+AE195+AF195+AG195+AH195+AI195</f>
        <v>0</v>
      </c>
      <c r="K195" s="28">
        <f t="shared" si="51"/>
        <v>0</v>
      </c>
      <c r="L195" s="29"/>
      <c r="M195" s="30">
        <f t="shared" si="42"/>
        <v>0</v>
      </c>
      <c r="N195" s="31" t="str">
        <f>IF(H195="","",ROUND(M195/VLOOKUP(YEAR(H195),SMMLV!$A$2:$B$40,2,FALSE),1))</f>
        <v/>
      </c>
      <c r="O195" s="69" t="str">
        <f t="shared" si="43"/>
        <v/>
      </c>
      <c r="P195" s="69" t="str">
        <f t="shared" si="44"/>
        <v/>
      </c>
      <c r="Q195" s="32"/>
      <c r="R195" s="33"/>
      <c r="S195" s="33"/>
      <c r="T195" s="33"/>
      <c r="U195" s="33"/>
      <c r="V195" s="33"/>
      <c r="W195" s="34"/>
      <c r="X195" s="34"/>
      <c r="Y195" s="34"/>
      <c r="Z195" s="34"/>
      <c r="AA195" s="34"/>
      <c r="AB195" s="34"/>
      <c r="AC195" s="34"/>
      <c r="AD195" s="134">
        <f t="shared" si="45"/>
        <v>0</v>
      </c>
      <c r="AE195" s="134">
        <f t="shared" si="46"/>
        <v>0</v>
      </c>
      <c r="AF195" s="134">
        <f t="shared" si="47"/>
        <v>0</v>
      </c>
      <c r="AG195" s="134">
        <f t="shared" si="48"/>
        <v>0</v>
      </c>
      <c r="AH195" s="134">
        <f t="shared" si="49"/>
        <v>0</v>
      </c>
      <c r="AI195" s="134">
        <f t="shared" si="50"/>
        <v>0</v>
      </c>
    </row>
    <row r="196" spans="1:35" x14ac:dyDescent="0.2">
      <c r="A196" s="23"/>
      <c r="B196" s="143" t="str">
        <f>IFERROR(VLOOKUP(A196,Cierre!A:K,2,FALSE),"")</f>
        <v/>
      </c>
      <c r="C196" s="24"/>
      <c r="D196" s="24"/>
      <c r="E196" s="25"/>
      <c r="F196" s="25"/>
      <c r="G196" s="26"/>
      <c r="H196" s="27"/>
      <c r="I196" s="27"/>
      <c r="J196" s="28">
        <f t="shared" si="52"/>
        <v>0</v>
      </c>
      <c r="K196" s="28">
        <f t="shared" si="51"/>
        <v>0</v>
      </c>
      <c r="L196" s="29"/>
      <c r="M196" s="30">
        <f t="shared" si="42"/>
        <v>0</v>
      </c>
      <c r="N196" s="31" t="str">
        <f>IF(H196="","",ROUND(M196/VLOOKUP(YEAR(H196),SMMLV!$A$2:$B$40,2,FALSE),1))</f>
        <v/>
      </c>
      <c r="O196" s="69" t="str">
        <f t="shared" si="43"/>
        <v/>
      </c>
      <c r="P196" s="69" t="str">
        <f t="shared" si="44"/>
        <v/>
      </c>
      <c r="Q196" s="32"/>
      <c r="R196" s="33"/>
      <c r="S196" s="33"/>
      <c r="T196" s="33"/>
      <c r="U196" s="33"/>
      <c r="V196" s="33"/>
      <c r="W196" s="34"/>
      <c r="X196" s="34"/>
      <c r="Y196" s="34"/>
      <c r="Z196" s="34"/>
      <c r="AA196" s="34"/>
      <c r="AB196" s="34"/>
      <c r="AC196" s="34"/>
      <c r="AD196" s="134">
        <f t="shared" si="45"/>
        <v>0</v>
      </c>
      <c r="AE196" s="134">
        <f t="shared" si="46"/>
        <v>0</v>
      </c>
      <c r="AF196" s="134">
        <f t="shared" si="47"/>
        <v>0</v>
      </c>
      <c r="AG196" s="134">
        <f t="shared" si="48"/>
        <v>0</v>
      </c>
      <c r="AH196" s="134">
        <f t="shared" si="49"/>
        <v>0</v>
      </c>
      <c r="AI196" s="134">
        <f t="shared" si="50"/>
        <v>0</v>
      </c>
    </row>
    <row r="197" spans="1:35" x14ac:dyDescent="0.2">
      <c r="A197" s="23"/>
      <c r="B197" s="143" t="str">
        <f>IFERROR(VLOOKUP(A197,Cierre!A:K,2,FALSE),"")</f>
        <v/>
      </c>
      <c r="C197" s="24"/>
      <c r="D197" s="24"/>
      <c r="E197" s="25"/>
      <c r="F197" s="25"/>
      <c r="G197" s="26"/>
      <c r="H197" s="27"/>
      <c r="I197" s="27"/>
      <c r="J197" s="28">
        <f t="shared" si="52"/>
        <v>0</v>
      </c>
      <c r="K197" s="28">
        <f t="shared" si="51"/>
        <v>0</v>
      </c>
      <c r="L197" s="29"/>
      <c r="M197" s="30">
        <f t="shared" si="42"/>
        <v>0</v>
      </c>
      <c r="N197" s="31" t="str">
        <f>IF(H197="","",ROUND(M197/VLOOKUP(YEAR(H197),SMMLV!$A$2:$B$40,2,FALSE),1))</f>
        <v/>
      </c>
      <c r="O197" s="69" t="str">
        <f t="shared" si="43"/>
        <v/>
      </c>
      <c r="P197" s="69" t="str">
        <f t="shared" si="44"/>
        <v/>
      </c>
      <c r="Q197" s="32"/>
      <c r="R197" s="33"/>
      <c r="S197" s="33"/>
      <c r="T197" s="33"/>
      <c r="U197" s="33"/>
      <c r="V197" s="33"/>
      <c r="W197" s="34"/>
      <c r="X197" s="34"/>
      <c r="Y197" s="34"/>
      <c r="Z197" s="34"/>
      <c r="AA197" s="34"/>
      <c r="AB197" s="34"/>
      <c r="AC197" s="34"/>
      <c r="AD197" s="134">
        <f t="shared" si="45"/>
        <v>0</v>
      </c>
      <c r="AE197" s="134">
        <f t="shared" si="46"/>
        <v>0</v>
      </c>
      <c r="AF197" s="134">
        <f t="shared" si="47"/>
        <v>0</v>
      </c>
      <c r="AG197" s="134">
        <f t="shared" si="48"/>
        <v>0</v>
      </c>
      <c r="AH197" s="134">
        <f t="shared" si="49"/>
        <v>0</v>
      </c>
      <c r="AI197" s="134">
        <f t="shared" si="50"/>
        <v>0</v>
      </c>
    </row>
    <row r="198" spans="1:35" x14ac:dyDescent="0.2">
      <c r="A198" s="23"/>
      <c r="B198" s="143" t="str">
        <f>IFERROR(VLOOKUP(A198,Cierre!A:K,2,FALSE),"")</f>
        <v/>
      </c>
      <c r="C198" s="24"/>
      <c r="D198" s="24"/>
      <c r="E198" s="25"/>
      <c r="F198" s="25"/>
      <c r="G198" s="26"/>
      <c r="H198" s="27"/>
      <c r="I198" s="27"/>
      <c r="J198" s="28">
        <f t="shared" si="52"/>
        <v>0</v>
      </c>
      <c r="K198" s="28">
        <f t="shared" si="51"/>
        <v>0</v>
      </c>
      <c r="L198" s="29"/>
      <c r="M198" s="30">
        <f t="shared" si="42"/>
        <v>0</v>
      </c>
      <c r="N198" s="31" t="str">
        <f>IF(H198="","",ROUND(M198/VLOOKUP(YEAR(H198),SMMLV!$A$2:$B$40,2,FALSE),1))</f>
        <v/>
      </c>
      <c r="O198" s="69" t="str">
        <f t="shared" si="43"/>
        <v/>
      </c>
      <c r="P198" s="69" t="str">
        <f t="shared" si="44"/>
        <v/>
      </c>
      <c r="Q198" s="32"/>
      <c r="R198" s="33"/>
      <c r="S198" s="33"/>
      <c r="T198" s="33"/>
      <c r="U198" s="33"/>
      <c r="V198" s="33"/>
      <c r="W198" s="34"/>
      <c r="X198" s="34"/>
      <c r="Y198" s="34"/>
      <c r="Z198" s="34"/>
      <c r="AA198" s="34"/>
      <c r="AB198" s="34"/>
      <c r="AC198" s="34"/>
      <c r="AD198" s="134">
        <f t="shared" si="45"/>
        <v>0</v>
      </c>
      <c r="AE198" s="134">
        <f t="shared" si="46"/>
        <v>0</v>
      </c>
      <c r="AF198" s="134">
        <f t="shared" si="47"/>
        <v>0</v>
      </c>
      <c r="AG198" s="134">
        <f t="shared" si="48"/>
        <v>0</v>
      </c>
      <c r="AH198" s="134">
        <f t="shared" si="49"/>
        <v>0</v>
      </c>
      <c r="AI198" s="134">
        <f t="shared" si="50"/>
        <v>0</v>
      </c>
    </row>
    <row r="199" spans="1:35" x14ac:dyDescent="0.2">
      <c r="A199" s="23"/>
      <c r="B199" s="143" t="str">
        <f>IFERROR(VLOOKUP(A199,Cierre!A:K,2,FALSE),"")</f>
        <v/>
      </c>
      <c r="C199" s="24"/>
      <c r="D199" s="24"/>
      <c r="E199" s="25"/>
      <c r="F199" s="25"/>
      <c r="G199" s="26"/>
      <c r="H199" s="27"/>
      <c r="I199" s="27"/>
      <c r="J199" s="28">
        <f t="shared" si="52"/>
        <v>0</v>
      </c>
      <c r="K199" s="28">
        <f t="shared" si="51"/>
        <v>0</v>
      </c>
      <c r="L199" s="29"/>
      <c r="M199" s="30">
        <f t="shared" ref="M199:M262" si="53">ROUND(L199*G199,0)</f>
        <v>0</v>
      </c>
      <c r="N199" s="31" t="str">
        <f>IF(H199="","",ROUND(M199/VLOOKUP(YEAR(H199),SMMLV!$A$2:$B$40,2,FALSE),1))</f>
        <v/>
      </c>
      <c r="O199" s="69" t="str">
        <f t="shared" ref="O199:O262" si="54">IFERROR(ROUND(N199/K199,2),"")</f>
        <v/>
      </c>
      <c r="P199" s="69" t="str">
        <f t="shared" ref="P199:P262" si="55">N199</f>
        <v/>
      </c>
      <c r="Q199" s="32"/>
      <c r="R199" s="33"/>
      <c r="S199" s="33"/>
      <c r="T199" s="33"/>
      <c r="U199" s="33"/>
      <c r="V199" s="33"/>
      <c r="W199" s="34"/>
      <c r="X199" s="34"/>
      <c r="Y199" s="34"/>
      <c r="Z199" s="34"/>
      <c r="AA199" s="34"/>
      <c r="AB199" s="34"/>
      <c r="AC199" s="34"/>
      <c r="AD199" s="134">
        <f t="shared" si="45"/>
        <v>0</v>
      </c>
      <c r="AE199" s="134">
        <f t="shared" si="46"/>
        <v>0</v>
      </c>
      <c r="AF199" s="134">
        <f t="shared" si="47"/>
        <v>0</v>
      </c>
      <c r="AG199" s="134">
        <f t="shared" si="48"/>
        <v>0</v>
      </c>
      <c r="AH199" s="134">
        <f t="shared" si="49"/>
        <v>0</v>
      </c>
      <c r="AI199" s="134">
        <f t="shared" si="50"/>
        <v>0</v>
      </c>
    </row>
    <row r="200" spans="1:35" x14ac:dyDescent="0.2">
      <c r="A200" s="23"/>
      <c r="B200" s="143" t="str">
        <f>IFERROR(VLOOKUP(A200,Cierre!A:K,2,FALSE),"")</f>
        <v/>
      </c>
      <c r="C200" s="24"/>
      <c r="D200" s="24"/>
      <c r="E200" s="25"/>
      <c r="F200" s="25"/>
      <c r="G200" s="26"/>
      <c r="H200" s="27"/>
      <c r="I200" s="27"/>
      <c r="J200" s="28">
        <f t="shared" si="52"/>
        <v>0</v>
      </c>
      <c r="K200" s="28">
        <f t="shared" si="51"/>
        <v>0</v>
      </c>
      <c r="L200" s="29"/>
      <c r="M200" s="30">
        <f t="shared" si="53"/>
        <v>0</v>
      </c>
      <c r="N200" s="31" t="str">
        <f>IF(H200="","",ROUND(M200/VLOOKUP(YEAR(H200),SMMLV!$A$2:$B$40,2,FALSE),1))</f>
        <v/>
      </c>
      <c r="O200" s="69" t="str">
        <f t="shared" si="54"/>
        <v/>
      </c>
      <c r="P200" s="69" t="str">
        <f t="shared" si="55"/>
        <v/>
      </c>
      <c r="Q200" s="32"/>
      <c r="R200" s="33"/>
      <c r="S200" s="33"/>
      <c r="T200" s="33"/>
      <c r="U200" s="33"/>
      <c r="V200" s="33"/>
      <c r="W200" s="34"/>
      <c r="X200" s="34"/>
      <c r="Y200" s="34"/>
      <c r="Z200" s="34"/>
      <c r="AA200" s="34"/>
      <c r="AB200" s="34"/>
      <c r="AC200" s="34"/>
      <c r="AD200" s="134">
        <f t="shared" si="45"/>
        <v>0</v>
      </c>
      <c r="AE200" s="134">
        <f t="shared" si="46"/>
        <v>0</v>
      </c>
      <c r="AF200" s="134">
        <f t="shared" si="47"/>
        <v>0</v>
      </c>
      <c r="AG200" s="134">
        <f t="shared" si="48"/>
        <v>0</v>
      </c>
      <c r="AH200" s="134">
        <f t="shared" si="49"/>
        <v>0</v>
      </c>
      <c r="AI200" s="134">
        <f t="shared" si="50"/>
        <v>0</v>
      </c>
    </row>
    <row r="201" spans="1:35" x14ac:dyDescent="0.2">
      <c r="A201" s="23"/>
      <c r="B201" s="143" t="str">
        <f>IFERROR(VLOOKUP(A201,Cierre!A:K,2,FALSE),"")</f>
        <v/>
      </c>
      <c r="C201" s="24"/>
      <c r="D201" s="24"/>
      <c r="E201" s="25"/>
      <c r="F201" s="25"/>
      <c r="G201" s="26"/>
      <c r="H201" s="27"/>
      <c r="I201" s="27"/>
      <c r="J201" s="28">
        <f t="shared" si="52"/>
        <v>0</v>
      </c>
      <c r="K201" s="28">
        <f t="shared" si="51"/>
        <v>0</v>
      </c>
      <c r="L201" s="29"/>
      <c r="M201" s="30">
        <f t="shared" si="53"/>
        <v>0</v>
      </c>
      <c r="N201" s="31" t="str">
        <f>IF(H201="","",ROUND(M201/VLOOKUP(YEAR(H201),SMMLV!$A$2:$B$40,2,FALSE),1))</f>
        <v/>
      </c>
      <c r="O201" s="69" t="str">
        <f t="shared" si="54"/>
        <v/>
      </c>
      <c r="P201" s="69" t="str">
        <f t="shared" si="55"/>
        <v/>
      </c>
      <c r="Q201" s="32"/>
      <c r="R201" s="33"/>
      <c r="S201" s="33"/>
      <c r="T201" s="33"/>
      <c r="U201" s="33"/>
      <c r="V201" s="33"/>
      <c r="W201" s="34"/>
      <c r="X201" s="34"/>
      <c r="Y201" s="34"/>
      <c r="Z201" s="34"/>
      <c r="AA201" s="34"/>
      <c r="AB201" s="34"/>
      <c r="AC201" s="34"/>
      <c r="AD201" s="134">
        <f t="shared" si="45"/>
        <v>0</v>
      </c>
      <c r="AE201" s="134">
        <f t="shared" si="46"/>
        <v>0</v>
      </c>
      <c r="AF201" s="134">
        <f t="shared" si="47"/>
        <v>0</v>
      </c>
      <c r="AG201" s="134">
        <f t="shared" si="48"/>
        <v>0</v>
      </c>
      <c r="AH201" s="134">
        <f t="shared" si="49"/>
        <v>0</v>
      </c>
      <c r="AI201" s="134">
        <f t="shared" si="50"/>
        <v>0</v>
      </c>
    </row>
    <row r="202" spans="1:35" x14ac:dyDescent="0.2">
      <c r="A202" s="23"/>
      <c r="B202" s="143" t="str">
        <f>IFERROR(VLOOKUP(A202,Cierre!A:K,2,FALSE),"")</f>
        <v/>
      </c>
      <c r="C202" s="24"/>
      <c r="D202" s="24"/>
      <c r="E202" s="25"/>
      <c r="F202" s="25"/>
      <c r="G202" s="26"/>
      <c r="H202" s="27"/>
      <c r="I202" s="27"/>
      <c r="J202" s="28">
        <f t="shared" si="52"/>
        <v>0</v>
      </c>
      <c r="K202" s="28">
        <f t="shared" si="51"/>
        <v>0</v>
      </c>
      <c r="L202" s="29"/>
      <c r="M202" s="30">
        <f t="shared" si="53"/>
        <v>0</v>
      </c>
      <c r="N202" s="31" t="str">
        <f>IF(H202="","",ROUND(M202/VLOOKUP(YEAR(H202),SMMLV!$A$2:$B$40,2,FALSE),1))</f>
        <v/>
      </c>
      <c r="O202" s="69" t="str">
        <f t="shared" si="54"/>
        <v/>
      </c>
      <c r="P202" s="69" t="str">
        <f t="shared" si="55"/>
        <v/>
      </c>
      <c r="Q202" s="32"/>
      <c r="R202" s="33"/>
      <c r="S202" s="33"/>
      <c r="T202" s="33"/>
      <c r="U202" s="33"/>
      <c r="V202" s="33"/>
      <c r="W202" s="34"/>
      <c r="X202" s="34"/>
      <c r="Y202" s="34"/>
      <c r="Z202" s="34"/>
      <c r="AA202" s="34"/>
      <c r="AB202" s="34"/>
      <c r="AC202" s="34"/>
      <c r="AD202" s="134">
        <f t="shared" si="45"/>
        <v>0</v>
      </c>
      <c r="AE202" s="134">
        <f t="shared" si="46"/>
        <v>0</v>
      </c>
      <c r="AF202" s="134">
        <f t="shared" si="47"/>
        <v>0</v>
      </c>
      <c r="AG202" s="134">
        <f t="shared" si="48"/>
        <v>0</v>
      </c>
      <c r="AH202" s="134">
        <f t="shared" si="49"/>
        <v>0</v>
      </c>
      <c r="AI202" s="134">
        <f t="shared" si="50"/>
        <v>0</v>
      </c>
    </row>
    <row r="203" spans="1:35" x14ac:dyDescent="0.2">
      <c r="A203" s="23"/>
      <c r="B203" s="143" t="str">
        <f>IFERROR(VLOOKUP(A203,Cierre!A:K,2,FALSE),"")</f>
        <v/>
      </c>
      <c r="C203" s="24"/>
      <c r="D203" s="24"/>
      <c r="E203" s="25"/>
      <c r="F203" s="25"/>
      <c r="G203" s="26"/>
      <c r="H203" s="27"/>
      <c r="I203" s="27"/>
      <c r="J203" s="28">
        <f t="shared" si="52"/>
        <v>0</v>
      </c>
      <c r="K203" s="28">
        <f t="shared" si="51"/>
        <v>0</v>
      </c>
      <c r="L203" s="29"/>
      <c r="M203" s="30">
        <f t="shared" si="53"/>
        <v>0</v>
      </c>
      <c r="N203" s="31" t="str">
        <f>IF(H203="","",ROUND(M203/VLOOKUP(YEAR(H203),SMMLV!$A$2:$B$40,2,FALSE),1))</f>
        <v/>
      </c>
      <c r="O203" s="69" t="str">
        <f t="shared" si="54"/>
        <v/>
      </c>
      <c r="P203" s="69" t="str">
        <f t="shared" si="55"/>
        <v/>
      </c>
      <c r="Q203" s="32"/>
      <c r="R203" s="33"/>
      <c r="S203" s="33"/>
      <c r="T203" s="33"/>
      <c r="U203" s="33"/>
      <c r="V203" s="33"/>
      <c r="W203" s="34"/>
      <c r="X203" s="34"/>
      <c r="Y203" s="34"/>
      <c r="Z203" s="34"/>
      <c r="AA203" s="34"/>
      <c r="AB203" s="34"/>
      <c r="AC203" s="34"/>
      <c r="AD203" s="134">
        <f t="shared" si="45"/>
        <v>0</v>
      </c>
      <c r="AE203" s="134">
        <f t="shared" si="46"/>
        <v>0</v>
      </c>
      <c r="AF203" s="134">
        <f t="shared" si="47"/>
        <v>0</v>
      </c>
      <c r="AG203" s="134">
        <f t="shared" si="48"/>
        <v>0</v>
      </c>
      <c r="AH203" s="134">
        <f t="shared" si="49"/>
        <v>0</v>
      </c>
      <c r="AI203" s="134">
        <f t="shared" si="50"/>
        <v>0</v>
      </c>
    </row>
    <row r="204" spans="1:35" x14ac:dyDescent="0.2">
      <c r="A204" s="23"/>
      <c r="B204" s="143" t="str">
        <f>IFERROR(VLOOKUP(A204,Cierre!A:K,2,FALSE),"")</f>
        <v/>
      </c>
      <c r="C204" s="24"/>
      <c r="D204" s="24"/>
      <c r="E204" s="25"/>
      <c r="F204" s="25"/>
      <c r="G204" s="26"/>
      <c r="H204" s="27"/>
      <c r="I204" s="27"/>
      <c r="J204" s="28">
        <f t="shared" si="52"/>
        <v>0</v>
      </c>
      <c r="K204" s="28">
        <f t="shared" si="51"/>
        <v>0</v>
      </c>
      <c r="L204" s="29"/>
      <c r="M204" s="30">
        <f t="shared" si="53"/>
        <v>0</v>
      </c>
      <c r="N204" s="31" t="str">
        <f>IF(H204="","",ROUND(M204/VLOOKUP(YEAR(H204),SMMLV!$A$2:$B$40,2,FALSE),1))</f>
        <v/>
      </c>
      <c r="O204" s="69" t="str">
        <f t="shared" si="54"/>
        <v/>
      </c>
      <c r="P204" s="69" t="str">
        <f t="shared" si="55"/>
        <v/>
      </c>
      <c r="Q204" s="32"/>
      <c r="R204" s="33"/>
      <c r="S204" s="33"/>
      <c r="T204" s="33"/>
      <c r="U204" s="33"/>
      <c r="V204" s="33"/>
      <c r="W204" s="34"/>
      <c r="X204" s="34"/>
      <c r="Y204" s="34"/>
      <c r="Z204" s="34"/>
      <c r="AA204" s="34"/>
      <c r="AB204" s="34"/>
      <c r="AC204" s="34"/>
      <c r="AD204" s="134">
        <f t="shared" si="45"/>
        <v>0</v>
      </c>
      <c r="AE204" s="134">
        <f t="shared" si="46"/>
        <v>0</v>
      </c>
      <c r="AF204" s="134">
        <f t="shared" si="47"/>
        <v>0</v>
      </c>
      <c r="AG204" s="134">
        <f t="shared" si="48"/>
        <v>0</v>
      </c>
      <c r="AH204" s="134">
        <f t="shared" si="49"/>
        <v>0</v>
      </c>
      <c r="AI204" s="134">
        <f t="shared" si="50"/>
        <v>0</v>
      </c>
    </row>
    <row r="205" spans="1:35" x14ac:dyDescent="0.2">
      <c r="A205" s="23"/>
      <c r="B205" s="143" t="str">
        <f>IFERROR(VLOOKUP(A205,Cierre!A:K,2,FALSE),"")</f>
        <v/>
      </c>
      <c r="C205" s="24"/>
      <c r="D205" s="24"/>
      <c r="E205" s="25"/>
      <c r="F205" s="25"/>
      <c r="G205" s="26"/>
      <c r="H205" s="27"/>
      <c r="I205" s="27"/>
      <c r="J205" s="28">
        <f t="shared" si="52"/>
        <v>0</v>
      </c>
      <c r="K205" s="28">
        <f t="shared" si="51"/>
        <v>0</v>
      </c>
      <c r="L205" s="29"/>
      <c r="M205" s="30">
        <f t="shared" si="53"/>
        <v>0</v>
      </c>
      <c r="N205" s="31" t="str">
        <f>IF(H205="","",ROUND(M205/VLOOKUP(YEAR(H205),SMMLV!$A$2:$B$40,2,FALSE),1))</f>
        <v/>
      </c>
      <c r="O205" s="69" t="str">
        <f t="shared" si="54"/>
        <v/>
      </c>
      <c r="P205" s="69" t="str">
        <f t="shared" si="55"/>
        <v/>
      </c>
      <c r="Q205" s="32"/>
      <c r="R205" s="33"/>
      <c r="S205" s="33"/>
      <c r="T205" s="33"/>
      <c r="U205" s="33"/>
      <c r="V205" s="33"/>
      <c r="W205" s="34"/>
      <c r="X205" s="34"/>
      <c r="Y205" s="34"/>
      <c r="Z205" s="34"/>
      <c r="AA205" s="34"/>
      <c r="AB205" s="34"/>
      <c r="AC205" s="34"/>
      <c r="AD205" s="134">
        <f t="shared" si="45"/>
        <v>0</v>
      </c>
      <c r="AE205" s="134">
        <f t="shared" si="46"/>
        <v>0</v>
      </c>
      <c r="AF205" s="134">
        <f t="shared" si="47"/>
        <v>0</v>
      </c>
      <c r="AG205" s="134">
        <f t="shared" si="48"/>
        <v>0</v>
      </c>
      <c r="AH205" s="134">
        <f t="shared" si="49"/>
        <v>0</v>
      </c>
      <c r="AI205" s="134">
        <f t="shared" si="50"/>
        <v>0</v>
      </c>
    </row>
    <row r="206" spans="1:35" x14ac:dyDescent="0.2">
      <c r="A206" s="23"/>
      <c r="B206" s="143" t="str">
        <f>IFERROR(VLOOKUP(A206,Cierre!A:K,2,FALSE),"")</f>
        <v/>
      </c>
      <c r="C206" s="24"/>
      <c r="D206" s="24"/>
      <c r="E206" s="25"/>
      <c r="F206" s="25"/>
      <c r="G206" s="26"/>
      <c r="H206" s="27"/>
      <c r="I206" s="27"/>
      <c r="J206" s="28">
        <f t="shared" si="52"/>
        <v>0</v>
      </c>
      <c r="K206" s="28">
        <f t="shared" si="51"/>
        <v>0</v>
      </c>
      <c r="L206" s="29"/>
      <c r="M206" s="30">
        <f t="shared" si="53"/>
        <v>0</v>
      </c>
      <c r="N206" s="31" t="str">
        <f>IF(H206="","",ROUND(M206/VLOOKUP(YEAR(H206),SMMLV!$A$2:$B$40,2,FALSE),1))</f>
        <v/>
      </c>
      <c r="O206" s="69" t="str">
        <f t="shared" si="54"/>
        <v/>
      </c>
      <c r="P206" s="69" t="str">
        <f t="shared" si="55"/>
        <v/>
      </c>
      <c r="Q206" s="32"/>
      <c r="R206" s="33"/>
      <c r="S206" s="33"/>
      <c r="T206" s="33"/>
      <c r="U206" s="33"/>
      <c r="V206" s="33"/>
      <c r="W206" s="34"/>
      <c r="X206" s="34"/>
      <c r="Y206" s="34"/>
      <c r="Z206" s="34"/>
      <c r="AA206" s="34"/>
      <c r="AB206" s="34"/>
      <c r="AC206" s="34"/>
      <c r="AD206" s="134">
        <f t="shared" si="45"/>
        <v>0</v>
      </c>
      <c r="AE206" s="134">
        <f t="shared" si="46"/>
        <v>0</v>
      </c>
      <c r="AF206" s="134">
        <f t="shared" si="47"/>
        <v>0</v>
      </c>
      <c r="AG206" s="134">
        <f t="shared" si="48"/>
        <v>0</v>
      </c>
      <c r="AH206" s="134">
        <f t="shared" si="49"/>
        <v>0</v>
      </c>
      <c r="AI206" s="134">
        <f t="shared" si="50"/>
        <v>0</v>
      </c>
    </row>
    <row r="207" spans="1:35" x14ac:dyDescent="0.2">
      <c r="A207" s="23"/>
      <c r="B207" s="143" t="str">
        <f>IFERROR(VLOOKUP(A207,Cierre!A:K,2,FALSE),"")</f>
        <v/>
      </c>
      <c r="C207" s="24"/>
      <c r="D207" s="24"/>
      <c r="E207" s="25"/>
      <c r="F207" s="25"/>
      <c r="G207" s="26"/>
      <c r="H207" s="27"/>
      <c r="I207" s="27"/>
      <c r="J207" s="28">
        <f t="shared" si="52"/>
        <v>0</v>
      </c>
      <c r="K207" s="28">
        <f t="shared" si="51"/>
        <v>0</v>
      </c>
      <c r="L207" s="29"/>
      <c r="M207" s="30">
        <f t="shared" si="53"/>
        <v>0</v>
      </c>
      <c r="N207" s="31" t="str">
        <f>IF(H207="","",ROUND(M207/VLOOKUP(YEAR(H207),SMMLV!$A$2:$B$40,2,FALSE),1))</f>
        <v/>
      </c>
      <c r="O207" s="69" t="str">
        <f t="shared" si="54"/>
        <v/>
      </c>
      <c r="P207" s="69" t="str">
        <f t="shared" si="55"/>
        <v/>
      </c>
      <c r="Q207" s="32"/>
      <c r="R207" s="33"/>
      <c r="S207" s="33"/>
      <c r="T207" s="33"/>
      <c r="U207" s="33"/>
      <c r="V207" s="33"/>
      <c r="W207" s="34"/>
      <c r="X207" s="34"/>
      <c r="Y207" s="34"/>
      <c r="Z207" s="34"/>
      <c r="AA207" s="34"/>
      <c r="AB207" s="34"/>
      <c r="AC207" s="34"/>
      <c r="AD207" s="134">
        <f t="shared" si="45"/>
        <v>0</v>
      </c>
      <c r="AE207" s="134">
        <f t="shared" si="46"/>
        <v>0</v>
      </c>
      <c r="AF207" s="134">
        <f t="shared" si="47"/>
        <v>0</v>
      </c>
      <c r="AG207" s="134">
        <f t="shared" si="48"/>
        <v>0</v>
      </c>
      <c r="AH207" s="134">
        <f t="shared" si="49"/>
        <v>0</v>
      </c>
      <c r="AI207" s="134">
        <f t="shared" si="50"/>
        <v>0</v>
      </c>
    </row>
    <row r="208" spans="1:35" x14ac:dyDescent="0.2">
      <c r="A208" s="23"/>
      <c r="B208" s="143" t="str">
        <f>IFERROR(VLOOKUP(A208,Cierre!A:K,2,FALSE),"")</f>
        <v/>
      </c>
      <c r="C208" s="24"/>
      <c r="D208" s="24"/>
      <c r="E208" s="25"/>
      <c r="F208" s="25"/>
      <c r="G208" s="26"/>
      <c r="H208" s="27"/>
      <c r="I208" s="27"/>
      <c r="J208" s="28">
        <f t="shared" si="52"/>
        <v>0</v>
      </c>
      <c r="K208" s="28">
        <f t="shared" si="51"/>
        <v>0</v>
      </c>
      <c r="L208" s="29"/>
      <c r="M208" s="30">
        <f t="shared" si="53"/>
        <v>0</v>
      </c>
      <c r="N208" s="31" t="str">
        <f>IF(H208="","",ROUND(M208/VLOOKUP(YEAR(H208),SMMLV!$A$2:$B$40,2,FALSE),1))</f>
        <v/>
      </c>
      <c r="O208" s="69" t="str">
        <f t="shared" si="54"/>
        <v/>
      </c>
      <c r="P208" s="69" t="str">
        <f t="shared" si="55"/>
        <v/>
      </c>
      <c r="Q208" s="32"/>
      <c r="R208" s="33"/>
      <c r="S208" s="33"/>
      <c r="T208" s="33"/>
      <c r="U208" s="33"/>
      <c r="V208" s="33"/>
      <c r="W208" s="34"/>
      <c r="X208" s="34"/>
      <c r="Y208" s="34"/>
      <c r="Z208" s="34"/>
      <c r="AA208" s="34"/>
      <c r="AB208" s="34"/>
      <c r="AC208" s="34"/>
      <c r="AD208" s="134">
        <f t="shared" si="45"/>
        <v>0</v>
      </c>
      <c r="AE208" s="134">
        <f t="shared" si="46"/>
        <v>0</v>
      </c>
      <c r="AF208" s="134">
        <f t="shared" si="47"/>
        <v>0</v>
      </c>
      <c r="AG208" s="134">
        <f t="shared" si="48"/>
        <v>0</v>
      </c>
      <c r="AH208" s="134">
        <f t="shared" si="49"/>
        <v>0</v>
      </c>
      <c r="AI208" s="134">
        <f t="shared" si="50"/>
        <v>0</v>
      </c>
    </row>
    <row r="209" spans="1:35" x14ac:dyDescent="0.2">
      <c r="A209" s="23"/>
      <c r="B209" s="143" t="str">
        <f>IFERROR(VLOOKUP(A209,Cierre!A:K,2,FALSE),"")</f>
        <v/>
      </c>
      <c r="C209" s="24"/>
      <c r="D209" s="24"/>
      <c r="E209" s="25"/>
      <c r="F209" s="25"/>
      <c r="G209" s="26"/>
      <c r="H209" s="27"/>
      <c r="I209" s="27"/>
      <c r="J209" s="28">
        <f t="shared" si="52"/>
        <v>0</v>
      </c>
      <c r="K209" s="28">
        <f t="shared" si="51"/>
        <v>0</v>
      </c>
      <c r="L209" s="29"/>
      <c r="M209" s="30">
        <f t="shared" si="53"/>
        <v>0</v>
      </c>
      <c r="N209" s="31" t="str">
        <f>IF(H209="","",ROUND(M209/VLOOKUP(YEAR(H209),SMMLV!$A$2:$B$40,2,FALSE),1))</f>
        <v/>
      </c>
      <c r="O209" s="69" t="str">
        <f t="shared" si="54"/>
        <v/>
      </c>
      <c r="P209" s="69" t="str">
        <f t="shared" si="55"/>
        <v/>
      </c>
      <c r="Q209" s="32"/>
      <c r="R209" s="33"/>
      <c r="S209" s="33"/>
      <c r="T209" s="33"/>
      <c r="U209" s="33"/>
      <c r="V209" s="33"/>
      <c r="W209" s="34"/>
      <c r="X209" s="34"/>
      <c r="Y209" s="34"/>
      <c r="Z209" s="34"/>
      <c r="AA209" s="34"/>
      <c r="AB209" s="34"/>
      <c r="AC209" s="34"/>
      <c r="AD209" s="134">
        <f t="shared" si="45"/>
        <v>0</v>
      </c>
      <c r="AE209" s="134">
        <f t="shared" si="46"/>
        <v>0</v>
      </c>
      <c r="AF209" s="134">
        <f t="shared" si="47"/>
        <v>0</v>
      </c>
      <c r="AG209" s="134">
        <f t="shared" si="48"/>
        <v>0</v>
      </c>
      <c r="AH209" s="134">
        <f t="shared" si="49"/>
        <v>0</v>
      </c>
      <c r="AI209" s="134">
        <f t="shared" si="50"/>
        <v>0</v>
      </c>
    </row>
    <row r="210" spans="1:35" x14ac:dyDescent="0.2">
      <c r="A210" s="23"/>
      <c r="B210" s="143" t="str">
        <f>IFERROR(VLOOKUP(A210,Cierre!A:K,2,FALSE),"")</f>
        <v/>
      </c>
      <c r="C210" s="24"/>
      <c r="D210" s="24"/>
      <c r="E210" s="25"/>
      <c r="F210" s="25"/>
      <c r="G210" s="26"/>
      <c r="H210" s="27"/>
      <c r="I210" s="27"/>
      <c r="J210" s="28">
        <f t="shared" si="52"/>
        <v>0</v>
      </c>
      <c r="K210" s="28">
        <f t="shared" si="51"/>
        <v>0</v>
      </c>
      <c r="L210" s="29"/>
      <c r="M210" s="30">
        <f t="shared" si="53"/>
        <v>0</v>
      </c>
      <c r="N210" s="31" t="str">
        <f>IF(H210="","",ROUND(M210/VLOOKUP(YEAR(H210),SMMLV!$A$2:$B$40,2,FALSE),1))</f>
        <v/>
      </c>
      <c r="O210" s="69" t="str">
        <f t="shared" si="54"/>
        <v/>
      </c>
      <c r="P210" s="69" t="str">
        <f t="shared" si="55"/>
        <v/>
      </c>
      <c r="Q210" s="32"/>
      <c r="R210" s="33"/>
      <c r="S210" s="33"/>
      <c r="T210" s="33"/>
      <c r="U210" s="33"/>
      <c r="V210" s="33"/>
      <c r="W210" s="34"/>
      <c r="X210" s="34"/>
      <c r="Y210" s="34"/>
      <c r="Z210" s="34"/>
      <c r="AA210" s="34"/>
      <c r="AB210" s="34"/>
      <c r="AC210" s="34"/>
      <c r="AD210" s="134">
        <f t="shared" si="45"/>
        <v>0</v>
      </c>
      <c r="AE210" s="134">
        <f t="shared" si="46"/>
        <v>0</v>
      </c>
      <c r="AF210" s="134">
        <f t="shared" si="47"/>
        <v>0</v>
      </c>
      <c r="AG210" s="134">
        <f t="shared" si="48"/>
        <v>0</v>
      </c>
      <c r="AH210" s="134">
        <f t="shared" si="49"/>
        <v>0</v>
      </c>
      <c r="AI210" s="134">
        <f t="shared" si="50"/>
        <v>0</v>
      </c>
    </row>
    <row r="211" spans="1:35" x14ac:dyDescent="0.2">
      <c r="A211" s="23"/>
      <c r="B211" s="143" t="str">
        <f>IFERROR(VLOOKUP(A211,Cierre!A:K,2,FALSE),"")</f>
        <v/>
      </c>
      <c r="C211" s="24"/>
      <c r="D211" s="24"/>
      <c r="E211" s="25"/>
      <c r="F211" s="25"/>
      <c r="G211" s="26"/>
      <c r="H211" s="27"/>
      <c r="I211" s="27"/>
      <c r="J211" s="28">
        <f t="shared" si="52"/>
        <v>0</v>
      </c>
      <c r="K211" s="28">
        <f t="shared" si="51"/>
        <v>0</v>
      </c>
      <c r="L211" s="29"/>
      <c r="M211" s="30">
        <f t="shared" si="53"/>
        <v>0</v>
      </c>
      <c r="N211" s="31" t="str">
        <f>IF(H211="","",ROUND(M211/VLOOKUP(YEAR(H211),SMMLV!$A$2:$B$40,2,FALSE),1))</f>
        <v/>
      </c>
      <c r="O211" s="69" t="str">
        <f t="shared" si="54"/>
        <v/>
      </c>
      <c r="P211" s="69" t="str">
        <f t="shared" si="55"/>
        <v/>
      </c>
      <c r="Q211" s="32"/>
      <c r="R211" s="33"/>
      <c r="S211" s="33"/>
      <c r="T211" s="33"/>
      <c r="U211" s="33"/>
      <c r="V211" s="33"/>
      <c r="W211" s="34"/>
      <c r="X211" s="34"/>
      <c r="Y211" s="34"/>
      <c r="Z211" s="34"/>
      <c r="AA211" s="34"/>
      <c r="AB211" s="34"/>
      <c r="AC211" s="34"/>
      <c r="AD211" s="134">
        <f t="shared" si="45"/>
        <v>0</v>
      </c>
      <c r="AE211" s="134">
        <f t="shared" si="46"/>
        <v>0</v>
      </c>
      <c r="AF211" s="134">
        <f t="shared" si="47"/>
        <v>0</v>
      </c>
      <c r="AG211" s="134">
        <f t="shared" si="48"/>
        <v>0</v>
      </c>
      <c r="AH211" s="134">
        <f t="shared" si="49"/>
        <v>0</v>
      </c>
      <c r="AI211" s="134">
        <f t="shared" si="50"/>
        <v>0</v>
      </c>
    </row>
    <row r="212" spans="1:35" x14ac:dyDescent="0.2">
      <c r="A212" s="23"/>
      <c r="B212" s="143" t="str">
        <f>IFERROR(VLOOKUP(A212,Cierre!A:K,2,FALSE),"")</f>
        <v/>
      </c>
      <c r="C212" s="24"/>
      <c r="D212" s="24"/>
      <c r="E212" s="25"/>
      <c r="F212" s="25"/>
      <c r="G212" s="26"/>
      <c r="H212" s="27"/>
      <c r="I212" s="27"/>
      <c r="J212" s="28">
        <f t="shared" si="52"/>
        <v>0</v>
      </c>
      <c r="K212" s="28">
        <f t="shared" si="51"/>
        <v>0</v>
      </c>
      <c r="L212" s="29"/>
      <c r="M212" s="30">
        <f t="shared" si="53"/>
        <v>0</v>
      </c>
      <c r="N212" s="31" t="str">
        <f>IF(H212="","",ROUND(M212/VLOOKUP(YEAR(H212),SMMLV!$A$2:$B$40,2,FALSE),1))</f>
        <v/>
      </c>
      <c r="O212" s="69" t="str">
        <f t="shared" si="54"/>
        <v/>
      </c>
      <c r="P212" s="69" t="str">
        <f t="shared" si="55"/>
        <v/>
      </c>
      <c r="Q212" s="32"/>
      <c r="R212" s="33"/>
      <c r="S212" s="33"/>
      <c r="T212" s="33"/>
      <c r="U212" s="33"/>
      <c r="V212" s="33"/>
      <c r="W212" s="34"/>
      <c r="X212" s="34"/>
      <c r="Y212" s="34"/>
      <c r="Z212" s="34"/>
      <c r="AA212" s="34"/>
      <c r="AB212" s="34"/>
      <c r="AC212" s="34"/>
      <c r="AD212" s="134">
        <f t="shared" si="45"/>
        <v>0</v>
      </c>
      <c r="AE212" s="134">
        <f t="shared" si="46"/>
        <v>0</v>
      </c>
      <c r="AF212" s="134">
        <f t="shared" si="47"/>
        <v>0</v>
      </c>
      <c r="AG212" s="134">
        <f t="shared" si="48"/>
        <v>0</v>
      </c>
      <c r="AH212" s="134">
        <f t="shared" si="49"/>
        <v>0</v>
      </c>
      <c r="AI212" s="134">
        <f t="shared" si="50"/>
        <v>0</v>
      </c>
    </row>
    <row r="213" spans="1:35" x14ac:dyDescent="0.2">
      <c r="A213" s="23"/>
      <c r="B213" s="143" t="str">
        <f>IFERROR(VLOOKUP(A213,Cierre!A:K,2,FALSE),"")</f>
        <v/>
      </c>
      <c r="C213" s="24"/>
      <c r="D213" s="24"/>
      <c r="E213" s="25"/>
      <c r="F213" s="25"/>
      <c r="G213" s="26"/>
      <c r="H213" s="27"/>
      <c r="I213" s="27"/>
      <c r="J213" s="28">
        <f t="shared" si="52"/>
        <v>0</v>
      </c>
      <c r="K213" s="28">
        <f t="shared" si="51"/>
        <v>0</v>
      </c>
      <c r="L213" s="29"/>
      <c r="M213" s="30">
        <f t="shared" si="53"/>
        <v>0</v>
      </c>
      <c r="N213" s="31" t="str">
        <f>IF(H213="","",ROUND(M213/VLOOKUP(YEAR(H213),SMMLV!$A$2:$B$40,2,FALSE),1))</f>
        <v/>
      </c>
      <c r="O213" s="69" t="str">
        <f t="shared" si="54"/>
        <v/>
      </c>
      <c r="P213" s="69" t="str">
        <f t="shared" si="55"/>
        <v/>
      </c>
      <c r="Q213" s="32"/>
      <c r="R213" s="33"/>
      <c r="S213" s="33"/>
      <c r="T213" s="33"/>
      <c r="U213" s="33"/>
      <c r="V213" s="33"/>
      <c r="W213" s="34"/>
      <c r="X213" s="34"/>
      <c r="Y213" s="34"/>
      <c r="Z213" s="34"/>
      <c r="AA213" s="34"/>
      <c r="AB213" s="34"/>
      <c r="AC213" s="34"/>
      <c r="AD213" s="134">
        <f t="shared" si="45"/>
        <v>0</v>
      </c>
      <c r="AE213" s="134">
        <f t="shared" si="46"/>
        <v>0</v>
      </c>
      <c r="AF213" s="134">
        <f t="shared" si="47"/>
        <v>0</v>
      </c>
      <c r="AG213" s="134">
        <f t="shared" si="48"/>
        <v>0</v>
      </c>
      <c r="AH213" s="134">
        <f t="shared" si="49"/>
        <v>0</v>
      </c>
      <c r="AI213" s="134">
        <f t="shared" si="50"/>
        <v>0</v>
      </c>
    </row>
    <row r="214" spans="1:35" x14ac:dyDescent="0.2">
      <c r="A214" s="23"/>
      <c r="B214" s="143" t="str">
        <f>IFERROR(VLOOKUP(A214,Cierre!A:K,2,FALSE),"")</f>
        <v/>
      </c>
      <c r="C214" s="24"/>
      <c r="D214" s="24"/>
      <c r="E214" s="25"/>
      <c r="F214" s="25"/>
      <c r="G214" s="26"/>
      <c r="H214" s="27"/>
      <c r="I214" s="27"/>
      <c r="J214" s="28">
        <f t="shared" si="52"/>
        <v>0</v>
      </c>
      <c r="K214" s="28">
        <f t="shared" si="51"/>
        <v>0</v>
      </c>
      <c r="L214" s="29"/>
      <c r="M214" s="30">
        <f t="shared" si="53"/>
        <v>0</v>
      </c>
      <c r="N214" s="31" t="str">
        <f>IF(H214="","",ROUND(M214/VLOOKUP(YEAR(H214),SMMLV!$A$2:$B$40,2,FALSE),1))</f>
        <v/>
      </c>
      <c r="O214" s="69" t="str">
        <f t="shared" si="54"/>
        <v/>
      </c>
      <c r="P214" s="69" t="str">
        <f t="shared" si="55"/>
        <v/>
      </c>
      <c r="Q214" s="32"/>
      <c r="R214" s="33"/>
      <c r="S214" s="33"/>
      <c r="T214" s="33"/>
      <c r="U214" s="33"/>
      <c r="V214" s="33"/>
      <c r="W214" s="34"/>
      <c r="X214" s="34"/>
      <c r="Y214" s="34"/>
      <c r="Z214" s="34"/>
      <c r="AA214" s="34"/>
      <c r="AB214" s="34"/>
      <c r="AC214" s="34"/>
      <c r="AD214" s="134">
        <f t="shared" si="45"/>
        <v>0</v>
      </c>
      <c r="AE214" s="134">
        <f t="shared" si="46"/>
        <v>0</v>
      </c>
      <c r="AF214" s="134">
        <f t="shared" si="47"/>
        <v>0</v>
      </c>
      <c r="AG214" s="134">
        <f t="shared" si="48"/>
        <v>0</v>
      </c>
      <c r="AH214" s="134">
        <f t="shared" si="49"/>
        <v>0</v>
      </c>
      <c r="AI214" s="134">
        <f t="shared" si="50"/>
        <v>0</v>
      </c>
    </row>
    <row r="215" spans="1:35" x14ac:dyDescent="0.2">
      <c r="A215" s="23"/>
      <c r="B215" s="143" t="str">
        <f>IFERROR(VLOOKUP(A215,Cierre!A:K,2,FALSE),"")</f>
        <v/>
      </c>
      <c r="C215" s="24"/>
      <c r="D215" s="24"/>
      <c r="E215" s="25"/>
      <c r="F215" s="25"/>
      <c r="G215" s="26"/>
      <c r="H215" s="27"/>
      <c r="I215" s="27"/>
      <c r="J215" s="28">
        <f t="shared" si="52"/>
        <v>0</v>
      </c>
      <c r="K215" s="28">
        <f t="shared" si="51"/>
        <v>0</v>
      </c>
      <c r="L215" s="29"/>
      <c r="M215" s="30">
        <f t="shared" si="53"/>
        <v>0</v>
      </c>
      <c r="N215" s="31" t="str">
        <f>IF(H215="","",ROUND(M215/VLOOKUP(YEAR(H215),SMMLV!$A$2:$B$40,2,FALSE),1))</f>
        <v/>
      </c>
      <c r="O215" s="69" t="str">
        <f t="shared" si="54"/>
        <v/>
      </c>
      <c r="P215" s="69" t="str">
        <f t="shared" si="55"/>
        <v/>
      </c>
      <c r="Q215" s="32"/>
      <c r="R215" s="33"/>
      <c r="S215" s="33"/>
      <c r="T215" s="33"/>
      <c r="U215" s="33"/>
      <c r="V215" s="33"/>
      <c r="W215" s="34"/>
      <c r="X215" s="34"/>
      <c r="Y215" s="34"/>
      <c r="Z215" s="34"/>
      <c r="AA215" s="34"/>
      <c r="AB215" s="34"/>
      <c r="AC215" s="34"/>
      <c r="AD215" s="134">
        <f t="shared" si="45"/>
        <v>0</v>
      </c>
      <c r="AE215" s="134">
        <f t="shared" si="46"/>
        <v>0</v>
      </c>
      <c r="AF215" s="134">
        <f t="shared" si="47"/>
        <v>0</v>
      </c>
      <c r="AG215" s="134">
        <f t="shared" si="48"/>
        <v>0</v>
      </c>
      <c r="AH215" s="134">
        <f t="shared" si="49"/>
        <v>0</v>
      </c>
      <c r="AI215" s="134">
        <f t="shared" si="50"/>
        <v>0</v>
      </c>
    </row>
    <row r="216" spans="1:35" x14ac:dyDescent="0.2">
      <c r="A216" s="23"/>
      <c r="B216" s="143" t="str">
        <f>IFERROR(VLOOKUP(A216,Cierre!A:K,2,FALSE),"")</f>
        <v/>
      </c>
      <c r="C216" s="24"/>
      <c r="D216" s="24"/>
      <c r="E216" s="25"/>
      <c r="F216" s="25"/>
      <c r="G216" s="26"/>
      <c r="H216" s="27"/>
      <c r="I216" s="27"/>
      <c r="J216" s="28">
        <f t="shared" si="52"/>
        <v>0</v>
      </c>
      <c r="K216" s="28">
        <f t="shared" si="51"/>
        <v>0</v>
      </c>
      <c r="L216" s="29"/>
      <c r="M216" s="30">
        <f t="shared" si="53"/>
        <v>0</v>
      </c>
      <c r="N216" s="31" t="str">
        <f>IF(H216="","",ROUND(M216/VLOOKUP(YEAR(H216),SMMLV!$A$2:$B$40,2,FALSE),1))</f>
        <v/>
      </c>
      <c r="O216" s="69" t="str">
        <f t="shared" si="54"/>
        <v/>
      </c>
      <c r="P216" s="69" t="str">
        <f t="shared" si="55"/>
        <v/>
      </c>
      <c r="Q216" s="32"/>
      <c r="R216" s="33"/>
      <c r="S216" s="33"/>
      <c r="T216" s="33"/>
      <c r="U216" s="33"/>
      <c r="V216" s="33"/>
      <c r="W216" s="34"/>
      <c r="X216" s="34"/>
      <c r="Y216" s="34"/>
      <c r="Z216" s="34"/>
      <c r="AA216" s="34"/>
      <c r="AB216" s="34"/>
      <c r="AC216" s="34"/>
      <c r="AD216" s="134">
        <f t="shared" si="45"/>
        <v>0</v>
      </c>
      <c r="AE216" s="134">
        <f t="shared" si="46"/>
        <v>0</v>
      </c>
      <c r="AF216" s="134">
        <f t="shared" si="47"/>
        <v>0</v>
      </c>
      <c r="AG216" s="134">
        <f t="shared" si="48"/>
        <v>0</v>
      </c>
      <c r="AH216" s="134">
        <f t="shared" si="49"/>
        <v>0</v>
      </c>
      <c r="AI216" s="134">
        <f t="shared" si="50"/>
        <v>0</v>
      </c>
    </row>
    <row r="217" spans="1:35" x14ac:dyDescent="0.2">
      <c r="A217" s="23"/>
      <c r="B217" s="143" t="str">
        <f>IFERROR(VLOOKUP(A217,Cierre!A:K,2,FALSE),"")</f>
        <v/>
      </c>
      <c r="C217" s="24"/>
      <c r="D217" s="24"/>
      <c r="E217" s="25"/>
      <c r="F217" s="25"/>
      <c r="G217" s="26"/>
      <c r="H217" s="27"/>
      <c r="I217" s="27"/>
      <c r="J217" s="28">
        <f t="shared" si="52"/>
        <v>0</v>
      </c>
      <c r="K217" s="28">
        <f t="shared" si="51"/>
        <v>0</v>
      </c>
      <c r="L217" s="29"/>
      <c r="M217" s="30">
        <f t="shared" si="53"/>
        <v>0</v>
      </c>
      <c r="N217" s="31" t="str">
        <f>IF(H217="","",ROUND(M217/VLOOKUP(YEAR(H217),SMMLV!$A$2:$B$40,2,FALSE),1))</f>
        <v/>
      </c>
      <c r="O217" s="69" t="str">
        <f t="shared" si="54"/>
        <v/>
      </c>
      <c r="P217" s="69" t="str">
        <f t="shared" si="55"/>
        <v/>
      </c>
      <c r="Q217" s="32"/>
      <c r="R217" s="33"/>
      <c r="S217" s="33"/>
      <c r="T217" s="33"/>
      <c r="U217" s="33"/>
      <c r="V217" s="33"/>
      <c r="W217" s="34"/>
      <c r="X217" s="34"/>
      <c r="Y217" s="34"/>
      <c r="Z217" s="34"/>
      <c r="AA217" s="34"/>
      <c r="AB217" s="34"/>
      <c r="AC217" s="34"/>
      <c r="AD217" s="134">
        <f t="shared" si="45"/>
        <v>0</v>
      </c>
      <c r="AE217" s="134">
        <f t="shared" si="46"/>
        <v>0</v>
      </c>
      <c r="AF217" s="134">
        <f t="shared" si="47"/>
        <v>0</v>
      </c>
      <c r="AG217" s="134">
        <f t="shared" si="48"/>
        <v>0</v>
      </c>
      <c r="AH217" s="134">
        <f t="shared" si="49"/>
        <v>0</v>
      </c>
      <c r="AI217" s="134">
        <f t="shared" si="50"/>
        <v>0</v>
      </c>
    </row>
    <row r="218" spans="1:35" x14ac:dyDescent="0.2">
      <c r="A218" s="23"/>
      <c r="B218" s="143" t="str">
        <f>IFERROR(VLOOKUP(A218,Cierre!A:K,2,FALSE),"")</f>
        <v/>
      </c>
      <c r="C218" s="24"/>
      <c r="D218" s="24"/>
      <c r="E218" s="25"/>
      <c r="F218" s="25"/>
      <c r="G218" s="26"/>
      <c r="H218" s="27"/>
      <c r="I218" s="27"/>
      <c r="J218" s="28">
        <f t="shared" si="52"/>
        <v>0</v>
      </c>
      <c r="K218" s="28">
        <f t="shared" si="51"/>
        <v>0</v>
      </c>
      <c r="L218" s="29"/>
      <c r="M218" s="30">
        <f t="shared" si="53"/>
        <v>0</v>
      </c>
      <c r="N218" s="31" t="str">
        <f>IF(H218="","",ROUND(M218/VLOOKUP(YEAR(H218),SMMLV!$A$2:$B$40,2,FALSE),1))</f>
        <v/>
      </c>
      <c r="O218" s="69" t="str">
        <f t="shared" si="54"/>
        <v/>
      </c>
      <c r="P218" s="69" t="str">
        <f t="shared" si="55"/>
        <v/>
      </c>
      <c r="Q218" s="32"/>
      <c r="R218" s="33"/>
      <c r="S218" s="33"/>
      <c r="T218" s="33"/>
      <c r="U218" s="33"/>
      <c r="V218" s="33"/>
      <c r="W218" s="34"/>
      <c r="X218" s="34"/>
      <c r="Y218" s="34"/>
      <c r="Z218" s="34"/>
      <c r="AA218" s="34"/>
      <c r="AB218" s="34"/>
      <c r="AC218" s="34"/>
      <c r="AD218" s="134">
        <f t="shared" si="45"/>
        <v>0</v>
      </c>
      <c r="AE218" s="134">
        <f t="shared" si="46"/>
        <v>0</v>
      </c>
      <c r="AF218" s="134">
        <f t="shared" si="47"/>
        <v>0</v>
      </c>
      <c r="AG218" s="134">
        <f t="shared" si="48"/>
        <v>0</v>
      </c>
      <c r="AH218" s="134">
        <f t="shared" si="49"/>
        <v>0</v>
      </c>
      <c r="AI218" s="134">
        <f t="shared" si="50"/>
        <v>0</v>
      </c>
    </row>
    <row r="219" spans="1:35" x14ac:dyDescent="0.2">
      <c r="A219" s="23"/>
      <c r="B219" s="143" t="str">
        <f>IFERROR(VLOOKUP(A219,Cierre!A:K,2,FALSE),"")</f>
        <v/>
      </c>
      <c r="C219" s="24"/>
      <c r="D219" s="24"/>
      <c r="E219" s="25"/>
      <c r="F219" s="25"/>
      <c r="G219" s="26"/>
      <c r="H219" s="27"/>
      <c r="I219" s="27"/>
      <c r="J219" s="28">
        <f t="shared" si="52"/>
        <v>0</v>
      </c>
      <c r="K219" s="28">
        <f t="shared" si="51"/>
        <v>0</v>
      </c>
      <c r="L219" s="29"/>
      <c r="M219" s="30">
        <f t="shared" si="53"/>
        <v>0</v>
      </c>
      <c r="N219" s="31" t="str">
        <f>IF(H219="","",ROUND(M219/VLOOKUP(YEAR(H219),SMMLV!$A$2:$B$40,2,FALSE),1))</f>
        <v/>
      </c>
      <c r="O219" s="69" t="str">
        <f t="shared" si="54"/>
        <v/>
      </c>
      <c r="P219" s="69" t="str">
        <f t="shared" si="55"/>
        <v/>
      </c>
      <c r="Q219" s="32"/>
      <c r="R219" s="33"/>
      <c r="S219" s="33"/>
      <c r="T219" s="33"/>
      <c r="U219" s="33"/>
      <c r="V219" s="33"/>
      <c r="W219" s="34"/>
      <c r="X219" s="34"/>
      <c r="Y219" s="34"/>
      <c r="Z219" s="34"/>
      <c r="AA219" s="34"/>
      <c r="AB219" s="34"/>
      <c r="AC219" s="34"/>
      <c r="AD219" s="134">
        <f t="shared" si="45"/>
        <v>0</v>
      </c>
      <c r="AE219" s="134">
        <f t="shared" si="46"/>
        <v>0</v>
      </c>
      <c r="AF219" s="134">
        <f t="shared" si="47"/>
        <v>0</v>
      </c>
      <c r="AG219" s="134">
        <f t="shared" si="48"/>
        <v>0</v>
      </c>
      <c r="AH219" s="134">
        <f t="shared" si="49"/>
        <v>0</v>
      </c>
      <c r="AI219" s="134">
        <f t="shared" si="50"/>
        <v>0</v>
      </c>
    </row>
    <row r="220" spans="1:35" x14ac:dyDescent="0.2">
      <c r="A220" s="23"/>
      <c r="B220" s="143" t="str">
        <f>IFERROR(VLOOKUP(A220,Cierre!A:K,2,FALSE),"")</f>
        <v/>
      </c>
      <c r="C220" s="24"/>
      <c r="D220" s="24"/>
      <c r="E220" s="25"/>
      <c r="F220" s="25"/>
      <c r="G220" s="26"/>
      <c r="H220" s="27"/>
      <c r="I220" s="27"/>
      <c r="J220" s="28">
        <f t="shared" si="52"/>
        <v>0</v>
      </c>
      <c r="K220" s="28">
        <f t="shared" si="51"/>
        <v>0</v>
      </c>
      <c r="L220" s="29"/>
      <c r="M220" s="30">
        <f t="shared" si="53"/>
        <v>0</v>
      </c>
      <c r="N220" s="31" t="str">
        <f>IF(H220="","",ROUND(M220/VLOOKUP(YEAR(H220),SMMLV!$A$2:$B$40,2,FALSE),1))</f>
        <v/>
      </c>
      <c r="O220" s="69" t="str">
        <f t="shared" si="54"/>
        <v/>
      </c>
      <c r="P220" s="69" t="str">
        <f t="shared" si="55"/>
        <v/>
      </c>
      <c r="Q220" s="32"/>
      <c r="R220" s="33"/>
      <c r="S220" s="33"/>
      <c r="T220" s="33"/>
      <c r="U220" s="33"/>
      <c r="V220" s="33"/>
      <c r="W220" s="34"/>
      <c r="X220" s="34"/>
      <c r="Y220" s="34"/>
      <c r="Z220" s="34"/>
      <c r="AA220" s="34"/>
      <c r="AB220" s="34"/>
      <c r="AC220" s="34"/>
      <c r="AD220" s="134">
        <f t="shared" si="45"/>
        <v>0</v>
      </c>
      <c r="AE220" s="134">
        <f t="shared" si="46"/>
        <v>0</v>
      </c>
      <c r="AF220" s="134">
        <f t="shared" si="47"/>
        <v>0</v>
      </c>
      <c r="AG220" s="134">
        <f t="shared" si="48"/>
        <v>0</v>
      </c>
      <c r="AH220" s="134">
        <f t="shared" si="49"/>
        <v>0</v>
      </c>
      <c r="AI220" s="134">
        <f t="shared" si="50"/>
        <v>0</v>
      </c>
    </row>
    <row r="221" spans="1:35" x14ac:dyDescent="0.2">
      <c r="A221" s="23"/>
      <c r="B221" s="143" t="str">
        <f>IFERROR(VLOOKUP(A221,Cierre!A:K,2,FALSE),"")</f>
        <v/>
      </c>
      <c r="C221" s="24"/>
      <c r="D221" s="24"/>
      <c r="E221" s="25"/>
      <c r="F221" s="25"/>
      <c r="G221" s="26"/>
      <c r="H221" s="27"/>
      <c r="I221" s="27"/>
      <c r="J221" s="28">
        <f t="shared" si="52"/>
        <v>0</v>
      </c>
      <c r="K221" s="28">
        <f t="shared" si="51"/>
        <v>0</v>
      </c>
      <c r="L221" s="29"/>
      <c r="M221" s="30">
        <f t="shared" si="53"/>
        <v>0</v>
      </c>
      <c r="N221" s="31" t="str">
        <f>IF(H221="","",ROUND(M221/VLOOKUP(YEAR(H221),SMMLV!$A$2:$B$40,2,FALSE),1))</f>
        <v/>
      </c>
      <c r="O221" s="69" t="str">
        <f t="shared" si="54"/>
        <v/>
      </c>
      <c r="P221" s="69" t="str">
        <f t="shared" si="55"/>
        <v/>
      </c>
      <c r="Q221" s="32"/>
      <c r="R221" s="33"/>
      <c r="S221" s="33"/>
      <c r="T221" s="33"/>
      <c r="U221" s="33"/>
      <c r="V221" s="33"/>
      <c r="W221" s="34"/>
      <c r="X221" s="34"/>
      <c r="Y221" s="34"/>
      <c r="Z221" s="34"/>
      <c r="AA221" s="34"/>
      <c r="AB221" s="34"/>
      <c r="AC221" s="34"/>
      <c r="AD221" s="134">
        <f t="shared" si="45"/>
        <v>0</v>
      </c>
      <c r="AE221" s="134">
        <f t="shared" si="46"/>
        <v>0</v>
      </c>
      <c r="AF221" s="134">
        <f t="shared" si="47"/>
        <v>0</v>
      </c>
      <c r="AG221" s="134">
        <f t="shared" si="48"/>
        <v>0</v>
      </c>
      <c r="AH221" s="134">
        <f t="shared" si="49"/>
        <v>0</v>
      </c>
      <c r="AI221" s="134">
        <f t="shared" si="50"/>
        <v>0</v>
      </c>
    </row>
    <row r="222" spans="1:35" x14ac:dyDescent="0.2">
      <c r="A222" s="23"/>
      <c r="B222" s="143" t="str">
        <f>IFERROR(VLOOKUP(A222,Cierre!A:K,2,FALSE),"")</f>
        <v/>
      </c>
      <c r="C222" s="24"/>
      <c r="D222" s="24"/>
      <c r="E222" s="25"/>
      <c r="F222" s="25"/>
      <c r="G222" s="26"/>
      <c r="H222" s="27"/>
      <c r="I222" s="27"/>
      <c r="J222" s="28">
        <f t="shared" si="52"/>
        <v>0</v>
      </c>
      <c r="K222" s="28">
        <f t="shared" si="51"/>
        <v>0</v>
      </c>
      <c r="L222" s="29"/>
      <c r="M222" s="30">
        <f t="shared" si="53"/>
        <v>0</v>
      </c>
      <c r="N222" s="31" t="str">
        <f>IF(H222="","",ROUND(M222/VLOOKUP(YEAR(H222),SMMLV!$A$2:$B$40,2,FALSE),1))</f>
        <v/>
      </c>
      <c r="O222" s="69" t="str">
        <f t="shared" si="54"/>
        <v/>
      </c>
      <c r="P222" s="69" t="str">
        <f t="shared" si="55"/>
        <v/>
      </c>
      <c r="Q222" s="32"/>
      <c r="R222" s="33"/>
      <c r="S222" s="33"/>
      <c r="T222" s="33"/>
      <c r="U222" s="33"/>
      <c r="V222" s="33"/>
      <c r="W222" s="34"/>
      <c r="X222" s="34"/>
      <c r="Y222" s="34"/>
      <c r="Z222" s="34"/>
      <c r="AA222" s="34"/>
      <c r="AB222" s="34"/>
      <c r="AC222" s="34"/>
      <c r="AD222" s="134">
        <f t="shared" si="45"/>
        <v>0</v>
      </c>
      <c r="AE222" s="134">
        <f t="shared" si="46"/>
        <v>0</v>
      </c>
      <c r="AF222" s="134">
        <f t="shared" si="47"/>
        <v>0</v>
      </c>
      <c r="AG222" s="134">
        <f t="shared" si="48"/>
        <v>0</v>
      </c>
      <c r="AH222" s="134">
        <f t="shared" si="49"/>
        <v>0</v>
      </c>
      <c r="AI222" s="134">
        <f t="shared" si="50"/>
        <v>0</v>
      </c>
    </row>
    <row r="223" spans="1:35" x14ac:dyDescent="0.2">
      <c r="A223" s="23"/>
      <c r="B223" s="143" t="str">
        <f>IFERROR(VLOOKUP(A223,Cierre!A:K,2,FALSE),"")</f>
        <v/>
      </c>
      <c r="C223" s="24"/>
      <c r="D223" s="24"/>
      <c r="E223" s="25"/>
      <c r="F223" s="25"/>
      <c r="G223" s="26"/>
      <c r="H223" s="27"/>
      <c r="I223" s="27"/>
      <c r="J223" s="28">
        <f t="shared" si="52"/>
        <v>0</v>
      </c>
      <c r="K223" s="28">
        <f t="shared" si="51"/>
        <v>0</v>
      </c>
      <c r="L223" s="29"/>
      <c r="M223" s="30">
        <f t="shared" si="53"/>
        <v>0</v>
      </c>
      <c r="N223" s="31" t="str">
        <f>IF(H223="","",ROUND(M223/VLOOKUP(YEAR(H223),SMMLV!$A$2:$B$40,2,FALSE),1))</f>
        <v/>
      </c>
      <c r="O223" s="69" t="str">
        <f t="shared" si="54"/>
        <v/>
      </c>
      <c r="P223" s="69" t="str">
        <f t="shared" si="55"/>
        <v/>
      </c>
      <c r="Q223" s="32"/>
      <c r="R223" s="33"/>
      <c r="S223" s="33"/>
      <c r="T223" s="33"/>
      <c r="U223" s="33"/>
      <c r="V223" s="33"/>
      <c r="W223" s="34"/>
      <c r="X223" s="34"/>
      <c r="Y223" s="34"/>
      <c r="Z223" s="34"/>
      <c r="AA223" s="34"/>
      <c r="AB223" s="34"/>
      <c r="AC223" s="34"/>
      <c r="AD223" s="134">
        <f t="shared" si="45"/>
        <v>0</v>
      </c>
      <c r="AE223" s="134">
        <f t="shared" si="46"/>
        <v>0</v>
      </c>
      <c r="AF223" s="134">
        <f t="shared" si="47"/>
        <v>0</v>
      </c>
      <c r="AG223" s="134">
        <f t="shared" si="48"/>
        <v>0</v>
      </c>
      <c r="AH223" s="134">
        <f t="shared" si="49"/>
        <v>0</v>
      </c>
      <c r="AI223" s="134">
        <f t="shared" si="50"/>
        <v>0</v>
      </c>
    </row>
    <row r="224" spans="1:35" x14ac:dyDescent="0.2">
      <c r="A224" s="23"/>
      <c r="B224" s="143" t="str">
        <f>IFERROR(VLOOKUP(A224,Cierre!A:K,2,FALSE),"")</f>
        <v/>
      </c>
      <c r="C224" s="24"/>
      <c r="D224" s="24"/>
      <c r="E224" s="25"/>
      <c r="F224" s="25"/>
      <c r="G224" s="26"/>
      <c r="H224" s="27"/>
      <c r="I224" s="27"/>
      <c r="J224" s="28">
        <f t="shared" si="52"/>
        <v>0</v>
      </c>
      <c r="K224" s="28">
        <f t="shared" si="51"/>
        <v>0</v>
      </c>
      <c r="L224" s="29"/>
      <c r="M224" s="30">
        <f t="shared" si="53"/>
        <v>0</v>
      </c>
      <c r="N224" s="31" t="str">
        <f>IF(H224="","",ROUND(M224/VLOOKUP(YEAR(H224),SMMLV!$A$2:$B$40,2,FALSE),1))</f>
        <v/>
      </c>
      <c r="O224" s="69" t="str">
        <f t="shared" si="54"/>
        <v/>
      </c>
      <c r="P224" s="69" t="str">
        <f t="shared" si="55"/>
        <v/>
      </c>
      <c r="Q224" s="32"/>
      <c r="R224" s="33"/>
      <c r="S224" s="33"/>
      <c r="T224" s="33"/>
      <c r="U224" s="33"/>
      <c r="V224" s="33"/>
      <c r="W224" s="34"/>
      <c r="X224" s="34"/>
      <c r="Y224" s="34"/>
      <c r="Z224" s="34"/>
      <c r="AA224" s="34"/>
      <c r="AB224" s="34"/>
      <c r="AC224" s="34"/>
      <c r="AD224" s="134">
        <f t="shared" si="45"/>
        <v>0</v>
      </c>
      <c r="AE224" s="134">
        <f t="shared" si="46"/>
        <v>0</v>
      </c>
      <c r="AF224" s="134">
        <f t="shared" si="47"/>
        <v>0</v>
      </c>
      <c r="AG224" s="134">
        <f t="shared" si="48"/>
        <v>0</v>
      </c>
      <c r="AH224" s="134">
        <f t="shared" si="49"/>
        <v>0</v>
      </c>
      <c r="AI224" s="134">
        <f t="shared" si="50"/>
        <v>0</v>
      </c>
    </row>
    <row r="225" spans="1:35" x14ac:dyDescent="0.2">
      <c r="A225" s="23"/>
      <c r="B225" s="143" t="str">
        <f>IFERROR(VLOOKUP(A225,Cierre!A:K,2,FALSE),"")</f>
        <v/>
      </c>
      <c r="C225" s="24"/>
      <c r="D225" s="24"/>
      <c r="E225" s="25"/>
      <c r="F225" s="25"/>
      <c r="G225" s="26"/>
      <c r="H225" s="27"/>
      <c r="I225" s="27"/>
      <c r="J225" s="28">
        <f t="shared" si="52"/>
        <v>0</v>
      </c>
      <c r="K225" s="28">
        <f t="shared" si="51"/>
        <v>0</v>
      </c>
      <c r="L225" s="29"/>
      <c r="M225" s="30">
        <f t="shared" si="53"/>
        <v>0</v>
      </c>
      <c r="N225" s="31" t="str">
        <f>IF(H225="","",ROUND(M225/VLOOKUP(YEAR(H225),SMMLV!$A$2:$B$40,2,FALSE),1))</f>
        <v/>
      </c>
      <c r="O225" s="69" t="str">
        <f t="shared" si="54"/>
        <v/>
      </c>
      <c r="P225" s="69" t="str">
        <f t="shared" si="55"/>
        <v/>
      </c>
      <c r="Q225" s="32"/>
      <c r="R225" s="33"/>
      <c r="S225" s="33"/>
      <c r="T225" s="33"/>
      <c r="U225" s="33"/>
      <c r="V225" s="33"/>
      <c r="W225" s="34"/>
      <c r="X225" s="34"/>
      <c r="Y225" s="34"/>
      <c r="Z225" s="34"/>
      <c r="AA225" s="34"/>
      <c r="AB225" s="34"/>
      <c r="AC225" s="34"/>
      <c r="AD225" s="134">
        <f t="shared" si="45"/>
        <v>0</v>
      </c>
      <c r="AE225" s="134">
        <f t="shared" si="46"/>
        <v>0</v>
      </c>
      <c r="AF225" s="134">
        <f t="shared" si="47"/>
        <v>0</v>
      </c>
      <c r="AG225" s="134">
        <f t="shared" si="48"/>
        <v>0</v>
      </c>
      <c r="AH225" s="134">
        <f t="shared" si="49"/>
        <v>0</v>
      </c>
      <c r="AI225" s="134">
        <f t="shared" si="50"/>
        <v>0</v>
      </c>
    </row>
    <row r="226" spans="1:35" x14ac:dyDescent="0.2">
      <c r="A226" s="23"/>
      <c r="B226" s="143" t="str">
        <f>IFERROR(VLOOKUP(A226,Cierre!A:K,2,FALSE),"")</f>
        <v/>
      </c>
      <c r="C226" s="24"/>
      <c r="D226" s="24"/>
      <c r="E226" s="25"/>
      <c r="F226" s="25"/>
      <c r="G226" s="26"/>
      <c r="H226" s="27"/>
      <c r="I226" s="27"/>
      <c r="J226" s="28">
        <f t="shared" si="52"/>
        <v>0</v>
      </c>
      <c r="K226" s="28">
        <f t="shared" si="51"/>
        <v>0</v>
      </c>
      <c r="L226" s="29"/>
      <c r="M226" s="30">
        <f t="shared" si="53"/>
        <v>0</v>
      </c>
      <c r="N226" s="31" t="str">
        <f>IF(H226="","",ROUND(M226/VLOOKUP(YEAR(H226),SMMLV!$A$2:$B$40,2,FALSE),1))</f>
        <v/>
      </c>
      <c r="O226" s="69" t="str">
        <f t="shared" si="54"/>
        <v/>
      </c>
      <c r="P226" s="69" t="str">
        <f t="shared" si="55"/>
        <v/>
      </c>
      <c r="Q226" s="32"/>
      <c r="R226" s="33"/>
      <c r="S226" s="33"/>
      <c r="T226" s="33"/>
      <c r="U226" s="33"/>
      <c r="V226" s="33"/>
      <c r="W226" s="34"/>
      <c r="X226" s="34"/>
      <c r="Y226" s="34"/>
      <c r="Z226" s="34"/>
      <c r="AA226" s="34"/>
      <c r="AB226" s="34"/>
      <c r="AC226" s="34"/>
      <c r="AD226" s="134">
        <f t="shared" si="45"/>
        <v>0</v>
      </c>
      <c r="AE226" s="134">
        <f t="shared" si="46"/>
        <v>0</v>
      </c>
      <c r="AF226" s="134">
        <f t="shared" si="47"/>
        <v>0</v>
      </c>
      <c r="AG226" s="134">
        <f t="shared" si="48"/>
        <v>0</v>
      </c>
      <c r="AH226" s="134">
        <f t="shared" si="49"/>
        <v>0</v>
      </c>
      <c r="AI226" s="134">
        <f t="shared" si="50"/>
        <v>0</v>
      </c>
    </row>
    <row r="227" spans="1:35" x14ac:dyDescent="0.2">
      <c r="A227" s="23"/>
      <c r="B227" s="143" t="str">
        <f>IFERROR(VLOOKUP(A227,Cierre!A:K,2,FALSE),"")</f>
        <v/>
      </c>
      <c r="C227" s="24"/>
      <c r="D227" s="24"/>
      <c r="E227" s="25"/>
      <c r="F227" s="25"/>
      <c r="G227" s="26"/>
      <c r="H227" s="27"/>
      <c r="I227" s="27"/>
      <c r="J227" s="28">
        <f t="shared" si="52"/>
        <v>0</v>
      </c>
      <c r="K227" s="28">
        <f t="shared" si="51"/>
        <v>0</v>
      </c>
      <c r="L227" s="29"/>
      <c r="M227" s="30">
        <f t="shared" si="53"/>
        <v>0</v>
      </c>
      <c r="N227" s="31" t="str">
        <f>IF(H227="","",ROUND(M227/VLOOKUP(YEAR(H227),SMMLV!$A$2:$B$40,2,FALSE),1))</f>
        <v/>
      </c>
      <c r="O227" s="69" t="str">
        <f t="shared" si="54"/>
        <v/>
      </c>
      <c r="P227" s="69" t="str">
        <f t="shared" si="55"/>
        <v/>
      </c>
      <c r="Q227" s="32"/>
      <c r="R227" s="33"/>
      <c r="S227" s="33"/>
      <c r="T227" s="33"/>
      <c r="U227" s="33"/>
      <c r="V227" s="33"/>
      <c r="W227" s="34"/>
      <c r="X227" s="34"/>
      <c r="Y227" s="34"/>
      <c r="Z227" s="34"/>
      <c r="AA227" s="34"/>
      <c r="AB227" s="34"/>
      <c r="AC227" s="34"/>
      <c r="AD227" s="134">
        <f t="shared" si="45"/>
        <v>0</v>
      </c>
      <c r="AE227" s="134">
        <f t="shared" si="46"/>
        <v>0</v>
      </c>
      <c r="AF227" s="134">
        <f t="shared" si="47"/>
        <v>0</v>
      </c>
      <c r="AG227" s="134">
        <f t="shared" si="48"/>
        <v>0</v>
      </c>
      <c r="AH227" s="134">
        <f t="shared" si="49"/>
        <v>0</v>
      </c>
      <c r="AI227" s="134">
        <f t="shared" si="50"/>
        <v>0</v>
      </c>
    </row>
    <row r="228" spans="1:35" x14ac:dyDescent="0.2">
      <c r="A228" s="23"/>
      <c r="B228" s="143" t="str">
        <f>IFERROR(VLOOKUP(A228,Cierre!A:K,2,FALSE),"")</f>
        <v/>
      </c>
      <c r="C228" s="24"/>
      <c r="D228" s="24"/>
      <c r="E228" s="25"/>
      <c r="F228" s="25"/>
      <c r="G228" s="26"/>
      <c r="H228" s="27"/>
      <c r="I228" s="27"/>
      <c r="J228" s="28">
        <f t="shared" si="52"/>
        <v>0</v>
      </c>
      <c r="K228" s="28">
        <f t="shared" si="51"/>
        <v>0</v>
      </c>
      <c r="L228" s="29"/>
      <c r="M228" s="30">
        <f t="shared" si="53"/>
        <v>0</v>
      </c>
      <c r="N228" s="31" t="str">
        <f>IF(H228="","",ROUND(M228/VLOOKUP(YEAR(H228),SMMLV!$A$2:$B$40,2,FALSE),1))</f>
        <v/>
      </c>
      <c r="O228" s="69" t="str">
        <f t="shared" si="54"/>
        <v/>
      </c>
      <c r="P228" s="69" t="str">
        <f t="shared" si="55"/>
        <v/>
      </c>
      <c r="Q228" s="32"/>
      <c r="R228" s="33"/>
      <c r="S228" s="33"/>
      <c r="T228" s="33"/>
      <c r="U228" s="33"/>
      <c r="V228" s="33"/>
      <c r="W228" s="34"/>
      <c r="X228" s="34"/>
      <c r="Y228" s="34"/>
      <c r="Z228" s="34"/>
      <c r="AA228" s="34"/>
      <c r="AB228" s="34"/>
      <c r="AC228" s="34"/>
      <c r="AD228" s="134">
        <f t="shared" si="45"/>
        <v>0</v>
      </c>
      <c r="AE228" s="134">
        <f t="shared" si="46"/>
        <v>0</v>
      </c>
      <c r="AF228" s="134">
        <f t="shared" si="47"/>
        <v>0</v>
      </c>
      <c r="AG228" s="134">
        <f t="shared" si="48"/>
        <v>0</v>
      </c>
      <c r="AH228" s="134">
        <f t="shared" si="49"/>
        <v>0</v>
      </c>
      <c r="AI228" s="134">
        <f t="shared" si="50"/>
        <v>0</v>
      </c>
    </row>
    <row r="229" spans="1:35" x14ac:dyDescent="0.2">
      <c r="A229" s="23"/>
      <c r="B229" s="143" t="str">
        <f>IFERROR(VLOOKUP(A229,Cierre!A:K,2,FALSE),"")</f>
        <v/>
      </c>
      <c r="C229" s="24"/>
      <c r="D229" s="24"/>
      <c r="E229" s="25"/>
      <c r="F229" s="25"/>
      <c r="G229" s="26"/>
      <c r="H229" s="27"/>
      <c r="I229" s="27"/>
      <c r="J229" s="28">
        <f t="shared" si="52"/>
        <v>0</v>
      </c>
      <c r="K229" s="28">
        <f t="shared" si="51"/>
        <v>0</v>
      </c>
      <c r="L229" s="29"/>
      <c r="M229" s="30">
        <f t="shared" si="53"/>
        <v>0</v>
      </c>
      <c r="N229" s="31" t="str">
        <f>IF(H229="","",ROUND(M229/VLOOKUP(YEAR(H229),SMMLV!$A$2:$B$40,2,FALSE),1))</f>
        <v/>
      </c>
      <c r="O229" s="69" t="str">
        <f t="shared" si="54"/>
        <v/>
      </c>
      <c r="P229" s="69" t="str">
        <f t="shared" si="55"/>
        <v/>
      </c>
      <c r="Q229" s="32"/>
      <c r="R229" s="33"/>
      <c r="S229" s="33"/>
      <c r="T229" s="33"/>
      <c r="U229" s="33"/>
      <c r="V229" s="33"/>
      <c r="W229" s="34"/>
      <c r="X229" s="34"/>
      <c r="Y229" s="34"/>
      <c r="Z229" s="34"/>
      <c r="AA229" s="34"/>
      <c r="AB229" s="34"/>
      <c r="AC229" s="34"/>
      <c r="AD229" s="134">
        <f t="shared" si="45"/>
        <v>0</v>
      </c>
      <c r="AE229" s="134">
        <f t="shared" si="46"/>
        <v>0</v>
      </c>
      <c r="AF229" s="134">
        <f t="shared" si="47"/>
        <v>0</v>
      </c>
      <c r="AG229" s="134">
        <f t="shared" si="48"/>
        <v>0</v>
      </c>
      <c r="AH229" s="134">
        <f t="shared" si="49"/>
        <v>0</v>
      </c>
      <c r="AI229" s="134">
        <f t="shared" si="50"/>
        <v>0</v>
      </c>
    </row>
    <row r="230" spans="1:35" x14ac:dyDescent="0.2">
      <c r="A230" s="23"/>
      <c r="B230" s="143" t="str">
        <f>IFERROR(VLOOKUP(A230,Cierre!A:K,2,FALSE),"")</f>
        <v/>
      </c>
      <c r="C230" s="24"/>
      <c r="D230" s="24"/>
      <c r="E230" s="25"/>
      <c r="F230" s="25"/>
      <c r="G230" s="26"/>
      <c r="H230" s="27"/>
      <c r="I230" s="27"/>
      <c r="J230" s="28">
        <f t="shared" si="52"/>
        <v>0</v>
      </c>
      <c r="K230" s="28">
        <f t="shared" si="51"/>
        <v>0</v>
      </c>
      <c r="L230" s="29"/>
      <c r="M230" s="30">
        <f t="shared" si="53"/>
        <v>0</v>
      </c>
      <c r="N230" s="31" t="str">
        <f>IF(H230="","",ROUND(M230/VLOOKUP(YEAR(H230),SMMLV!$A$2:$B$40,2,FALSE),1))</f>
        <v/>
      </c>
      <c r="O230" s="69" t="str">
        <f t="shared" si="54"/>
        <v/>
      </c>
      <c r="P230" s="69" t="str">
        <f t="shared" si="55"/>
        <v/>
      </c>
      <c r="Q230" s="32"/>
      <c r="R230" s="33"/>
      <c r="S230" s="33"/>
      <c r="T230" s="33"/>
      <c r="U230" s="33"/>
      <c r="V230" s="33"/>
      <c r="W230" s="34"/>
      <c r="X230" s="34"/>
      <c r="Y230" s="34"/>
      <c r="Z230" s="34"/>
      <c r="AA230" s="34"/>
      <c r="AB230" s="34"/>
      <c r="AC230" s="34"/>
      <c r="AD230" s="134">
        <f t="shared" si="45"/>
        <v>0</v>
      </c>
      <c r="AE230" s="134">
        <f t="shared" si="46"/>
        <v>0</v>
      </c>
      <c r="AF230" s="134">
        <f t="shared" si="47"/>
        <v>0</v>
      </c>
      <c r="AG230" s="134">
        <f t="shared" si="48"/>
        <v>0</v>
      </c>
      <c r="AH230" s="134">
        <f t="shared" si="49"/>
        <v>0</v>
      </c>
      <c r="AI230" s="134">
        <f t="shared" si="50"/>
        <v>0</v>
      </c>
    </row>
    <row r="231" spans="1:35" x14ac:dyDescent="0.2">
      <c r="A231" s="23"/>
      <c r="B231" s="143" t="str">
        <f>IFERROR(VLOOKUP(A231,Cierre!A:K,2,FALSE),"")</f>
        <v/>
      </c>
      <c r="C231" s="24"/>
      <c r="D231" s="24"/>
      <c r="E231" s="25"/>
      <c r="F231" s="25"/>
      <c r="G231" s="26"/>
      <c r="H231" s="27"/>
      <c r="I231" s="27"/>
      <c r="J231" s="28">
        <f t="shared" si="52"/>
        <v>0</v>
      </c>
      <c r="K231" s="28">
        <f t="shared" si="51"/>
        <v>0</v>
      </c>
      <c r="L231" s="29"/>
      <c r="M231" s="30">
        <f t="shared" si="53"/>
        <v>0</v>
      </c>
      <c r="N231" s="31" t="str">
        <f>IF(H231="","",ROUND(M231/VLOOKUP(YEAR(H231),SMMLV!$A$2:$B$40,2,FALSE),1))</f>
        <v/>
      </c>
      <c r="O231" s="69" t="str">
        <f t="shared" si="54"/>
        <v/>
      </c>
      <c r="P231" s="69" t="str">
        <f t="shared" si="55"/>
        <v/>
      </c>
      <c r="Q231" s="32"/>
      <c r="R231" s="33"/>
      <c r="S231" s="33"/>
      <c r="T231" s="33"/>
      <c r="U231" s="33"/>
      <c r="V231" s="33"/>
      <c r="W231" s="34"/>
      <c r="X231" s="34"/>
      <c r="Y231" s="34"/>
      <c r="Z231" s="34"/>
      <c r="AA231" s="34"/>
      <c r="AB231" s="34"/>
      <c r="AC231" s="34"/>
      <c r="AD231" s="134">
        <f t="shared" si="45"/>
        <v>0</v>
      </c>
      <c r="AE231" s="134">
        <f t="shared" si="46"/>
        <v>0</v>
      </c>
      <c r="AF231" s="134">
        <f t="shared" si="47"/>
        <v>0</v>
      </c>
      <c r="AG231" s="134">
        <f t="shared" si="48"/>
        <v>0</v>
      </c>
      <c r="AH231" s="134">
        <f t="shared" si="49"/>
        <v>0</v>
      </c>
      <c r="AI231" s="134">
        <f t="shared" si="50"/>
        <v>0</v>
      </c>
    </row>
    <row r="232" spans="1:35" x14ac:dyDescent="0.2">
      <c r="A232" s="23"/>
      <c r="B232" s="143" t="str">
        <f>IFERROR(VLOOKUP(A232,Cierre!A:K,2,FALSE),"")</f>
        <v/>
      </c>
      <c r="C232" s="24"/>
      <c r="D232" s="24"/>
      <c r="E232" s="25"/>
      <c r="F232" s="25"/>
      <c r="G232" s="26"/>
      <c r="H232" s="27"/>
      <c r="I232" s="27"/>
      <c r="J232" s="28">
        <f t="shared" si="52"/>
        <v>0</v>
      </c>
      <c r="K232" s="28">
        <f t="shared" si="51"/>
        <v>0</v>
      </c>
      <c r="L232" s="29"/>
      <c r="M232" s="30">
        <f t="shared" si="53"/>
        <v>0</v>
      </c>
      <c r="N232" s="31" t="str">
        <f>IF(H232="","",ROUND(M232/VLOOKUP(YEAR(H232),SMMLV!$A$2:$B$40,2,FALSE),1))</f>
        <v/>
      </c>
      <c r="O232" s="69" t="str">
        <f t="shared" si="54"/>
        <v/>
      </c>
      <c r="P232" s="69" t="str">
        <f t="shared" si="55"/>
        <v/>
      </c>
      <c r="Q232" s="32"/>
      <c r="R232" s="33"/>
      <c r="S232" s="33"/>
      <c r="T232" s="33"/>
      <c r="U232" s="33"/>
      <c r="V232" s="33"/>
      <c r="W232" s="34"/>
      <c r="X232" s="34"/>
      <c r="Y232" s="34"/>
      <c r="Z232" s="34"/>
      <c r="AA232" s="34"/>
      <c r="AB232" s="34"/>
      <c r="AC232" s="34"/>
      <c r="AD232" s="134">
        <f t="shared" ref="AD232:AD295" si="56">IF(R232="",0,ROUND((((S232-R232)+1)/30),3))</f>
        <v>0</v>
      </c>
      <c r="AE232" s="134">
        <f t="shared" ref="AE232:AE295" si="57">IF(T232="",0,ROUND((((U232-T232)+1)/30),3))</f>
        <v>0</v>
      </c>
      <c r="AF232" s="134">
        <f t="shared" ref="AF232:AF295" si="58">IF(V232="",0,ROUND((((W232-V232)+1)/30),3))</f>
        <v>0</v>
      </c>
      <c r="AG232" s="134">
        <f t="shared" ref="AG232:AG295" si="59">IF(X232="",0,ROUND((((Y232-X232)+1)/30),3))</f>
        <v>0</v>
      </c>
      <c r="AH232" s="134">
        <f t="shared" ref="AH232:AH295" si="60">IF(Z232="",0,ROUND((((AA232-Z232)+1)/30),3))</f>
        <v>0</v>
      </c>
      <c r="AI232" s="134">
        <f t="shared" ref="AI232:AI295" si="61">IF(AB232="",0,ROUND((((AC232-AB232)+1)/30),3))</f>
        <v>0</v>
      </c>
    </row>
    <row r="233" spans="1:35" x14ac:dyDescent="0.2">
      <c r="A233" s="23"/>
      <c r="B233" s="143" t="str">
        <f>IFERROR(VLOOKUP(A233,Cierre!A:K,2,FALSE),"")</f>
        <v/>
      </c>
      <c r="C233" s="24"/>
      <c r="D233" s="24"/>
      <c r="E233" s="25"/>
      <c r="F233" s="25"/>
      <c r="G233" s="26"/>
      <c r="H233" s="27"/>
      <c r="I233" s="27"/>
      <c r="J233" s="28">
        <f t="shared" si="52"/>
        <v>0</v>
      </c>
      <c r="K233" s="28">
        <f t="shared" si="51"/>
        <v>0</v>
      </c>
      <c r="L233" s="29"/>
      <c r="M233" s="30">
        <f t="shared" si="53"/>
        <v>0</v>
      </c>
      <c r="N233" s="31" t="str">
        <f>IF(H233="","",ROUND(M233/VLOOKUP(YEAR(H233),SMMLV!$A$2:$B$40,2,FALSE),1))</f>
        <v/>
      </c>
      <c r="O233" s="69" t="str">
        <f t="shared" si="54"/>
        <v/>
      </c>
      <c r="P233" s="69" t="str">
        <f t="shared" si="55"/>
        <v/>
      </c>
      <c r="Q233" s="32"/>
      <c r="R233" s="33"/>
      <c r="S233" s="33"/>
      <c r="T233" s="33"/>
      <c r="U233" s="33"/>
      <c r="V233" s="33"/>
      <c r="W233" s="34"/>
      <c r="X233" s="34"/>
      <c r="Y233" s="34"/>
      <c r="Z233" s="34"/>
      <c r="AA233" s="34"/>
      <c r="AB233" s="34"/>
      <c r="AC233" s="34"/>
      <c r="AD233" s="134">
        <f t="shared" si="56"/>
        <v>0</v>
      </c>
      <c r="AE233" s="134">
        <f t="shared" si="57"/>
        <v>0</v>
      </c>
      <c r="AF233" s="134">
        <f t="shared" si="58"/>
        <v>0</v>
      </c>
      <c r="AG233" s="134">
        <f t="shared" si="59"/>
        <v>0</v>
      </c>
      <c r="AH233" s="134">
        <f t="shared" si="60"/>
        <v>0</v>
      </c>
      <c r="AI233" s="134">
        <f t="shared" si="61"/>
        <v>0</v>
      </c>
    </row>
    <row r="234" spans="1:35" x14ac:dyDescent="0.2">
      <c r="A234" s="23"/>
      <c r="B234" s="143" t="str">
        <f>IFERROR(VLOOKUP(A234,Cierre!A:K,2,FALSE),"")</f>
        <v/>
      </c>
      <c r="C234" s="24"/>
      <c r="D234" s="24"/>
      <c r="E234" s="25"/>
      <c r="F234" s="25"/>
      <c r="G234" s="26"/>
      <c r="H234" s="27"/>
      <c r="I234" s="27"/>
      <c r="J234" s="28">
        <f t="shared" si="52"/>
        <v>0</v>
      </c>
      <c r="K234" s="28">
        <f t="shared" si="51"/>
        <v>0</v>
      </c>
      <c r="L234" s="29"/>
      <c r="M234" s="30">
        <f t="shared" si="53"/>
        <v>0</v>
      </c>
      <c r="N234" s="31" t="str">
        <f>IF(H234="","",ROUND(M234/VLOOKUP(YEAR(H234),SMMLV!$A$2:$B$40,2,FALSE),1))</f>
        <v/>
      </c>
      <c r="O234" s="69" t="str">
        <f t="shared" si="54"/>
        <v/>
      </c>
      <c r="P234" s="69" t="str">
        <f t="shared" si="55"/>
        <v/>
      </c>
      <c r="Q234" s="32"/>
      <c r="R234" s="33"/>
      <c r="S234" s="33"/>
      <c r="T234" s="33"/>
      <c r="U234" s="33"/>
      <c r="V234" s="33"/>
      <c r="W234" s="34"/>
      <c r="X234" s="34"/>
      <c r="Y234" s="34"/>
      <c r="Z234" s="34"/>
      <c r="AA234" s="34"/>
      <c r="AB234" s="34"/>
      <c r="AC234" s="34"/>
      <c r="AD234" s="134">
        <f t="shared" si="56"/>
        <v>0</v>
      </c>
      <c r="AE234" s="134">
        <f t="shared" si="57"/>
        <v>0</v>
      </c>
      <c r="AF234" s="134">
        <f t="shared" si="58"/>
        <v>0</v>
      </c>
      <c r="AG234" s="134">
        <f t="shared" si="59"/>
        <v>0</v>
      </c>
      <c r="AH234" s="134">
        <f t="shared" si="60"/>
        <v>0</v>
      </c>
      <c r="AI234" s="134">
        <f t="shared" si="61"/>
        <v>0</v>
      </c>
    </row>
    <row r="235" spans="1:35" x14ac:dyDescent="0.2">
      <c r="A235" s="23"/>
      <c r="B235" s="143" t="str">
        <f>IFERROR(VLOOKUP(A235,Cierre!A:K,2,FALSE),"")</f>
        <v/>
      </c>
      <c r="C235" s="24"/>
      <c r="D235" s="24"/>
      <c r="E235" s="25"/>
      <c r="F235" s="25"/>
      <c r="G235" s="26"/>
      <c r="H235" s="27"/>
      <c r="I235" s="27"/>
      <c r="J235" s="28">
        <f t="shared" si="52"/>
        <v>0</v>
      </c>
      <c r="K235" s="28">
        <f t="shared" si="51"/>
        <v>0</v>
      </c>
      <c r="L235" s="29"/>
      <c r="M235" s="30">
        <f t="shared" si="53"/>
        <v>0</v>
      </c>
      <c r="N235" s="31" t="str">
        <f>IF(H235="","",ROUND(M235/VLOOKUP(YEAR(H235),SMMLV!$A$2:$B$40,2,FALSE),1))</f>
        <v/>
      </c>
      <c r="O235" s="69" t="str">
        <f t="shared" si="54"/>
        <v/>
      </c>
      <c r="P235" s="69" t="str">
        <f t="shared" si="55"/>
        <v/>
      </c>
      <c r="Q235" s="32"/>
      <c r="R235" s="33"/>
      <c r="S235" s="33"/>
      <c r="T235" s="33"/>
      <c r="U235" s="33"/>
      <c r="V235" s="33"/>
      <c r="W235" s="34"/>
      <c r="X235" s="34"/>
      <c r="Y235" s="34"/>
      <c r="Z235" s="34"/>
      <c r="AA235" s="34"/>
      <c r="AB235" s="34"/>
      <c r="AC235" s="34"/>
      <c r="AD235" s="134">
        <f t="shared" si="56"/>
        <v>0</v>
      </c>
      <c r="AE235" s="134">
        <f t="shared" si="57"/>
        <v>0</v>
      </c>
      <c r="AF235" s="134">
        <f t="shared" si="58"/>
        <v>0</v>
      </c>
      <c r="AG235" s="134">
        <f t="shared" si="59"/>
        <v>0</v>
      </c>
      <c r="AH235" s="134">
        <f t="shared" si="60"/>
        <v>0</v>
      </c>
      <c r="AI235" s="134">
        <f t="shared" si="61"/>
        <v>0</v>
      </c>
    </row>
    <row r="236" spans="1:35" x14ac:dyDescent="0.2">
      <c r="A236" s="23"/>
      <c r="B236" s="143" t="str">
        <f>IFERROR(VLOOKUP(A236,Cierre!A:K,2,FALSE),"")</f>
        <v/>
      </c>
      <c r="C236" s="24"/>
      <c r="D236" s="24"/>
      <c r="E236" s="25"/>
      <c r="F236" s="25"/>
      <c r="G236" s="26"/>
      <c r="H236" s="27"/>
      <c r="I236" s="27"/>
      <c r="J236" s="28">
        <f t="shared" si="52"/>
        <v>0</v>
      </c>
      <c r="K236" s="28">
        <f t="shared" si="51"/>
        <v>0</v>
      </c>
      <c r="L236" s="29"/>
      <c r="M236" s="30">
        <f t="shared" si="53"/>
        <v>0</v>
      </c>
      <c r="N236" s="31" t="str">
        <f>IF(H236="","",ROUND(M236/VLOOKUP(YEAR(H236),SMMLV!$A$2:$B$40,2,FALSE),1))</f>
        <v/>
      </c>
      <c r="O236" s="69" t="str">
        <f t="shared" si="54"/>
        <v/>
      </c>
      <c r="P236" s="69" t="str">
        <f t="shared" si="55"/>
        <v/>
      </c>
      <c r="Q236" s="32"/>
      <c r="R236" s="33"/>
      <c r="S236" s="33"/>
      <c r="T236" s="33"/>
      <c r="U236" s="33"/>
      <c r="V236" s="33"/>
      <c r="W236" s="34"/>
      <c r="X236" s="34"/>
      <c r="Y236" s="34"/>
      <c r="Z236" s="34"/>
      <c r="AA236" s="34"/>
      <c r="AB236" s="34"/>
      <c r="AC236" s="34"/>
      <c r="AD236" s="134">
        <f t="shared" si="56"/>
        <v>0</v>
      </c>
      <c r="AE236" s="134">
        <f t="shared" si="57"/>
        <v>0</v>
      </c>
      <c r="AF236" s="134">
        <f t="shared" si="58"/>
        <v>0</v>
      </c>
      <c r="AG236" s="134">
        <f t="shared" si="59"/>
        <v>0</v>
      </c>
      <c r="AH236" s="134">
        <f t="shared" si="60"/>
        <v>0</v>
      </c>
      <c r="AI236" s="134">
        <f t="shared" si="61"/>
        <v>0</v>
      </c>
    </row>
    <row r="237" spans="1:35" x14ac:dyDescent="0.2">
      <c r="A237" s="23"/>
      <c r="B237" s="143" t="str">
        <f>IFERROR(VLOOKUP(A237,Cierre!A:K,2,FALSE),"")</f>
        <v/>
      </c>
      <c r="C237" s="24"/>
      <c r="D237" s="24"/>
      <c r="E237" s="25"/>
      <c r="F237" s="25"/>
      <c r="G237" s="26"/>
      <c r="H237" s="27"/>
      <c r="I237" s="27"/>
      <c r="J237" s="28">
        <f t="shared" si="52"/>
        <v>0</v>
      </c>
      <c r="K237" s="28">
        <f t="shared" si="51"/>
        <v>0</v>
      </c>
      <c r="L237" s="29"/>
      <c r="M237" s="30">
        <f t="shared" si="53"/>
        <v>0</v>
      </c>
      <c r="N237" s="31" t="str">
        <f>IF(H237="","",ROUND(M237/VLOOKUP(YEAR(H237),SMMLV!$A$2:$B$40,2,FALSE),1))</f>
        <v/>
      </c>
      <c r="O237" s="69" t="str">
        <f t="shared" si="54"/>
        <v/>
      </c>
      <c r="P237" s="69" t="str">
        <f t="shared" si="55"/>
        <v/>
      </c>
      <c r="Q237" s="32"/>
      <c r="R237" s="33"/>
      <c r="S237" s="33"/>
      <c r="T237" s="33"/>
      <c r="U237" s="33"/>
      <c r="V237" s="33"/>
      <c r="W237" s="34"/>
      <c r="X237" s="34"/>
      <c r="Y237" s="34"/>
      <c r="Z237" s="34"/>
      <c r="AA237" s="34"/>
      <c r="AB237" s="34"/>
      <c r="AC237" s="34"/>
      <c r="AD237" s="134">
        <f t="shared" si="56"/>
        <v>0</v>
      </c>
      <c r="AE237" s="134">
        <f t="shared" si="57"/>
        <v>0</v>
      </c>
      <c r="AF237" s="134">
        <f t="shared" si="58"/>
        <v>0</v>
      </c>
      <c r="AG237" s="134">
        <f t="shared" si="59"/>
        <v>0</v>
      </c>
      <c r="AH237" s="134">
        <f t="shared" si="60"/>
        <v>0</v>
      </c>
      <c r="AI237" s="134">
        <f t="shared" si="61"/>
        <v>0</v>
      </c>
    </row>
    <row r="238" spans="1:35" x14ac:dyDescent="0.2">
      <c r="A238" s="23"/>
      <c r="B238" s="143" t="str">
        <f>IFERROR(VLOOKUP(A238,Cierre!A:K,2,FALSE),"")</f>
        <v/>
      </c>
      <c r="C238" s="24"/>
      <c r="D238" s="24"/>
      <c r="E238" s="25"/>
      <c r="F238" s="25"/>
      <c r="G238" s="26"/>
      <c r="H238" s="27"/>
      <c r="I238" s="27"/>
      <c r="J238" s="28">
        <f t="shared" si="52"/>
        <v>0</v>
      </c>
      <c r="K238" s="28">
        <f t="shared" si="51"/>
        <v>0</v>
      </c>
      <c r="L238" s="29"/>
      <c r="M238" s="30">
        <f t="shared" si="53"/>
        <v>0</v>
      </c>
      <c r="N238" s="31" t="str">
        <f>IF(H238="","",ROUND(M238/VLOOKUP(YEAR(H238),SMMLV!$A$2:$B$40,2,FALSE),1))</f>
        <v/>
      </c>
      <c r="O238" s="69" t="str">
        <f t="shared" si="54"/>
        <v/>
      </c>
      <c r="P238" s="69" t="str">
        <f t="shared" si="55"/>
        <v/>
      </c>
      <c r="Q238" s="32"/>
      <c r="R238" s="33"/>
      <c r="S238" s="33"/>
      <c r="T238" s="33"/>
      <c r="U238" s="33"/>
      <c r="V238" s="33"/>
      <c r="W238" s="34"/>
      <c r="X238" s="34"/>
      <c r="Y238" s="34"/>
      <c r="Z238" s="34"/>
      <c r="AA238" s="34"/>
      <c r="AB238" s="34"/>
      <c r="AC238" s="34"/>
      <c r="AD238" s="134">
        <f t="shared" si="56"/>
        <v>0</v>
      </c>
      <c r="AE238" s="134">
        <f t="shared" si="57"/>
        <v>0</v>
      </c>
      <c r="AF238" s="134">
        <f t="shared" si="58"/>
        <v>0</v>
      </c>
      <c r="AG238" s="134">
        <f t="shared" si="59"/>
        <v>0</v>
      </c>
      <c r="AH238" s="134">
        <f t="shared" si="60"/>
        <v>0</v>
      </c>
      <c r="AI238" s="134">
        <f t="shared" si="61"/>
        <v>0</v>
      </c>
    </row>
    <row r="239" spans="1:35" x14ac:dyDescent="0.2">
      <c r="A239" s="23"/>
      <c r="B239" s="143" t="str">
        <f>IFERROR(VLOOKUP(A239,Cierre!A:K,2,FALSE),"")</f>
        <v/>
      </c>
      <c r="C239" s="24"/>
      <c r="D239" s="24"/>
      <c r="E239" s="25"/>
      <c r="F239" s="25"/>
      <c r="G239" s="26"/>
      <c r="H239" s="27"/>
      <c r="I239" s="27"/>
      <c r="J239" s="28">
        <f t="shared" si="52"/>
        <v>0</v>
      </c>
      <c r="K239" s="28">
        <f t="shared" si="51"/>
        <v>0</v>
      </c>
      <c r="L239" s="29"/>
      <c r="M239" s="30">
        <f t="shared" si="53"/>
        <v>0</v>
      </c>
      <c r="N239" s="31" t="str">
        <f>IF(H239="","",ROUND(M239/VLOOKUP(YEAR(H239),SMMLV!$A$2:$B$40,2,FALSE),1))</f>
        <v/>
      </c>
      <c r="O239" s="69" t="str">
        <f t="shared" si="54"/>
        <v/>
      </c>
      <c r="P239" s="69" t="str">
        <f t="shared" si="55"/>
        <v/>
      </c>
      <c r="Q239" s="32"/>
      <c r="R239" s="33"/>
      <c r="S239" s="33"/>
      <c r="T239" s="33"/>
      <c r="U239" s="33"/>
      <c r="V239" s="33"/>
      <c r="W239" s="34"/>
      <c r="X239" s="34"/>
      <c r="Y239" s="34"/>
      <c r="Z239" s="34"/>
      <c r="AA239" s="34"/>
      <c r="AB239" s="34"/>
      <c r="AC239" s="34"/>
      <c r="AD239" s="134">
        <f t="shared" si="56"/>
        <v>0</v>
      </c>
      <c r="AE239" s="134">
        <f t="shared" si="57"/>
        <v>0</v>
      </c>
      <c r="AF239" s="134">
        <f t="shared" si="58"/>
        <v>0</v>
      </c>
      <c r="AG239" s="134">
        <f t="shared" si="59"/>
        <v>0</v>
      </c>
      <c r="AH239" s="134">
        <f t="shared" si="60"/>
        <v>0</v>
      </c>
      <c r="AI239" s="134">
        <f t="shared" si="61"/>
        <v>0</v>
      </c>
    </row>
    <row r="240" spans="1:35" x14ac:dyDescent="0.2">
      <c r="A240" s="23"/>
      <c r="B240" s="143" t="str">
        <f>IFERROR(VLOOKUP(A240,Cierre!A:K,2,FALSE),"")</f>
        <v/>
      </c>
      <c r="C240" s="24"/>
      <c r="D240" s="24"/>
      <c r="E240" s="25"/>
      <c r="F240" s="25"/>
      <c r="G240" s="26"/>
      <c r="H240" s="27"/>
      <c r="I240" s="27"/>
      <c r="J240" s="28">
        <f t="shared" si="52"/>
        <v>0</v>
      </c>
      <c r="K240" s="28">
        <f t="shared" si="51"/>
        <v>0</v>
      </c>
      <c r="L240" s="29"/>
      <c r="M240" s="30">
        <f t="shared" si="53"/>
        <v>0</v>
      </c>
      <c r="N240" s="31" t="str">
        <f>IF(H240="","",ROUND(M240/VLOOKUP(YEAR(H240),SMMLV!$A$2:$B$40,2,FALSE),1))</f>
        <v/>
      </c>
      <c r="O240" s="69" t="str">
        <f t="shared" si="54"/>
        <v/>
      </c>
      <c r="P240" s="69" t="str">
        <f t="shared" si="55"/>
        <v/>
      </c>
      <c r="Q240" s="32"/>
      <c r="R240" s="33"/>
      <c r="S240" s="33"/>
      <c r="T240" s="33"/>
      <c r="U240" s="33"/>
      <c r="V240" s="33"/>
      <c r="W240" s="34"/>
      <c r="X240" s="34"/>
      <c r="Y240" s="34"/>
      <c r="Z240" s="34"/>
      <c r="AA240" s="34"/>
      <c r="AB240" s="34"/>
      <c r="AC240" s="34"/>
      <c r="AD240" s="134">
        <f t="shared" si="56"/>
        <v>0</v>
      </c>
      <c r="AE240" s="134">
        <f t="shared" si="57"/>
        <v>0</v>
      </c>
      <c r="AF240" s="134">
        <f t="shared" si="58"/>
        <v>0</v>
      </c>
      <c r="AG240" s="134">
        <f t="shared" si="59"/>
        <v>0</v>
      </c>
      <c r="AH240" s="134">
        <f t="shared" si="60"/>
        <v>0</v>
      </c>
      <c r="AI240" s="134">
        <f t="shared" si="61"/>
        <v>0</v>
      </c>
    </row>
    <row r="241" spans="1:35" x14ac:dyDescent="0.2">
      <c r="A241" s="23"/>
      <c r="B241" s="143" t="str">
        <f>IFERROR(VLOOKUP(A241,Cierre!A:K,2,FALSE),"")</f>
        <v/>
      </c>
      <c r="C241" s="24"/>
      <c r="D241" s="24"/>
      <c r="E241" s="25"/>
      <c r="F241" s="25"/>
      <c r="G241" s="26"/>
      <c r="H241" s="27"/>
      <c r="I241" s="27"/>
      <c r="J241" s="28">
        <f t="shared" si="52"/>
        <v>0</v>
      </c>
      <c r="K241" s="28">
        <f t="shared" si="51"/>
        <v>0</v>
      </c>
      <c r="L241" s="29"/>
      <c r="M241" s="30">
        <f t="shared" si="53"/>
        <v>0</v>
      </c>
      <c r="N241" s="31" t="str">
        <f>IF(H241="","",ROUND(M241/VLOOKUP(YEAR(H241),SMMLV!$A$2:$B$40,2,FALSE),1))</f>
        <v/>
      </c>
      <c r="O241" s="69" t="str">
        <f t="shared" si="54"/>
        <v/>
      </c>
      <c r="P241" s="69" t="str">
        <f t="shared" si="55"/>
        <v/>
      </c>
      <c r="Q241" s="32"/>
      <c r="R241" s="33"/>
      <c r="S241" s="33"/>
      <c r="T241" s="33"/>
      <c r="U241" s="33"/>
      <c r="V241" s="33"/>
      <c r="W241" s="34"/>
      <c r="X241" s="34"/>
      <c r="Y241" s="34"/>
      <c r="Z241" s="34"/>
      <c r="AA241" s="34"/>
      <c r="AB241" s="34"/>
      <c r="AC241" s="34"/>
      <c r="AD241" s="134">
        <f t="shared" si="56"/>
        <v>0</v>
      </c>
      <c r="AE241" s="134">
        <f t="shared" si="57"/>
        <v>0</v>
      </c>
      <c r="AF241" s="134">
        <f t="shared" si="58"/>
        <v>0</v>
      </c>
      <c r="AG241" s="134">
        <f t="shared" si="59"/>
        <v>0</v>
      </c>
      <c r="AH241" s="134">
        <f t="shared" si="60"/>
        <v>0</v>
      </c>
      <c r="AI241" s="134">
        <f t="shared" si="61"/>
        <v>0</v>
      </c>
    </row>
    <row r="242" spans="1:35" x14ac:dyDescent="0.2">
      <c r="A242" s="23"/>
      <c r="B242" s="143" t="str">
        <f>IFERROR(VLOOKUP(A242,Cierre!A:K,2,FALSE),"")</f>
        <v/>
      </c>
      <c r="C242" s="24"/>
      <c r="D242" s="24"/>
      <c r="E242" s="25"/>
      <c r="F242" s="25"/>
      <c r="G242" s="26"/>
      <c r="H242" s="27"/>
      <c r="I242" s="27"/>
      <c r="J242" s="28">
        <f t="shared" si="52"/>
        <v>0</v>
      </c>
      <c r="K242" s="28">
        <f t="shared" si="51"/>
        <v>0</v>
      </c>
      <c r="L242" s="29"/>
      <c r="M242" s="30">
        <f t="shared" si="53"/>
        <v>0</v>
      </c>
      <c r="N242" s="31" t="str">
        <f>IF(H242="","",ROUND(M242/VLOOKUP(YEAR(H242),SMMLV!$A$2:$B$40,2,FALSE),1))</f>
        <v/>
      </c>
      <c r="O242" s="69" t="str">
        <f t="shared" si="54"/>
        <v/>
      </c>
      <c r="P242" s="69" t="str">
        <f t="shared" si="55"/>
        <v/>
      </c>
      <c r="Q242" s="32"/>
      <c r="R242" s="33"/>
      <c r="S242" s="33"/>
      <c r="T242" s="33"/>
      <c r="U242" s="33"/>
      <c r="V242" s="33"/>
      <c r="W242" s="34"/>
      <c r="X242" s="34"/>
      <c r="Y242" s="34"/>
      <c r="Z242" s="34"/>
      <c r="AA242" s="34"/>
      <c r="AB242" s="34"/>
      <c r="AC242" s="34"/>
      <c r="AD242" s="134">
        <f t="shared" si="56"/>
        <v>0</v>
      </c>
      <c r="AE242" s="134">
        <f t="shared" si="57"/>
        <v>0</v>
      </c>
      <c r="AF242" s="134">
        <f t="shared" si="58"/>
        <v>0</v>
      </c>
      <c r="AG242" s="134">
        <f t="shared" si="59"/>
        <v>0</v>
      </c>
      <c r="AH242" s="134">
        <f t="shared" si="60"/>
        <v>0</v>
      </c>
      <c r="AI242" s="134">
        <f t="shared" si="61"/>
        <v>0</v>
      </c>
    </row>
    <row r="243" spans="1:35" x14ac:dyDescent="0.2">
      <c r="A243" s="23"/>
      <c r="B243" s="143" t="str">
        <f>IFERROR(VLOOKUP(A243,Cierre!A:K,2,FALSE),"")</f>
        <v/>
      </c>
      <c r="C243" s="24"/>
      <c r="D243" s="24"/>
      <c r="E243" s="25"/>
      <c r="F243" s="25"/>
      <c r="G243" s="26"/>
      <c r="H243" s="27"/>
      <c r="I243" s="27"/>
      <c r="J243" s="28">
        <f t="shared" si="52"/>
        <v>0</v>
      </c>
      <c r="K243" s="28">
        <f t="shared" si="51"/>
        <v>0</v>
      </c>
      <c r="L243" s="29"/>
      <c r="M243" s="30">
        <f t="shared" si="53"/>
        <v>0</v>
      </c>
      <c r="N243" s="31" t="str">
        <f>IF(H243="","",ROUND(M243/VLOOKUP(YEAR(H243),SMMLV!$A$2:$B$40,2,FALSE),1))</f>
        <v/>
      </c>
      <c r="O243" s="69" t="str">
        <f t="shared" si="54"/>
        <v/>
      </c>
      <c r="P243" s="69" t="str">
        <f t="shared" si="55"/>
        <v/>
      </c>
      <c r="Q243" s="32"/>
      <c r="R243" s="33"/>
      <c r="S243" s="33"/>
      <c r="T243" s="33"/>
      <c r="U243" s="33"/>
      <c r="V243" s="33"/>
      <c r="W243" s="34"/>
      <c r="X243" s="34"/>
      <c r="Y243" s="34"/>
      <c r="Z243" s="34"/>
      <c r="AA243" s="34"/>
      <c r="AB243" s="34"/>
      <c r="AC243" s="34"/>
      <c r="AD243" s="134">
        <f t="shared" si="56"/>
        <v>0</v>
      </c>
      <c r="AE243" s="134">
        <f t="shared" si="57"/>
        <v>0</v>
      </c>
      <c r="AF243" s="134">
        <f t="shared" si="58"/>
        <v>0</v>
      </c>
      <c r="AG243" s="134">
        <f t="shared" si="59"/>
        <v>0</v>
      </c>
      <c r="AH243" s="134">
        <f t="shared" si="60"/>
        <v>0</v>
      </c>
      <c r="AI243" s="134">
        <f t="shared" si="61"/>
        <v>0</v>
      </c>
    </row>
    <row r="244" spans="1:35" x14ac:dyDescent="0.2">
      <c r="A244" s="23"/>
      <c r="B244" s="143" t="str">
        <f>IFERROR(VLOOKUP(A244,Cierre!A:K,2,FALSE),"")</f>
        <v/>
      </c>
      <c r="C244" s="24"/>
      <c r="D244" s="24"/>
      <c r="E244" s="25"/>
      <c r="F244" s="25"/>
      <c r="G244" s="26"/>
      <c r="H244" s="27"/>
      <c r="I244" s="27"/>
      <c r="J244" s="28">
        <f t="shared" si="52"/>
        <v>0</v>
      </c>
      <c r="K244" s="28">
        <f t="shared" si="51"/>
        <v>0</v>
      </c>
      <c r="L244" s="29"/>
      <c r="M244" s="30">
        <f t="shared" si="53"/>
        <v>0</v>
      </c>
      <c r="N244" s="31" t="str">
        <f>IF(H244="","",ROUND(M244/VLOOKUP(YEAR(H244),SMMLV!$A$2:$B$40,2,FALSE),1))</f>
        <v/>
      </c>
      <c r="O244" s="69" t="str">
        <f t="shared" si="54"/>
        <v/>
      </c>
      <c r="P244" s="69" t="str">
        <f t="shared" si="55"/>
        <v/>
      </c>
      <c r="Q244" s="32"/>
      <c r="R244" s="33"/>
      <c r="S244" s="33"/>
      <c r="T244" s="33"/>
      <c r="U244" s="33"/>
      <c r="V244" s="33"/>
      <c r="W244" s="34"/>
      <c r="X244" s="34"/>
      <c r="Y244" s="34"/>
      <c r="Z244" s="34"/>
      <c r="AA244" s="34"/>
      <c r="AB244" s="34"/>
      <c r="AC244" s="34"/>
      <c r="AD244" s="134">
        <f t="shared" si="56"/>
        <v>0</v>
      </c>
      <c r="AE244" s="134">
        <f t="shared" si="57"/>
        <v>0</v>
      </c>
      <c r="AF244" s="134">
        <f t="shared" si="58"/>
        <v>0</v>
      </c>
      <c r="AG244" s="134">
        <f t="shared" si="59"/>
        <v>0</v>
      </c>
      <c r="AH244" s="134">
        <f t="shared" si="60"/>
        <v>0</v>
      </c>
      <c r="AI244" s="134">
        <f t="shared" si="61"/>
        <v>0</v>
      </c>
    </row>
    <row r="245" spans="1:35" x14ac:dyDescent="0.2">
      <c r="A245" s="23"/>
      <c r="B245" s="143" t="str">
        <f>IFERROR(VLOOKUP(A245,Cierre!A:K,2,FALSE),"")</f>
        <v/>
      </c>
      <c r="C245" s="24"/>
      <c r="D245" s="24"/>
      <c r="E245" s="25"/>
      <c r="F245" s="25"/>
      <c r="G245" s="26"/>
      <c r="H245" s="27"/>
      <c r="I245" s="27"/>
      <c r="J245" s="28">
        <f t="shared" si="52"/>
        <v>0</v>
      </c>
      <c r="K245" s="28">
        <f t="shared" si="51"/>
        <v>0</v>
      </c>
      <c r="L245" s="29"/>
      <c r="M245" s="30">
        <f t="shared" si="53"/>
        <v>0</v>
      </c>
      <c r="N245" s="31" t="str">
        <f>IF(H245="","",ROUND(M245/VLOOKUP(YEAR(H245),SMMLV!$A$2:$B$40,2,FALSE),1))</f>
        <v/>
      </c>
      <c r="O245" s="69" t="str">
        <f t="shared" si="54"/>
        <v/>
      </c>
      <c r="P245" s="69" t="str">
        <f t="shared" si="55"/>
        <v/>
      </c>
      <c r="Q245" s="32"/>
      <c r="R245" s="33"/>
      <c r="S245" s="33"/>
      <c r="T245" s="33"/>
      <c r="U245" s="33"/>
      <c r="V245" s="33"/>
      <c r="W245" s="34"/>
      <c r="X245" s="34"/>
      <c r="Y245" s="34"/>
      <c r="Z245" s="34"/>
      <c r="AA245" s="34"/>
      <c r="AB245" s="34"/>
      <c r="AC245" s="34"/>
      <c r="AD245" s="134">
        <f t="shared" si="56"/>
        <v>0</v>
      </c>
      <c r="AE245" s="134">
        <f t="shared" si="57"/>
        <v>0</v>
      </c>
      <c r="AF245" s="134">
        <f t="shared" si="58"/>
        <v>0</v>
      </c>
      <c r="AG245" s="134">
        <f t="shared" si="59"/>
        <v>0</v>
      </c>
      <c r="AH245" s="134">
        <f t="shared" si="60"/>
        <v>0</v>
      </c>
      <c r="AI245" s="134">
        <f t="shared" si="61"/>
        <v>0</v>
      </c>
    </row>
    <row r="246" spans="1:35" x14ac:dyDescent="0.2">
      <c r="A246" s="23"/>
      <c r="B246" s="143" t="str">
        <f>IFERROR(VLOOKUP(A246,Cierre!A:K,2,FALSE),"")</f>
        <v/>
      </c>
      <c r="C246" s="24"/>
      <c r="D246" s="24"/>
      <c r="E246" s="25"/>
      <c r="F246" s="25"/>
      <c r="G246" s="26"/>
      <c r="H246" s="27"/>
      <c r="I246" s="27"/>
      <c r="J246" s="28">
        <f t="shared" si="52"/>
        <v>0</v>
      </c>
      <c r="K246" s="28">
        <f t="shared" si="51"/>
        <v>0</v>
      </c>
      <c r="L246" s="29"/>
      <c r="M246" s="30">
        <f t="shared" si="53"/>
        <v>0</v>
      </c>
      <c r="N246" s="31" t="str">
        <f>IF(H246="","",ROUND(M246/VLOOKUP(YEAR(H246),SMMLV!$A$2:$B$40,2,FALSE),1))</f>
        <v/>
      </c>
      <c r="O246" s="69" t="str">
        <f t="shared" si="54"/>
        <v/>
      </c>
      <c r="P246" s="69" t="str">
        <f t="shared" si="55"/>
        <v/>
      </c>
      <c r="Q246" s="32"/>
      <c r="R246" s="33"/>
      <c r="S246" s="33"/>
      <c r="T246" s="33"/>
      <c r="U246" s="33"/>
      <c r="V246" s="33"/>
      <c r="W246" s="34"/>
      <c r="X246" s="34"/>
      <c r="Y246" s="34"/>
      <c r="Z246" s="34"/>
      <c r="AA246" s="34"/>
      <c r="AB246" s="34"/>
      <c r="AC246" s="34"/>
      <c r="AD246" s="134">
        <f t="shared" si="56"/>
        <v>0</v>
      </c>
      <c r="AE246" s="134">
        <f t="shared" si="57"/>
        <v>0</v>
      </c>
      <c r="AF246" s="134">
        <f t="shared" si="58"/>
        <v>0</v>
      </c>
      <c r="AG246" s="134">
        <f t="shared" si="59"/>
        <v>0</v>
      </c>
      <c r="AH246" s="134">
        <f t="shared" si="60"/>
        <v>0</v>
      </c>
      <c r="AI246" s="134">
        <f t="shared" si="61"/>
        <v>0</v>
      </c>
    </row>
    <row r="247" spans="1:35" x14ac:dyDescent="0.2">
      <c r="A247" s="23"/>
      <c r="B247" s="143" t="str">
        <f>IFERROR(VLOOKUP(A247,Cierre!A:K,2,FALSE),"")</f>
        <v/>
      </c>
      <c r="C247" s="24"/>
      <c r="D247" s="24"/>
      <c r="E247" s="25"/>
      <c r="F247" s="25"/>
      <c r="G247" s="26"/>
      <c r="H247" s="27"/>
      <c r="I247" s="27"/>
      <c r="J247" s="28">
        <f t="shared" si="52"/>
        <v>0</v>
      </c>
      <c r="K247" s="28">
        <f t="shared" si="51"/>
        <v>0</v>
      </c>
      <c r="L247" s="29"/>
      <c r="M247" s="30">
        <f t="shared" si="53"/>
        <v>0</v>
      </c>
      <c r="N247" s="31" t="str">
        <f>IF(H247="","",ROUND(M247/VLOOKUP(YEAR(H247),SMMLV!$A$2:$B$40,2,FALSE),1))</f>
        <v/>
      </c>
      <c r="O247" s="69" t="str">
        <f t="shared" si="54"/>
        <v/>
      </c>
      <c r="P247" s="69" t="str">
        <f t="shared" si="55"/>
        <v/>
      </c>
      <c r="Q247" s="32"/>
      <c r="R247" s="33"/>
      <c r="S247" s="33"/>
      <c r="T247" s="33"/>
      <c r="U247" s="33"/>
      <c r="V247" s="33"/>
      <c r="W247" s="34"/>
      <c r="X247" s="34"/>
      <c r="Y247" s="34"/>
      <c r="Z247" s="34"/>
      <c r="AA247" s="34"/>
      <c r="AB247" s="34"/>
      <c r="AC247" s="34"/>
      <c r="AD247" s="134">
        <f t="shared" si="56"/>
        <v>0</v>
      </c>
      <c r="AE247" s="134">
        <f t="shared" si="57"/>
        <v>0</v>
      </c>
      <c r="AF247" s="134">
        <f t="shared" si="58"/>
        <v>0</v>
      </c>
      <c r="AG247" s="134">
        <f t="shared" si="59"/>
        <v>0</v>
      </c>
      <c r="AH247" s="134">
        <f t="shared" si="60"/>
        <v>0</v>
      </c>
      <c r="AI247" s="134">
        <f t="shared" si="61"/>
        <v>0</v>
      </c>
    </row>
    <row r="248" spans="1:35" x14ac:dyDescent="0.2">
      <c r="A248" s="23"/>
      <c r="B248" s="143" t="str">
        <f>IFERROR(VLOOKUP(A248,Cierre!A:K,2,FALSE),"")</f>
        <v/>
      </c>
      <c r="C248" s="24"/>
      <c r="D248" s="24"/>
      <c r="E248" s="25"/>
      <c r="F248" s="25"/>
      <c r="G248" s="26"/>
      <c r="H248" s="27"/>
      <c r="I248" s="27"/>
      <c r="J248" s="28">
        <f t="shared" si="52"/>
        <v>0</v>
      </c>
      <c r="K248" s="28">
        <f t="shared" si="51"/>
        <v>0</v>
      </c>
      <c r="L248" s="29"/>
      <c r="M248" s="30">
        <f t="shared" si="53"/>
        <v>0</v>
      </c>
      <c r="N248" s="31" t="str">
        <f>IF(H248="","",ROUND(M248/VLOOKUP(YEAR(H248),SMMLV!$A$2:$B$40,2,FALSE),1))</f>
        <v/>
      </c>
      <c r="O248" s="69" t="str">
        <f t="shared" si="54"/>
        <v/>
      </c>
      <c r="P248" s="69" t="str">
        <f t="shared" si="55"/>
        <v/>
      </c>
      <c r="Q248" s="32"/>
      <c r="R248" s="33"/>
      <c r="S248" s="33"/>
      <c r="T248" s="33"/>
      <c r="U248" s="33"/>
      <c r="V248" s="33"/>
      <c r="W248" s="34"/>
      <c r="X248" s="34"/>
      <c r="Y248" s="34"/>
      <c r="Z248" s="34"/>
      <c r="AA248" s="34"/>
      <c r="AB248" s="34"/>
      <c r="AC248" s="34"/>
      <c r="AD248" s="134">
        <f t="shared" si="56"/>
        <v>0</v>
      </c>
      <c r="AE248" s="134">
        <f t="shared" si="57"/>
        <v>0</v>
      </c>
      <c r="AF248" s="134">
        <f t="shared" si="58"/>
        <v>0</v>
      </c>
      <c r="AG248" s="134">
        <f t="shared" si="59"/>
        <v>0</v>
      </c>
      <c r="AH248" s="134">
        <f t="shared" si="60"/>
        <v>0</v>
      </c>
      <c r="AI248" s="134">
        <f t="shared" si="61"/>
        <v>0</v>
      </c>
    </row>
    <row r="249" spans="1:35" x14ac:dyDescent="0.2">
      <c r="A249" s="23"/>
      <c r="B249" s="143" t="str">
        <f>IFERROR(VLOOKUP(A249,Cierre!A:K,2,FALSE),"")</f>
        <v/>
      </c>
      <c r="C249" s="24"/>
      <c r="D249" s="24"/>
      <c r="E249" s="25"/>
      <c r="F249" s="25"/>
      <c r="G249" s="26"/>
      <c r="H249" s="27"/>
      <c r="I249" s="27"/>
      <c r="J249" s="28">
        <f t="shared" si="52"/>
        <v>0</v>
      </c>
      <c r="K249" s="28">
        <f t="shared" si="51"/>
        <v>0</v>
      </c>
      <c r="L249" s="29"/>
      <c r="M249" s="30">
        <f t="shared" si="53"/>
        <v>0</v>
      </c>
      <c r="N249" s="31" t="str">
        <f>IF(H249="","",ROUND(M249/VLOOKUP(YEAR(H249),SMMLV!$A$2:$B$40,2,FALSE),1))</f>
        <v/>
      </c>
      <c r="O249" s="69" t="str">
        <f t="shared" si="54"/>
        <v/>
      </c>
      <c r="P249" s="69" t="str">
        <f t="shared" si="55"/>
        <v/>
      </c>
      <c r="Q249" s="32"/>
      <c r="R249" s="33"/>
      <c r="S249" s="33"/>
      <c r="T249" s="33"/>
      <c r="U249" s="33"/>
      <c r="V249" s="33"/>
      <c r="W249" s="34"/>
      <c r="X249" s="34"/>
      <c r="Y249" s="34"/>
      <c r="Z249" s="34"/>
      <c r="AA249" s="34"/>
      <c r="AB249" s="34"/>
      <c r="AC249" s="34"/>
      <c r="AD249" s="134">
        <f t="shared" si="56"/>
        <v>0</v>
      </c>
      <c r="AE249" s="134">
        <f t="shared" si="57"/>
        <v>0</v>
      </c>
      <c r="AF249" s="134">
        <f t="shared" si="58"/>
        <v>0</v>
      </c>
      <c r="AG249" s="134">
        <f t="shared" si="59"/>
        <v>0</v>
      </c>
      <c r="AH249" s="134">
        <f t="shared" si="60"/>
        <v>0</v>
      </c>
      <c r="AI249" s="134">
        <f t="shared" si="61"/>
        <v>0</v>
      </c>
    </row>
    <row r="250" spans="1:35" x14ac:dyDescent="0.2">
      <c r="A250" s="23"/>
      <c r="B250" s="143" t="str">
        <f>IFERROR(VLOOKUP(A250,Cierre!A:K,2,FALSE),"")</f>
        <v/>
      </c>
      <c r="C250" s="24"/>
      <c r="D250" s="24"/>
      <c r="E250" s="25"/>
      <c r="F250" s="25"/>
      <c r="G250" s="26"/>
      <c r="H250" s="27"/>
      <c r="I250" s="27"/>
      <c r="J250" s="28">
        <f t="shared" si="52"/>
        <v>0</v>
      </c>
      <c r="K250" s="28">
        <f t="shared" si="51"/>
        <v>0</v>
      </c>
      <c r="L250" s="29"/>
      <c r="M250" s="30">
        <f t="shared" si="53"/>
        <v>0</v>
      </c>
      <c r="N250" s="31" t="str">
        <f>IF(H250="","",ROUND(M250/VLOOKUP(YEAR(H250),SMMLV!$A$2:$B$40,2,FALSE),1))</f>
        <v/>
      </c>
      <c r="O250" s="69" t="str">
        <f t="shared" si="54"/>
        <v/>
      </c>
      <c r="P250" s="69" t="str">
        <f t="shared" si="55"/>
        <v/>
      </c>
      <c r="Q250" s="32"/>
      <c r="R250" s="33"/>
      <c r="S250" s="33"/>
      <c r="T250" s="33"/>
      <c r="U250" s="33"/>
      <c r="V250" s="33"/>
      <c r="W250" s="34"/>
      <c r="X250" s="34"/>
      <c r="Y250" s="34"/>
      <c r="Z250" s="34"/>
      <c r="AA250" s="34"/>
      <c r="AB250" s="34"/>
      <c r="AC250" s="34"/>
      <c r="AD250" s="134">
        <f t="shared" si="56"/>
        <v>0</v>
      </c>
      <c r="AE250" s="134">
        <f t="shared" si="57"/>
        <v>0</v>
      </c>
      <c r="AF250" s="134">
        <f t="shared" si="58"/>
        <v>0</v>
      </c>
      <c r="AG250" s="134">
        <f t="shared" si="59"/>
        <v>0</v>
      </c>
      <c r="AH250" s="134">
        <f t="shared" si="60"/>
        <v>0</v>
      </c>
      <c r="AI250" s="134">
        <f t="shared" si="61"/>
        <v>0</v>
      </c>
    </row>
    <row r="251" spans="1:35" x14ac:dyDescent="0.2">
      <c r="A251" s="23"/>
      <c r="B251" s="143" t="str">
        <f>IFERROR(VLOOKUP(A251,Cierre!A:K,2,FALSE),"")</f>
        <v/>
      </c>
      <c r="C251" s="24"/>
      <c r="D251" s="24"/>
      <c r="E251" s="25"/>
      <c r="F251" s="25"/>
      <c r="G251" s="26"/>
      <c r="H251" s="27"/>
      <c r="I251" s="27"/>
      <c r="J251" s="28">
        <f t="shared" si="52"/>
        <v>0</v>
      </c>
      <c r="K251" s="28">
        <f t="shared" si="51"/>
        <v>0</v>
      </c>
      <c r="L251" s="29"/>
      <c r="M251" s="30">
        <f t="shared" si="53"/>
        <v>0</v>
      </c>
      <c r="N251" s="31" t="str">
        <f>IF(H251="","",ROUND(M251/VLOOKUP(YEAR(H251),SMMLV!$A$2:$B$40,2,FALSE),1))</f>
        <v/>
      </c>
      <c r="O251" s="69" t="str">
        <f t="shared" si="54"/>
        <v/>
      </c>
      <c r="P251" s="69" t="str">
        <f t="shared" si="55"/>
        <v/>
      </c>
      <c r="Q251" s="32"/>
      <c r="R251" s="33"/>
      <c r="S251" s="33"/>
      <c r="T251" s="33"/>
      <c r="U251" s="33"/>
      <c r="V251" s="33"/>
      <c r="W251" s="34"/>
      <c r="X251" s="34"/>
      <c r="Y251" s="34"/>
      <c r="Z251" s="34"/>
      <c r="AA251" s="34"/>
      <c r="AB251" s="34"/>
      <c r="AC251" s="34"/>
      <c r="AD251" s="134">
        <f t="shared" si="56"/>
        <v>0</v>
      </c>
      <c r="AE251" s="134">
        <f t="shared" si="57"/>
        <v>0</v>
      </c>
      <c r="AF251" s="134">
        <f t="shared" si="58"/>
        <v>0</v>
      </c>
      <c r="AG251" s="134">
        <f t="shared" si="59"/>
        <v>0</v>
      </c>
      <c r="AH251" s="134">
        <f t="shared" si="60"/>
        <v>0</v>
      </c>
      <c r="AI251" s="134">
        <f t="shared" si="61"/>
        <v>0</v>
      </c>
    </row>
    <row r="252" spans="1:35" x14ac:dyDescent="0.2">
      <c r="A252" s="23"/>
      <c r="B252" s="143" t="str">
        <f>IFERROR(VLOOKUP(A252,Cierre!A:K,2,FALSE),"")</f>
        <v/>
      </c>
      <c r="C252" s="24"/>
      <c r="D252" s="24"/>
      <c r="E252" s="25"/>
      <c r="F252" s="25"/>
      <c r="G252" s="26"/>
      <c r="H252" s="27"/>
      <c r="I252" s="27"/>
      <c r="J252" s="28">
        <f t="shared" si="52"/>
        <v>0</v>
      </c>
      <c r="K252" s="28">
        <f t="shared" si="51"/>
        <v>0</v>
      </c>
      <c r="L252" s="29"/>
      <c r="M252" s="30">
        <f t="shared" si="53"/>
        <v>0</v>
      </c>
      <c r="N252" s="31" t="str">
        <f>IF(H252="","",ROUND(M252/VLOOKUP(YEAR(H252),SMMLV!$A$2:$B$40,2,FALSE),1))</f>
        <v/>
      </c>
      <c r="O252" s="69" t="str">
        <f t="shared" si="54"/>
        <v/>
      </c>
      <c r="P252" s="69" t="str">
        <f t="shared" si="55"/>
        <v/>
      </c>
      <c r="Q252" s="32"/>
      <c r="R252" s="33"/>
      <c r="S252" s="33"/>
      <c r="T252" s="33"/>
      <c r="U252" s="33"/>
      <c r="V252" s="33"/>
      <c r="W252" s="34"/>
      <c r="X252" s="34"/>
      <c r="Y252" s="34"/>
      <c r="Z252" s="34"/>
      <c r="AA252" s="34"/>
      <c r="AB252" s="34"/>
      <c r="AC252" s="34"/>
      <c r="AD252" s="134">
        <f t="shared" si="56"/>
        <v>0</v>
      </c>
      <c r="AE252" s="134">
        <f t="shared" si="57"/>
        <v>0</v>
      </c>
      <c r="AF252" s="134">
        <f t="shared" si="58"/>
        <v>0</v>
      </c>
      <c r="AG252" s="134">
        <f t="shared" si="59"/>
        <v>0</v>
      </c>
      <c r="AH252" s="134">
        <f t="shared" si="60"/>
        <v>0</v>
      </c>
      <c r="AI252" s="134">
        <f t="shared" si="61"/>
        <v>0</v>
      </c>
    </row>
    <row r="253" spans="1:35" x14ac:dyDescent="0.2">
      <c r="A253" s="23"/>
      <c r="B253" s="143" t="str">
        <f>IFERROR(VLOOKUP(A253,Cierre!A:K,2,FALSE),"")</f>
        <v/>
      </c>
      <c r="C253" s="24"/>
      <c r="D253" s="24"/>
      <c r="E253" s="25"/>
      <c r="F253" s="25"/>
      <c r="G253" s="26"/>
      <c r="H253" s="27"/>
      <c r="I253" s="27"/>
      <c r="J253" s="28">
        <f t="shared" si="52"/>
        <v>0</v>
      </c>
      <c r="K253" s="28">
        <f t="shared" si="51"/>
        <v>0</v>
      </c>
      <c r="L253" s="29"/>
      <c r="M253" s="30">
        <f t="shared" si="53"/>
        <v>0</v>
      </c>
      <c r="N253" s="31" t="str">
        <f>IF(H253="","",ROUND(M253/VLOOKUP(YEAR(H253),SMMLV!$A$2:$B$40,2,FALSE),1))</f>
        <v/>
      </c>
      <c r="O253" s="69" t="str">
        <f t="shared" si="54"/>
        <v/>
      </c>
      <c r="P253" s="69" t="str">
        <f t="shared" si="55"/>
        <v/>
      </c>
      <c r="Q253" s="32"/>
      <c r="R253" s="33"/>
      <c r="S253" s="33"/>
      <c r="T253" s="33"/>
      <c r="U253" s="33"/>
      <c r="V253" s="33"/>
      <c r="W253" s="34"/>
      <c r="X253" s="34"/>
      <c r="Y253" s="34"/>
      <c r="Z253" s="34"/>
      <c r="AA253" s="34"/>
      <c r="AB253" s="34"/>
      <c r="AC253" s="34"/>
      <c r="AD253" s="134">
        <f t="shared" si="56"/>
        <v>0</v>
      </c>
      <c r="AE253" s="134">
        <f t="shared" si="57"/>
        <v>0</v>
      </c>
      <c r="AF253" s="134">
        <f t="shared" si="58"/>
        <v>0</v>
      </c>
      <c r="AG253" s="134">
        <f t="shared" si="59"/>
        <v>0</v>
      </c>
      <c r="AH253" s="134">
        <f t="shared" si="60"/>
        <v>0</v>
      </c>
      <c r="AI253" s="134">
        <f t="shared" si="61"/>
        <v>0</v>
      </c>
    </row>
    <row r="254" spans="1:35" x14ac:dyDescent="0.2">
      <c r="A254" s="23"/>
      <c r="B254" s="143" t="str">
        <f>IFERROR(VLOOKUP(A254,Cierre!A:K,2,FALSE),"")</f>
        <v/>
      </c>
      <c r="C254" s="24"/>
      <c r="D254" s="24"/>
      <c r="E254" s="25"/>
      <c r="F254" s="25"/>
      <c r="G254" s="26"/>
      <c r="H254" s="27"/>
      <c r="I254" s="27"/>
      <c r="J254" s="28">
        <f t="shared" si="52"/>
        <v>0</v>
      </c>
      <c r="K254" s="28">
        <f t="shared" si="51"/>
        <v>0</v>
      </c>
      <c r="L254" s="29"/>
      <c r="M254" s="30">
        <f t="shared" si="53"/>
        <v>0</v>
      </c>
      <c r="N254" s="31" t="str">
        <f>IF(H254="","",ROUND(M254/VLOOKUP(YEAR(H254),SMMLV!$A$2:$B$40,2,FALSE),1))</f>
        <v/>
      </c>
      <c r="O254" s="69" t="str">
        <f t="shared" si="54"/>
        <v/>
      </c>
      <c r="P254" s="69" t="str">
        <f t="shared" si="55"/>
        <v/>
      </c>
      <c r="Q254" s="32"/>
      <c r="R254" s="33"/>
      <c r="S254" s="33"/>
      <c r="T254" s="33"/>
      <c r="U254" s="33"/>
      <c r="V254" s="33"/>
      <c r="W254" s="34"/>
      <c r="X254" s="34"/>
      <c r="Y254" s="34"/>
      <c r="Z254" s="34"/>
      <c r="AA254" s="34"/>
      <c r="AB254" s="34"/>
      <c r="AC254" s="34"/>
      <c r="AD254" s="134">
        <f t="shared" si="56"/>
        <v>0</v>
      </c>
      <c r="AE254" s="134">
        <f t="shared" si="57"/>
        <v>0</v>
      </c>
      <c r="AF254" s="134">
        <f t="shared" si="58"/>
        <v>0</v>
      </c>
      <c r="AG254" s="134">
        <f t="shared" si="59"/>
        <v>0</v>
      </c>
      <c r="AH254" s="134">
        <f t="shared" si="60"/>
        <v>0</v>
      </c>
      <c r="AI254" s="134">
        <f t="shared" si="61"/>
        <v>0</v>
      </c>
    </row>
    <row r="255" spans="1:35" x14ac:dyDescent="0.2">
      <c r="A255" s="23"/>
      <c r="B255" s="143" t="str">
        <f>IFERROR(VLOOKUP(A255,Cierre!A:K,2,FALSE),"")</f>
        <v/>
      </c>
      <c r="C255" s="24"/>
      <c r="D255" s="24"/>
      <c r="E255" s="25"/>
      <c r="F255" s="25"/>
      <c r="G255" s="26"/>
      <c r="H255" s="27"/>
      <c r="I255" s="27"/>
      <c r="J255" s="28">
        <f t="shared" si="52"/>
        <v>0</v>
      </c>
      <c r="K255" s="28">
        <f t="shared" si="51"/>
        <v>0</v>
      </c>
      <c r="L255" s="29"/>
      <c r="M255" s="30">
        <f t="shared" si="53"/>
        <v>0</v>
      </c>
      <c r="N255" s="31" t="str">
        <f>IF(H255="","",ROUND(M255/VLOOKUP(YEAR(H255),SMMLV!$A$2:$B$40,2,FALSE),1))</f>
        <v/>
      </c>
      <c r="O255" s="69" t="str">
        <f t="shared" si="54"/>
        <v/>
      </c>
      <c r="P255" s="69" t="str">
        <f t="shared" si="55"/>
        <v/>
      </c>
      <c r="Q255" s="32"/>
      <c r="R255" s="33"/>
      <c r="S255" s="33"/>
      <c r="T255" s="33"/>
      <c r="U255" s="33"/>
      <c r="V255" s="33"/>
      <c r="W255" s="34"/>
      <c r="X255" s="34"/>
      <c r="Y255" s="34"/>
      <c r="Z255" s="34"/>
      <c r="AA255" s="34"/>
      <c r="AB255" s="34"/>
      <c r="AC255" s="34"/>
      <c r="AD255" s="134">
        <f t="shared" si="56"/>
        <v>0</v>
      </c>
      <c r="AE255" s="134">
        <f t="shared" si="57"/>
        <v>0</v>
      </c>
      <c r="AF255" s="134">
        <f t="shared" si="58"/>
        <v>0</v>
      </c>
      <c r="AG255" s="134">
        <f t="shared" si="59"/>
        <v>0</v>
      </c>
      <c r="AH255" s="134">
        <f t="shared" si="60"/>
        <v>0</v>
      </c>
      <c r="AI255" s="134">
        <f t="shared" si="61"/>
        <v>0</v>
      </c>
    </row>
    <row r="256" spans="1:35" x14ac:dyDescent="0.2">
      <c r="A256" s="23"/>
      <c r="B256" s="143" t="str">
        <f>IFERROR(VLOOKUP(A256,Cierre!A:K,2,FALSE),"")</f>
        <v/>
      </c>
      <c r="C256" s="24"/>
      <c r="D256" s="24"/>
      <c r="E256" s="25"/>
      <c r="F256" s="25"/>
      <c r="G256" s="26"/>
      <c r="H256" s="27"/>
      <c r="I256" s="27"/>
      <c r="J256" s="28">
        <f t="shared" si="52"/>
        <v>0</v>
      </c>
      <c r="K256" s="28">
        <f t="shared" si="51"/>
        <v>0</v>
      </c>
      <c r="L256" s="29"/>
      <c r="M256" s="30">
        <f t="shared" si="53"/>
        <v>0</v>
      </c>
      <c r="N256" s="31" t="str">
        <f>IF(H256="","",ROUND(M256/VLOOKUP(YEAR(H256),SMMLV!$A$2:$B$40,2,FALSE),1))</f>
        <v/>
      </c>
      <c r="O256" s="69" t="str">
        <f t="shared" si="54"/>
        <v/>
      </c>
      <c r="P256" s="69" t="str">
        <f t="shared" si="55"/>
        <v/>
      </c>
      <c r="Q256" s="32"/>
      <c r="R256" s="33"/>
      <c r="S256" s="33"/>
      <c r="T256" s="33"/>
      <c r="U256" s="33"/>
      <c r="V256" s="33"/>
      <c r="W256" s="34"/>
      <c r="X256" s="34"/>
      <c r="Y256" s="34"/>
      <c r="Z256" s="34"/>
      <c r="AA256" s="34"/>
      <c r="AB256" s="34"/>
      <c r="AC256" s="34"/>
      <c r="AD256" s="134">
        <f t="shared" si="56"/>
        <v>0</v>
      </c>
      <c r="AE256" s="134">
        <f t="shared" si="57"/>
        <v>0</v>
      </c>
      <c r="AF256" s="134">
        <f t="shared" si="58"/>
        <v>0</v>
      </c>
      <c r="AG256" s="134">
        <f t="shared" si="59"/>
        <v>0</v>
      </c>
      <c r="AH256" s="134">
        <f t="shared" si="60"/>
        <v>0</v>
      </c>
      <c r="AI256" s="134">
        <f t="shared" si="61"/>
        <v>0</v>
      </c>
    </row>
    <row r="257" spans="1:35" x14ac:dyDescent="0.2">
      <c r="A257" s="23"/>
      <c r="B257" s="143" t="str">
        <f>IFERROR(VLOOKUP(A257,Cierre!A:K,2,FALSE),"")</f>
        <v/>
      </c>
      <c r="C257" s="24"/>
      <c r="D257" s="24"/>
      <c r="E257" s="25"/>
      <c r="F257" s="25"/>
      <c r="G257" s="26"/>
      <c r="H257" s="27"/>
      <c r="I257" s="27"/>
      <c r="J257" s="28">
        <f t="shared" si="52"/>
        <v>0</v>
      </c>
      <c r="K257" s="28">
        <f t="shared" si="51"/>
        <v>0</v>
      </c>
      <c r="L257" s="29"/>
      <c r="M257" s="30">
        <f t="shared" si="53"/>
        <v>0</v>
      </c>
      <c r="N257" s="31" t="str">
        <f>IF(H257="","",ROUND(M257/VLOOKUP(YEAR(H257),SMMLV!$A$2:$B$40,2,FALSE),1))</f>
        <v/>
      </c>
      <c r="O257" s="69" t="str">
        <f t="shared" si="54"/>
        <v/>
      </c>
      <c r="P257" s="69" t="str">
        <f t="shared" si="55"/>
        <v/>
      </c>
      <c r="Q257" s="32"/>
      <c r="R257" s="33"/>
      <c r="S257" s="33"/>
      <c r="T257" s="33"/>
      <c r="U257" s="33"/>
      <c r="V257" s="33"/>
      <c r="W257" s="34"/>
      <c r="X257" s="34"/>
      <c r="Y257" s="34"/>
      <c r="Z257" s="34"/>
      <c r="AA257" s="34"/>
      <c r="AB257" s="34"/>
      <c r="AC257" s="34"/>
      <c r="AD257" s="134">
        <f t="shared" si="56"/>
        <v>0</v>
      </c>
      <c r="AE257" s="134">
        <f t="shared" si="57"/>
        <v>0</v>
      </c>
      <c r="AF257" s="134">
        <f t="shared" si="58"/>
        <v>0</v>
      </c>
      <c r="AG257" s="134">
        <f t="shared" si="59"/>
        <v>0</v>
      </c>
      <c r="AH257" s="134">
        <f t="shared" si="60"/>
        <v>0</v>
      </c>
      <c r="AI257" s="134">
        <f t="shared" si="61"/>
        <v>0</v>
      </c>
    </row>
    <row r="258" spans="1:35" x14ac:dyDescent="0.2">
      <c r="A258" s="23"/>
      <c r="B258" s="143" t="str">
        <f>IFERROR(VLOOKUP(A258,Cierre!A:K,2,FALSE),"")</f>
        <v/>
      </c>
      <c r="C258" s="24"/>
      <c r="D258" s="24"/>
      <c r="E258" s="25"/>
      <c r="F258" s="25"/>
      <c r="G258" s="26"/>
      <c r="H258" s="27"/>
      <c r="I258" s="27"/>
      <c r="J258" s="28">
        <f t="shared" si="52"/>
        <v>0</v>
      </c>
      <c r="K258" s="28">
        <f t="shared" ref="K258:K298" si="62">IF(H258="",0,ROUND(((((I258-H258)+1)/360)*12)-J258,1))</f>
        <v>0</v>
      </c>
      <c r="L258" s="29"/>
      <c r="M258" s="30">
        <f t="shared" si="53"/>
        <v>0</v>
      </c>
      <c r="N258" s="31" t="str">
        <f>IF(H258="","",ROUND(M258/VLOOKUP(YEAR(H258),SMMLV!$A$2:$B$40,2,FALSE),1))</f>
        <v/>
      </c>
      <c r="O258" s="69" t="str">
        <f t="shared" si="54"/>
        <v/>
      </c>
      <c r="P258" s="69" t="str">
        <f t="shared" si="55"/>
        <v/>
      </c>
      <c r="Q258" s="32"/>
      <c r="R258" s="33"/>
      <c r="S258" s="33"/>
      <c r="T258" s="33"/>
      <c r="U258" s="33"/>
      <c r="V258" s="33"/>
      <c r="W258" s="34"/>
      <c r="X258" s="34"/>
      <c r="Y258" s="34"/>
      <c r="Z258" s="34"/>
      <c r="AA258" s="34"/>
      <c r="AB258" s="34"/>
      <c r="AC258" s="34"/>
      <c r="AD258" s="134">
        <f t="shared" si="56"/>
        <v>0</v>
      </c>
      <c r="AE258" s="134">
        <f t="shared" si="57"/>
        <v>0</v>
      </c>
      <c r="AF258" s="134">
        <f t="shared" si="58"/>
        <v>0</v>
      </c>
      <c r="AG258" s="134">
        <f t="shared" si="59"/>
        <v>0</v>
      </c>
      <c r="AH258" s="134">
        <f t="shared" si="60"/>
        <v>0</v>
      </c>
      <c r="AI258" s="134">
        <f t="shared" si="61"/>
        <v>0</v>
      </c>
    </row>
    <row r="259" spans="1:35" x14ac:dyDescent="0.2">
      <c r="A259" s="23"/>
      <c r="B259" s="143" t="str">
        <f>IFERROR(VLOOKUP(A259,Cierre!A:K,2,FALSE),"")</f>
        <v/>
      </c>
      <c r="C259" s="24"/>
      <c r="D259" s="24"/>
      <c r="E259" s="25"/>
      <c r="F259" s="25"/>
      <c r="G259" s="26"/>
      <c r="H259" s="27"/>
      <c r="I259" s="27"/>
      <c r="J259" s="28">
        <f t="shared" ref="J259:J298" si="63">AD259+AE259+AF259+AG259+AH259+AI259</f>
        <v>0</v>
      </c>
      <c r="K259" s="28">
        <f t="shared" si="62"/>
        <v>0</v>
      </c>
      <c r="L259" s="29"/>
      <c r="M259" s="30">
        <f t="shared" si="53"/>
        <v>0</v>
      </c>
      <c r="N259" s="31" t="str">
        <f>IF(H259="","",ROUND(M259/VLOOKUP(YEAR(H259),SMMLV!$A$2:$B$40,2,FALSE),1))</f>
        <v/>
      </c>
      <c r="O259" s="69" t="str">
        <f t="shared" si="54"/>
        <v/>
      </c>
      <c r="P259" s="69" t="str">
        <f t="shared" si="55"/>
        <v/>
      </c>
      <c r="Q259" s="32"/>
      <c r="R259" s="33"/>
      <c r="S259" s="33"/>
      <c r="T259" s="33"/>
      <c r="U259" s="33"/>
      <c r="V259" s="33"/>
      <c r="W259" s="34"/>
      <c r="X259" s="34"/>
      <c r="Y259" s="34"/>
      <c r="Z259" s="34"/>
      <c r="AA259" s="34"/>
      <c r="AB259" s="34"/>
      <c r="AC259" s="34"/>
      <c r="AD259" s="134">
        <f t="shared" si="56"/>
        <v>0</v>
      </c>
      <c r="AE259" s="134">
        <f t="shared" si="57"/>
        <v>0</v>
      </c>
      <c r="AF259" s="134">
        <f t="shared" si="58"/>
        <v>0</v>
      </c>
      <c r="AG259" s="134">
        <f t="shared" si="59"/>
        <v>0</v>
      </c>
      <c r="AH259" s="134">
        <f t="shared" si="60"/>
        <v>0</v>
      </c>
      <c r="AI259" s="134">
        <f t="shared" si="61"/>
        <v>0</v>
      </c>
    </row>
    <row r="260" spans="1:35" x14ac:dyDescent="0.2">
      <c r="A260" s="23"/>
      <c r="B260" s="143" t="str">
        <f>IFERROR(VLOOKUP(A260,Cierre!A:K,2,FALSE),"")</f>
        <v/>
      </c>
      <c r="C260" s="24"/>
      <c r="D260" s="24"/>
      <c r="E260" s="25"/>
      <c r="F260" s="25"/>
      <c r="G260" s="26"/>
      <c r="H260" s="27"/>
      <c r="I260" s="27"/>
      <c r="J260" s="28">
        <f t="shared" si="63"/>
        <v>0</v>
      </c>
      <c r="K260" s="28">
        <f t="shared" si="62"/>
        <v>0</v>
      </c>
      <c r="L260" s="29"/>
      <c r="M260" s="30">
        <f t="shared" si="53"/>
        <v>0</v>
      </c>
      <c r="N260" s="31" t="str">
        <f>IF(H260="","",ROUND(M260/VLOOKUP(YEAR(H260),SMMLV!$A$2:$B$40,2,FALSE),1))</f>
        <v/>
      </c>
      <c r="O260" s="69" t="str">
        <f t="shared" si="54"/>
        <v/>
      </c>
      <c r="P260" s="69" t="str">
        <f t="shared" si="55"/>
        <v/>
      </c>
      <c r="Q260" s="32"/>
      <c r="R260" s="33"/>
      <c r="S260" s="33"/>
      <c r="T260" s="33"/>
      <c r="U260" s="33"/>
      <c r="V260" s="33"/>
      <c r="W260" s="34"/>
      <c r="X260" s="34"/>
      <c r="Y260" s="34"/>
      <c r="Z260" s="34"/>
      <c r="AA260" s="34"/>
      <c r="AB260" s="34"/>
      <c r="AC260" s="34"/>
      <c r="AD260" s="134">
        <f t="shared" si="56"/>
        <v>0</v>
      </c>
      <c r="AE260" s="134">
        <f t="shared" si="57"/>
        <v>0</v>
      </c>
      <c r="AF260" s="134">
        <f t="shared" si="58"/>
        <v>0</v>
      </c>
      <c r="AG260" s="134">
        <f t="shared" si="59"/>
        <v>0</v>
      </c>
      <c r="AH260" s="134">
        <f t="shared" si="60"/>
        <v>0</v>
      </c>
      <c r="AI260" s="134">
        <f t="shared" si="61"/>
        <v>0</v>
      </c>
    </row>
    <row r="261" spans="1:35" x14ac:dyDescent="0.2">
      <c r="A261" s="23"/>
      <c r="B261" s="143" t="str">
        <f>IFERROR(VLOOKUP(A261,Cierre!A:K,2,FALSE),"")</f>
        <v/>
      </c>
      <c r="C261" s="24"/>
      <c r="D261" s="24"/>
      <c r="E261" s="25"/>
      <c r="F261" s="25"/>
      <c r="G261" s="26"/>
      <c r="H261" s="27"/>
      <c r="I261" s="27"/>
      <c r="J261" s="28">
        <f t="shared" si="63"/>
        <v>0</v>
      </c>
      <c r="K261" s="28">
        <f t="shared" si="62"/>
        <v>0</v>
      </c>
      <c r="L261" s="29"/>
      <c r="M261" s="30">
        <f t="shared" si="53"/>
        <v>0</v>
      </c>
      <c r="N261" s="31" t="str">
        <f>IF(H261="","",ROUND(M261/VLOOKUP(YEAR(H261),SMMLV!$A$2:$B$40,2,FALSE),1))</f>
        <v/>
      </c>
      <c r="O261" s="69" t="str">
        <f t="shared" si="54"/>
        <v/>
      </c>
      <c r="P261" s="69" t="str">
        <f t="shared" si="55"/>
        <v/>
      </c>
      <c r="Q261" s="32"/>
      <c r="R261" s="33"/>
      <c r="S261" s="33"/>
      <c r="T261" s="33"/>
      <c r="U261" s="33"/>
      <c r="V261" s="33"/>
      <c r="W261" s="34"/>
      <c r="X261" s="34"/>
      <c r="Y261" s="34"/>
      <c r="Z261" s="34"/>
      <c r="AA261" s="34"/>
      <c r="AB261" s="34"/>
      <c r="AC261" s="34"/>
      <c r="AD261" s="134">
        <f t="shared" si="56"/>
        <v>0</v>
      </c>
      <c r="AE261" s="134">
        <f t="shared" si="57"/>
        <v>0</v>
      </c>
      <c r="AF261" s="134">
        <f t="shared" si="58"/>
        <v>0</v>
      </c>
      <c r="AG261" s="134">
        <f t="shared" si="59"/>
        <v>0</v>
      </c>
      <c r="AH261" s="134">
        <f t="shared" si="60"/>
        <v>0</v>
      </c>
      <c r="AI261" s="134">
        <f t="shared" si="61"/>
        <v>0</v>
      </c>
    </row>
    <row r="262" spans="1:35" x14ac:dyDescent="0.2">
      <c r="A262" s="23"/>
      <c r="B262" s="143" t="str">
        <f>IFERROR(VLOOKUP(A262,Cierre!A:K,2,FALSE),"")</f>
        <v/>
      </c>
      <c r="C262" s="24"/>
      <c r="D262" s="24"/>
      <c r="E262" s="25"/>
      <c r="F262" s="25"/>
      <c r="G262" s="26"/>
      <c r="H262" s="27"/>
      <c r="I262" s="27"/>
      <c r="J262" s="28">
        <f t="shared" si="63"/>
        <v>0</v>
      </c>
      <c r="K262" s="28">
        <f t="shared" si="62"/>
        <v>0</v>
      </c>
      <c r="L262" s="29"/>
      <c r="M262" s="30">
        <f t="shared" si="53"/>
        <v>0</v>
      </c>
      <c r="N262" s="31" t="str">
        <f>IF(H262="","",ROUND(M262/VLOOKUP(YEAR(H262),SMMLV!$A$2:$B$40,2,FALSE),1))</f>
        <v/>
      </c>
      <c r="O262" s="69" t="str">
        <f t="shared" si="54"/>
        <v/>
      </c>
      <c r="P262" s="69" t="str">
        <f t="shared" si="55"/>
        <v/>
      </c>
      <c r="Q262" s="32"/>
      <c r="R262" s="33"/>
      <c r="S262" s="33"/>
      <c r="T262" s="33"/>
      <c r="U262" s="33"/>
      <c r="V262" s="33"/>
      <c r="W262" s="34"/>
      <c r="X262" s="34"/>
      <c r="Y262" s="34"/>
      <c r="Z262" s="34"/>
      <c r="AA262" s="34"/>
      <c r="AB262" s="34"/>
      <c r="AC262" s="34"/>
      <c r="AD262" s="134">
        <f t="shared" si="56"/>
        <v>0</v>
      </c>
      <c r="AE262" s="134">
        <f t="shared" si="57"/>
        <v>0</v>
      </c>
      <c r="AF262" s="134">
        <f t="shared" si="58"/>
        <v>0</v>
      </c>
      <c r="AG262" s="134">
        <f t="shared" si="59"/>
        <v>0</v>
      </c>
      <c r="AH262" s="134">
        <f t="shared" si="60"/>
        <v>0</v>
      </c>
      <c r="AI262" s="134">
        <f t="shared" si="61"/>
        <v>0</v>
      </c>
    </row>
    <row r="263" spans="1:35" x14ac:dyDescent="0.2">
      <c r="A263" s="23"/>
      <c r="B263" s="143" t="str">
        <f>IFERROR(VLOOKUP(A263,Cierre!A:K,2,FALSE),"")</f>
        <v/>
      </c>
      <c r="C263" s="24"/>
      <c r="D263" s="24"/>
      <c r="E263" s="25"/>
      <c r="F263" s="25"/>
      <c r="G263" s="26"/>
      <c r="H263" s="27"/>
      <c r="I263" s="27"/>
      <c r="J263" s="28">
        <f t="shared" si="63"/>
        <v>0</v>
      </c>
      <c r="K263" s="28">
        <f t="shared" si="62"/>
        <v>0</v>
      </c>
      <c r="L263" s="29"/>
      <c r="M263" s="30">
        <f t="shared" ref="M263:M298" si="64">ROUND(L263*G263,0)</f>
        <v>0</v>
      </c>
      <c r="N263" s="31" t="str">
        <f>IF(H263="","",ROUND(M263/VLOOKUP(YEAR(H263),SMMLV!$A$2:$B$40,2,FALSE),1))</f>
        <v/>
      </c>
      <c r="O263" s="69" t="str">
        <f t="shared" ref="O263:O298" si="65">IFERROR(ROUND(N263/K263,2),"")</f>
        <v/>
      </c>
      <c r="P263" s="69" t="str">
        <f t="shared" ref="P263:P298" si="66">N263</f>
        <v/>
      </c>
      <c r="Q263" s="32"/>
      <c r="R263" s="33"/>
      <c r="S263" s="33"/>
      <c r="T263" s="33"/>
      <c r="U263" s="33"/>
      <c r="V263" s="33"/>
      <c r="W263" s="34"/>
      <c r="X263" s="34"/>
      <c r="Y263" s="34"/>
      <c r="Z263" s="34"/>
      <c r="AA263" s="34"/>
      <c r="AB263" s="34"/>
      <c r="AC263" s="34"/>
      <c r="AD263" s="134">
        <f t="shared" si="56"/>
        <v>0</v>
      </c>
      <c r="AE263" s="134">
        <f t="shared" si="57"/>
        <v>0</v>
      </c>
      <c r="AF263" s="134">
        <f t="shared" si="58"/>
        <v>0</v>
      </c>
      <c r="AG263" s="134">
        <f t="shared" si="59"/>
        <v>0</v>
      </c>
      <c r="AH263" s="134">
        <f t="shared" si="60"/>
        <v>0</v>
      </c>
      <c r="AI263" s="134">
        <f t="shared" si="61"/>
        <v>0</v>
      </c>
    </row>
    <row r="264" spans="1:35" x14ac:dyDescent="0.2">
      <c r="A264" s="23"/>
      <c r="B264" s="143" t="str">
        <f>IFERROR(VLOOKUP(A264,Cierre!A:K,2,FALSE),"")</f>
        <v/>
      </c>
      <c r="C264" s="24"/>
      <c r="D264" s="24"/>
      <c r="E264" s="25"/>
      <c r="F264" s="25"/>
      <c r="G264" s="26"/>
      <c r="H264" s="27"/>
      <c r="I264" s="27"/>
      <c r="J264" s="28">
        <f t="shared" si="63"/>
        <v>0</v>
      </c>
      <c r="K264" s="28">
        <f t="shared" si="62"/>
        <v>0</v>
      </c>
      <c r="L264" s="29"/>
      <c r="M264" s="30">
        <f t="shared" si="64"/>
        <v>0</v>
      </c>
      <c r="N264" s="31" t="str">
        <f>IF(H264="","",ROUND(M264/VLOOKUP(YEAR(H264),SMMLV!$A$2:$B$40,2,FALSE),1))</f>
        <v/>
      </c>
      <c r="O264" s="69" t="str">
        <f t="shared" si="65"/>
        <v/>
      </c>
      <c r="P264" s="69" t="str">
        <f t="shared" si="66"/>
        <v/>
      </c>
      <c r="Q264" s="32"/>
      <c r="R264" s="33"/>
      <c r="S264" s="33"/>
      <c r="T264" s="33"/>
      <c r="U264" s="33"/>
      <c r="V264" s="33"/>
      <c r="W264" s="34"/>
      <c r="X264" s="34"/>
      <c r="Y264" s="34"/>
      <c r="Z264" s="34"/>
      <c r="AA264" s="34"/>
      <c r="AB264" s="34"/>
      <c r="AC264" s="34"/>
      <c r="AD264" s="134">
        <f t="shared" si="56"/>
        <v>0</v>
      </c>
      <c r="AE264" s="134">
        <f t="shared" si="57"/>
        <v>0</v>
      </c>
      <c r="AF264" s="134">
        <f t="shared" si="58"/>
        <v>0</v>
      </c>
      <c r="AG264" s="134">
        <f t="shared" si="59"/>
        <v>0</v>
      </c>
      <c r="AH264" s="134">
        <f t="shared" si="60"/>
        <v>0</v>
      </c>
      <c r="AI264" s="134">
        <f t="shared" si="61"/>
        <v>0</v>
      </c>
    </row>
    <row r="265" spans="1:35" x14ac:dyDescent="0.2">
      <c r="A265" s="23"/>
      <c r="B265" s="143" t="str">
        <f>IFERROR(VLOOKUP(A265,Cierre!A:K,2,FALSE),"")</f>
        <v/>
      </c>
      <c r="C265" s="24"/>
      <c r="D265" s="24"/>
      <c r="E265" s="25"/>
      <c r="F265" s="25"/>
      <c r="G265" s="26"/>
      <c r="H265" s="27"/>
      <c r="I265" s="27"/>
      <c r="J265" s="28">
        <f t="shared" si="63"/>
        <v>0</v>
      </c>
      <c r="K265" s="28">
        <f t="shared" si="62"/>
        <v>0</v>
      </c>
      <c r="L265" s="29"/>
      <c r="M265" s="30">
        <f t="shared" si="64"/>
        <v>0</v>
      </c>
      <c r="N265" s="31" t="str">
        <f>IF(H265="","",ROUND(M265/VLOOKUP(YEAR(H265),SMMLV!$A$2:$B$40,2,FALSE),1))</f>
        <v/>
      </c>
      <c r="O265" s="69" t="str">
        <f t="shared" si="65"/>
        <v/>
      </c>
      <c r="P265" s="69" t="str">
        <f t="shared" si="66"/>
        <v/>
      </c>
      <c r="Q265" s="32"/>
      <c r="R265" s="33"/>
      <c r="S265" s="33"/>
      <c r="T265" s="33"/>
      <c r="U265" s="33"/>
      <c r="V265" s="33"/>
      <c r="W265" s="34"/>
      <c r="X265" s="34"/>
      <c r="Y265" s="34"/>
      <c r="Z265" s="34"/>
      <c r="AA265" s="34"/>
      <c r="AB265" s="34"/>
      <c r="AC265" s="34"/>
      <c r="AD265" s="134">
        <f t="shared" si="56"/>
        <v>0</v>
      </c>
      <c r="AE265" s="134">
        <f t="shared" si="57"/>
        <v>0</v>
      </c>
      <c r="AF265" s="134">
        <f t="shared" si="58"/>
        <v>0</v>
      </c>
      <c r="AG265" s="134">
        <f t="shared" si="59"/>
        <v>0</v>
      </c>
      <c r="AH265" s="134">
        <f t="shared" si="60"/>
        <v>0</v>
      </c>
      <c r="AI265" s="134">
        <f t="shared" si="61"/>
        <v>0</v>
      </c>
    </row>
    <row r="266" spans="1:35" x14ac:dyDescent="0.2">
      <c r="A266" s="23"/>
      <c r="B266" s="143" t="str">
        <f>IFERROR(VLOOKUP(A266,Cierre!A:K,2,FALSE),"")</f>
        <v/>
      </c>
      <c r="C266" s="24"/>
      <c r="D266" s="24"/>
      <c r="E266" s="25"/>
      <c r="F266" s="25"/>
      <c r="G266" s="26"/>
      <c r="H266" s="27"/>
      <c r="I266" s="27"/>
      <c r="J266" s="28">
        <f t="shared" si="63"/>
        <v>0</v>
      </c>
      <c r="K266" s="28">
        <f t="shared" si="62"/>
        <v>0</v>
      </c>
      <c r="L266" s="29"/>
      <c r="M266" s="30">
        <f t="shared" si="64"/>
        <v>0</v>
      </c>
      <c r="N266" s="31" t="str">
        <f>IF(H266="","",ROUND(M266/VLOOKUP(YEAR(H266),SMMLV!$A$2:$B$40,2,FALSE),1))</f>
        <v/>
      </c>
      <c r="O266" s="69" t="str">
        <f t="shared" si="65"/>
        <v/>
      </c>
      <c r="P266" s="69" t="str">
        <f t="shared" si="66"/>
        <v/>
      </c>
      <c r="Q266" s="32"/>
      <c r="R266" s="33"/>
      <c r="S266" s="33"/>
      <c r="T266" s="33"/>
      <c r="U266" s="33"/>
      <c r="V266" s="33"/>
      <c r="W266" s="34"/>
      <c r="X266" s="34"/>
      <c r="Y266" s="34"/>
      <c r="Z266" s="34"/>
      <c r="AA266" s="34"/>
      <c r="AB266" s="34"/>
      <c r="AC266" s="34"/>
      <c r="AD266" s="134">
        <f t="shared" si="56"/>
        <v>0</v>
      </c>
      <c r="AE266" s="134">
        <f t="shared" si="57"/>
        <v>0</v>
      </c>
      <c r="AF266" s="134">
        <f t="shared" si="58"/>
        <v>0</v>
      </c>
      <c r="AG266" s="134">
        <f t="shared" si="59"/>
        <v>0</v>
      </c>
      <c r="AH266" s="134">
        <f t="shared" si="60"/>
        <v>0</v>
      </c>
      <c r="AI266" s="134">
        <f t="shared" si="61"/>
        <v>0</v>
      </c>
    </row>
    <row r="267" spans="1:35" x14ac:dyDescent="0.2">
      <c r="A267" s="23"/>
      <c r="B267" s="143" t="str">
        <f>IFERROR(VLOOKUP(A267,Cierre!A:K,2,FALSE),"")</f>
        <v/>
      </c>
      <c r="C267" s="24"/>
      <c r="D267" s="24"/>
      <c r="E267" s="25"/>
      <c r="F267" s="25"/>
      <c r="G267" s="26"/>
      <c r="H267" s="27"/>
      <c r="I267" s="27"/>
      <c r="J267" s="28">
        <f t="shared" si="63"/>
        <v>0</v>
      </c>
      <c r="K267" s="28">
        <f t="shared" si="62"/>
        <v>0</v>
      </c>
      <c r="L267" s="29"/>
      <c r="M267" s="30">
        <f t="shared" si="64"/>
        <v>0</v>
      </c>
      <c r="N267" s="31" t="str">
        <f>IF(H267="","",ROUND(M267/VLOOKUP(YEAR(H267),SMMLV!$A$2:$B$40,2,FALSE),1))</f>
        <v/>
      </c>
      <c r="O267" s="69" t="str">
        <f t="shared" si="65"/>
        <v/>
      </c>
      <c r="P267" s="69" t="str">
        <f t="shared" si="66"/>
        <v/>
      </c>
      <c r="Q267" s="32"/>
      <c r="R267" s="33"/>
      <c r="S267" s="33"/>
      <c r="T267" s="33"/>
      <c r="U267" s="33"/>
      <c r="V267" s="33"/>
      <c r="W267" s="34"/>
      <c r="X267" s="34"/>
      <c r="Y267" s="34"/>
      <c r="Z267" s="34"/>
      <c r="AA267" s="34"/>
      <c r="AB267" s="34"/>
      <c r="AC267" s="34"/>
      <c r="AD267" s="134">
        <f t="shared" si="56"/>
        <v>0</v>
      </c>
      <c r="AE267" s="134">
        <f t="shared" si="57"/>
        <v>0</v>
      </c>
      <c r="AF267" s="134">
        <f t="shared" si="58"/>
        <v>0</v>
      </c>
      <c r="AG267" s="134">
        <f t="shared" si="59"/>
        <v>0</v>
      </c>
      <c r="AH267" s="134">
        <f t="shared" si="60"/>
        <v>0</v>
      </c>
      <c r="AI267" s="134">
        <f t="shared" si="61"/>
        <v>0</v>
      </c>
    </row>
    <row r="268" spans="1:35" x14ac:dyDescent="0.2">
      <c r="A268" s="23"/>
      <c r="B268" s="143" t="str">
        <f>IFERROR(VLOOKUP(A268,Cierre!A:K,2,FALSE),"")</f>
        <v/>
      </c>
      <c r="C268" s="24"/>
      <c r="D268" s="24"/>
      <c r="E268" s="25"/>
      <c r="F268" s="25"/>
      <c r="G268" s="26"/>
      <c r="H268" s="27"/>
      <c r="I268" s="27"/>
      <c r="J268" s="28">
        <f t="shared" si="63"/>
        <v>0</v>
      </c>
      <c r="K268" s="28">
        <f t="shared" si="62"/>
        <v>0</v>
      </c>
      <c r="L268" s="29"/>
      <c r="M268" s="30">
        <f t="shared" si="64"/>
        <v>0</v>
      </c>
      <c r="N268" s="31" t="str">
        <f>IF(H268="","",ROUND(M268/VLOOKUP(YEAR(H268),SMMLV!$A$2:$B$40,2,FALSE),1))</f>
        <v/>
      </c>
      <c r="O268" s="69" t="str">
        <f t="shared" si="65"/>
        <v/>
      </c>
      <c r="P268" s="69" t="str">
        <f t="shared" si="66"/>
        <v/>
      </c>
      <c r="Q268" s="32"/>
      <c r="R268" s="33"/>
      <c r="S268" s="33"/>
      <c r="T268" s="33"/>
      <c r="U268" s="33"/>
      <c r="V268" s="33"/>
      <c r="W268" s="34"/>
      <c r="X268" s="34"/>
      <c r="Y268" s="34"/>
      <c r="Z268" s="34"/>
      <c r="AA268" s="34"/>
      <c r="AB268" s="34"/>
      <c r="AC268" s="34"/>
      <c r="AD268" s="134">
        <f t="shared" si="56"/>
        <v>0</v>
      </c>
      <c r="AE268" s="134">
        <f t="shared" si="57"/>
        <v>0</v>
      </c>
      <c r="AF268" s="134">
        <f t="shared" si="58"/>
        <v>0</v>
      </c>
      <c r="AG268" s="134">
        <f t="shared" si="59"/>
        <v>0</v>
      </c>
      <c r="AH268" s="134">
        <f t="shared" si="60"/>
        <v>0</v>
      </c>
      <c r="AI268" s="134">
        <f t="shared" si="61"/>
        <v>0</v>
      </c>
    </row>
    <row r="269" spans="1:35" x14ac:dyDescent="0.2">
      <c r="A269" s="23"/>
      <c r="B269" s="143" t="str">
        <f>IFERROR(VLOOKUP(A269,Cierre!A:K,2,FALSE),"")</f>
        <v/>
      </c>
      <c r="C269" s="24"/>
      <c r="D269" s="24"/>
      <c r="E269" s="25"/>
      <c r="F269" s="25"/>
      <c r="G269" s="26"/>
      <c r="H269" s="27"/>
      <c r="I269" s="27"/>
      <c r="J269" s="28">
        <f t="shared" si="63"/>
        <v>0</v>
      </c>
      <c r="K269" s="28">
        <f t="shared" si="62"/>
        <v>0</v>
      </c>
      <c r="L269" s="29"/>
      <c r="M269" s="30">
        <f t="shared" si="64"/>
        <v>0</v>
      </c>
      <c r="N269" s="31" t="str">
        <f>IF(H269="","",ROUND(M269/VLOOKUP(YEAR(H269),SMMLV!$A$2:$B$40,2,FALSE),1))</f>
        <v/>
      </c>
      <c r="O269" s="69" t="str">
        <f t="shared" si="65"/>
        <v/>
      </c>
      <c r="P269" s="69" t="str">
        <f t="shared" si="66"/>
        <v/>
      </c>
      <c r="Q269" s="32"/>
      <c r="R269" s="33"/>
      <c r="S269" s="33"/>
      <c r="T269" s="33"/>
      <c r="U269" s="33"/>
      <c r="V269" s="33"/>
      <c r="W269" s="34"/>
      <c r="X269" s="34"/>
      <c r="Y269" s="34"/>
      <c r="Z269" s="34"/>
      <c r="AA269" s="34"/>
      <c r="AB269" s="34"/>
      <c r="AC269" s="34"/>
      <c r="AD269" s="134">
        <f t="shared" si="56"/>
        <v>0</v>
      </c>
      <c r="AE269" s="134">
        <f t="shared" si="57"/>
        <v>0</v>
      </c>
      <c r="AF269" s="134">
        <f t="shared" si="58"/>
        <v>0</v>
      </c>
      <c r="AG269" s="134">
        <f t="shared" si="59"/>
        <v>0</v>
      </c>
      <c r="AH269" s="134">
        <f t="shared" si="60"/>
        <v>0</v>
      </c>
      <c r="AI269" s="134">
        <f t="shared" si="61"/>
        <v>0</v>
      </c>
    </row>
    <row r="270" spans="1:35" x14ac:dyDescent="0.2">
      <c r="A270" s="23"/>
      <c r="B270" s="143" t="str">
        <f>IFERROR(VLOOKUP(A270,Cierre!A:K,2,FALSE),"")</f>
        <v/>
      </c>
      <c r="C270" s="24"/>
      <c r="D270" s="24"/>
      <c r="E270" s="25"/>
      <c r="F270" s="25"/>
      <c r="G270" s="26"/>
      <c r="H270" s="27"/>
      <c r="I270" s="27"/>
      <c r="J270" s="28">
        <f t="shared" si="63"/>
        <v>0</v>
      </c>
      <c r="K270" s="28">
        <f t="shared" si="62"/>
        <v>0</v>
      </c>
      <c r="L270" s="29"/>
      <c r="M270" s="30">
        <f t="shared" si="64"/>
        <v>0</v>
      </c>
      <c r="N270" s="31" t="str">
        <f>IF(H270="","",ROUND(M270/VLOOKUP(YEAR(H270),SMMLV!$A$2:$B$40,2,FALSE),1))</f>
        <v/>
      </c>
      <c r="O270" s="69" t="str">
        <f t="shared" si="65"/>
        <v/>
      </c>
      <c r="P270" s="69" t="str">
        <f t="shared" si="66"/>
        <v/>
      </c>
      <c r="Q270" s="32"/>
      <c r="R270" s="33"/>
      <c r="S270" s="33"/>
      <c r="T270" s="33"/>
      <c r="U270" s="33"/>
      <c r="V270" s="33"/>
      <c r="W270" s="34"/>
      <c r="X270" s="34"/>
      <c r="Y270" s="34"/>
      <c r="Z270" s="34"/>
      <c r="AA270" s="34"/>
      <c r="AB270" s="34"/>
      <c r="AC270" s="34"/>
      <c r="AD270" s="134">
        <f t="shared" si="56"/>
        <v>0</v>
      </c>
      <c r="AE270" s="134">
        <f t="shared" si="57"/>
        <v>0</v>
      </c>
      <c r="AF270" s="134">
        <f t="shared" si="58"/>
        <v>0</v>
      </c>
      <c r="AG270" s="134">
        <f t="shared" si="59"/>
        <v>0</v>
      </c>
      <c r="AH270" s="134">
        <f t="shared" si="60"/>
        <v>0</v>
      </c>
      <c r="AI270" s="134">
        <f t="shared" si="61"/>
        <v>0</v>
      </c>
    </row>
    <row r="271" spans="1:35" x14ac:dyDescent="0.2">
      <c r="A271" s="23"/>
      <c r="B271" s="143" t="str">
        <f>IFERROR(VLOOKUP(A271,Cierre!A:K,2,FALSE),"")</f>
        <v/>
      </c>
      <c r="C271" s="24"/>
      <c r="D271" s="24"/>
      <c r="E271" s="25"/>
      <c r="F271" s="25"/>
      <c r="G271" s="26"/>
      <c r="H271" s="27"/>
      <c r="I271" s="27"/>
      <c r="J271" s="28">
        <f t="shared" si="63"/>
        <v>0</v>
      </c>
      <c r="K271" s="28">
        <f t="shared" si="62"/>
        <v>0</v>
      </c>
      <c r="L271" s="29"/>
      <c r="M271" s="30">
        <f t="shared" si="64"/>
        <v>0</v>
      </c>
      <c r="N271" s="31" t="str">
        <f>IF(H271="","",ROUND(M271/VLOOKUP(YEAR(H271),SMMLV!$A$2:$B$40,2,FALSE),1))</f>
        <v/>
      </c>
      <c r="O271" s="69" t="str">
        <f t="shared" si="65"/>
        <v/>
      </c>
      <c r="P271" s="69" t="str">
        <f t="shared" si="66"/>
        <v/>
      </c>
      <c r="Q271" s="32"/>
      <c r="R271" s="33"/>
      <c r="S271" s="33"/>
      <c r="T271" s="33"/>
      <c r="U271" s="33"/>
      <c r="V271" s="33"/>
      <c r="W271" s="34"/>
      <c r="X271" s="34"/>
      <c r="Y271" s="34"/>
      <c r="Z271" s="34"/>
      <c r="AA271" s="34"/>
      <c r="AB271" s="34"/>
      <c r="AC271" s="34"/>
      <c r="AD271" s="134">
        <f t="shared" si="56"/>
        <v>0</v>
      </c>
      <c r="AE271" s="134">
        <f t="shared" si="57"/>
        <v>0</v>
      </c>
      <c r="AF271" s="134">
        <f t="shared" si="58"/>
        <v>0</v>
      </c>
      <c r="AG271" s="134">
        <f t="shared" si="59"/>
        <v>0</v>
      </c>
      <c r="AH271" s="134">
        <f t="shared" si="60"/>
        <v>0</v>
      </c>
      <c r="AI271" s="134">
        <f t="shared" si="61"/>
        <v>0</v>
      </c>
    </row>
    <row r="272" spans="1:35" x14ac:dyDescent="0.2">
      <c r="A272" s="23"/>
      <c r="B272" s="143" t="str">
        <f>IFERROR(VLOOKUP(A272,Cierre!A:K,2,FALSE),"")</f>
        <v/>
      </c>
      <c r="C272" s="24"/>
      <c r="D272" s="24"/>
      <c r="E272" s="25"/>
      <c r="F272" s="25"/>
      <c r="G272" s="26"/>
      <c r="H272" s="27"/>
      <c r="I272" s="27"/>
      <c r="J272" s="28">
        <f t="shared" si="63"/>
        <v>0</v>
      </c>
      <c r="K272" s="28">
        <f t="shared" si="62"/>
        <v>0</v>
      </c>
      <c r="L272" s="29"/>
      <c r="M272" s="30">
        <f t="shared" si="64"/>
        <v>0</v>
      </c>
      <c r="N272" s="31" t="str">
        <f>IF(H272="","",ROUND(M272/VLOOKUP(YEAR(H272),SMMLV!$A$2:$B$40,2,FALSE),1))</f>
        <v/>
      </c>
      <c r="O272" s="69" t="str">
        <f t="shared" si="65"/>
        <v/>
      </c>
      <c r="P272" s="69" t="str">
        <f t="shared" si="66"/>
        <v/>
      </c>
      <c r="Q272" s="32"/>
      <c r="R272" s="33"/>
      <c r="S272" s="33"/>
      <c r="T272" s="33"/>
      <c r="U272" s="33"/>
      <c r="V272" s="33"/>
      <c r="W272" s="34"/>
      <c r="X272" s="34"/>
      <c r="Y272" s="34"/>
      <c r="Z272" s="34"/>
      <c r="AA272" s="34"/>
      <c r="AB272" s="34"/>
      <c r="AC272" s="34"/>
      <c r="AD272" s="134">
        <f t="shared" si="56"/>
        <v>0</v>
      </c>
      <c r="AE272" s="134">
        <f t="shared" si="57"/>
        <v>0</v>
      </c>
      <c r="AF272" s="134">
        <f t="shared" si="58"/>
        <v>0</v>
      </c>
      <c r="AG272" s="134">
        <f t="shared" si="59"/>
        <v>0</v>
      </c>
      <c r="AH272" s="134">
        <f t="shared" si="60"/>
        <v>0</v>
      </c>
      <c r="AI272" s="134">
        <f t="shared" si="61"/>
        <v>0</v>
      </c>
    </row>
    <row r="273" spans="1:35" x14ac:dyDescent="0.2">
      <c r="A273" s="23"/>
      <c r="B273" s="143" t="str">
        <f>IFERROR(VLOOKUP(A273,Cierre!A:K,2,FALSE),"")</f>
        <v/>
      </c>
      <c r="C273" s="24"/>
      <c r="D273" s="24"/>
      <c r="E273" s="25"/>
      <c r="F273" s="25"/>
      <c r="G273" s="26"/>
      <c r="H273" s="27"/>
      <c r="I273" s="27"/>
      <c r="J273" s="28">
        <f t="shared" si="63"/>
        <v>0</v>
      </c>
      <c r="K273" s="28">
        <f t="shared" si="62"/>
        <v>0</v>
      </c>
      <c r="L273" s="29"/>
      <c r="M273" s="30">
        <f t="shared" si="64"/>
        <v>0</v>
      </c>
      <c r="N273" s="31" t="str">
        <f>IF(H273="","",ROUND(M273/VLOOKUP(YEAR(H273),SMMLV!$A$2:$B$40,2,FALSE),1))</f>
        <v/>
      </c>
      <c r="O273" s="69" t="str">
        <f t="shared" si="65"/>
        <v/>
      </c>
      <c r="P273" s="69" t="str">
        <f t="shared" si="66"/>
        <v/>
      </c>
      <c r="Q273" s="32"/>
      <c r="R273" s="33"/>
      <c r="S273" s="33"/>
      <c r="T273" s="33"/>
      <c r="U273" s="33"/>
      <c r="V273" s="33"/>
      <c r="W273" s="34"/>
      <c r="X273" s="34"/>
      <c r="Y273" s="34"/>
      <c r="Z273" s="34"/>
      <c r="AA273" s="34"/>
      <c r="AB273" s="34"/>
      <c r="AC273" s="34"/>
      <c r="AD273" s="134">
        <f t="shared" si="56"/>
        <v>0</v>
      </c>
      <c r="AE273" s="134">
        <f t="shared" si="57"/>
        <v>0</v>
      </c>
      <c r="AF273" s="134">
        <f t="shared" si="58"/>
        <v>0</v>
      </c>
      <c r="AG273" s="134">
        <f t="shared" si="59"/>
        <v>0</v>
      </c>
      <c r="AH273" s="134">
        <f t="shared" si="60"/>
        <v>0</v>
      </c>
      <c r="AI273" s="134">
        <f t="shared" si="61"/>
        <v>0</v>
      </c>
    </row>
    <row r="274" spans="1:35" x14ac:dyDescent="0.2">
      <c r="A274" s="23"/>
      <c r="B274" s="143" t="str">
        <f>IFERROR(VLOOKUP(A274,Cierre!A:K,2,FALSE),"")</f>
        <v/>
      </c>
      <c r="C274" s="24"/>
      <c r="D274" s="24"/>
      <c r="E274" s="25"/>
      <c r="F274" s="25"/>
      <c r="G274" s="26"/>
      <c r="H274" s="27"/>
      <c r="I274" s="27"/>
      <c r="J274" s="28">
        <f t="shared" si="63"/>
        <v>0</v>
      </c>
      <c r="K274" s="28">
        <f t="shared" si="62"/>
        <v>0</v>
      </c>
      <c r="L274" s="29"/>
      <c r="M274" s="30">
        <f t="shared" si="64"/>
        <v>0</v>
      </c>
      <c r="N274" s="31" t="str">
        <f>IF(H274="","",ROUND(M274/VLOOKUP(YEAR(H274),SMMLV!$A$2:$B$40,2,FALSE),1))</f>
        <v/>
      </c>
      <c r="O274" s="69" t="str">
        <f t="shared" si="65"/>
        <v/>
      </c>
      <c r="P274" s="69" t="str">
        <f t="shared" si="66"/>
        <v/>
      </c>
      <c r="Q274" s="32"/>
      <c r="R274" s="33"/>
      <c r="S274" s="33"/>
      <c r="T274" s="33"/>
      <c r="U274" s="33"/>
      <c r="V274" s="33"/>
      <c r="W274" s="34"/>
      <c r="X274" s="34"/>
      <c r="Y274" s="34"/>
      <c r="Z274" s="34"/>
      <c r="AA274" s="34"/>
      <c r="AB274" s="34"/>
      <c r="AC274" s="34"/>
      <c r="AD274" s="134">
        <f t="shared" si="56"/>
        <v>0</v>
      </c>
      <c r="AE274" s="134">
        <f t="shared" si="57"/>
        <v>0</v>
      </c>
      <c r="AF274" s="134">
        <f t="shared" si="58"/>
        <v>0</v>
      </c>
      <c r="AG274" s="134">
        <f t="shared" si="59"/>
        <v>0</v>
      </c>
      <c r="AH274" s="134">
        <f t="shared" si="60"/>
        <v>0</v>
      </c>
      <c r="AI274" s="134">
        <f t="shared" si="61"/>
        <v>0</v>
      </c>
    </row>
    <row r="275" spans="1:35" x14ac:dyDescent="0.2">
      <c r="A275" s="23"/>
      <c r="B275" s="143" t="str">
        <f>IFERROR(VLOOKUP(A275,Cierre!A:K,2,FALSE),"")</f>
        <v/>
      </c>
      <c r="C275" s="24"/>
      <c r="D275" s="24"/>
      <c r="E275" s="25"/>
      <c r="F275" s="25"/>
      <c r="G275" s="26"/>
      <c r="H275" s="27"/>
      <c r="I275" s="27"/>
      <c r="J275" s="28">
        <f t="shared" si="63"/>
        <v>0</v>
      </c>
      <c r="K275" s="28">
        <f t="shared" si="62"/>
        <v>0</v>
      </c>
      <c r="L275" s="29"/>
      <c r="M275" s="30">
        <f t="shared" si="64"/>
        <v>0</v>
      </c>
      <c r="N275" s="31" t="str">
        <f>IF(H275="","",ROUND(M275/VLOOKUP(YEAR(H275),SMMLV!$A$2:$B$40,2,FALSE),1))</f>
        <v/>
      </c>
      <c r="O275" s="69" t="str">
        <f t="shared" si="65"/>
        <v/>
      </c>
      <c r="P275" s="69" t="str">
        <f t="shared" si="66"/>
        <v/>
      </c>
      <c r="Q275" s="32"/>
      <c r="R275" s="33"/>
      <c r="S275" s="33"/>
      <c r="T275" s="33"/>
      <c r="U275" s="33"/>
      <c r="V275" s="33"/>
      <c r="W275" s="34"/>
      <c r="X275" s="34"/>
      <c r="Y275" s="34"/>
      <c r="Z275" s="34"/>
      <c r="AA275" s="34"/>
      <c r="AB275" s="34"/>
      <c r="AC275" s="34"/>
      <c r="AD275" s="134">
        <f t="shared" si="56"/>
        <v>0</v>
      </c>
      <c r="AE275" s="134">
        <f t="shared" si="57"/>
        <v>0</v>
      </c>
      <c r="AF275" s="134">
        <f t="shared" si="58"/>
        <v>0</v>
      </c>
      <c r="AG275" s="134">
        <f t="shared" si="59"/>
        <v>0</v>
      </c>
      <c r="AH275" s="134">
        <f t="shared" si="60"/>
        <v>0</v>
      </c>
      <c r="AI275" s="134">
        <f t="shared" si="61"/>
        <v>0</v>
      </c>
    </row>
    <row r="276" spans="1:35" x14ac:dyDescent="0.2">
      <c r="A276" s="23"/>
      <c r="B276" s="143" t="str">
        <f>IFERROR(VLOOKUP(A276,Cierre!A:K,2,FALSE),"")</f>
        <v/>
      </c>
      <c r="C276" s="24"/>
      <c r="D276" s="24"/>
      <c r="E276" s="25"/>
      <c r="F276" s="25"/>
      <c r="G276" s="26"/>
      <c r="H276" s="27"/>
      <c r="I276" s="27"/>
      <c r="J276" s="28">
        <f t="shared" si="63"/>
        <v>0</v>
      </c>
      <c r="K276" s="28">
        <f t="shared" si="62"/>
        <v>0</v>
      </c>
      <c r="L276" s="29"/>
      <c r="M276" s="30">
        <f t="shared" si="64"/>
        <v>0</v>
      </c>
      <c r="N276" s="31" t="str">
        <f>IF(H276="","",ROUND(M276/VLOOKUP(YEAR(H276),SMMLV!$A$2:$B$40,2,FALSE),1))</f>
        <v/>
      </c>
      <c r="O276" s="69" t="str">
        <f t="shared" si="65"/>
        <v/>
      </c>
      <c r="P276" s="69" t="str">
        <f t="shared" si="66"/>
        <v/>
      </c>
      <c r="Q276" s="32"/>
      <c r="R276" s="33"/>
      <c r="S276" s="33"/>
      <c r="T276" s="33"/>
      <c r="U276" s="33"/>
      <c r="V276" s="33"/>
      <c r="W276" s="34"/>
      <c r="X276" s="34"/>
      <c r="Y276" s="34"/>
      <c r="Z276" s="34"/>
      <c r="AA276" s="34"/>
      <c r="AB276" s="34"/>
      <c r="AC276" s="34"/>
      <c r="AD276" s="134">
        <f t="shared" si="56"/>
        <v>0</v>
      </c>
      <c r="AE276" s="134">
        <f t="shared" si="57"/>
        <v>0</v>
      </c>
      <c r="AF276" s="134">
        <f t="shared" si="58"/>
        <v>0</v>
      </c>
      <c r="AG276" s="134">
        <f t="shared" si="59"/>
        <v>0</v>
      </c>
      <c r="AH276" s="134">
        <f t="shared" si="60"/>
        <v>0</v>
      </c>
      <c r="AI276" s="134">
        <f t="shared" si="61"/>
        <v>0</v>
      </c>
    </row>
    <row r="277" spans="1:35" x14ac:dyDescent="0.2">
      <c r="A277" s="23"/>
      <c r="B277" s="143" t="str">
        <f>IFERROR(VLOOKUP(A277,Cierre!A:K,2,FALSE),"")</f>
        <v/>
      </c>
      <c r="C277" s="24"/>
      <c r="D277" s="24"/>
      <c r="E277" s="25"/>
      <c r="F277" s="25"/>
      <c r="G277" s="26"/>
      <c r="H277" s="27"/>
      <c r="I277" s="27"/>
      <c r="J277" s="28">
        <f t="shared" si="63"/>
        <v>0</v>
      </c>
      <c r="K277" s="28">
        <f t="shared" si="62"/>
        <v>0</v>
      </c>
      <c r="L277" s="29"/>
      <c r="M277" s="30">
        <f t="shared" si="64"/>
        <v>0</v>
      </c>
      <c r="N277" s="31" t="str">
        <f>IF(H277="","",ROUND(M277/VLOOKUP(YEAR(H277),SMMLV!$A$2:$B$40,2,FALSE),1))</f>
        <v/>
      </c>
      <c r="O277" s="69" t="str">
        <f t="shared" si="65"/>
        <v/>
      </c>
      <c r="P277" s="69" t="str">
        <f t="shared" si="66"/>
        <v/>
      </c>
      <c r="Q277" s="32"/>
      <c r="R277" s="33"/>
      <c r="S277" s="33"/>
      <c r="T277" s="33"/>
      <c r="U277" s="33"/>
      <c r="V277" s="33"/>
      <c r="W277" s="34"/>
      <c r="X277" s="34"/>
      <c r="Y277" s="34"/>
      <c r="Z277" s="34"/>
      <c r="AA277" s="34"/>
      <c r="AB277" s="34"/>
      <c r="AC277" s="34"/>
      <c r="AD277" s="134">
        <f t="shared" si="56"/>
        <v>0</v>
      </c>
      <c r="AE277" s="134">
        <f t="shared" si="57"/>
        <v>0</v>
      </c>
      <c r="AF277" s="134">
        <f t="shared" si="58"/>
        <v>0</v>
      </c>
      <c r="AG277" s="134">
        <f t="shared" si="59"/>
        <v>0</v>
      </c>
      <c r="AH277" s="134">
        <f t="shared" si="60"/>
        <v>0</v>
      </c>
      <c r="AI277" s="134">
        <f t="shared" si="61"/>
        <v>0</v>
      </c>
    </row>
    <row r="278" spans="1:35" x14ac:dyDescent="0.2">
      <c r="A278" s="23"/>
      <c r="B278" s="143" t="str">
        <f>IFERROR(VLOOKUP(A278,Cierre!A:K,2,FALSE),"")</f>
        <v/>
      </c>
      <c r="C278" s="24"/>
      <c r="D278" s="24"/>
      <c r="E278" s="25"/>
      <c r="F278" s="25"/>
      <c r="G278" s="26"/>
      <c r="H278" s="27"/>
      <c r="I278" s="27"/>
      <c r="J278" s="28">
        <f t="shared" si="63"/>
        <v>0</v>
      </c>
      <c r="K278" s="28">
        <f t="shared" si="62"/>
        <v>0</v>
      </c>
      <c r="L278" s="29"/>
      <c r="M278" s="30">
        <f t="shared" si="64"/>
        <v>0</v>
      </c>
      <c r="N278" s="31" t="str">
        <f>IF(H278="","",ROUND(M278/VLOOKUP(YEAR(H278),SMMLV!$A$2:$B$40,2,FALSE),1))</f>
        <v/>
      </c>
      <c r="O278" s="69" t="str">
        <f t="shared" si="65"/>
        <v/>
      </c>
      <c r="P278" s="69" t="str">
        <f t="shared" si="66"/>
        <v/>
      </c>
      <c r="Q278" s="32"/>
      <c r="R278" s="33"/>
      <c r="S278" s="33"/>
      <c r="T278" s="33"/>
      <c r="U278" s="33"/>
      <c r="V278" s="33"/>
      <c r="W278" s="34"/>
      <c r="X278" s="34"/>
      <c r="Y278" s="34"/>
      <c r="Z278" s="34"/>
      <c r="AA278" s="34"/>
      <c r="AB278" s="34"/>
      <c r="AC278" s="34"/>
      <c r="AD278" s="134">
        <f t="shared" si="56"/>
        <v>0</v>
      </c>
      <c r="AE278" s="134">
        <f t="shared" si="57"/>
        <v>0</v>
      </c>
      <c r="AF278" s="134">
        <f t="shared" si="58"/>
        <v>0</v>
      </c>
      <c r="AG278" s="134">
        <f t="shared" si="59"/>
        <v>0</v>
      </c>
      <c r="AH278" s="134">
        <f t="shared" si="60"/>
        <v>0</v>
      </c>
      <c r="AI278" s="134">
        <f t="shared" si="61"/>
        <v>0</v>
      </c>
    </row>
    <row r="279" spans="1:35" x14ac:dyDescent="0.2">
      <c r="A279" s="23"/>
      <c r="B279" s="143" t="str">
        <f>IFERROR(VLOOKUP(A279,Cierre!A:K,2,FALSE),"")</f>
        <v/>
      </c>
      <c r="C279" s="24"/>
      <c r="D279" s="24"/>
      <c r="E279" s="25"/>
      <c r="F279" s="25"/>
      <c r="G279" s="26"/>
      <c r="H279" s="27"/>
      <c r="I279" s="27"/>
      <c r="J279" s="28">
        <f t="shared" si="63"/>
        <v>0</v>
      </c>
      <c r="K279" s="28">
        <f t="shared" si="62"/>
        <v>0</v>
      </c>
      <c r="L279" s="29"/>
      <c r="M279" s="30">
        <f t="shared" si="64"/>
        <v>0</v>
      </c>
      <c r="N279" s="31" t="str">
        <f>IF(H279="","",ROUND(M279/VLOOKUP(YEAR(H279),SMMLV!$A$2:$B$40,2,FALSE),1))</f>
        <v/>
      </c>
      <c r="O279" s="69" t="str">
        <f t="shared" si="65"/>
        <v/>
      </c>
      <c r="P279" s="69" t="str">
        <f t="shared" si="66"/>
        <v/>
      </c>
      <c r="Q279" s="32"/>
      <c r="R279" s="33"/>
      <c r="S279" s="33"/>
      <c r="T279" s="33"/>
      <c r="U279" s="33"/>
      <c r="V279" s="33"/>
      <c r="W279" s="34"/>
      <c r="X279" s="34"/>
      <c r="Y279" s="34"/>
      <c r="Z279" s="34"/>
      <c r="AA279" s="34"/>
      <c r="AB279" s="34"/>
      <c r="AC279" s="34"/>
      <c r="AD279" s="134">
        <f t="shared" si="56"/>
        <v>0</v>
      </c>
      <c r="AE279" s="134">
        <f t="shared" si="57"/>
        <v>0</v>
      </c>
      <c r="AF279" s="134">
        <f t="shared" si="58"/>
        <v>0</v>
      </c>
      <c r="AG279" s="134">
        <f t="shared" si="59"/>
        <v>0</v>
      </c>
      <c r="AH279" s="134">
        <f t="shared" si="60"/>
        <v>0</v>
      </c>
      <c r="AI279" s="134">
        <f t="shared" si="61"/>
        <v>0</v>
      </c>
    </row>
    <row r="280" spans="1:35" x14ac:dyDescent="0.2">
      <c r="A280" s="23"/>
      <c r="B280" s="143" t="str">
        <f>IFERROR(VLOOKUP(A280,Cierre!A:K,2,FALSE),"")</f>
        <v/>
      </c>
      <c r="C280" s="24"/>
      <c r="D280" s="24"/>
      <c r="E280" s="25"/>
      <c r="F280" s="25"/>
      <c r="G280" s="26"/>
      <c r="H280" s="27"/>
      <c r="I280" s="27"/>
      <c r="J280" s="28">
        <f t="shared" si="63"/>
        <v>0</v>
      </c>
      <c r="K280" s="28">
        <f t="shared" si="62"/>
        <v>0</v>
      </c>
      <c r="L280" s="29"/>
      <c r="M280" s="30">
        <f t="shared" si="64"/>
        <v>0</v>
      </c>
      <c r="N280" s="31" t="str">
        <f>IF(H280="","",ROUND(M280/VLOOKUP(YEAR(H280),SMMLV!$A$2:$B$40,2,FALSE),1))</f>
        <v/>
      </c>
      <c r="O280" s="69" t="str">
        <f t="shared" si="65"/>
        <v/>
      </c>
      <c r="P280" s="69" t="str">
        <f t="shared" si="66"/>
        <v/>
      </c>
      <c r="Q280" s="32"/>
      <c r="R280" s="33"/>
      <c r="S280" s="33"/>
      <c r="T280" s="33"/>
      <c r="U280" s="33"/>
      <c r="V280" s="33"/>
      <c r="W280" s="34"/>
      <c r="X280" s="34"/>
      <c r="Y280" s="34"/>
      <c r="Z280" s="34"/>
      <c r="AA280" s="34"/>
      <c r="AB280" s="34"/>
      <c r="AC280" s="34"/>
      <c r="AD280" s="134">
        <f t="shared" si="56"/>
        <v>0</v>
      </c>
      <c r="AE280" s="134">
        <f t="shared" si="57"/>
        <v>0</v>
      </c>
      <c r="AF280" s="134">
        <f t="shared" si="58"/>
        <v>0</v>
      </c>
      <c r="AG280" s="134">
        <f t="shared" si="59"/>
        <v>0</v>
      </c>
      <c r="AH280" s="134">
        <f t="shared" si="60"/>
        <v>0</v>
      </c>
      <c r="AI280" s="134">
        <f t="shared" si="61"/>
        <v>0</v>
      </c>
    </row>
    <row r="281" spans="1:35" x14ac:dyDescent="0.2">
      <c r="A281" s="23"/>
      <c r="B281" s="143" t="str">
        <f>IFERROR(VLOOKUP(A281,Cierre!A:K,2,FALSE),"")</f>
        <v/>
      </c>
      <c r="C281" s="24"/>
      <c r="D281" s="24"/>
      <c r="E281" s="25"/>
      <c r="F281" s="25"/>
      <c r="G281" s="26"/>
      <c r="H281" s="27"/>
      <c r="I281" s="27"/>
      <c r="J281" s="28">
        <f t="shared" si="63"/>
        <v>0</v>
      </c>
      <c r="K281" s="28">
        <f t="shared" si="62"/>
        <v>0</v>
      </c>
      <c r="L281" s="29"/>
      <c r="M281" s="30">
        <f t="shared" si="64"/>
        <v>0</v>
      </c>
      <c r="N281" s="31" t="str">
        <f>IF(H281="","",ROUND(M281/VLOOKUP(YEAR(H281),SMMLV!$A$2:$B$40,2,FALSE),1))</f>
        <v/>
      </c>
      <c r="O281" s="69" t="str">
        <f t="shared" si="65"/>
        <v/>
      </c>
      <c r="P281" s="69" t="str">
        <f t="shared" si="66"/>
        <v/>
      </c>
      <c r="Q281" s="32"/>
      <c r="R281" s="33"/>
      <c r="S281" s="33"/>
      <c r="T281" s="33"/>
      <c r="U281" s="33"/>
      <c r="V281" s="33"/>
      <c r="W281" s="34"/>
      <c r="X281" s="34"/>
      <c r="Y281" s="34"/>
      <c r="Z281" s="34"/>
      <c r="AA281" s="34"/>
      <c r="AB281" s="34"/>
      <c r="AC281" s="34"/>
      <c r="AD281" s="134">
        <f t="shared" si="56"/>
        <v>0</v>
      </c>
      <c r="AE281" s="134">
        <f t="shared" si="57"/>
        <v>0</v>
      </c>
      <c r="AF281" s="134">
        <f t="shared" si="58"/>
        <v>0</v>
      </c>
      <c r="AG281" s="134">
        <f t="shared" si="59"/>
        <v>0</v>
      </c>
      <c r="AH281" s="134">
        <f t="shared" si="60"/>
        <v>0</v>
      </c>
      <c r="AI281" s="134">
        <f t="shared" si="61"/>
        <v>0</v>
      </c>
    </row>
    <row r="282" spans="1:35" x14ac:dyDescent="0.2">
      <c r="A282" s="23"/>
      <c r="B282" s="143" t="str">
        <f>IFERROR(VLOOKUP(A282,Cierre!A:K,2,FALSE),"")</f>
        <v/>
      </c>
      <c r="C282" s="24"/>
      <c r="D282" s="24"/>
      <c r="E282" s="25"/>
      <c r="F282" s="25"/>
      <c r="G282" s="26"/>
      <c r="H282" s="27"/>
      <c r="I282" s="27"/>
      <c r="J282" s="28">
        <f t="shared" si="63"/>
        <v>0</v>
      </c>
      <c r="K282" s="28">
        <f t="shared" si="62"/>
        <v>0</v>
      </c>
      <c r="L282" s="29"/>
      <c r="M282" s="30">
        <f t="shared" si="64"/>
        <v>0</v>
      </c>
      <c r="N282" s="31" t="str">
        <f>IF(H282="","",ROUND(M282/VLOOKUP(YEAR(H282),SMMLV!$A$2:$B$40,2,FALSE),1))</f>
        <v/>
      </c>
      <c r="O282" s="69" t="str">
        <f t="shared" si="65"/>
        <v/>
      </c>
      <c r="P282" s="69" t="str">
        <f t="shared" si="66"/>
        <v/>
      </c>
      <c r="Q282" s="32"/>
      <c r="R282" s="33"/>
      <c r="S282" s="33"/>
      <c r="T282" s="33"/>
      <c r="U282" s="33"/>
      <c r="V282" s="33"/>
      <c r="W282" s="34"/>
      <c r="X282" s="34"/>
      <c r="Y282" s="34"/>
      <c r="Z282" s="34"/>
      <c r="AA282" s="34"/>
      <c r="AB282" s="34"/>
      <c r="AC282" s="34"/>
      <c r="AD282" s="134">
        <f t="shared" si="56"/>
        <v>0</v>
      </c>
      <c r="AE282" s="134">
        <f t="shared" si="57"/>
        <v>0</v>
      </c>
      <c r="AF282" s="134">
        <f t="shared" si="58"/>
        <v>0</v>
      </c>
      <c r="AG282" s="134">
        <f t="shared" si="59"/>
        <v>0</v>
      </c>
      <c r="AH282" s="134">
        <f t="shared" si="60"/>
        <v>0</v>
      </c>
      <c r="AI282" s="134">
        <f t="shared" si="61"/>
        <v>0</v>
      </c>
    </row>
    <row r="283" spans="1:35" x14ac:dyDescent="0.2">
      <c r="A283" s="23"/>
      <c r="B283" s="143" t="str">
        <f>IFERROR(VLOOKUP(A283,Cierre!A:K,2,FALSE),"")</f>
        <v/>
      </c>
      <c r="C283" s="24"/>
      <c r="D283" s="24"/>
      <c r="E283" s="25"/>
      <c r="F283" s="25"/>
      <c r="G283" s="26"/>
      <c r="H283" s="27"/>
      <c r="I283" s="27"/>
      <c r="J283" s="28">
        <f t="shared" si="63"/>
        <v>0</v>
      </c>
      <c r="K283" s="28">
        <f t="shared" si="62"/>
        <v>0</v>
      </c>
      <c r="L283" s="29"/>
      <c r="M283" s="30">
        <f t="shared" si="64"/>
        <v>0</v>
      </c>
      <c r="N283" s="31" t="str">
        <f>IF(H283="","",ROUND(M283/VLOOKUP(YEAR(H283),SMMLV!$A$2:$B$40,2,FALSE),1))</f>
        <v/>
      </c>
      <c r="O283" s="69" t="str">
        <f t="shared" si="65"/>
        <v/>
      </c>
      <c r="P283" s="69" t="str">
        <f t="shared" si="66"/>
        <v/>
      </c>
      <c r="Q283" s="32"/>
      <c r="R283" s="33"/>
      <c r="S283" s="33"/>
      <c r="T283" s="33"/>
      <c r="U283" s="33"/>
      <c r="V283" s="33"/>
      <c r="W283" s="34"/>
      <c r="X283" s="34"/>
      <c r="Y283" s="34"/>
      <c r="Z283" s="34"/>
      <c r="AA283" s="34"/>
      <c r="AB283" s="34"/>
      <c r="AC283" s="34"/>
      <c r="AD283" s="134">
        <f t="shared" si="56"/>
        <v>0</v>
      </c>
      <c r="AE283" s="134">
        <f t="shared" si="57"/>
        <v>0</v>
      </c>
      <c r="AF283" s="134">
        <f t="shared" si="58"/>
        <v>0</v>
      </c>
      <c r="AG283" s="134">
        <f t="shared" si="59"/>
        <v>0</v>
      </c>
      <c r="AH283" s="134">
        <f t="shared" si="60"/>
        <v>0</v>
      </c>
      <c r="AI283" s="134">
        <f t="shared" si="61"/>
        <v>0</v>
      </c>
    </row>
    <row r="284" spans="1:35" x14ac:dyDescent="0.2">
      <c r="A284" s="23"/>
      <c r="B284" s="143" t="str">
        <f>IFERROR(VLOOKUP(A284,Cierre!A:K,2,FALSE),"")</f>
        <v/>
      </c>
      <c r="C284" s="24"/>
      <c r="D284" s="24"/>
      <c r="E284" s="25"/>
      <c r="F284" s="25"/>
      <c r="G284" s="26"/>
      <c r="H284" s="27"/>
      <c r="I284" s="27"/>
      <c r="J284" s="28">
        <f t="shared" si="63"/>
        <v>0</v>
      </c>
      <c r="K284" s="28">
        <f t="shared" si="62"/>
        <v>0</v>
      </c>
      <c r="L284" s="29"/>
      <c r="M284" s="30">
        <f t="shared" si="64"/>
        <v>0</v>
      </c>
      <c r="N284" s="31" t="str">
        <f>IF(H284="","",ROUND(M284/VLOOKUP(YEAR(H284),SMMLV!$A$2:$B$40,2,FALSE),1))</f>
        <v/>
      </c>
      <c r="O284" s="69" t="str">
        <f t="shared" si="65"/>
        <v/>
      </c>
      <c r="P284" s="69" t="str">
        <f t="shared" si="66"/>
        <v/>
      </c>
      <c r="Q284" s="32"/>
      <c r="R284" s="33"/>
      <c r="S284" s="33"/>
      <c r="T284" s="33"/>
      <c r="U284" s="33"/>
      <c r="V284" s="33"/>
      <c r="W284" s="34"/>
      <c r="X284" s="34"/>
      <c r="Y284" s="34"/>
      <c r="Z284" s="34"/>
      <c r="AA284" s="34"/>
      <c r="AB284" s="34"/>
      <c r="AC284" s="34"/>
      <c r="AD284" s="134">
        <f t="shared" si="56"/>
        <v>0</v>
      </c>
      <c r="AE284" s="134">
        <f t="shared" si="57"/>
        <v>0</v>
      </c>
      <c r="AF284" s="134">
        <f t="shared" si="58"/>
        <v>0</v>
      </c>
      <c r="AG284" s="134">
        <f t="shared" si="59"/>
        <v>0</v>
      </c>
      <c r="AH284" s="134">
        <f t="shared" si="60"/>
        <v>0</v>
      </c>
      <c r="AI284" s="134">
        <f t="shared" si="61"/>
        <v>0</v>
      </c>
    </row>
    <row r="285" spans="1:35" x14ac:dyDescent="0.2">
      <c r="A285" s="23"/>
      <c r="B285" s="143" t="str">
        <f>IFERROR(VLOOKUP(A285,Cierre!A:K,2,FALSE),"")</f>
        <v/>
      </c>
      <c r="C285" s="24"/>
      <c r="D285" s="24"/>
      <c r="E285" s="25"/>
      <c r="F285" s="25"/>
      <c r="G285" s="26"/>
      <c r="H285" s="27"/>
      <c r="I285" s="27"/>
      <c r="J285" s="28">
        <f t="shared" si="63"/>
        <v>0</v>
      </c>
      <c r="K285" s="28">
        <f t="shared" si="62"/>
        <v>0</v>
      </c>
      <c r="L285" s="29"/>
      <c r="M285" s="30">
        <f t="shared" si="64"/>
        <v>0</v>
      </c>
      <c r="N285" s="31" t="str">
        <f>IF(H285="","",ROUND(M285/VLOOKUP(YEAR(H285),SMMLV!$A$2:$B$40,2,FALSE),1))</f>
        <v/>
      </c>
      <c r="O285" s="69" t="str">
        <f t="shared" si="65"/>
        <v/>
      </c>
      <c r="P285" s="69" t="str">
        <f t="shared" si="66"/>
        <v/>
      </c>
      <c r="Q285" s="32"/>
      <c r="R285" s="33"/>
      <c r="S285" s="33"/>
      <c r="T285" s="33"/>
      <c r="U285" s="33"/>
      <c r="V285" s="33"/>
      <c r="W285" s="34"/>
      <c r="X285" s="34"/>
      <c r="Y285" s="34"/>
      <c r="Z285" s="34"/>
      <c r="AA285" s="34"/>
      <c r="AB285" s="34"/>
      <c r="AC285" s="34"/>
      <c r="AD285" s="134">
        <f t="shared" si="56"/>
        <v>0</v>
      </c>
      <c r="AE285" s="134">
        <f t="shared" si="57"/>
        <v>0</v>
      </c>
      <c r="AF285" s="134">
        <f t="shared" si="58"/>
        <v>0</v>
      </c>
      <c r="AG285" s="134">
        <f t="shared" si="59"/>
        <v>0</v>
      </c>
      <c r="AH285" s="134">
        <f t="shared" si="60"/>
        <v>0</v>
      </c>
      <c r="AI285" s="134">
        <f t="shared" si="61"/>
        <v>0</v>
      </c>
    </row>
    <row r="286" spans="1:35" x14ac:dyDescent="0.2">
      <c r="A286" s="23"/>
      <c r="B286" s="143" t="str">
        <f>IFERROR(VLOOKUP(A286,Cierre!A:K,2,FALSE),"")</f>
        <v/>
      </c>
      <c r="C286" s="24"/>
      <c r="D286" s="24"/>
      <c r="E286" s="25"/>
      <c r="F286" s="25"/>
      <c r="G286" s="26"/>
      <c r="H286" s="27"/>
      <c r="I286" s="27"/>
      <c r="J286" s="28">
        <f t="shared" si="63"/>
        <v>0</v>
      </c>
      <c r="K286" s="28">
        <f t="shared" si="62"/>
        <v>0</v>
      </c>
      <c r="L286" s="29"/>
      <c r="M286" s="30">
        <f t="shared" si="64"/>
        <v>0</v>
      </c>
      <c r="N286" s="31" t="str">
        <f>IF(H286="","",ROUND(M286/VLOOKUP(YEAR(H286),SMMLV!$A$2:$B$40,2,FALSE),1))</f>
        <v/>
      </c>
      <c r="O286" s="69" t="str">
        <f t="shared" si="65"/>
        <v/>
      </c>
      <c r="P286" s="69" t="str">
        <f t="shared" si="66"/>
        <v/>
      </c>
      <c r="Q286" s="32"/>
      <c r="R286" s="33"/>
      <c r="S286" s="33"/>
      <c r="T286" s="33"/>
      <c r="U286" s="33"/>
      <c r="V286" s="33"/>
      <c r="W286" s="34"/>
      <c r="X286" s="34"/>
      <c r="Y286" s="34"/>
      <c r="Z286" s="34"/>
      <c r="AA286" s="34"/>
      <c r="AB286" s="34"/>
      <c r="AC286" s="34"/>
      <c r="AD286" s="134">
        <f t="shared" si="56"/>
        <v>0</v>
      </c>
      <c r="AE286" s="134">
        <f t="shared" si="57"/>
        <v>0</v>
      </c>
      <c r="AF286" s="134">
        <f t="shared" si="58"/>
        <v>0</v>
      </c>
      <c r="AG286" s="134">
        <f t="shared" si="59"/>
        <v>0</v>
      </c>
      <c r="AH286" s="134">
        <f t="shared" si="60"/>
        <v>0</v>
      </c>
      <c r="AI286" s="134">
        <f t="shared" si="61"/>
        <v>0</v>
      </c>
    </row>
    <row r="287" spans="1:35" x14ac:dyDescent="0.2">
      <c r="A287" s="23"/>
      <c r="B287" s="143" t="str">
        <f>IFERROR(VLOOKUP(A287,Cierre!A:K,2,FALSE),"")</f>
        <v/>
      </c>
      <c r="C287" s="24"/>
      <c r="D287" s="24"/>
      <c r="E287" s="25"/>
      <c r="F287" s="25"/>
      <c r="G287" s="26"/>
      <c r="H287" s="27"/>
      <c r="I287" s="27"/>
      <c r="J287" s="28">
        <f t="shared" si="63"/>
        <v>0</v>
      </c>
      <c r="K287" s="28">
        <f t="shared" si="62"/>
        <v>0</v>
      </c>
      <c r="L287" s="29"/>
      <c r="M287" s="30">
        <f t="shared" si="64"/>
        <v>0</v>
      </c>
      <c r="N287" s="31" t="str">
        <f>IF(H287="","",ROUND(M287/VLOOKUP(YEAR(H287),SMMLV!$A$2:$B$40,2,FALSE),1))</f>
        <v/>
      </c>
      <c r="O287" s="69" t="str">
        <f t="shared" si="65"/>
        <v/>
      </c>
      <c r="P287" s="69" t="str">
        <f t="shared" si="66"/>
        <v/>
      </c>
      <c r="Q287" s="32"/>
      <c r="R287" s="33"/>
      <c r="S287" s="33"/>
      <c r="T287" s="33"/>
      <c r="U287" s="33"/>
      <c r="V287" s="33"/>
      <c r="W287" s="34"/>
      <c r="X287" s="34"/>
      <c r="Y287" s="34"/>
      <c r="Z287" s="34"/>
      <c r="AA287" s="34"/>
      <c r="AB287" s="34"/>
      <c r="AC287" s="34"/>
      <c r="AD287" s="134">
        <f t="shared" si="56"/>
        <v>0</v>
      </c>
      <c r="AE287" s="134">
        <f t="shared" si="57"/>
        <v>0</v>
      </c>
      <c r="AF287" s="134">
        <f t="shared" si="58"/>
        <v>0</v>
      </c>
      <c r="AG287" s="134">
        <f t="shared" si="59"/>
        <v>0</v>
      </c>
      <c r="AH287" s="134">
        <f t="shared" si="60"/>
        <v>0</v>
      </c>
      <c r="AI287" s="134">
        <f t="shared" si="61"/>
        <v>0</v>
      </c>
    </row>
    <row r="288" spans="1:35" x14ac:dyDescent="0.2">
      <c r="A288" s="23"/>
      <c r="B288" s="143" t="str">
        <f>IFERROR(VLOOKUP(A288,Cierre!A:K,2,FALSE),"")</f>
        <v/>
      </c>
      <c r="C288" s="24"/>
      <c r="D288" s="24"/>
      <c r="E288" s="25"/>
      <c r="F288" s="25"/>
      <c r="G288" s="26"/>
      <c r="H288" s="27"/>
      <c r="I288" s="27"/>
      <c r="J288" s="28">
        <f t="shared" si="63"/>
        <v>0</v>
      </c>
      <c r="K288" s="28">
        <f t="shared" si="62"/>
        <v>0</v>
      </c>
      <c r="L288" s="29"/>
      <c r="M288" s="30">
        <f t="shared" si="64"/>
        <v>0</v>
      </c>
      <c r="N288" s="31" t="str">
        <f>IF(H288="","",ROUND(M288/VLOOKUP(YEAR(H288),SMMLV!$A$2:$B$40,2,FALSE),1))</f>
        <v/>
      </c>
      <c r="O288" s="69" t="str">
        <f t="shared" si="65"/>
        <v/>
      </c>
      <c r="P288" s="69" t="str">
        <f t="shared" si="66"/>
        <v/>
      </c>
      <c r="Q288" s="32"/>
      <c r="R288" s="33"/>
      <c r="S288" s="33"/>
      <c r="T288" s="33"/>
      <c r="U288" s="33"/>
      <c r="V288" s="33"/>
      <c r="W288" s="34"/>
      <c r="X288" s="34"/>
      <c r="Y288" s="34"/>
      <c r="Z288" s="34"/>
      <c r="AA288" s="34"/>
      <c r="AB288" s="34"/>
      <c r="AC288" s="34"/>
      <c r="AD288" s="134">
        <f t="shared" si="56"/>
        <v>0</v>
      </c>
      <c r="AE288" s="134">
        <f t="shared" si="57"/>
        <v>0</v>
      </c>
      <c r="AF288" s="134">
        <f t="shared" si="58"/>
        <v>0</v>
      </c>
      <c r="AG288" s="134">
        <f t="shared" si="59"/>
        <v>0</v>
      </c>
      <c r="AH288" s="134">
        <f t="shared" si="60"/>
        <v>0</v>
      </c>
      <c r="AI288" s="134">
        <f t="shared" si="61"/>
        <v>0</v>
      </c>
    </row>
    <row r="289" spans="1:35" x14ac:dyDescent="0.2">
      <c r="A289" s="23"/>
      <c r="B289" s="143" t="str">
        <f>IFERROR(VLOOKUP(A289,Cierre!A:K,2,FALSE),"")</f>
        <v/>
      </c>
      <c r="C289" s="24"/>
      <c r="D289" s="24"/>
      <c r="E289" s="25"/>
      <c r="F289" s="25"/>
      <c r="G289" s="26"/>
      <c r="H289" s="27"/>
      <c r="I289" s="27"/>
      <c r="J289" s="28">
        <f t="shared" si="63"/>
        <v>0</v>
      </c>
      <c r="K289" s="28">
        <f t="shared" si="62"/>
        <v>0</v>
      </c>
      <c r="L289" s="29"/>
      <c r="M289" s="30">
        <f t="shared" si="64"/>
        <v>0</v>
      </c>
      <c r="N289" s="31" t="str">
        <f>IF(H289="","",ROUND(M289/VLOOKUP(YEAR(H289),SMMLV!$A$2:$B$40,2,FALSE),1))</f>
        <v/>
      </c>
      <c r="O289" s="69" t="str">
        <f t="shared" si="65"/>
        <v/>
      </c>
      <c r="P289" s="69" t="str">
        <f t="shared" si="66"/>
        <v/>
      </c>
      <c r="Q289" s="32"/>
      <c r="R289" s="33"/>
      <c r="S289" s="33"/>
      <c r="T289" s="33"/>
      <c r="U289" s="33"/>
      <c r="V289" s="33"/>
      <c r="W289" s="34"/>
      <c r="X289" s="34"/>
      <c r="Y289" s="34"/>
      <c r="Z289" s="34"/>
      <c r="AA289" s="34"/>
      <c r="AB289" s="34"/>
      <c r="AC289" s="34"/>
      <c r="AD289" s="134">
        <f t="shared" si="56"/>
        <v>0</v>
      </c>
      <c r="AE289" s="134">
        <f t="shared" si="57"/>
        <v>0</v>
      </c>
      <c r="AF289" s="134">
        <f t="shared" si="58"/>
        <v>0</v>
      </c>
      <c r="AG289" s="134">
        <f t="shared" si="59"/>
        <v>0</v>
      </c>
      <c r="AH289" s="134">
        <f t="shared" si="60"/>
        <v>0</v>
      </c>
      <c r="AI289" s="134">
        <f t="shared" si="61"/>
        <v>0</v>
      </c>
    </row>
    <row r="290" spans="1:35" x14ac:dyDescent="0.2">
      <c r="A290" s="23"/>
      <c r="B290" s="143" t="str">
        <f>IFERROR(VLOOKUP(A290,Cierre!A:K,2,FALSE),"")</f>
        <v/>
      </c>
      <c r="C290" s="24"/>
      <c r="D290" s="24"/>
      <c r="E290" s="25"/>
      <c r="F290" s="25"/>
      <c r="G290" s="26"/>
      <c r="H290" s="27"/>
      <c r="I290" s="27"/>
      <c r="J290" s="28">
        <f t="shared" si="63"/>
        <v>0</v>
      </c>
      <c r="K290" s="28">
        <f t="shared" si="62"/>
        <v>0</v>
      </c>
      <c r="L290" s="29"/>
      <c r="M290" s="30">
        <f t="shared" si="64"/>
        <v>0</v>
      </c>
      <c r="N290" s="31" t="str">
        <f>IF(H290="","",ROUND(M290/VLOOKUP(YEAR(H290),SMMLV!$A$2:$B$40,2,FALSE),1))</f>
        <v/>
      </c>
      <c r="O290" s="69" t="str">
        <f t="shared" si="65"/>
        <v/>
      </c>
      <c r="P290" s="69" t="str">
        <f t="shared" si="66"/>
        <v/>
      </c>
      <c r="Q290" s="32"/>
      <c r="R290" s="33"/>
      <c r="S290" s="33"/>
      <c r="T290" s="33"/>
      <c r="U290" s="33"/>
      <c r="V290" s="33"/>
      <c r="W290" s="34"/>
      <c r="X290" s="34"/>
      <c r="Y290" s="34"/>
      <c r="Z290" s="34"/>
      <c r="AA290" s="34"/>
      <c r="AB290" s="34"/>
      <c r="AC290" s="34"/>
      <c r="AD290" s="134">
        <f t="shared" si="56"/>
        <v>0</v>
      </c>
      <c r="AE290" s="134">
        <f t="shared" si="57"/>
        <v>0</v>
      </c>
      <c r="AF290" s="134">
        <f t="shared" si="58"/>
        <v>0</v>
      </c>
      <c r="AG290" s="134">
        <f t="shared" si="59"/>
        <v>0</v>
      </c>
      <c r="AH290" s="134">
        <f t="shared" si="60"/>
        <v>0</v>
      </c>
      <c r="AI290" s="134">
        <f t="shared" si="61"/>
        <v>0</v>
      </c>
    </row>
    <row r="291" spans="1:35" x14ac:dyDescent="0.2">
      <c r="A291" s="23"/>
      <c r="B291" s="143" t="str">
        <f>IFERROR(VLOOKUP(A291,Cierre!A:K,2,FALSE),"")</f>
        <v/>
      </c>
      <c r="C291" s="24"/>
      <c r="D291" s="24"/>
      <c r="E291" s="25"/>
      <c r="F291" s="25"/>
      <c r="G291" s="26"/>
      <c r="H291" s="27"/>
      <c r="I291" s="27"/>
      <c r="J291" s="28">
        <f t="shared" si="63"/>
        <v>0</v>
      </c>
      <c r="K291" s="28">
        <f t="shared" si="62"/>
        <v>0</v>
      </c>
      <c r="L291" s="29"/>
      <c r="M291" s="30">
        <f t="shared" si="64"/>
        <v>0</v>
      </c>
      <c r="N291" s="31" t="str">
        <f>IF(H291="","",ROUND(M291/VLOOKUP(YEAR(H291),SMMLV!$A$2:$B$40,2,FALSE),1))</f>
        <v/>
      </c>
      <c r="O291" s="69" t="str">
        <f t="shared" si="65"/>
        <v/>
      </c>
      <c r="P291" s="69" t="str">
        <f t="shared" si="66"/>
        <v/>
      </c>
      <c r="Q291" s="32"/>
      <c r="R291" s="33"/>
      <c r="S291" s="33"/>
      <c r="T291" s="33"/>
      <c r="U291" s="33"/>
      <c r="V291" s="33"/>
      <c r="W291" s="34"/>
      <c r="X291" s="34"/>
      <c r="Y291" s="34"/>
      <c r="Z291" s="34"/>
      <c r="AA291" s="34"/>
      <c r="AB291" s="34"/>
      <c r="AC291" s="34"/>
      <c r="AD291" s="134">
        <f t="shared" si="56"/>
        <v>0</v>
      </c>
      <c r="AE291" s="134">
        <f t="shared" si="57"/>
        <v>0</v>
      </c>
      <c r="AF291" s="134">
        <f t="shared" si="58"/>
        <v>0</v>
      </c>
      <c r="AG291" s="134">
        <f t="shared" si="59"/>
        <v>0</v>
      </c>
      <c r="AH291" s="134">
        <f t="shared" si="60"/>
        <v>0</v>
      </c>
      <c r="AI291" s="134">
        <f t="shared" si="61"/>
        <v>0</v>
      </c>
    </row>
    <row r="292" spans="1:35" x14ac:dyDescent="0.2">
      <c r="A292" s="23"/>
      <c r="B292" s="143" t="str">
        <f>IFERROR(VLOOKUP(A292,Cierre!A:K,2,FALSE),"")</f>
        <v/>
      </c>
      <c r="C292" s="24"/>
      <c r="D292" s="24"/>
      <c r="E292" s="25"/>
      <c r="F292" s="25"/>
      <c r="G292" s="26"/>
      <c r="H292" s="27"/>
      <c r="I292" s="27"/>
      <c r="J292" s="28">
        <f t="shared" si="63"/>
        <v>0</v>
      </c>
      <c r="K292" s="28">
        <f t="shared" si="62"/>
        <v>0</v>
      </c>
      <c r="L292" s="29"/>
      <c r="M292" s="30">
        <f t="shared" si="64"/>
        <v>0</v>
      </c>
      <c r="N292" s="31" t="str">
        <f>IF(H292="","",ROUND(M292/VLOOKUP(YEAR(H292),SMMLV!$A$2:$B$40,2,FALSE),1))</f>
        <v/>
      </c>
      <c r="O292" s="69" t="str">
        <f t="shared" si="65"/>
        <v/>
      </c>
      <c r="P292" s="69" t="str">
        <f t="shared" si="66"/>
        <v/>
      </c>
      <c r="Q292" s="32"/>
      <c r="R292" s="33"/>
      <c r="S292" s="33"/>
      <c r="T292" s="33"/>
      <c r="U292" s="33"/>
      <c r="V292" s="33"/>
      <c r="W292" s="34"/>
      <c r="X292" s="34"/>
      <c r="Y292" s="34"/>
      <c r="Z292" s="34"/>
      <c r="AA292" s="34"/>
      <c r="AB292" s="34"/>
      <c r="AC292" s="34"/>
      <c r="AD292" s="134">
        <f t="shared" si="56"/>
        <v>0</v>
      </c>
      <c r="AE292" s="134">
        <f t="shared" si="57"/>
        <v>0</v>
      </c>
      <c r="AF292" s="134">
        <f t="shared" si="58"/>
        <v>0</v>
      </c>
      <c r="AG292" s="134">
        <f t="shared" si="59"/>
        <v>0</v>
      </c>
      <c r="AH292" s="134">
        <f t="shared" si="60"/>
        <v>0</v>
      </c>
      <c r="AI292" s="134">
        <f t="shared" si="61"/>
        <v>0</v>
      </c>
    </row>
    <row r="293" spans="1:35" x14ac:dyDescent="0.2">
      <c r="A293" s="23"/>
      <c r="B293" s="143" t="str">
        <f>IFERROR(VLOOKUP(A293,Cierre!A:K,2,FALSE),"")</f>
        <v/>
      </c>
      <c r="C293" s="24"/>
      <c r="D293" s="24"/>
      <c r="E293" s="25"/>
      <c r="F293" s="25"/>
      <c r="G293" s="26"/>
      <c r="H293" s="27"/>
      <c r="I293" s="27"/>
      <c r="J293" s="28">
        <f t="shared" si="63"/>
        <v>0</v>
      </c>
      <c r="K293" s="28">
        <f t="shared" si="62"/>
        <v>0</v>
      </c>
      <c r="L293" s="29"/>
      <c r="M293" s="30">
        <f t="shared" si="64"/>
        <v>0</v>
      </c>
      <c r="N293" s="31" t="str">
        <f>IF(H293="","",ROUND(M293/VLOOKUP(YEAR(H293),SMMLV!$A$2:$B$40,2,FALSE),1))</f>
        <v/>
      </c>
      <c r="O293" s="69" t="str">
        <f t="shared" si="65"/>
        <v/>
      </c>
      <c r="P293" s="69" t="str">
        <f t="shared" si="66"/>
        <v/>
      </c>
      <c r="Q293" s="32"/>
      <c r="R293" s="33"/>
      <c r="S293" s="33"/>
      <c r="T293" s="33"/>
      <c r="U293" s="33"/>
      <c r="V293" s="33"/>
      <c r="W293" s="34"/>
      <c r="X293" s="34"/>
      <c r="Y293" s="34"/>
      <c r="Z293" s="34"/>
      <c r="AA293" s="34"/>
      <c r="AB293" s="34"/>
      <c r="AC293" s="34"/>
      <c r="AD293" s="134">
        <f t="shared" si="56"/>
        <v>0</v>
      </c>
      <c r="AE293" s="134">
        <f t="shared" si="57"/>
        <v>0</v>
      </c>
      <c r="AF293" s="134">
        <f t="shared" si="58"/>
        <v>0</v>
      </c>
      <c r="AG293" s="134">
        <f t="shared" si="59"/>
        <v>0</v>
      </c>
      <c r="AH293" s="134">
        <f t="shared" si="60"/>
        <v>0</v>
      </c>
      <c r="AI293" s="134">
        <f t="shared" si="61"/>
        <v>0</v>
      </c>
    </row>
    <row r="294" spans="1:35" x14ac:dyDescent="0.2">
      <c r="A294" s="23"/>
      <c r="B294" s="143" t="str">
        <f>IFERROR(VLOOKUP(A294,Cierre!A:K,2,FALSE),"")</f>
        <v/>
      </c>
      <c r="C294" s="24"/>
      <c r="D294" s="24"/>
      <c r="E294" s="25"/>
      <c r="F294" s="25"/>
      <c r="G294" s="26"/>
      <c r="H294" s="27"/>
      <c r="I294" s="27"/>
      <c r="J294" s="28">
        <f t="shared" si="63"/>
        <v>0</v>
      </c>
      <c r="K294" s="28">
        <f t="shared" si="62"/>
        <v>0</v>
      </c>
      <c r="L294" s="29"/>
      <c r="M294" s="30">
        <f t="shared" si="64"/>
        <v>0</v>
      </c>
      <c r="N294" s="31" t="str">
        <f>IF(H294="","",ROUND(M294/VLOOKUP(YEAR(H294),SMMLV!$A$2:$B$40,2,FALSE),1))</f>
        <v/>
      </c>
      <c r="O294" s="69" t="str">
        <f t="shared" si="65"/>
        <v/>
      </c>
      <c r="P294" s="69" t="str">
        <f t="shared" si="66"/>
        <v/>
      </c>
      <c r="Q294" s="32"/>
      <c r="R294" s="33"/>
      <c r="S294" s="33"/>
      <c r="T294" s="33"/>
      <c r="U294" s="33"/>
      <c r="V294" s="33"/>
      <c r="W294" s="34"/>
      <c r="X294" s="34"/>
      <c r="Y294" s="34"/>
      <c r="Z294" s="34"/>
      <c r="AA294" s="34"/>
      <c r="AB294" s="34"/>
      <c r="AC294" s="34"/>
      <c r="AD294" s="134">
        <f t="shared" si="56"/>
        <v>0</v>
      </c>
      <c r="AE294" s="134">
        <f t="shared" si="57"/>
        <v>0</v>
      </c>
      <c r="AF294" s="134">
        <f t="shared" si="58"/>
        <v>0</v>
      </c>
      <c r="AG294" s="134">
        <f t="shared" si="59"/>
        <v>0</v>
      </c>
      <c r="AH294" s="134">
        <f t="shared" si="60"/>
        <v>0</v>
      </c>
      <c r="AI294" s="134">
        <f t="shared" si="61"/>
        <v>0</v>
      </c>
    </row>
    <row r="295" spans="1:35" x14ac:dyDescent="0.2">
      <c r="A295" s="23"/>
      <c r="B295" s="143" t="str">
        <f>IFERROR(VLOOKUP(A295,Cierre!A:K,2,FALSE),"")</f>
        <v/>
      </c>
      <c r="C295" s="24"/>
      <c r="D295" s="24"/>
      <c r="E295" s="25"/>
      <c r="F295" s="25"/>
      <c r="G295" s="26"/>
      <c r="H295" s="27"/>
      <c r="I295" s="27"/>
      <c r="J295" s="28">
        <f t="shared" si="63"/>
        <v>0</v>
      </c>
      <c r="K295" s="28">
        <f t="shared" si="62"/>
        <v>0</v>
      </c>
      <c r="L295" s="29"/>
      <c r="M295" s="30">
        <f t="shared" si="64"/>
        <v>0</v>
      </c>
      <c r="N295" s="31" t="str">
        <f>IF(H295="","",ROUND(M295/VLOOKUP(YEAR(H295),SMMLV!$A$2:$B$40,2,FALSE),1))</f>
        <v/>
      </c>
      <c r="O295" s="69" t="str">
        <f t="shared" si="65"/>
        <v/>
      </c>
      <c r="P295" s="69" t="str">
        <f t="shared" si="66"/>
        <v/>
      </c>
      <c r="Q295" s="32"/>
      <c r="R295" s="33"/>
      <c r="S295" s="33"/>
      <c r="T295" s="33"/>
      <c r="U295" s="33"/>
      <c r="V295" s="33"/>
      <c r="W295" s="34"/>
      <c r="X295" s="34"/>
      <c r="Y295" s="34"/>
      <c r="Z295" s="34"/>
      <c r="AA295" s="34"/>
      <c r="AB295" s="34"/>
      <c r="AC295" s="34"/>
      <c r="AD295" s="134">
        <f t="shared" si="56"/>
        <v>0</v>
      </c>
      <c r="AE295" s="134">
        <f t="shared" si="57"/>
        <v>0</v>
      </c>
      <c r="AF295" s="134">
        <f t="shared" si="58"/>
        <v>0</v>
      </c>
      <c r="AG295" s="134">
        <f t="shared" si="59"/>
        <v>0</v>
      </c>
      <c r="AH295" s="134">
        <f t="shared" si="60"/>
        <v>0</v>
      </c>
      <c r="AI295" s="134">
        <f t="shared" si="61"/>
        <v>0</v>
      </c>
    </row>
    <row r="296" spans="1:35" x14ac:dyDescent="0.2">
      <c r="A296" s="23"/>
      <c r="B296" s="143" t="str">
        <f>IFERROR(VLOOKUP(A296,Cierre!A:K,2,FALSE),"")</f>
        <v/>
      </c>
      <c r="C296" s="24"/>
      <c r="D296" s="24"/>
      <c r="E296" s="25"/>
      <c r="F296" s="25"/>
      <c r="G296" s="26"/>
      <c r="H296" s="27"/>
      <c r="I296" s="27"/>
      <c r="J296" s="28">
        <f t="shared" si="63"/>
        <v>0</v>
      </c>
      <c r="K296" s="28">
        <f t="shared" si="62"/>
        <v>0</v>
      </c>
      <c r="L296" s="29"/>
      <c r="M296" s="30">
        <f t="shared" si="64"/>
        <v>0</v>
      </c>
      <c r="N296" s="31" t="str">
        <f>IF(H296="","",ROUND(M296/VLOOKUP(YEAR(H296),SMMLV!$A$2:$B$40,2,FALSE),1))</f>
        <v/>
      </c>
      <c r="O296" s="69" t="str">
        <f t="shared" si="65"/>
        <v/>
      </c>
      <c r="P296" s="69" t="str">
        <f t="shared" si="66"/>
        <v/>
      </c>
      <c r="Q296" s="32"/>
      <c r="R296" s="33"/>
      <c r="S296" s="33"/>
      <c r="T296" s="33"/>
      <c r="U296" s="33"/>
      <c r="V296" s="33"/>
      <c r="W296" s="34"/>
      <c r="X296" s="34"/>
      <c r="Y296" s="34"/>
      <c r="Z296" s="34"/>
      <c r="AA296" s="34"/>
      <c r="AB296" s="34"/>
      <c r="AC296" s="34"/>
      <c r="AD296" s="134">
        <f t="shared" ref="AD296:AD298" si="67">IF(R296="",0,ROUND((((S296-R296)+1)/30),3))</f>
        <v>0</v>
      </c>
      <c r="AE296" s="134">
        <f t="shared" ref="AE296:AE298" si="68">IF(T296="",0,ROUND((((U296-T296)+1)/30),3))</f>
        <v>0</v>
      </c>
      <c r="AF296" s="134">
        <f t="shared" ref="AF296:AF298" si="69">IF(V296="",0,ROUND((((W296-V296)+1)/30),3))</f>
        <v>0</v>
      </c>
      <c r="AG296" s="134">
        <f t="shared" ref="AG296:AG298" si="70">IF(X296="",0,ROUND((((Y296-X296)+1)/30),3))</f>
        <v>0</v>
      </c>
      <c r="AH296" s="134">
        <f t="shared" ref="AH296:AH298" si="71">IF(Z296="",0,ROUND((((AA296-Z296)+1)/30),3))</f>
        <v>0</v>
      </c>
      <c r="AI296" s="134">
        <f t="shared" ref="AI296:AI298" si="72">IF(AB296="",0,ROUND((((AC296-AB296)+1)/30),3))</f>
        <v>0</v>
      </c>
    </row>
    <row r="297" spans="1:35" x14ac:dyDescent="0.2">
      <c r="A297" s="23"/>
      <c r="B297" s="143" t="str">
        <f>IFERROR(VLOOKUP(A297,Cierre!A:K,2,FALSE),"")</f>
        <v/>
      </c>
      <c r="C297" s="24"/>
      <c r="D297" s="24"/>
      <c r="E297" s="25"/>
      <c r="F297" s="25"/>
      <c r="G297" s="26"/>
      <c r="H297" s="27"/>
      <c r="I297" s="27"/>
      <c r="J297" s="28">
        <f t="shared" si="63"/>
        <v>0</v>
      </c>
      <c r="K297" s="28">
        <f t="shared" si="62"/>
        <v>0</v>
      </c>
      <c r="L297" s="29"/>
      <c r="M297" s="30">
        <f t="shared" si="64"/>
        <v>0</v>
      </c>
      <c r="N297" s="31" t="str">
        <f>IF(H297="","",ROUND(M297/VLOOKUP(YEAR(H297),SMMLV!$A$2:$B$40,2,FALSE),1))</f>
        <v/>
      </c>
      <c r="O297" s="69" t="str">
        <f t="shared" si="65"/>
        <v/>
      </c>
      <c r="P297" s="69" t="str">
        <f t="shared" si="66"/>
        <v/>
      </c>
      <c r="Q297" s="32"/>
      <c r="R297" s="33"/>
      <c r="S297" s="33"/>
      <c r="T297" s="33"/>
      <c r="U297" s="33"/>
      <c r="V297" s="33"/>
      <c r="W297" s="34"/>
      <c r="X297" s="34"/>
      <c r="Y297" s="34"/>
      <c r="Z297" s="34"/>
      <c r="AA297" s="34"/>
      <c r="AB297" s="34"/>
      <c r="AC297" s="34"/>
      <c r="AD297" s="134">
        <f t="shared" si="67"/>
        <v>0</v>
      </c>
      <c r="AE297" s="134">
        <f t="shared" si="68"/>
        <v>0</v>
      </c>
      <c r="AF297" s="134">
        <f t="shared" si="69"/>
        <v>0</v>
      </c>
      <c r="AG297" s="134">
        <f t="shared" si="70"/>
        <v>0</v>
      </c>
      <c r="AH297" s="134">
        <f t="shared" si="71"/>
        <v>0</v>
      </c>
      <c r="AI297" s="134">
        <f t="shared" si="72"/>
        <v>0</v>
      </c>
    </row>
    <row r="298" spans="1:35" x14ac:dyDescent="0.2">
      <c r="A298" s="23"/>
      <c r="B298" s="143" t="str">
        <f>IFERROR(VLOOKUP(A298,Cierre!A:K,2,FALSE),"")</f>
        <v/>
      </c>
      <c r="C298" s="24"/>
      <c r="D298" s="24"/>
      <c r="E298" s="25"/>
      <c r="F298" s="25"/>
      <c r="G298" s="26"/>
      <c r="H298" s="27"/>
      <c r="I298" s="27"/>
      <c r="J298" s="28">
        <f t="shared" si="63"/>
        <v>0</v>
      </c>
      <c r="K298" s="28">
        <f t="shared" si="62"/>
        <v>0</v>
      </c>
      <c r="L298" s="29"/>
      <c r="M298" s="30">
        <f t="shared" si="64"/>
        <v>0</v>
      </c>
      <c r="N298" s="31" t="str">
        <f>IF(H298="","",ROUND(M298/VLOOKUP(YEAR(H298),SMMLV!$A$2:$B$40,2,FALSE),1))</f>
        <v/>
      </c>
      <c r="O298" s="69" t="str">
        <f t="shared" si="65"/>
        <v/>
      </c>
      <c r="P298" s="69" t="str">
        <f t="shared" si="66"/>
        <v/>
      </c>
      <c r="Q298" s="32"/>
      <c r="R298" s="33"/>
      <c r="S298" s="33"/>
      <c r="T298" s="33"/>
      <c r="U298" s="33"/>
      <c r="V298" s="33"/>
      <c r="W298" s="34"/>
      <c r="X298" s="34"/>
      <c r="Y298" s="34"/>
      <c r="Z298" s="34"/>
      <c r="AA298" s="34"/>
      <c r="AB298" s="34"/>
      <c r="AC298" s="34"/>
      <c r="AD298" s="134">
        <f t="shared" si="67"/>
        <v>0</v>
      </c>
      <c r="AE298" s="134">
        <f t="shared" si="68"/>
        <v>0</v>
      </c>
      <c r="AF298" s="134">
        <f t="shared" si="69"/>
        <v>0</v>
      </c>
      <c r="AG298" s="134">
        <f t="shared" si="70"/>
        <v>0</v>
      </c>
      <c r="AH298" s="134">
        <f t="shared" si="71"/>
        <v>0</v>
      </c>
      <c r="AI298" s="134">
        <f t="shared" si="72"/>
        <v>0</v>
      </c>
    </row>
  </sheetData>
  <autoFilter ref="A1:P40"/>
  <mergeCells count="6">
    <mergeCell ref="AB1:AC1"/>
    <mergeCell ref="R1:S1"/>
    <mergeCell ref="T1:U1"/>
    <mergeCell ref="V1:W1"/>
    <mergeCell ref="X1:Y1"/>
    <mergeCell ref="Z1:AA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0"/>
  <sheetViews>
    <sheetView workbookViewId="0">
      <pane xSplit="3" ySplit="2" topLeftCell="D3" activePane="bottomRight" state="frozenSplit"/>
      <selection pane="topRight" activeCell="D1" sqref="D1"/>
      <selection pane="bottomLeft" activeCell="A3" sqref="A3"/>
      <selection pane="bottomRight" activeCell="F64" sqref="F64"/>
    </sheetView>
  </sheetViews>
  <sheetFormatPr baseColWidth="10" defaultRowHeight="12.75" x14ac:dyDescent="0.2"/>
  <cols>
    <col min="1" max="1" width="14.140625" style="151" customWidth="1"/>
    <col min="2" max="2" width="19" style="9" customWidth="1"/>
    <col min="3" max="3" width="38.140625" style="9" bestFit="1" customWidth="1"/>
    <col min="4" max="4" width="46.28515625" style="9" customWidth="1"/>
    <col min="5" max="5" width="48.5703125" style="9" customWidth="1"/>
    <col min="6" max="6" width="38" style="9" customWidth="1"/>
    <col min="7" max="7" width="53.28515625" style="9" customWidth="1"/>
    <col min="8" max="16384" width="11.42578125" style="9"/>
  </cols>
  <sheetData>
    <row r="1" spans="1:7" x14ac:dyDescent="0.2">
      <c r="B1" s="252" t="s">
        <v>0</v>
      </c>
      <c r="C1" s="253"/>
      <c r="D1" s="15">
        <v>1</v>
      </c>
      <c r="E1" s="15">
        <v>2</v>
      </c>
      <c r="F1" s="15">
        <v>3</v>
      </c>
      <c r="G1" s="15">
        <v>4</v>
      </c>
    </row>
    <row r="2" spans="1:7" s="11" customFormat="1" ht="12.75" customHeight="1" thickBot="1" x14ac:dyDescent="0.25">
      <c r="A2" s="12"/>
      <c r="B2" s="252" t="s">
        <v>27</v>
      </c>
      <c r="C2" s="254"/>
      <c r="D2" s="150" t="str">
        <f>VLOOKUP(D$1,Cierre!$A:$K,2,FALSE)</f>
        <v>OMICRON DEL LLANO S.A.S.</v>
      </c>
      <c r="E2" s="150" t="str">
        <f>VLOOKUP(E$1,Cierre!$A:$K,2,FALSE)</f>
        <v>CONSORCIO PRITA</v>
      </c>
      <c r="F2" s="150" t="str">
        <f>VLOOKUP(F$1,Cierre!$A:$K,2,FALSE)</f>
        <v>GRUPO S Y C S.A.S.</v>
      </c>
      <c r="G2" s="150" t="str">
        <f>VLOOKUP(G$1,Cierre!$A:$K,2,FALSE)</f>
        <v>CONSORCIO PBA CALDAS</v>
      </c>
    </row>
    <row r="3" spans="1:7" ht="12.75" customHeight="1" x14ac:dyDescent="0.2">
      <c r="A3" s="260" t="s">
        <v>183</v>
      </c>
      <c r="B3" s="255" t="s">
        <v>68</v>
      </c>
      <c r="C3" s="256"/>
      <c r="D3" s="154" t="s">
        <v>229</v>
      </c>
      <c r="E3" s="154" t="s">
        <v>124</v>
      </c>
      <c r="F3" s="154" t="s">
        <v>228</v>
      </c>
      <c r="G3" s="155" t="s">
        <v>228</v>
      </c>
    </row>
    <row r="4" spans="1:7" x14ac:dyDescent="0.2">
      <c r="A4" s="261"/>
      <c r="B4" s="257" t="s">
        <v>196</v>
      </c>
      <c r="C4" s="257"/>
      <c r="D4" s="15">
        <v>90</v>
      </c>
      <c r="E4" s="15">
        <v>0</v>
      </c>
      <c r="F4" s="15">
        <v>90</v>
      </c>
      <c r="G4" s="156">
        <v>90</v>
      </c>
    </row>
    <row r="5" spans="1:7" x14ac:dyDescent="0.2">
      <c r="A5" s="261"/>
      <c r="B5" s="257" t="s">
        <v>195</v>
      </c>
      <c r="C5" s="257"/>
      <c r="D5" s="15">
        <v>100</v>
      </c>
      <c r="E5" s="15">
        <v>100</v>
      </c>
      <c r="F5" s="15">
        <v>100</v>
      </c>
      <c r="G5" s="156">
        <v>100</v>
      </c>
    </row>
    <row r="6" spans="1:7" x14ac:dyDescent="0.2">
      <c r="A6" s="261"/>
      <c r="B6" s="257" t="s">
        <v>126</v>
      </c>
      <c r="C6" s="257"/>
      <c r="D6" s="15">
        <v>10</v>
      </c>
      <c r="E6" s="15">
        <v>10</v>
      </c>
      <c r="F6" s="15">
        <v>0</v>
      </c>
      <c r="G6" s="156">
        <v>10</v>
      </c>
    </row>
    <row r="7" spans="1:7" x14ac:dyDescent="0.2">
      <c r="A7" s="261"/>
      <c r="B7" s="257" t="s">
        <v>97</v>
      </c>
      <c r="C7" s="257"/>
      <c r="D7" s="148" t="s">
        <v>120</v>
      </c>
      <c r="E7" s="148" t="s">
        <v>118</v>
      </c>
      <c r="F7" s="148" t="s">
        <v>118</v>
      </c>
      <c r="G7" s="158" t="s">
        <v>118</v>
      </c>
    </row>
    <row r="8" spans="1:7" ht="124.5" customHeight="1" thickBot="1" x14ac:dyDescent="0.25">
      <c r="A8" s="262"/>
      <c r="B8" s="263" t="s">
        <v>71</v>
      </c>
      <c r="C8" s="264"/>
      <c r="D8" s="159" t="s">
        <v>227</v>
      </c>
      <c r="E8" s="159" t="s">
        <v>226</v>
      </c>
      <c r="F8" s="159" t="s">
        <v>216</v>
      </c>
      <c r="G8" s="171" t="s">
        <v>223</v>
      </c>
    </row>
    <row r="9" spans="1:7" x14ac:dyDescent="0.2">
      <c r="A9" s="233" t="s">
        <v>182</v>
      </c>
      <c r="B9" s="256" t="s">
        <v>128</v>
      </c>
      <c r="C9" s="153" t="s">
        <v>90</v>
      </c>
      <c r="D9" s="154" t="str">
        <f>IF(SUMIF(Experiencia!$A:$A,D$1,Experiencia!$O:$O)&lt;Información!$B$20,"NO HÁBIL","HÁBIL")</f>
        <v>NO HÁBIL</v>
      </c>
      <c r="E9" s="154" t="s">
        <v>120</v>
      </c>
      <c r="F9" s="154" t="str">
        <f>IF(SUMIF(Experiencia!$A:$A,F$1,Experiencia!$O:$O)&lt;Información!$B$20,"NO HÁBIL","HÁBIL")</f>
        <v>HÁBIL</v>
      </c>
      <c r="G9" s="155" t="s">
        <v>120</v>
      </c>
    </row>
    <row r="10" spans="1:7" x14ac:dyDescent="0.2">
      <c r="A10" s="251"/>
      <c r="B10" s="257"/>
      <c r="C10" s="49" t="s">
        <v>91</v>
      </c>
      <c r="D10" s="15" t="str">
        <f>IF(SUMIF(Experiencia!$A:$A,D$1,Experiencia!$P:$P)&lt;(Información!$B$19),"NO HÁBIL","HÁBIL")</f>
        <v>NO HÁBIL</v>
      </c>
      <c r="E10" s="15" t="s">
        <v>120</v>
      </c>
      <c r="F10" s="15" t="str">
        <f>IF(SUMIF(Experiencia!$A:$A,F$1,Experiencia!$P:$P)&lt;(Información!$B$19),"NO HÁBIL","HÁBIL")</f>
        <v>HÁBIL</v>
      </c>
      <c r="G10" s="156" t="s">
        <v>120</v>
      </c>
    </row>
    <row r="11" spans="1:7" x14ac:dyDescent="0.2">
      <c r="A11" s="251"/>
      <c r="B11" s="257" t="s">
        <v>127</v>
      </c>
      <c r="C11" s="144" t="s">
        <v>70</v>
      </c>
      <c r="D11" s="15" t="s">
        <v>123</v>
      </c>
      <c r="E11" s="15" t="s">
        <v>120</v>
      </c>
      <c r="F11" s="15" t="s">
        <v>123</v>
      </c>
      <c r="G11" s="156" t="s">
        <v>120</v>
      </c>
    </row>
    <row r="12" spans="1:7" x14ac:dyDescent="0.2">
      <c r="A12" s="251"/>
      <c r="B12" s="257"/>
      <c r="C12" s="144" t="s">
        <v>92</v>
      </c>
      <c r="D12" s="15" t="s">
        <v>123</v>
      </c>
      <c r="E12" s="15" t="s">
        <v>120</v>
      </c>
      <c r="F12" s="15" t="s">
        <v>123</v>
      </c>
      <c r="G12" s="156" t="s">
        <v>120</v>
      </c>
    </row>
    <row r="13" spans="1:7" ht="13.5" thickBot="1" x14ac:dyDescent="0.25">
      <c r="A13" s="251"/>
      <c r="B13" s="257" t="s">
        <v>93</v>
      </c>
      <c r="C13" s="257"/>
      <c r="D13" s="15" t="s">
        <v>118</v>
      </c>
      <c r="E13" s="15" t="s">
        <v>120</v>
      </c>
      <c r="F13" s="15" t="s">
        <v>118</v>
      </c>
      <c r="G13" s="156" t="s">
        <v>120</v>
      </c>
    </row>
    <row r="14" spans="1:7" x14ac:dyDescent="0.2">
      <c r="A14" s="233" t="s">
        <v>184</v>
      </c>
      <c r="B14" s="256" t="s">
        <v>128</v>
      </c>
      <c r="C14" s="149" t="s">
        <v>90</v>
      </c>
      <c r="D14" s="154" t="str">
        <f>IF(SUMIF(Experiencia!$A:$A,D$1,Experiencia!$O:$O)&lt;Información!$C$20,"NO HÁBIL","HÁBIL")</f>
        <v>NO HÁBIL</v>
      </c>
      <c r="E14" s="154" t="s">
        <v>120</v>
      </c>
      <c r="F14" s="154" t="str">
        <f>IF(SUMIF(Experiencia!$A:$A,F$1,Experiencia!$O:$O)&lt;Información!$C$20,"NO HÁBIL","HÁBIL")</f>
        <v>HÁBIL</v>
      </c>
      <c r="G14" s="155" t="str">
        <f>IF(SUMIF(Experiencia!$A:$A,G$1,Experiencia!$O:$O)&lt;Información!$C$20,"NO HÁBIL","HÁBIL")</f>
        <v>HÁBIL</v>
      </c>
    </row>
    <row r="15" spans="1:7" x14ac:dyDescent="0.2">
      <c r="A15" s="251"/>
      <c r="B15" s="257"/>
      <c r="C15" s="49" t="s">
        <v>91</v>
      </c>
      <c r="D15" s="15" t="str">
        <f>IF(SUMIF(Experiencia!$A:$A,D$1,Experiencia!$P:$P)&lt;(Información!$C$19),"NO HÁBIL","HÁBIL")</f>
        <v>NO HÁBIL</v>
      </c>
      <c r="E15" s="15" t="s">
        <v>120</v>
      </c>
      <c r="F15" s="15" t="str">
        <f>IF(SUMIF(Experiencia!$A:$A,F$1,Experiencia!$P:$P)&lt;(Información!$C$19),"NO HÁBIL","HÁBIL")</f>
        <v>HÁBIL</v>
      </c>
      <c r="G15" s="156" t="str">
        <f>IF(SUMIF(Experiencia!$A:$A,G$1,Experiencia!$P:$P)&lt;(Información!$C$19),"NO HÁBIL","HÁBIL")</f>
        <v>HÁBIL</v>
      </c>
    </row>
    <row r="16" spans="1:7" x14ac:dyDescent="0.2">
      <c r="A16" s="251"/>
      <c r="B16" s="257" t="s">
        <v>127</v>
      </c>
      <c r="C16" s="144" t="s">
        <v>70</v>
      </c>
      <c r="D16" s="15" t="s">
        <v>123</v>
      </c>
      <c r="E16" s="15" t="s">
        <v>120</v>
      </c>
      <c r="F16" s="15" t="s">
        <v>123</v>
      </c>
      <c r="G16" s="156" t="s">
        <v>124</v>
      </c>
    </row>
    <row r="17" spans="1:7" x14ac:dyDescent="0.2">
      <c r="A17" s="251"/>
      <c r="B17" s="257"/>
      <c r="C17" s="144" t="s">
        <v>92</v>
      </c>
      <c r="D17" s="15" t="s">
        <v>123</v>
      </c>
      <c r="E17" s="15" t="s">
        <v>120</v>
      </c>
      <c r="F17" s="15" t="s">
        <v>123</v>
      </c>
      <c r="G17" s="156" t="s">
        <v>123</v>
      </c>
    </row>
    <row r="18" spans="1:7" ht="13.5" thickBot="1" x14ac:dyDescent="0.25">
      <c r="A18" s="251"/>
      <c r="B18" s="257" t="s">
        <v>93</v>
      </c>
      <c r="C18" s="257"/>
      <c r="D18" s="15"/>
      <c r="E18" s="15" t="s">
        <v>120</v>
      </c>
      <c r="F18" s="15" t="s">
        <v>118</v>
      </c>
      <c r="G18" s="156" t="s">
        <v>118</v>
      </c>
    </row>
    <row r="19" spans="1:7" x14ac:dyDescent="0.2">
      <c r="A19" s="233" t="s">
        <v>185</v>
      </c>
      <c r="B19" s="256" t="s">
        <v>128</v>
      </c>
      <c r="C19" s="149" t="s">
        <v>90</v>
      </c>
      <c r="D19" s="154" t="str">
        <f>IF(SUMIF(Experiencia!$A:$A,D$1,Experiencia!$O:$O)&lt;Información!$D$20,"NO HÁBIL","HÁBIL")</f>
        <v>NO HÁBIL</v>
      </c>
      <c r="E19" s="154" t="s">
        <v>120</v>
      </c>
      <c r="F19" s="154" t="str">
        <f>IF(SUMIF(Experiencia!$A:$A,F$1,Experiencia!$O:$O)&lt;Información!$D$20,"NO HÁBIL","HÁBIL")</f>
        <v>HÁBIL</v>
      </c>
      <c r="G19" s="155" t="str">
        <f>IF(SUMIF(Experiencia!$A:$A,G$1,Experiencia!$O:$O)&lt;Información!$D$20,"NO HÁBIL","HÁBIL")</f>
        <v>HÁBIL</v>
      </c>
    </row>
    <row r="20" spans="1:7" x14ac:dyDescent="0.2">
      <c r="A20" s="251"/>
      <c r="B20" s="257"/>
      <c r="C20" s="49" t="s">
        <v>91</v>
      </c>
      <c r="D20" s="15" t="str">
        <f>IF(SUMIF(Experiencia!$A:$A,D$1,Experiencia!$P:$P)&lt;(Información!$D$19),"NO HÁBIL","HÁBIL")</f>
        <v>NO HÁBIL</v>
      </c>
      <c r="E20" s="15" t="s">
        <v>120</v>
      </c>
      <c r="F20" s="15" t="str">
        <f>IF(SUMIF(Experiencia!$A:$A,F$1,Experiencia!$P:$P)&lt;(Información!$D$19),"NO HÁBIL","HÁBIL")</f>
        <v>HÁBIL</v>
      </c>
      <c r="G20" s="156" t="str">
        <f>IF(SUMIF(Experiencia!$A:$A,G$1,Experiencia!$P:$P)&lt;(Información!$D$19),"NO HÁBIL","HÁBIL")</f>
        <v>HÁBIL</v>
      </c>
    </row>
    <row r="21" spans="1:7" x14ac:dyDescent="0.2">
      <c r="A21" s="251"/>
      <c r="B21" s="257" t="s">
        <v>127</v>
      </c>
      <c r="C21" s="144" t="s">
        <v>70</v>
      </c>
      <c r="D21" s="15" t="s">
        <v>123</v>
      </c>
      <c r="E21" s="15" t="s">
        <v>120</v>
      </c>
      <c r="F21" s="15" t="s">
        <v>123</v>
      </c>
      <c r="G21" s="156" t="s">
        <v>123</v>
      </c>
    </row>
    <row r="22" spans="1:7" x14ac:dyDescent="0.2">
      <c r="A22" s="251"/>
      <c r="B22" s="257"/>
      <c r="C22" s="144" t="s">
        <v>92</v>
      </c>
      <c r="D22" s="15" t="s">
        <v>123</v>
      </c>
      <c r="E22" s="15" t="s">
        <v>120</v>
      </c>
      <c r="F22" s="15" t="s">
        <v>123</v>
      </c>
      <c r="G22" s="156" t="s">
        <v>123</v>
      </c>
    </row>
    <row r="23" spans="1:7" ht="13.5" thickBot="1" x14ac:dyDescent="0.25">
      <c r="A23" s="251"/>
      <c r="B23" s="257" t="s">
        <v>93</v>
      </c>
      <c r="C23" s="257"/>
      <c r="D23" s="15"/>
      <c r="E23" s="15" t="s">
        <v>120</v>
      </c>
      <c r="F23" s="15" t="s">
        <v>118</v>
      </c>
      <c r="G23" s="156" t="s">
        <v>118</v>
      </c>
    </row>
    <row r="24" spans="1:7" x14ac:dyDescent="0.2">
      <c r="A24" s="233" t="s">
        <v>186</v>
      </c>
      <c r="B24" s="256" t="s">
        <v>128</v>
      </c>
      <c r="C24" s="149" t="s">
        <v>90</v>
      </c>
      <c r="D24" s="154" t="str">
        <f>IF(SUMIF(Experiencia!$A:$A,D$1,Experiencia!$O:$O)&lt;Información!$E$20,"NO HÁBIL","HÁBIL")</f>
        <v>NO HÁBIL</v>
      </c>
      <c r="E24" s="154" t="s">
        <v>120</v>
      </c>
      <c r="F24" s="154" t="str">
        <f>IF(SUMIF(Experiencia!$A:$A,F$1,Experiencia!$O:$O)&lt;Información!$E$20,"NO HÁBIL","HÁBIL")</f>
        <v>HÁBIL</v>
      </c>
      <c r="G24" s="155" t="str">
        <f>IF(SUMIF(Experiencia!$A:$A,G$1,Experiencia!$O:$O)&lt;Información!$E$20,"NO HÁBIL","HÁBIL")</f>
        <v>HÁBIL</v>
      </c>
    </row>
    <row r="25" spans="1:7" x14ac:dyDescent="0.2">
      <c r="A25" s="251"/>
      <c r="B25" s="257"/>
      <c r="C25" s="49" t="s">
        <v>91</v>
      </c>
      <c r="D25" s="15" t="str">
        <f>IF(SUMIF(Experiencia!$A:$A,D$1,Experiencia!$P:$P)&lt;(Información!$E$19),"NO HÁBIL","HÁBIL")</f>
        <v>NO HÁBIL</v>
      </c>
      <c r="E25" s="15" t="s">
        <v>120</v>
      </c>
      <c r="F25" s="15" t="str">
        <f>IF(SUMIF(Experiencia!$A:$A,F$1,Experiencia!$P:$P)&lt;(Información!$E$19),"NO HÁBIL","HÁBIL")</f>
        <v>HÁBIL</v>
      </c>
      <c r="G25" s="156" t="str">
        <f>IF(SUMIF(Experiencia!$A:$A,G$1,Experiencia!$P:$P)&lt;(Información!$E$19),"NO HÁBIL","HÁBIL")</f>
        <v>HÁBIL</v>
      </c>
    </row>
    <row r="26" spans="1:7" x14ac:dyDescent="0.2">
      <c r="A26" s="251"/>
      <c r="B26" s="257" t="s">
        <v>127</v>
      </c>
      <c r="C26" s="144" t="s">
        <v>70</v>
      </c>
      <c r="D26" s="15" t="s">
        <v>123</v>
      </c>
      <c r="E26" s="15" t="s">
        <v>120</v>
      </c>
      <c r="F26" s="15" t="s">
        <v>123</v>
      </c>
      <c r="G26" s="156" t="s">
        <v>123</v>
      </c>
    </row>
    <row r="27" spans="1:7" x14ac:dyDescent="0.2">
      <c r="A27" s="251"/>
      <c r="B27" s="257"/>
      <c r="C27" s="144" t="s">
        <v>92</v>
      </c>
      <c r="D27" s="15" t="s">
        <v>123</v>
      </c>
      <c r="E27" s="15" t="s">
        <v>120</v>
      </c>
      <c r="F27" s="15" t="s">
        <v>123</v>
      </c>
      <c r="G27" s="156" t="s">
        <v>123</v>
      </c>
    </row>
    <row r="28" spans="1:7" ht="13.5" thickBot="1" x14ac:dyDescent="0.25">
      <c r="A28" s="251"/>
      <c r="B28" s="257" t="s">
        <v>93</v>
      </c>
      <c r="C28" s="257"/>
      <c r="D28" s="15"/>
      <c r="E28" s="15" t="s">
        <v>120</v>
      </c>
      <c r="F28" s="15" t="s">
        <v>118</v>
      </c>
      <c r="G28" s="156" t="s">
        <v>118</v>
      </c>
    </row>
    <row r="29" spans="1:7" x14ac:dyDescent="0.2">
      <c r="A29" s="233" t="s">
        <v>187</v>
      </c>
      <c r="B29" s="256" t="s">
        <v>128</v>
      </c>
      <c r="C29" s="149" t="s">
        <v>90</v>
      </c>
      <c r="D29" s="154" t="str">
        <f>IF(SUMIF(Experiencia!$A:$A,D$1,Experiencia!$O:$O)&lt;Información!$F$20,"NO HÁBIL","HÁBIL")</f>
        <v>NO HÁBIL</v>
      </c>
      <c r="E29" s="154" t="s">
        <v>120</v>
      </c>
      <c r="F29" s="154" t="str">
        <f>IF(SUMIF(Experiencia!$A:$A,F$1,Experiencia!$O:$O)&lt;Información!$F$20,"NO HÁBIL","HÁBIL")</f>
        <v>HÁBIL</v>
      </c>
      <c r="G29" s="155" t="str">
        <f>IF(SUMIF(Experiencia!$A:$A,G$1,Experiencia!$O:$O)&lt;Información!$F$20,"NO HÁBIL","HÁBIL")</f>
        <v>HÁBIL</v>
      </c>
    </row>
    <row r="30" spans="1:7" x14ac:dyDescent="0.2">
      <c r="A30" s="251"/>
      <c r="B30" s="257"/>
      <c r="C30" s="49" t="s">
        <v>91</v>
      </c>
      <c r="D30" s="15" t="str">
        <f>IF(SUMIF(Experiencia!$A:$A,D$1,Experiencia!$P:$P)&lt;(Información!$F$19),"NO HÁBIL","HÁBIL")</f>
        <v>NO HÁBIL</v>
      </c>
      <c r="E30" s="15" t="s">
        <v>120</v>
      </c>
      <c r="F30" s="15" t="str">
        <f>IF(SUMIF(Experiencia!$A:$A,F$1,Experiencia!$P:$P)&lt;(Información!$F$19),"NO HÁBIL","HÁBIL")</f>
        <v>HÁBIL</v>
      </c>
      <c r="G30" s="156" t="str">
        <f>IF(SUMIF(Experiencia!$A:$A,G$1,Experiencia!$P:$P)&lt;(Información!$F$19),"NO HÁBIL","HÁBIL")</f>
        <v>HÁBIL</v>
      </c>
    </row>
    <row r="31" spans="1:7" x14ac:dyDescent="0.2">
      <c r="A31" s="251"/>
      <c r="B31" s="257" t="s">
        <v>127</v>
      </c>
      <c r="C31" s="144" t="s">
        <v>70</v>
      </c>
      <c r="D31" s="15" t="s">
        <v>123</v>
      </c>
      <c r="E31" s="15" t="s">
        <v>120</v>
      </c>
      <c r="F31" s="15" t="s">
        <v>123</v>
      </c>
      <c r="G31" s="156" t="s">
        <v>123</v>
      </c>
    </row>
    <row r="32" spans="1:7" x14ac:dyDescent="0.2">
      <c r="A32" s="251"/>
      <c r="B32" s="257"/>
      <c r="C32" s="144" t="s">
        <v>92</v>
      </c>
      <c r="D32" s="15" t="s">
        <v>123</v>
      </c>
      <c r="E32" s="15" t="s">
        <v>120</v>
      </c>
      <c r="F32" s="15" t="s">
        <v>123</v>
      </c>
      <c r="G32" s="156" t="s">
        <v>123</v>
      </c>
    </row>
    <row r="33" spans="1:7" ht="13.5" thickBot="1" x14ac:dyDescent="0.25">
      <c r="A33" s="251"/>
      <c r="B33" s="257" t="s">
        <v>93</v>
      </c>
      <c r="C33" s="257"/>
      <c r="D33" s="15"/>
      <c r="E33" s="15" t="s">
        <v>120</v>
      </c>
      <c r="F33" s="15" t="s">
        <v>118</v>
      </c>
      <c r="G33" s="156" t="s">
        <v>118</v>
      </c>
    </row>
    <row r="34" spans="1:7" x14ac:dyDescent="0.2">
      <c r="A34" s="233" t="s">
        <v>188</v>
      </c>
      <c r="B34" s="256" t="s">
        <v>128</v>
      </c>
      <c r="C34" s="149" t="s">
        <v>90</v>
      </c>
      <c r="D34" s="154" t="str">
        <f>IF(SUMIF(Experiencia!$A:$A,D$1,Experiencia!$O:$O)&lt;Información!$G$20,"NO HÁBIL","HÁBIL")</f>
        <v>NO HÁBIL</v>
      </c>
      <c r="E34" s="154" t="s">
        <v>120</v>
      </c>
      <c r="F34" s="154" t="str">
        <f>IF(SUMIF(Experiencia!$A:$A,F$1,Experiencia!$O:$O)&lt;Información!$G$20,"NO HÁBIL","HÁBIL")</f>
        <v>HÁBIL</v>
      </c>
      <c r="G34" s="155" t="str">
        <f>IF(SUMIF(Experiencia!$A:$A,G$1,Experiencia!$O:$O)&lt;Información!$G$20,"NO HÁBIL","HÁBIL")</f>
        <v>HÁBIL</v>
      </c>
    </row>
    <row r="35" spans="1:7" x14ac:dyDescent="0.2">
      <c r="A35" s="251"/>
      <c r="B35" s="257"/>
      <c r="C35" s="49" t="s">
        <v>91</v>
      </c>
      <c r="D35" s="15" t="str">
        <f>IF(SUMIF(Experiencia!$A:$A,D$1,Experiencia!$P:$P)&lt;(Información!$G$19),"NO HÁBIL","HÁBIL")</f>
        <v>NO HÁBIL</v>
      </c>
      <c r="E35" s="15" t="s">
        <v>120</v>
      </c>
      <c r="F35" s="15" t="str">
        <f>IF(SUMIF(Experiencia!$A:$A,F$1,Experiencia!$P:$P)&lt;(Información!$G$19),"NO HÁBIL","HÁBIL")</f>
        <v>HÁBIL</v>
      </c>
      <c r="G35" s="156" t="str">
        <f>IF(SUMIF(Experiencia!$A:$A,G$1,Experiencia!$P:$P)&lt;(Información!$G$19),"NO HÁBIL","HÁBIL")</f>
        <v>HÁBIL</v>
      </c>
    </row>
    <row r="36" spans="1:7" x14ac:dyDescent="0.2">
      <c r="A36" s="251"/>
      <c r="B36" s="257" t="s">
        <v>127</v>
      </c>
      <c r="C36" s="144" t="s">
        <v>70</v>
      </c>
      <c r="D36" s="15" t="s">
        <v>123</v>
      </c>
      <c r="E36" s="15" t="s">
        <v>120</v>
      </c>
      <c r="F36" s="15" t="s">
        <v>123</v>
      </c>
      <c r="G36" s="156" t="s">
        <v>123</v>
      </c>
    </row>
    <row r="37" spans="1:7" x14ac:dyDescent="0.2">
      <c r="A37" s="251"/>
      <c r="B37" s="257"/>
      <c r="C37" s="144" t="s">
        <v>92</v>
      </c>
      <c r="D37" s="15" t="s">
        <v>123</v>
      </c>
      <c r="E37" s="15" t="s">
        <v>120</v>
      </c>
      <c r="F37" s="15" t="s">
        <v>123</v>
      </c>
      <c r="G37" s="156" t="s">
        <v>123</v>
      </c>
    </row>
    <row r="38" spans="1:7" ht="13.5" thickBot="1" x14ac:dyDescent="0.25">
      <c r="A38" s="251"/>
      <c r="B38" s="257" t="s">
        <v>93</v>
      </c>
      <c r="C38" s="257"/>
      <c r="D38" s="15"/>
      <c r="E38" s="15" t="s">
        <v>120</v>
      </c>
      <c r="F38" s="15" t="s">
        <v>118</v>
      </c>
      <c r="G38" s="156" t="s">
        <v>118</v>
      </c>
    </row>
    <row r="39" spans="1:7" x14ac:dyDescent="0.2">
      <c r="A39" s="233" t="s">
        <v>189</v>
      </c>
      <c r="B39" s="256" t="s">
        <v>128</v>
      </c>
      <c r="C39" s="149" t="s">
        <v>90</v>
      </c>
      <c r="D39" s="154" t="str">
        <f>IF(SUMIF(Experiencia!$A:$A,D$1,Experiencia!$O:$O)&lt;Información!$H$20,"NO HÁBIL","HÁBIL")</f>
        <v>NO HÁBIL</v>
      </c>
      <c r="E39" s="154" t="s">
        <v>120</v>
      </c>
      <c r="F39" s="154" t="str">
        <f>IF(SUMIF(Experiencia!$A:$A,F$1,Experiencia!$O:$O)&lt;Información!$H$20,"NO HÁBIL","HÁBIL")</f>
        <v>HÁBIL</v>
      </c>
      <c r="G39" s="155" t="str">
        <f>IF(SUMIF(Experiencia!$A:$A,G$1,Experiencia!$O:$O)&lt;Información!$H$20,"NO HÁBIL","HÁBIL")</f>
        <v>HÁBIL</v>
      </c>
    </row>
    <row r="40" spans="1:7" x14ac:dyDescent="0.2">
      <c r="A40" s="251"/>
      <c r="B40" s="257"/>
      <c r="C40" s="49" t="s">
        <v>91</v>
      </c>
      <c r="D40" s="15" t="str">
        <f>IF(SUMIF(Experiencia!$A:$A,D$1,Experiencia!$P:$P)&lt;(Información!$H$19),"NO HÁBIL","HÁBIL")</f>
        <v>NO HÁBIL</v>
      </c>
      <c r="E40" s="15" t="s">
        <v>120</v>
      </c>
      <c r="F40" s="15" t="str">
        <f>IF(SUMIF(Experiencia!$A:$A,F$1,Experiencia!$P:$P)&lt;(Información!$H$19),"NO HÁBIL","HÁBIL")</f>
        <v>HÁBIL</v>
      </c>
      <c r="G40" s="156" t="str">
        <f>IF(SUMIF(Experiencia!$A:$A,G$1,Experiencia!$P:$P)&lt;(Información!$H$19),"NO HÁBIL","HÁBIL")</f>
        <v>HÁBIL</v>
      </c>
    </row>
    <row r="41" spans="1:7" x14ac:dyDescent="0.2">
      <c r="A41" s="251"/>
      <c r="B41" s="257" t="s">
        <v>127</v>
      </c>
      <c r="C41" s="144" t="s">
        <v>70</v>
      </c>
      <c r="D41" s="15" t="s">
        <v>123</v>
      </c>
      <c r="E41" s="15" t="s">
        <v>120</v>
      </c>
      <c r="F41" s="15" t="s">
        <v>123</v>
      </c>
      <c r="G41" s="156" t="s">
        <v>123</v>
      </c>
    </row>
    <row r="42" spans="1:7" x14ac:dyDescent="0.2">
      <c r="A42" s="251"/>
      <c r="B42" s="257"/>
      <c r="C42" s="144" t="s">
        <v>92</v>
      </c>
      <c r="D42" s="15" t="s">
        <v>123</v>
      </c>
      <c r="E42" s="15" t="s">
        <v>120</v>
      </c>
      <c r="F42" s="15" t="s">
        <v>123</v>
      </c>
      <c r="G42" s="156" t="s">
        <v>123</v>
      </c>
    </row>
    <row r="43" spans="1:7" ht="13.5" thickBot="1" x14ac:dyDescent="0.25">
      <c r="A43" s="251"/>
      <c r="B43" s="257" t="s">
        <v>93</v>
      </c>
      <c r="C43" s="257"/>
      <c r="D43" s="15"/>
      <c r="E43" s="15" t="s">
        <v>120</v>
      </c>
      <c r="F43" s="15" t="s">
        <v>118</v>
      </c>
      <c r="G43" s="156" t="s">
        <v>118</v>
      </c>
    </row>
    <row r="44" spans="1:7" x14ac:dyDescent="0.2">
      <c r="A44" s="233" t="s">
        <v>190</v>
      </c>
      <c r="B44" s="256" t="s">
        <v>128</v>
      </c>
      <c r="C44" s="149" t="s">
        <v>90</v>
      </c>
      <c r="D44" s="154" t="str">
        <f>IF(SUMIF(Experiencia!$A:$A,D$1,Experiencia!$O:$O)&lt;Información!$I$20,"NO HÁBIL","HÁBIL")</f>
        <v>NO HÁBIL</v>
      </c>
      <c r="E44" s="154" t="s">
        <v>120</v>
      </c>
      <c r="F44" s="154" t="str">
        <f>IF(SUMIF(Experiencia!$A:$A,F$1,Experiencia!$O:$O)&lt;Información!$I$20,"NO HÁBIL","HÁBIL")</f>
        <v>HÁBIL</v>
      </c>
      <c r="G44" s="155" t="str">
        <f>IF(SUMIF(Experiencia!$A:$A,G$1,Experiencia!$O:$O)&lt;Información!$I$20,"NO HÁBIL","HÁBIL")</f>
        <v>HÁBIL</v>
      </c>
    </row>
    <row r="45" spans="1:7" x14ac:dyDescent="0.2">
      <c r="A45" s="251"/>
      <c r="B45" s="257"/>
      <c r="C45" s="49" t="s">
        <v>91</v>
      </c>
      <c r="D45" s="15" t="str">
        <f>IF(SUMIF(Experiencia!$A:$A,D$1,Experiencia!$P:$P)&lt;(Información!$I$19),"NO HÁBIL","HÁBIL")</f>
        <v>NO HÁBIL</v>
      </c>
      <c r="E45" s="15" t="s">
        <v>120</v>
      </c>
      <c r="F45" s="15" t="str">
        <f>IF(SUMIF(Experiencia!$A:$A,F$1,Experiencia!$P:$P)&lt;(Información!$I$19),"NO HÁBIL","HÁBIL")</f>
        <v>HÁBIL</v>
      </c>
      <c r="G45" s="156" t="str">
        <f>IF(SUMIF(Experiencia!$A:$A,G$1,Experiencia!$P:$P)&lt;(Información!$I$19),"NO HÁBIL","HÁBIL")</f>
        <v>HÁBIL</v>
      </c>
    </row>
    <row r="46" spans="1:7" x14ac:dyDescent="0.2">
      <c r="A46" s="251"/>
      <c r="B46" s="257" t="s">
        <v>127</v>
      </c>
      <c r="C46" s="144" t="s">
        <v>70</v>
      </c>
      <c r="D46" s="15" t="s">
        <v>123</v>
      </c>
      <c r="E46" s="15" t="s">
        <v>120</v>
      </c>
      <c r="F46" s="15" t="s">
        <v>123</v>
      </c>
      <c r="G46" s="156" t="s">
        <v>123</v>
      </c>
    </row>
    <row r="47" spans="1:7" x14ac:dyDescent="0.2">
      <c r="A47" s="251"/>
      <c r="B47" s="257"/>
      <c r="C47" s="144" t="s">
        <v>92</v>
      </c>
      <c r="D47" s="15" t="s">
        <v>123</v>
      </c>
      <c r="E47" s="15" t="s">
        <v>120</v>
      </c>
      <c r="F47" s="15" t="s">
        <v>123</v>
      </c>
      <c r="G47" s="156" t="s">
        <v>123</v>
      </c>
    </row>
    <row r="48" spans="1:7" ht="13.5" thickBot="1" x14ac:dyDescent="0.25">
      <c r="A48" s="251"/>
      <c r="B48" s="257" t="s">
        <v>93</v>
      </c>
      <c r="C48" s="257"/>
      <c r="D48" s="15"/>
      <c r="E48" s="15" t="s">
        <v>120</v>
      </c>
      <c r="F48" s="15" t="s">
        <v>118</v>
      </c>
      <c r="G48" s="156" t="s">
        <v>118</v>
      </c>
    </row>
    <row r="49" spans="1:7" x14ac:dyDescent="0.2">
      <c r="A49" s="233" t="s">
        <v>191</v>
      </c>
      <c r="B49" s="256" t="s">
        <v>128</v>
      </c>
      <c r="C49" s="149" t="s">
        <v>90</v>
      </c>
      <c r="D49" s="154" t="str">
        <f>IF(SUMIF(Experiencia!$A:$A,D$1,Experiencia!$O:$O)&lt;Información!$J$20,"NO HÁBIL","HÁBIL")</f>
        <v>NO HÁBIL</v>
      </c>
      <c r="E49" s="154" t="str">
        <f>IF(SUMIF(Experiencia!$A:$A,E$1,Experiencia!$O:$O)&lt;Información!$J$20,"NO HÁBIL","HÁBIL")</f>
        <v>HÁBIL</v>
      </c>
      <c r="F49" s="154" t="str">
        <f>IF(SUMIF(Experiencia!$A:$A,F$1,Experiencia!$O:$O)&lt;Información!$J$20,"NO HÁBIL","HÁBIL")</f>
        <v>HÁBIL</v>
      </c>
      <c r="G49" s="155" t="str">
        <f>IF(SUMIF(Experiencia!$A:$A,G$1,Experiencia!$O:$O)&lt;Información!$J$20,"NO HÁBIL","HÁBIL")</f>
        <v>HÁBIL</v>
      </c>
    </row>
    <row r="50" spans="1:7" x14ac:dyDescent="0.2">
      <c r="A50" s="251"/>
      <c r="B50" s="257"/>
      <c r="C50" s="49" t="s">
        <v>91</v>
      </c>
      <c r="D50" s="15" t="str">
        <f>IF(SUMIF(Experiencia!$A:$A,D$1,Experiencia!$P:$P)&lt;(Información!$J$19),"NO HÁBIL","HÁBIL")</f>
        <v>NO HÁBIL</v>
      </c>
      <c r="E50" s="15" t="str">
        <f>IF(SUMIF(Experiencia!$A:$A,E$1,Experiencia!$P:$P)&lt;(Información!$J$19),"NO HÁBIL","HÁBIL")</f>
        <v>NO HÁBIL</v>
      </c>
      <c r="F50" s="15" t="str">
        <f>IF(SUMIF(Experiencia!$A:$A,F$1,Experiencia!$P:$P)&lt;(Información!$J$19),"NO HÁBIL","HÁBIL")</f>
        <v>HÁBIL</v>
      </c>
      <c r="G50" s="156" t="str">
        <f>IF(SUMIF(Experiencia!$A:$A,G$1,Experiencia!$P:$P)&lt;(Información!$J$19),"NO HÁBIL","HÁBIL")</f>
        <v>HÁBIL</v>
      </c>
    </row>
    <row r="51" spans="1:7" x14ac:dyDescent="0.2">
      <c r="A51" s="251"/>
      <c r="B51" s="257" t="s">
        <v>127</v>
      </c>
      <c r="C51" s="144" t="s">
        <v>70</v>
      </c>
      <c r="D51" s="15" t="s">
        <v>123</v>
      </c>
      <c r="E51" s="15" t="s">
        <v>123</v>
      </c>
      <c r="F51" s="15" t="s">
        <v>123</v>
      </c>
      <c r="G51" s="156" t="s">
        <v>123</v>
      </c>
    </row>
    <row r="52" spans="1:7" x14ac:dyDescent="0.2">
      <c r="A52" s="251"/>
      <c r="B52" s="257"/>
      <c r="C52" s="144" t="s">
        <v>92</v>
      </c>
      <c r="D52" s="15" t="s">
        <v>123</v>
      </c>
      <c r="E52" s="15" t="s">
        <v>123</v>
      </c>
      <c r="F52" s="15" t="s">
        <v>123</v>
      </c>
      <c r="G52" s="156" t="s">
        <v>123</v>
      </c>
    </row>
    <row r="53" spans="1:7" ht="13.5" thickBot="1" x14ac:dyDescent="0.25">
      <c r="A53" s="251"/>
      <c r="B53" s="257" t="s">
        <v>93</v>
      </c>
      <c r="C53" s="257"/>
      <c r="D53" s="15"/>
      <c r="E53" s="15" t="s">
        <v>118</v>
      </c>
      <c r="F53" s="15" t="s">
        <v>118</v>
      </c>
      <c r="G53" s="156" t="s">
        <v>118</v>
      </c>
    </row>
    <row r="54" spans="1:7" x14ac:dyDescent="0.2">
      <c r="A54" s="233" t="s">
        <v>192</v>
      </c>
      <c r="B54" s="256" t="s">
        <v>128</v>
      </c>
      <c r="C54" s="149" t="s">
        <v>90</v>
      </c>
      <c r="D54" s="154" t="str">
        <f>IF(SUMIF(Experiencia!$A:$A,D$1,Experiencia!$O:$O)&lt;Información!$K$20,"NO HÁBIL","HÁBIL")</f>
        <v>NO HÁBIL</v>
      </c>
      <c r="E54" s="154" t="str">
        <f>IF(SUMIF(Experiencia!$A:$A,E$1,Experiencia!$O:$O)&lt;Información!$K$20,"NO HÁBIL","HÁBIL")</f>
        <v>HÁBIL</v>
      </c>
      <c r="F54" s="154" t="str">
        <f>IF(SUMIF(Experiencia!$A:$A,F$1,Experiencia!$O:$O)&lt;Información!$K$20,"NO HÁBIL","HÁBIL")</f>
        <v>HÁBIL</v>
      </c>
      <c r="G54" s="155" t="str">
        <f>IF(SUMIF(Experiencia!$A:$A,G$1,Experiencia!$O:$O)&lt;Información!$K$20,"NO HÁBIL","HÁBIL")</f>
        <v>HÁBIL</v>
      </c>
    </row>
    <row r="55" spans="1:7" x14ac:dyDescent="0.2">
      <c r="A55" s="251"/>
      <c r="B55" s="257"/>
      <c r="C55" s="49" t="s">
        <v>91</v>
      </c>
      <c r="D55" s="15" t="str">
        <f>IF(SUMIF(Experiencia!$A:$A,D$1,Experiencia!$P:$P)&lt;(Información!$K$19),"NO HÁBIL","HÁBIL")</f>
        <v>NO HÁBIL</v>
      </c>
      <c r="E55" s="15" t="str">
        <f>IF(SUMIF(Experiencia!$A:$A,E$1,Experiencia!$P:$P)&lt;(Información!$K$19),"NO HÁBIL","HÁBIL")</f>
        <v>NO HÁBIL</v>
      </c>
      <c r="F55" s="15" t="str">
        <f>IF(SUMIF(Experiencia!$A:$A,F$1,Experiencia!$P:$P)&lt;(Información!$K$19),"NO HÁBIL","HÁBIL")</f>
        <v>HÁBIL</v>
      </c>
      <c r="G55" s="156" t="str">
        <f>IF(SUMIF(Experiencia!$A:$A,G$1,Experiencia!$P:$P)&lt;(Información!$K$19),"NO HÁBIL","HÁBIL")</f>
        <v>HÁBIL</v>
      </c>
    </row>
    <row r="56" spans="1:7" x14ac:dyDescent="0.2">
      <c r="A56" s="251"/>
      <c r="B56" s="257" t="s">
        <v>127</v>
      </c>
      <c r="C56" s="144" t="s">
        <v>70</v>
      </c>
      <c r="D56" s="15" t="s">
        <v>123</v>
      </c>
      <c r="E56" s="15" t="s">
        <v>123</v>
      </c>
      <c r="F56" s="15" t="s">
        <v>123</v>
      </c>
      <c r="G56" s="156" t="s">
        <v>123</v>
      </c>
    </row>
    <row r="57" spans="1:7" x14ac:dyDescent="0.2">
      <c r="A57" s="251"/>
      <c r="B57" s="257"/>
      <c r="C57" s="144" t="s">
        <v>92</v>
      </c>
      <c r="D57" s="15" t="s">
        <v>123</v>
      </c>
      <c r="E57" s="15" t="s">
        <v>123</v>
      </c>
      <c r="F57" s="15" t="s">
        <v>123</v>
      </c>
      <c r="G57" s="156" t="s">
        <v>123</v>
      </c>
    </row>
    <row r="58" spans="1:7" x14ac:dyDescent="0.2">
      <c r="A58" s="251"/>
      <c r="B58" s="257" t="s">
        <v>93</v>
      </c>
      <c r="C58" s="257"/>
      <c r="D58" s="15"/>
      <c r="E58" s="15" t="s">
        <v>118</v>
      </c>
      <c r="F58" s="15" t="s">
        <v>118</v>
      </c>
      <c r="G58" s="156" t="s">
        <v>118</v>
      </c>
    </row>
    <row r="59" spans="1:7" ht="13.5" thickBot="1" x14ac:dyDescent="0.25"/>
    <row r="60" spans="1:7" ht="13.5" thickBot="1" x14ac:dyDescent="0.25">
      <c r="A60" s="258" t="s">
        <v>197</v>
      </c>
      <c r="B60" s="259"/>
      <c r="C60" s="259"/>
      <c r="D60" s="157" t="s">
        <v>228</v>
      </c>
      <c r="E60" s="157" t="s">
        <v>228</v>
      </c>
      <c r="F60" s="157" t="s">
        <v>228</v>
      </c>
      <c r="G60" s="172" t="s">
        <v>228</v>
      </c>
    </row>
  </sheetData>
  <mergeCells count="50">
    <mergeCell ref="A60:C60"/>
    <mergeCell ref="A3:A8"/>
    <mergeCell ref="B8:C8"/>
    <mergeCell ref="A54:A58"/>
    <mergeCell ref="B54:B55"/>
    <mergeCell ref="B56:B57"/>
    <mergeCell ref="B58:C58"/>
    <mergeCell ref="A44:A48"/>
    <mergeCell ref="B44:B45"/>
    <mergeCell ref="B46:B47"/>
    <mergeCell ref="B48:C48"/>
    <mergeCell ref="A49:A53"/>
    <mergeCell ref="B49:B50"/>
    <mergeCell ref="B51:B52"/>
    <mergeCell ref="B53:C53"/>
    <mergeCell ref="A34:A38"/>
    <mergeCell ref="B34:B35"/>
    <mergeCell ref="B36:B37"/>
    <mergeCell ref="B38:C38"/>
    <mergeCell ref="A39:A43"/>
    <mergeCell ref="B39:B40"/>
    <mergeCell ref="B41:B42"/>
    <mergeCell ref="B43:C43"/>
    <mergeCell ref="A24:A28"/>
    <mergeCell ref="B24:B25"/>
    <mergeCell ref="B26:B27"/>
    <mergeCell ref="B28:C28"/>
    <mergeCell ref="A29:A33"/>
    <mergeCell ref="B29:B30"/>
    <mergeCell ref="B31:B32"/>
    <mergeCell ref="B33:C33"/>
    <mergeCell ref="A14:A18"/>
    <mergeCell ref="B14:B15"/>
    <mergeCell ref="B16:B17"/>
    <mergeCell ref="B18:C18"/>
    <mergeCell ref="A19:A23"/>
    <mergeCell ref="B19:B20"/>
    <mergeCell ref="B21:B22"/>
    <mergeCell ref="B23:C23"/>
    <mergeCell ref="A9:A13"/>
    <mergeCell ref="B1:C1"/>
    <mergeCell ref="B2:C2"/>
    <mergeCell ref="B3:C3"/>
    <mergeCell ref="B9:B10"/>
    <mergeCell ref="B11:B12"/>
    <mergeCell ref="B13:C13"/>
    <mergeCell ref="B4:C4"/>
    <mergeCell ref="B5:C5"/>
    <mergeCell ref="B6:C6"/>
    <mergeCell ref="B7:C7"/>
  </mergeCells>
  <conditionalFormatting sqref="F13">
    <cfRule type="cellIs" dxfId="120" priority="134" operator="equal">
      <formula>"NO HÁBIL"</formula>
    </cfRule>
  </conditionalFormatting>
  <conditionalFormatting sqref="D3:D11 E3:G8">
    <cfRule type="cellIs" dxfId="119" priority="146" operator="equal">
      <formula>"NO HÁBIL"</formula>
    </cfRule>
  </conditionalFormatting>
  <conditionalFormatting sqref="D4:D5 D6:G8">
    <cfRule type="cellIs" dxfId="118" priority="145" operator="equal">
      <formula>"NO CUMPLE"</formula>
    </cfRule>
  </conditionalFormatting>
  <conditionalFormatting sqref="D12:D13">
    <cfRule type="cellIs" dxfId="117" priority="144" operator="equal">
      <formula>"NO HÁBIL"</formula>
    </cfRule>
  </conditionalFormatting>
  <conditionalFormatting sqref="E9:E11">
    <cfRule type="cellIs" dxfId="116" priority="143" operator="equal">
      <formula>"NO HÁBIL"</formula>
    </cfRule>
  </conditionalFormatting>
  <conditionalFormatting sqref="E12:E13">
    <cfRule type="cellIs" dxfId="115" priority="142" operator="equal">
      <formula>"NO HÁBIL"</formula>
    </cfRule>
  </conditionalFormatting>
  <conditionalFormatting sqref="F9:F11">
    <cfRule type="cellIs" dxfId="114" priority="141" operator="equal">
      <formula>"NO HÁBIL"</formula>
    </cfRule>
  </conditionalFormatting>
  <conditionalFormatting sqref="F12">
    <cfRule type="cellIs" dxfId="113" priority="140" operator="equal">
      <formula>"NO HÁBIL"</formula>
    </cfRule>
  </conditionalFormatting>
  <conditionalFormatting sqref="E4:E6">
    <cfRule type="cellIs" dxfId="112" priority="137" operator="equal">
      <formula>"NO CUMPLE"</formula>
    </cfRule>
  </conditionalFormatting>
  <conditionalFormatting sqref="F4:F6">
    <cfRule type="cellIs" dxfId="111" priority="136" operator="equal">
      <formula>"NO CUMPLE"</formula>
    </cfRule>
  </conditionalFormatting>
  <conditionalFormatting sqref="G4:G6">
    <cfRule type="cellIs" dxfId="110" priority="135" operator="equal">
      <formula>"NO CUMPLE"</formula>
    </cfRule>
  </conditionalFormatting>
  <conditionalFormatting sqref="F18:G18">
    <cfRule type="cellIs" dxfId="109" priority="125" operator="equal">
      <formula>"NO HÁBIL"</formula>
    </cfRule>
  </conditionalFormatting>
  <conditionalFormatting sqref="D14:D15">
    <cfRule type="cellIs" dxfId="108" priority="133" operator="equal">
      <formula>"NO HÁBIL"</formula>
    </cfRule>
  </conditionalFormatting>
  <conditionalFormatting sqref="D18">
    <cfRule type="cellIs" dxfId="107" priority="132" operator="equal">
      <formula>"NO HÁBIL"</formula>
    </cfRule>
  </conditionalFormatting>
  <conditionalFormatting sqref="G22">
    <cfRule type="cellIs" dxfId="106" priority="117" operator="equal">
      <formula>"NO HÁBIL"</formula>
    </cfRule>
  </conditionalFormatting>
  <conditionalFormatting sqref="F23:G23">
    <cfRule type="cellIs" dxfId="105" priority="116" operator="equal">
      <formula>"NO HÁBIL"</formula>
    </cfRule>
  </conditionalFormatting>
  <conditionalFormatting sqref="F14:F15">
    <cfRule type="cellIs" dxfId="104" priority="129" operator="equal">
      <formula>"NO HÁBIL"</formula>
    </cfRule>
  </conditionalFormatting>
  <conditionalFormatting sqref="G14:G16">
    <cfRule type="cellIs" dxfId="103" priority="127" operator="equal">
      <formula>"NO HÁBIL"</formula>
    </cfRule>
  </conditionalFormatting>
  <conditionalFormatting sqref="G17">
    <cfRule type="cellIs" dxfId="102" priority="126" operator="equal">
      <formula>"NO HÁBIL"</formula>
    </cfRule>
  </conditionalFormatting>
  <conditionalFormatting sqref="D19:D20">
    <cfRule type="cellIs" dxfId="101" priority="124" operator="equal">
      <formula>"NO HÁBIL"</formula>
    </cfRule>
  </conditionalFormatting>
  <conditionalFormatting sqref="D23">
    <cfRule type="cellIs" dxfId="100" priority="123" operator="equal">
      <formula>"NO HÁBIL"</formula>
    </cfRule>
  </conditionalFormatting>
  <conditionalFormatting sqref="G24:G26">
    <cfRule type="cellIs" dxfId="99" priority="109" operator="equal">
      <formula>"NO HÁBIL"</formula>
    </cfRule>
  </conditionalFormatting>
  <conditionalFormatting sqref="F19:F20">
    <cfRule type="cellIs" dxfId="98" priority="120" operator="equal">
      <formula>"NO HÁBIL"</formula>
    </cfRule>
  </conditionalFormatting>
  <conditionalFormatting sqref="G19:G21">
    <cfRule type="cellIs" dxfId="97" priority="118" operator="equal">
      <formula>"NO HÁBIL"</formula>
    </cfRule>
  </conditionalFormatting>
  <conditionalFormatting sqref="F28:G28">
    <cfRule type="cellIs" dxfId="96" priority="107" operator="equal">
      <formula>"NO HÁBIL"</formula>
    </cfRule>
  </conditionalFormatting>
  <conditionalFormatting sqref="D24:D25">
    <cfRule type="cellIs" dxfId="95" priority="115" operator="equal">
      <formula>"NO HÁBIL"</formula>
    </cfRule>
  </conditionalFormatting>
  <conditionalFormatting sqref="D28">
    <cfRule type="cellIs" dxfId="94" priority="114" operator="equal">
      <formula>"NO HÁBIL"</formula>
    </cfRule>
  </conditionalFormatting>
  <conditionalFormatting sqref="F29:F30">
    <cfRule type="cellIs" dxfId="93" priority="102" operator="equal">
      <formula>"NO HÁBIL"</formula>
    </cfRule>
  </conditionalFormatting>
  <conditionalFormatting sqref="F24:F25">
    <cfRule type="cellIs" dxfId="92" priority="111" operator="equal">
      <formula>"NO HÁBIL"</formula>
    </cfRule>
  </conditionalFormatting>
  <conditionalFormatting sqref="G27">
    <cfRule type="cellIs" dxfId="91" priority="108" operator="equal">
      <formula>"NO HÁBIL"</formula>
    </cfRule>
  </conditionalFormatting>
  <conditionalFormatting sqref="F33:G33">
    <cfRule type="cellIs" dxfId="90" priority="98" operator="equal">
      <formula>"NO HÁBIL"</formula>
    </cfRule>
  </conditionalFormatting>
  <conditionalFormatting sqref="D29:D30">
    <cfRule type="cellIs" dxfId="89" priority="106" operator="equal">
      <formula>"NO HÁBIL"</formula>
    </cfRule>
  </conditionalFormatting>
  <conditionalFormatting sqref="D33">
    <cfRule type="cellIs" dxfId="88" priority="105" operator="equal">
      <formula>"NO HÁBIL"</formula>
    </cfRule>
  </conditionalFormatting>
  <conditionalFormatting sqref="D38">
    <cfRule type="cellIs" dxfId="87" priority="96" operator="equal">
      <formula>"NO HÁBIL"</formula>
    </cfRule>
  </conditionalFormatting>
  <conditionalFormatting sqref="G29:G31">
    <cfRule type="cellIs" dxfId="86" priority="100" operator="equal">
      <formula>"NO HÁBIL"</formula>
    </cfRule>
  </conditionalFormatting>
  <conditionalFormatting sqref="G32">
    <cfRule type="cellIs" dxfId="85" priority="99" operator="equal">
      <formula>"NO HÁBIL"</formula>
    </cfRule>
  </conditionalFormatting>
  <conditionalFormatting sqref="F38:G38">
    <cfRule type="cellIs" dxfId="84" priority="89" operator="equal">
      <formula>"NO HÁBIL"</formula>
    </cfRule>
  </conditionalFormatting>
  <conditionalFormatting sqref="D34:D35">
    <cfRule type="cellIs" dxfId="83" priority="97" operator="equal">
      <formula>"NO HÁBIL"</formula>
    </cfRule>
  </conditionalFormatting>
  <conditionalFormatting sqref="D39:D40">
    <cfRule type="cellIs" dxfId="82" priority="88" operator="equal">
      <formula>"NO HÁBIL"</formula>
    </cfRule>
  </conditionalFormatting>
  <conditionalFormatting sqref="F34:F35">
    <cfRule type="cellIs" dxfId="81" priority="93" operator="equal">
      <formula>"NO HÁBIL"</formula>
    </cfRule>
  </conditionalFormatting>
  <conditionalFormatting sqref="G34:G36">
    <cfRule type="cellIs" dxfId="80" priority="91" operator="equal">
      <formula>"NO HÁBIL"</formula>
    </cfRule>
  </conditionalFormatting>
  <conditionalFormatting sqref="G37">
    <cfRule type="cellIs" dxfId="79" priority="90" operator="equal">
      <formula>"NO HÁBIL"</formula>
    </cfRule>
  </conditionalFormatting>
  <conditionalFormatting sqref="F43:G43">
    <cfRule type="cellIs" dxfId="78" priority="80" operator="equal">
      <formula>"NO HÁBIL"</formula>
    </cfRule>
  </conditionalFormatting>
  <conditionalFormatting sqref="D43">
    <cfRule type="cellIs" dxfId="77" priority="87" operator="equal">
      <formula>"NO HÁBIL"</formula>
    </cfRule>
  </conditionalFormatting>
  <conditionalFormatting sqref="G39:G41">
    <cfRule type="cellIs" dxfId="76" priority="82" operator="equal">
      <formula>"NO HÁBIL"</formula>
    </cfRule>
  </conditionalFormatting>
  <conditionalFormatting sqref="G42">
    <cfRule type="cellIs" dxfId="75" priority="81" operator="equal">
      <formula>"NO HÁBIL"</formula>
    </cfRule>
  </conditionalFormatting>
  <conditionalFormatting sqref="F39:F40">
    <cfRule type="cellIs" dxfId="74" priority="84" operator="equal">
      <formula>"NO HÁBIL"</formula>
    </cfRule>
  </conditionalFormatting>
  <conditionalFormatting sqref="F48:G48">
    <cfRule type="cellIs" dxfId="73" priority="71" operator="equal">
      <formula>"NO HÁBIL"</formula>
    </cfRule>
  </conditionalFormatting>
  <conditionalFormatting sqref="D44:D45">
    <cfRule type="cellIs" dxfId="72" priority="79" operator="equal">
      <formula>"NO HÁBIL"</formula>
    </cfRule>
  </conditionalFormatting>
  <conditionalFormatting sqref="D48">
    <cfRule type="cellIs" dxfId="71" priority="78" operator="equal">
      <formula>"NO HÁBIL"</formula>
    </cfRule>
  </conditionalFormatting>
  <conditionalFormatting sqref="F44:F45">
    <cfRule type="cellIs" dxfId="70" priority="75" operator="equal">
      <formula>"NO HÁBIL"</formula>
    </cfRule>
  </conditionalFormatting>
  <conditionalFormatting sqref="G44:G46">
    <cfRule type="cellIs" dxfId="69" priority="73" operator="equal">
      <formula>"NO HÁBIL"</formula>
    </cfRule>
  </conditionalFormatting>
  <conditionalFormatting sqref="G47">
    <cfRule type="cellIs" dxfId="68" priority="72" operator="equal">
      <formula>"NO HÁBIL"</formula>
    </cfRule>
  </conditionalFormatting>
  <conditionalFormatting sqref="F53:G53">
    <cfRule type="cellIs" dxfId="67" priority="62" operator="equal">
      <formula>"NO HÁBIL"</formula>
    </cfRule>
  </conditionalFormatting>
  <conditionalFormatting sqref="D49:D50">
    <cfRule type="cellIs" dxfId="66" priority="70" operator="equal">
      <formula>"NO HÁBIL"</formula>
    </cfRule>
  </conditionalFormatting>
  <conditionalFormatting sqref="D53">
    <cfRule type="cellIs" dxfId="65" priority="69" operator="equal">
      <formula>"NO HÁBIL"</formula>
    </cfRule>
  </conditionalFormatting>
  <conditionalFormatting sqref="E49:E51">
    <cfRule type="cellIs" dxfId="64" priority="68" operator="equal">
      <formula>"NO HÁBIL"</formula>
    </cfRule>
  </conditionalFormatting>
  <conditionalFormatting sqref="E52:E53">
    <cfRule type="cellIs" dxfId="63" priority="67" operator="equal">
      <formula>"NO HÁBIL"</formula>
    </cfRule>
  </conditionalFormatting>
  <conditionalFormatting sqref="F49:F50">
    <cfRule type="cellIs" dxfId="62" priority="66" operator="equal">
      <formula>"NO HÁBIL"</formula>
    </cfRule>
  </conditionalFormatting>
  <conditionalFormatting sqref="G49:G51">
    <cfRule type="cellIs" dxfId="61" priority="64" operator="equal">
      <formula>"NO HÁBIL"</formula>
    </cfRule>
  </conditionalFormatting>
  <conditionalFormatting sqref="G52">
    <cfRule type="cellIs" dxfId="60" priority="63" operator="equal">
      <formula>"NO HÁBIL"</formula>
    </cfRule>
  </conditionalFormatting>
  <conditionalFormatting sqref="F58:G58">
    <cfRule type="cellIs" dxfId="59" priority="53" operator="equal">
      <formula>"NO HÁBIL"</formula>
    </cfRule>
  </conditionalFormatting>
  <conditionalFormatting sqref="D54:D55">
    <cfRule type="cellIs" dxfId="58" priority="61" operator="equal">
      <formula>"NO HÁBIL"</formula>
    </cfRule>
  </conditionalFormatting>
  <conditionalFormatting sqref="D58">
    <cfRule type="cellIs" dxfId="57" priority="60" operator="equal">
      <formula>"NO HÁBIL"</formula>
    </cfRule>
  </conditionalFormatting>
  <conditionalFormatting sqref="E54:E56">
    <cfRule type="cellIs" dxfId="56" priority="59" operator="equal">
      <formula>"NO HÁBIL"</formula>
    </cfRule>
  </conditionalFormatting>
  <conditionalFormatting sqref="E57:E58">
    <cfRule type="cellIs" dxfId="55" priority="58" operator="equal">
      <formula>"NO HÁBIL"</formula>
    </cfRule>
  </conditionalFormatting>
  <conditionalFormatting sqref="F54:F55">
    <cfRule type="cellIs" dxfId="54" priority="57" operator="equal">
      <formula>"NO HÁBIL"</formula>
    </cfRule>
  </conditionalFormatting>
  <conditionalFormatting sqref="G54:G56">
    <cfRule type="cellIs" dxfId="53" priority="55" operator="equal">
      <formula>"NO HÁBIL"</formula>
    </cfRule>
  </conditionalFormatting>
  <conditionalFormatting sqref="G57">
    <cfRule type="cellIs" dxfId="52" priority="54" operator="equal">
      <formula>"NO HÁBIL"</formula>
    </cfRule>
  </conditionalFormatting>
  <conditionalFormatting sqref="D16">
    <cfRule type="cellIs" dxfId="51" priority="52" operator="equal">
      <formula>"NO HÁBIL"</formula>
    </cfRule>
  </conditionalFormatting>
  <conditionalFormatting sqref="D17">
    <cfRule type="cellIs" dxfId="50" priority="51" operator="equal">
      <formula>"NO HÁBIL"</formula>
    </cfRule>
  </conditionalFormatting>
  <conditionalFormatting sqref="D21">
    <cfRule type="cellIs" dxfId="49" priority="50" operator="equal">
      <formula>"NO HÁBIL"</formula>
    </cfRule>
  </conditionalFormatting>
  <conditionalFormatting sqref="D22">
    <cfRule type="cellIs" dxfId="48" priority="49" operator="equal">
      <formula>"NO HÁBIL"</formula>
    </cfRule>
  </conditionalFormatting>
  <conditionalFormatting sqref="D26">
    <cfRule type="cellIs" dxfId="47" priority="48" operator="equal">
      <formula>"NO HÁBIL"</formula>
    </cfRule>
  </conditionalFormatting>
  <conditionalFormatting sqref="D27">
    <cfRule type="cellIs" dxfId="46" priority="47" operator="equal">
      <formula>"NO HÁBIL"</formula>
    </cfRule>
  </conditionalFormatting>
  <conditionalFormatting sqref="D31">
    <cfRule type="cellIs" dxfId="45" priority="46" operator="equal">
      <formula>"NO HÁBIL"</formula>
    </cfRule>
  </conditionalFormatting>
  <conditionalFormatting sqref="D32">
    <cfRule type="cellIs" dxfId="44" priority="45" operator="equal">
      <formula>"NO HÁBIL"</formula>
    </cfRule>
  </conditionalFormatting>
  <conditionalFormatting sqref="D36">
    <cfRule type="cellIs" dxfId="43" priority="44" operator="equal">
      <formula>"NO HÁBIL"</formula>
    </cfRule>
  </conditionalFormatting>
  <conditionalFormatting sqref="D37">
    <cfRule type="cellIs" dxfId="42" priority="43" operator="equal">
      <formula>"NO HÁBIL"</formula>
    </cfRule>
  </conditionalFormatting>
  <conditionalFormatting sqref="D41">
    <cfRule type="cellIs" dxfId="41" priority="42" operator="equal">
      <formula>"NO HÁBIL"</formula>
    </cfRule>
  </conditionalFormatting>
  <conditionalFormatting sqref="D42">
    <cfRule type="cellIs" dxfId="40" priority="41" operator="equal">
      <formula>"NO HÁBIL"</formula>
    </cfRule>
  </conditionalFormatting>
  <conditionalFormatting sqref="D46">
    <cfRule type="cellIs" dxfId="39" priority="40" operator="equal">
      <formula>"NO HÁBIL"</formula>
    </cfRule>
  </conditionalFormatting>
  <conditionalFormatting sqref="D47">
    <cfRule type="cellIs" dxfId="38" priority="39" operator="equal">
      <formula>"NO HÁBIL"</formula>
    </cfRule>
  </conditionalFormatting>
  <conditionalFormatting sqref="D51">
    <cfRule type="cellIs" dxfId="37" priority="38" operator="equal">
      <formula>"NO HÁBIL"</formula>
    </cfRule>
  </conditionalFormatting>
  <conditionalFormatting sqref="D52">
    <cfRule type="cellIs" dxfId="36" priority="37" operator="equal">
      <formula>"NO HÁBIL"</formula>
    </cfRule>
  </conditionalFormatting>
  <conditionalFormatting sqref="D56">
    <cfRule type="cellIs" dxfId="35" priority="36" operator="equal">
      <formula>"NO HÁBIL"</formula>
    </cfRule>
  </conditionalFormatting>
  <conditionalFormatting sqref="D57">
    <cfRule type="cellIs" dxfId="34" priority="35" operator="equal">
      <formula>"NO HÁBIL"</formula>
    </cfRule>
  </conditionalFormatting>
  <conditionalFormatting sqref="E14:E16">
    <cfRule type="cellIs" dxfId="33" priority="34" operator="equal">
      <formula>"NO HÁBIL"</formula>
    </cfRule>
  </conditionalFormatting>
  <conditionalFormatting sqref="E17:E18">
    <cfRule type="cellIs" dxfId="32" priority="33" operator="equal">
      <formula>"NO HÁBIL"</formula>
    </cfRule>
  </conditionalFormatting>
  <conditionalFormatting sqref="E19:E21">
    <cfRule type="cellIs" dxfId="31" priority="32" operator="equal">
      <formula>"NO HÁBIL"</formula>
    </cfRule>
  </conditionalFormatting>
  <conditionalFormatting sqref="E22:E23">
    <cfRule type="cellIs" dxfId="30" priority="31" operator="equal">
      <formula>"NO HÁBIL"</formula>
    </cfRule>
  </conditionalFormatting>
  <conditionalFormatting sqref="E24:E26">
    <cfRule type="cellIs" dxfId="29" priority="30" operator="equal">
      <formula>"NO HÁBIL"</formula>
    </cfRule>
  </conditionalFormatting>
  <conditionalFormatting sqref="E27:E28">
    <cfRule type="cellIs" dxfId="28" priority="29" operator="equal">
      <formula>"NO HÁBIL"</formula>
    </cfRule>
  </conditionalFormatting>
  <conditionalFormatting sqref="E29:E31">
    <cfRule type="cellIs" dxfId="27" priority="28" operator="equal">
      <formula>"NO HÁBIL"</formula>
    </cfRule>
  </conditionalFormatting>
  <conditionalFormatting sqref="E32:E33">
    <cfRule type="cellIs" dxfId="26" priority="27" operator="equal">
      <formula>"NO HÁBIL"</formula>
    </cfRule>
  </conditionalFormatting>
  <conditionalFormatting sqref="E34:E36">
    <cfRule type="cellIs" dxfId="25" priority="26" operator="equal">
      <formula>"NO HÁBIL"</formula>
    </cfRule>
  </conditionalFormatting>
  <conditionalFormatting sqref="E37:E38">
    <cfRule type="cellIs" dxfId="24" priority="25" operator="equal">
      <formula>"NO HÁBIL"</formula>
    </cfRule>
  </conditionalFormatting>
  <conditionalFormatting sqref="E39:E41">
    <cfRule type="cellIs" dxfId="23" priority="24" operator="equal">
      <formula>"NO HÁBIL"</formula>
    </cfRule>
  </conditionalFormatting>
  <conditionalFormatting sqref="E42:E43">
    <cfRule type="cellIs" dxfId="22" priority="23" operator="equal">
      <formula>"NO HÁBIL"</formula>
    </cfRule>
  </conditionalFormatting>
  <conditionalFormatting sqref="E44:E46">
    <cfRule type="cellIs" dxfId="21" priority="22" operator="equal">
      <formula>"NO HÁBIL"</formula>
    </cfRule>
  </conditionalFormatting>
  <conditionalFormatting sqref="E47:E48">
    <cfRule type="cellIs" dxfId="20" priority="21" operator="equal">
      <formula>"NO HÁBIL"</formula>
    </cfRule>
  </conditionalFormatting>
  <conditionalFormatting sqref="F16">
    <cfRule type="cellIs" dxfId="19" priority="20" operator="equal">
      <formula>"NO HÁBIL"</formula>
    </cfRule>
  </conditionalFormatting>
  <conditionalFormatting sqref="F17">
    <cfRule type="cellIs" dxfId="18" priority="19" operator="equal">
      <formula>"NO HÁBIL"</formula>
    </cfRule>
  </conditionalFormatting>
  <conditionalFormatting sqref="F21">
    <cfRule type="cellIs" dxfId="17" priority="18" operator="equal">
      <formula>"NO HÁBIL"</formula>
    </cfRule>
  </conditionalFormatting>
  <conditionalFormatting sqref="F22">
    <cfRule type="cellIs" dxfId="16" priority="17" operator="equal">
      <formula>"NO HÁBIL"</formula>
    </cfRule>
  </conditionalFormatting>
  <conditionalFormatting sqref="F26">
    <cfRule type="cellIs" dxfId="15" priority="16" operator="equal">
      <formula>"NO HÁBIL"</formula>
    </cfRule>
  </conditionalFormatting>
  <conditionalFormatting sqref="F27">
    <cfRule type="cellIs" dxfId="14" priority="15" operator="equal">
      <formula>"NO HÁBIL"</formula>
    </cfRule>
  </conditionalFormatting>
  <conditionalFormatting sqref="F31">
    <cfRule type="cellIs" dxfId="13" priority="14" operator="equal">
      <formula>"NO HÁBIL"</formula>
    </cfRule>
  </conditionalFormatting>
  <conditionalFormatting sqref="F32">
    <cfRule type="cellIs" dxfId="12" priority="13" operator="equal">
      <formula>"NO HÁBIL"</formula>
    </cfRule>
  </conditionalFormatting>
  <conditionalFormatting sqref="F36">
    <cfRule type="cellIs" dxfId="11" priority="12" operator="equal">
      <formula>"NO HÁBIL"</formula>
    </cfRule>
  </conditionalFormatting>
  <conditionalFormatting sqref="F37">
    <cfRule type="cellIs" dxfId="10" priority="11" operator="equal">
      <formula>"NO HÁBIL"</formula>
    </cfRule>
  </conditionalFormatting>
  <conditionalFormatting sqref="F41">
    <cfRule type="cellIs" dxfId="9" priority="10" operator="equal">
      <formula>"NO HÁBIL"</formula>
    </cfRule>
  </conditionalFormatting>
  <conditionalFormatting sqref="F42">
    <cfRule type="cellIs" dxfId="8" priority="9" operator="equal">
      <formula>"NO HÁBIL"</formula>
    </cfRule>
  </conditionalFormatting>
  <conditionalFormatting sqref="F46">
    <cfRule type="cellIs" dxfId="7" priority="8" operator="equal">
      <formula>"NO HÁBIL"</formula>
    </cfRule>
  </conditionalFormatting>
  <conditionalFormatting sqref="F47">
    <cfRule type="cellIs" dxfId="6" priority="7" operator="equal">
      <formula>"NO HÁBIL"</formula>
    </cfRule>
  </conditionalFormatting>
  <conditionalFormatting sqref="F51">
    <cfRule type="cellIs" dxfId="5" priority="6" operator="equal">
      <formula>"NO HÁBIL"</formula>
    </cfRule>
  </conditionalFormatting>
  <conditionalFormatting sqref="F52">
    <cfRule type="cellIs" dxfId="4" priority="5" operator="equal">
      <formula>"NO HÁBIL"</formula>
    </cfRule>
  </conditionalFormatting>
  <conditionalFormatting sqref="F56">
    <cfRule type="cellIs" dxfId="3" priority="4" operator="equal">
      <formula>"NO HÁBIL"</formula>
    </cfRule>
  </conditionalFormatting>
  <conditionalFormatting sqref="F57">
    <cfRule type="cellIs" dxfId="2" priority="3" operator="equal">
      <formula>"NO HÁBIL"</formula>
    </cfRule>
  </conditionalFormatting>
  <conditionalFormatting sqref="G9:G11">
    <cfRule type="cellIs" dxfId="1" priority="2" operator="equal">
      <formula>"NO HÁBIL"</formula>
    </cfRule>
  </conditionalFormatting>
  <conditionalFormatting sqref="G12:G13">
    <cfRule type="cellIs" dxfId="0" priority="1" operator="equal">
      <formula>"NO HÁBIL"</formula>
    </cfRule>
  </conditionalFormatting>
  <pageMargins left="0.7" right="0.7" top="0.75" bottom="0.75" header="0.3" footer="0.3"/>
  <pageSetup paperSize="12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1"/>
  <sheetViews>
    <sheetView topLeftCell="A43" workbookViewId="0">
      <selection activeCell="A49" sqref="A49"/>
    </sheetView>
  </sheetViews>
  <sheetFormatPr baseColWidth="10" defaultRowHeight="12.75" x14ac:dyDescent="0.2"/>
  <cols>
    <col min="1" max="1" width="14.42578125" customWidth="1"/>
    <col min="2" max="2" width="27" style="13" customWidth="1"/>
  </cols>
  <sheetData>
    <row r="1" spans="1:2" x14ac:dyDescent="0.2">
      <c r="A1" s="45" t="s">
        <v>77</v>
      </c>
      <c r="B1" s="46" t="s">
        <v>78</v>
      </c>
    </row>
    <row r="2" spans="1:2" x14ac:dyDescent="0.2">
      <c r="A2" s="43">
        <v>1980</v>
      </c>
      <c r="B2" s="44">
        <v>4500</v>
      </c>
    </row>
    <row r="3" spans="1:2" x14ac:dyDescent="0.2">
      <c r="A3" s="43">
        <v>1981</v>
      </c>
      <c r="B3" s="44">
        <v>5700</v>
      </c>
    </row>
    <row r="4" spans="1:2" x14ac:dyDescent="0.2">
      <c r="A4" s="43">
        <v>1982</v>
      </c>
      <c r="B4" s="44">
        <v>7410</v>
      </c>
    </row>
    <row r="5" spans="1:2" x14ac:dyDescent="0.2">
      <c r="A5" s="43">
        <v>1983</v>
      </c>
      <c r="B5" s="44">
        <v>9261</v>
      </c>
    </row>
    <row r="6" spans="1:2" x14ac:dyDescent="0.2">
      <c r="A6" s="43">
        <v>1984</v>
      </c>
      <c r="B6" s="44">
        <v>11298</v>
      </c>
    </row>
    <row r="7" spans="1:2" x14ac:dyDescent="0.2">
      <c r="A7" s="43">
        <v>1985</v>
      </c>
      <c r="B7" s="44">
        <v>13558</v>
      </c>
    </row>
    <row r="8" spans="1:2" x14ac:dyDescent="0.2">
      <c r="A8" s="43">
        <v>1986</v>
      </c>
      <c r="B8" s="44">
        <v>16811</v>
      </c>
    </row>
    <row r="9" spans="1:2" x14ac:dyDescent="0.2">
      <c r="A9" s="43">
        <v>1987</v>
      </c>
      <c r="B9" s="44">
        <v>20510</v>
      </c>
    </row>
    <row r="10" spans="1:2" x14ac:dyDescent="0.2">
      <c r="A10" s="43">
        <v>1988</v>
      </c>
      <c r="B10" s="44">
        <v>25637</v>
      </c>
    </row>
    <row r="11" spans="1:2" x14ac:dyDescent="0.2">
      <c r="A11" s="43">
        <v>1989</v>
      </c>
      <c r="B11" s="44">
        <v>32560</v>
      </c>
    </row>
    <row r="12" spans="1:2" x14ac:dyDescent="0.2">
      <c r="A12" s="43">
        <v>1990</v>
      </c>
      <c r="B12" s="44">
        <v>41025</v>
      </c>
    </row>
    <row r="13" spans="1:2" x14ac:dyDescent="0.2">
      <c r="A13" s="43">
        <v>1991</v>
      </c>
      <c r="B13" s="44">
        <v>51716</v>
      </c>
    </row>
    <row r="14" spans="1:2" x14ac:dyDescent="0.2">
      <c r="A14" s="43">
        <v>1992</v>
      </c>
      <c r="B14" s="44">
        <v>65190</v>
      </c>
    </row>
    <row r="15" spans="1:2" x14ac:dyDescent="0.2">
      <c r="A15" s="43">
        <v>1993</v>
      </c>
      <c r="B15" s="44">
        <v>81510</v>
      </c>
    </row>
    <row r="16" spans="1:2" x14ac:dyDescent="0.2">
      <c r="A16" s="43">
        <v>1994</v>
      </c>
      <c r="B16" s="44">
        <v>98700</v>
      </c>
    </row>
    <row r="17" spans="1:2" x14ac:dyDescent="0.2">
      <c r="A17" s="43">
        <v>1995</v>
      </c>
      <c r="B17" s="44">
        <v>118934</v>
      </c>
    </row>
    <row r="18" spans="1:2" x14ac:dyDescent="0.2">
      <c r="A18" s="43">
        <v>1996</v>
      </c>
      <c r="B18" s="44">
        <v>142125</v>
      </c>
    </row>
    <row r="19" spans="1:2" x14ac:dyDescent="0.2">
      <c r="A19" s="43">
        <v>1997</v>
      </c>
      <c r="B19" s="44">
        <v>172005</v>
      </c>
    </row>
    <row r="20" spans="1:2" x14ac:dyDescent="0.2">
      <c r="A20" s="43">
        <v>1998</v>
      </c>
      <c r="B20" s="44">
        <v>203826</v>
      </c>
    </row>
    <row r="21" spans="1:2" x14ac:dyDescent="0.2">
      <c r="A21" s="43">
        <v>1999</v>
      </c>
      <c r="B21" s="44">
        <v>236460</v>
      </c>
    </row>
    <row r="22" spans="1:2" x14ac:dyDescent="0.2">
      <c r="A22" s="43">
        <v>2000</v>
      </c>
      <c r="B22" s="44">
        <v>260100</v>
      </c>
    </row>
    <row r="23" spans="1:2" x14ac:dyDescent="0.2">
      <c r="A23" s="43">
        <v>2001</v>
      </c>
      <c r="B23" s="44">
        <v>286000</v>
      </c>
    </row>
    <row r="24" spans="1:2" x14ac:dyDescent="0.2">
      <c r="A24" s="43">
        <v>2002</v>
      </c>
      <c r="B24" s="44">
        <v>309000</v>
      </c>
    </row>
    <row r="25" spans="1:2" x14ac:dyDescent="0.2">
      <c r="A25" s="43">
        <v>2003</v>
      </c>
      <c r="B25" s="44">
        <v>332000</v>
      </c>
    </row>
    <row r="26" spans="1:2" x14ac:dyDescent="0.2">
      <c r="A26" s="43">
        <v>2004</v>
      </c>
      <c r="B26" s="44">
        <v>358000</v>
      </c>
    </row>
    <row r="27" spans="1:2" x14ac:dyDescent="0.2">
      <c r="A27" s="43">
        <v>2005</v>
      </c>
      <c r="B27" s="44">
        <v>381500</v>
      </c>
    </row>
    <row r="28" spans="1:2" x14ac:dyDescent="0.2">
      <c r="A28" s="43">
        <v>2006</v>
      </c>
      <c r="B28" s="44">
        <v>408000</v>
      </c>
    </row>
    <row r="29" spans="1:2" x14ac:dyDescent="0.2">
      <c r="A29" s="43">
        <v>2007</v>
      </c>
      <c r="B29" s="44">
        <v>433700</v>
      </c>
    </row>
    <row r="30" spans="1:2" x14ac:dyDescent="0.2">
      <c r="A30" s="43">
        <v>2008</v>
      </c>
      <c r="B30" s="44">
        <v>461500</v>
      </c>
    </row>
    <row r="31" spans="1:2" x14ac:dyDescent="0.2">
      <c r="A31" s="43">
        <v>2009</v>
      </c>
      <c r="B31" s="44">
        <v>496900</v>
      </c>
    </row>
    <row r="32" spans="1:2" x14ac:dyDescent="0.2">
      <c r="A32" s="43">
        <v>2010</v>
      </c>
      <c r="B32" s="44">
        <v>515000</v>
      </c>
    </row>
    <row r="33" spans="1:2" x14ac:dyDescent="0.2">
      <c r="A33" s="43">
        <v>2011</v>
      </c>
      <c r="B33" s="44">
        <v>535600</v>
      </c>
    </row>
    <row r="34" spans="1:2" x14ac:dyDescent="0.2">
      <c r="A34" s="43">
        <v>2012</v>
      </c>
      <c r="B34" s="44">
        <v>566700</v>
      </c>
    </row>
    <row r="35" spans="1:2" x14ac:dyDescent="0.2">
      <c r="A35" s="43">
        <v>2013</v>
      </c>
      <c r="B35" s="44">
        <v>589500</v>
      </c>
    </row>
    <row r="36" spans="1:2" x14ac:dyDescent="0.2">
      <c r="A36" s="43">
        <v>2014</v>
      </c>
      <c r="B36" s="44">
        <v>616000</v>
      </c>
    </row>
    <row r="37" spans="1:2" x14ac:dyDescent="0.2">
      <c r="A37" s="43">
        <v>2015</v>
      </c>
      <c r="B37" s="44">
        <v>644350</v>
      </c>
    </row>
    <row r="38" spans="1:2" x14ac:dyDescent="0.2">
      <c r="A38" s="43">
        <v>2016</v>
      </c>
      <c r="B38" s="44">
        <v>689455</v>
      </c>
    </row>
    <row r="39" spans="1:2" x14ac:dyDescent="0.2">
      <c r="A39" s="43">
        <v>2017</v>
      </c>
      <c r="B39" s="44">
        <v>737717</v>
      </c>
    </row>
    <row r="40" spans="1:2" x14ac:dyDescent="0.2">
      <c r="A40" s="43">
        <v>2018</v>
      </c>
      <c r="B40" s="44">
        <v>781242</v>
      </c>
    </row>
    <row r="43" spans="1:2" x14ac:dyDescent="0.2">
      <c r="A43" t="s">
        <v>111</v>
      </c>
    </row>
    <row r="44" spans="1:2" x14ac:dyDescent="0.2">
      <c r="A44" t="s">
        <v>112</v>
      </c>
    </row>
    <row r="46" spans="1:2" x14ac:dyDescent="0.2">
      <c r="A46" t="s">
        <v>113</v>
      </c>
    </row>
    <row r="47" spans="1:2" x14ac:dyDescent="0.2">
      <c r="A47" t="s">
        <v>114</v>
      </c>
    </row>
    <row r="48" spans="1:2" x14ac:dyDescent="0.2">
      <c r="A48" t="s">
        <v>120</v>
      </c>
    </row>
    <row r="50" spans="1:1" x14ac:dyDescent="0.2">
      <c r="A50" t="s">
        <v>115</v>
      </c>
    </row>
    <row r="51" spans="1:1" x14ac:dyDescent="0.2">
      <c r="A51" t="s">
        <v>116</v>
      </c>
    </row>
    <row r="52" spans="1:1" x14ac:dyDescent="0.2">
      <c r="A52" t="s">
        <v>117</v>
      </c>
    </row>
    <row r="54" spans="1:1" x14ac:dyDescent="0.2">
      <c r="A54" t="s">
        <v>118</v>
      </c>
    </row>
    <row r="55" spans="1:1" x14ac:dyDescent="0.2">
      <c r="A55" t="s">
        <v>119</v>
      </c>
    </row>
    <row r="56" spans="1:1" x14ac:dyDescent="0.2">
      <c r="A56" t="s">
        <v>120</v>
      </c>
    </row>
    <row r="57" spans="1:1" x14ac:dyDescent="0.2">
      <c r="A57" t="s">
        <v>121</v>
      </c>
    </row>
    <row r="59" spans="1:1" x14ac:dyDescent="0.2">
      <c r="A59" t="s">
        <v>122</v>
      </c>
    </row>
    <row r="60" spans="1:1" x14ac:dyDescent="0.2">
      <c r="A60" t="s">
        <v>123</v>
      </c>
    </row>
    <row r="61" spans="1:1" x14ac:dyDescent="0.2">
      <c r="A61" t="s">
        <v>124</v>
      </c>
    </row>
  </sheetData>
  <pageMargins left="0.7" right="0.7" top="0.75" bottom="0.75" header="0.3" footer="0.3"/>
  <pageSetup paperSize="12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vt:i4>
      </vt:variant>
    </vt:vector>
  </HeadingPairs>
  <TitlesOfParts>
    <vt:vector size="9" baseType="lpstr">
      <vt:lpstr>Información</vt:lpstr>
      <vt:lpstr>Cierre</vt:lpstr>
      <vt:lpstr>Capacidad Juridica</vt:lpstr>
      <vt:lpstr>Capacidad Financiera</vt:lpstr>
      <vt:lpstr>Experiencia</vt:lpstr>
      <vt:lpstr>Resumen Calificación</vt:lpstr>
      <vt:lpstr>SMMLV</vt:lpstr>
      <vt:lpstr>Cierre!Área_de_impresión</vt:lpstr>
      <vt:lpstr>Cierre!Títulos_a_imprimir</vt:lpstr>
    </vt:vector>
  </TitlesOfParts>
  <Company>gensa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mvanegas</dc:creator>
  <cp:lastModifiedBy>Jorge Andres Pulgarin Giraldo</cp:lastModifiedBy>
  <cp:lastPrinted>2018-04-26T17:04:03Z</cp:lastPrinted>
  <dcterms:created xsi:type="dcterms:W3CDTF">2010-05-03T23:53:06Z</dcterms:created>
  <dcterms:modified xsi:type="dcterms:W3CDTF">2019-04-11T19:39:07Z</dcterms:modified>
</cp:coreProperties>
</file>