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SGC\CONTRATOS\2022\26 - CINTAS\recotizacionesprocesoetiquetas_\"/>
    </mc:Choice>
  </mc:AlternateContent>
  <bookViews>
    <workbookView xWindow="0" yWindow="0" windowWidth="20490" windowHeight="7620" activeTab="2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Riesgos'!$B$3:$F$11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2" i="2" l="1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I45" i="2" s="1"/>
  <c r="G31" i="2"/>
  <c r="D43" i="2"/>
  <c r="D44" i="2"/>
  <c r="D45" i="2"/>
  <c r="C42" i="2"/>
  <c r="C43" i="2"/>
  <c r="C44" i="2"/>
  <c r="C45" i="2"/>
  <c r="D34" i="2"/>
  <c r="D35" i="2"/>
  <c r="D36" i="2"/>
  <c r="D37" i="2"/>
  <c r="D38" i="2"/>
  <c r="D39" i="2"/>
  <c r="D40" i="2"/>
  <c r="D41" i="2"/>
  <c r="D42" i="2"/>
  <c r="C34" i="2"/>
  <c r="C35" i="2"/>
  <c r="C36" i="2"/>
  <c r="C37" i="2"/>
  <c r="C38" i="2"/>
  <c r="C39" i="2"/>
  <c r="C40" i="2"/>
  <c r="C41" i="2"/>
  <c r="D33" i="2"/>
  <c r="C33" i="2"/>
  <c r="Q17" i="1" l="1"/>
  <c r="R17" i="1" s="1"/>
  <c r="K17" i="1"/>
  <c r="L17" i="1" s="1"/>
  <c r="Q16" i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Q13" i="1"/>
  <c r="R13" i="1" s="1"/>
  <c r="K13" i="1"/>
  <c r="L13" i="1" s="1"/>
  <c r="Q12" i="1"/>
  <c r="R12" i="1" s="1"/>
  <c r="K12" i="1"/>
  <c r="L12" i="1" s="1"/>
  <c r="K5" i="1" l="1"/>
  <c r="L5" i="1" s="1"/>
  <c r="H20" i="2"/>
  <c r="G20" i="2"/>
  <c r="H19" i="2"/>
  <c r="I31" i="2" s="1"/>
  <c r="G19" i="2"/>
  <c r="H31" i="2" s="1"/>
  <c r="D32" i="2"/>
  <c r="D31" i="2"/>
  <c r="C32" i="2"/>
  <c r="C31" i="2"/>
  <c r="H35" i="2" l="1"/>
  <c r="H38" i="2"/>
  <c r="H32" i="2"/>
  <c r="H33" i="2"/>
  <c r="I35" i="2"/>
  <c r="I32" i="2"/>
  <c r="I38" i="2"/>
  <c r="I33" i="2"/>
  <c r="Q6" i="1"/>
  <c r="R6" i="1" s="1"/>
  <c r="K6" i="1"/>
  <c r="L6" i="1" s="1"/>
  <c r="G21" i="2"/>
  <c r="H21" i="2"/>
  <c r="G22" i="2"/>
  <c r="H22" i="2"/>
  <c r="G23" i="2"/>
  <c r="H45" i="2" s="1"/>
  <c r="G8" i="3"/>
  <c r="G7" i="3"/>
  <c r="G6" i="3"/>
  <c r="G5" i="3"/>
  <c r="Q10" i="1"/>
  <c r="R10" i="1" s="1"/>
  <c r="K10" i="1"/>
  <c r="L10" i="1" s="1"/>
  <c r="Q9" i="1"/>
  <c r="R9" i="1" s="1"/>
  <c r="K9" i="1"/>
  <c r="L9" i="1" s="1"/>
  <c r="L11" i="1"/>
  <c r="Q5" i="1"/>
  <c r="R5" i="1" s="1"/>
  <c r="Q7" i="1"/>
  <c r="R7" i="1" s="1"/>
  <c r="Q8" i="1"/>
  <c r="R8" i="1" s="1"/>
  <c r="Q11" i="1"/>
  <c r="R11" i="1" s="1"/>
  <c r="K7" i="1"/>
  <c r="L7" i="1" s="1"/>
  <c r="K8" i="1"/>
  <c r="L8" i="1" s="1"/>
  <c r="I40" i="2" l="1"/>
  <c r="I41" i="2"/>
  <c r="I42" i="2"/>
  <c r="I44" i="2"/>
  <c r="H40" i="2"/>
  <c r="H44" i="2"/>
  <c r="H42" i="2"/>
  <c r="H41" i="2"/>
  <c r="I39" i="2"/>
  <c r="I43" i="2"/>
  <c r="I36" i="2"/>
  <c r="I37" i="2"/>
  <c r="I34" i="2"/>
  <c r="H36" i="2"/>
  <c r="H37" i="2"/>
  <c r="H39" i="2"/>
  <c r="H43" i="2"/>
  <c r="H34" i="2"/>
</calcChain>
</file>

<file path=xl/sharedStrings.xml><?xml version="1.0" encoding="utf-8"?>
<sst xmlns="http://schemas.openxmlformats.org/spreadsheetml/2006/main" count="340" uniqueCount="166">
  <si>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</si>
  <si>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</si>
  <si>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</si>
  <si>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</si>
  <si>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</si>
  <si>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</si>
  <si>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</si>
  <si>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</si>
  <si>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</si>
  <si>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</si>
  <si>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</si>
  <si>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</si>
  <si>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</si>
  <si>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</si>
  <si>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</si>
  <si>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</si>
  <si>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</si>
  <si>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</si>
  <si>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</si>
  <si>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</si>
  <si>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</si>
  <si>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</si>
  <si>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</si>
  <si>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</si>
  <si>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</si>
  <si>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</si>
  <si>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</si>
  <si>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</si>
  <si>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</si>
  <si>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</si>
  <si>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</si>
  <si>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</si>
  <si>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</si>
  <si>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</si>
  <si>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t>Riesgos de la Naturaleza</t>
  </si>
  <si>
    <t>Riesgos Ambientales</t>
  </si>
  <si>
    <t>Riesgos Sociales o Políticos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</si>
  <si>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</si>
  <si>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</si>
  <si>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</si>
  <si>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</si>
  <si>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</si>
  <si>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</si>
  <si>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</si>
  <si>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</si>
  <si>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</si>
  <si>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</si>
  <si>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</si>
  <si>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</si>
  <si>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</si>
  <si>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</si>
  <si>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</si>
  <si>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</si>
  <si>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</si>
  <si>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</si>
  <si>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</si>
  <si>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</si>
  <si>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</si>
  <si>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</si>
  <si>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</si>
  <si>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</si>
  <si>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</si>
  <si>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</si>
  <si>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</si>
  <si>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</si>
  <si>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</si>
  <si>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</si>
  <si>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</si>
  <si>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</si>
  <si>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</si>
  <si>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</si>
  <si>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</si>
  <si>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</si>
  <si>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</si>
  <si>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Evitar el riesgo</t>
  </si>
  <si>
    <t>Transferir el riesgo</t>
  </si>
  <si>
    <t>Aceptar el riesgo</t>
  </si>
  <si>
    <t>Reducir la probabilidad</t>
  </si>
  <si>
    <t>Reducir las Consecuencias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</si>
  <si>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</si>
  <si>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</si>
  <si>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</si>
  <si>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</si>
  <si>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</si>
  <si>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</si>
  <si>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</si>
  <si>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</si>
  <si>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</si>
  <si>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</si>
  <si>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</si>
  <si>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</si>
  <si>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</si>
  <si>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</si>
  <si>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Servicio Geológico Colombiano</t>
  </si>
  <si>
    <t>Retraso en la obtención de los productos, contemplados  en los tiempos de planeación.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</si>
  <si>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</si>
  <si>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</si>
  <si>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 xml:space="preserve">Interventor </t>
  </si>
  <si>
    <t>Oficina de Contratos</t>
  </si>
  <si>
    <t xml:space="preserve">Oficina de Recursos Financieros </t>
  </si>
  <si>
    <t>Contratista y Servicio Geológico Colombiano</t>
  </si>
  <si>
    <t>Oficina Jurídica</t>
  </si>
  <si>
    <t xml:space="preserve">Fecha estimada en que se completa el tratamiento </t>
  </si>
  <si>
    <t>En la terminación del contrato</t>
  </si>
  <si>
    <t xml:space="preserve">Riesgos Tecnológicos </t>
  </si>
  <si>
    <t>Área Técnica</t>
  </si>
  <si>
    <t>contratista</t>
  </si>
  <si>
    <t>Durante la ejecución del contrato</t>
  </si>
  <si>
    <t>En la ejecución del contrato</t>
  </si>
  <si>
    <t>1 en 1000</t>
  </si>
  <si>
    <t>1 en 500</t>
  </si>
  <si>
    <t>1 en 100</t>
  </si>
  <si>
    <t>1 en 250</t>
  </si>
  <si>
    <t xml:space="preserve"> Casi 1</t>
  </si>
  <si>
    <t>VALORACION DEL RIESGO EN TERMINOS ECONOMICOS DE ACUERDO AL VALOR DEL CONTRATO</t>
  </si>
  <si>
    <t>Riesgo de Inflación</t>
  </si>
  <si>
    <t>Aceptar el riesgo e incorporar costos en la oferta</t>
  </si>
  <si>
    <t xml:space="preserve">Con la preparación de la Oferta </t>
  </si>
  <si>
    <t>Con la terminación del Contrato</t>
  </si>
  <si>
    <t>Supervisando la evolución de los indicadores</t>
  </si>
  <si>
    <t>Durante el proceso de contratación y la ejecución del Contrato</t>
  </si>
  <si>
    <t>Riesgo de rentabilidad</t>
  </si>
  <si>
    <t xml:space="preserve"> Efectos, favorables o desfavorables, derivados de las variaciones en la rentabilidad del negocio y obtención de utilidades o sufrimiento de pérdidas</t>
  </si>
  <si>
    <t>Supervisando los costos de la ejecución del Contrato</t>
  </si>
  <si>
    <t>Exigencia de seguros</t>
  </si>
  <si>
    <t>Para la firma del Acta de Inicio y durante la ejecución del Contrato</t>
  </si>
  <si>
    <t xml:space="preserve">Reducir la probabilidad de ocurrencia: Contar con plan operativo y de contingencia </t>
  </si>
  <si>
    <t>Supervisando las obligaciones del Contratista</t>
  </si>
  <si>
    <t>Consecución de financiación y condiciones financieras</t>
  </si>
  <si>
    <t>Reducir la probabilidad: cerrar las condiciones de financiación al inicio de ejecución del contrato</t>
  </si>
  <si>
    <t xml:space="preserve">Mayores costos, demoras, </t>
  </si>
  <si>
    <t>Aceptar el riesgo e incorporar costos en la oferta. Reducir impacto: Conocimiento del proyecto</t>
  </si>
  <si>
    <t>Durante la ejecución del Contrato</t>
  </si>
  <si>
    <t xml:space="preserve">Variaciones de los componentes económicos y técnicos necesarios para cumplir con las obligaciones del Contratista </t>
  </si>
  <si>
    <t>Efectos favorables o desfavorables de la fluctuación de los precios de los insumos, desabastecimiento y especulación; de la evolución de la inflación real del peso.</t>
  </si>
  <si>
    <t>IMPACTO</t>
  </si>
  <si>
    <t>VALORACION DEL RIESGO EN TERMINOS ECONOMICOS</t>
  </si>
  <si>
    <t>No 1</t>
  </si>
  <si>
    <t>Valor del contrato</t>
  </si>
  <si>
    <t>Riesgo tributario y cambiario</t>
  </si>
  <si>
    <t>Efectos derivados de la variación de las tarifas impositivas, la creación de nuevos impuestos, tasas o contribuciones, la supresión o modificación de los existentes, la ampliación o reducción de los sujetos pasivos de los tributos, la variación de la base gravable de los tributos, y en general cualquier evento que modifique las condiciones tributarias existentes al momento de la presentación de la Propuesta,</t>
  </si>
  <si>
    <t>Riesgo de fuerza Mayor por destrucción o pérdida de sus propios bienes, elementos y equipos destinados a la ejecución del presente Contrato o daños al personal del Contratista</t>
  </si>
  <si>
    <t>Efectos desfavorables derivados de todos y cualesquiera daños, perjuicios –incluyendo el daño emergente y el lucro cesante o pérdidas de sus bienes o daños a las personas que integren el personal dispuesto por el Contratista para la ejecución de este Contrato</t>
  </si>
  <si>
    <t xml:space="preserve">Deben ser amparados mediante contrato de seguro con una compañía de seguros autorizada para operar en Colombia
</t>
  </si>
  <si>
    <t>En cada Informe</t>
  </si>
  <si>
    <t>Accidentes laborales.- Responsabilidad civil por accidentes, daños y lesiones o muerte de terceros.</t>
  </si>
  <si>
    <t>Variaciones en la financiación o riesgo de liquidez</t>
  </si>
  <si>
    <t xml:space="preserve">Exiguiendo cupo de credito con una entidad vigilada por la super intenedencia finaciera </t>
  </si>
  <si>
    <t>Al inicio del contrato</t>
  </si>
  <si>
    <t>La modalidad de contratación Inadecuada para el servicio necesitado</t>
  </si>
  <si>
    <t xml:space="preserve"> Aclarar los requisitos, requerimientos y especificaciones y productos
del contrato</t>
  </si>
  <si>
    <t>En la etapa de planeación</t>
  </si>
  <si>
    <t xml:space="preserve">En la etapa de Selección </t>
  </si>
  <si>
    <t>Supervisando el tratamiento del riego</t>
  </si>
  <si>
    <t xml:space="preserve">Durante la etapa de planeación </t>
  </si>
  <si>
    <t xml:space="preserve">Los requisitos habilitantes son inapropiados para el Proceso de Contratación y es posible
no encontrar proponentes que los cumplan </t>
  </si>
  <si>
    <t xml:space="preserve">Evitar el Riesgo buscar
alternativas para obtener el beneficio del Proceso de Contratación, verificar estudios del sector </t>
  </si>
  <si>
    <t xml:space="preserve">Supervisando los estudios previos y los estudios del sector </t>
  </si>
  <si>
    <t>El valor del contrato no corresponde a los precios del mercado.</t>
  </si>
  <si>
    <t>La descripción del bien o servicio requerido no es claro.</t>
  </si>
  <si>
    <t>El Proceso de Contratación no cuenta con las condiciones que garanticen la transparencia, equidad
y competencia entre los proponentes.</t>
  </si>
  <si>
    <t>Restricción de ofertas, impidiendo a otras empresas entrar al proceso</t>
  </si>
  <si>
    <t>Establecer sistemas de aseguramiento de calidad en los procesos de selección;</t>
  </si>
  <si>
    <t xml:space="preserve">El diseño del Proceso de Contratación no permite satisfacer las necesidades de la Entidad Estatal
</t>
  </si>
  <si>
    <t>Incumplimiento de los objetivos y las metas.</t>
  </si>
  <si>
    <t>Contratar la Adquisición de cintas térmicas y etiquetas, para la identificación de muestras en la Litoteca Nacional "Tierra de Paz", Componente Operacional del Banco de Información Petrolera del Servicio Geológico Colombiano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</si>
</sst>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\ * #,##0.00_);_(&quot;$&quot;\ * \(#,##0.00\);_(&quot;$&quot;\ * &quot;-&quot;??_);_(@_)"/>
    <numFmt numFmtId="165" formatCode="0.0%"/>
    <numFmt numFmtId="166" formatCode="&quot;$&quot;\ #,##0"/>
    <numFmt numFmtId="167" formatCode="_(&quot;$&quot;\ * #,##0_);_(&quot;$&quot;\ * \(#,##0\);_(&quot;$&quot;\ * &quot;-&quot;??_);_(@_)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5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medium">
        <color auto="1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auto="1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auto="1"/>
      </right>
      <top/>
      <bottom style="thin">
        <color theme="3" tint="-0.249977111117893"/>
      </bottom>
      <diagonal/>
    </border>
    <border>
      <left style="medium">
        <color auto="1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auto="1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/>
      <top style="medium">
        <color auto="1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auto="1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/>
      <diagonal/>
    </border>
    <border>
      <left style="thin">
        <color theme="0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medium">
        <color auto="1"/>
      </right>
      <top style="thin">
        <color theme="3" tint="-0.249977111117893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/>
      <diagonal/>
    </border>
    <border>
      <left style="medium">
        <color auto="1"/>
      </left>
      <right style="thin">
        <color theme="0"/>
      </right>
      <top/>
      <bottom style="medium">
        <color auto="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theme="0"/>
      </right>
      <top style="medium">
        <color auto="1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auto="1"/>
      </bottom>
      <diagonal/>
    </border>
    <border>
      <left/>
      <right style="thin">
        <color theme="3" tint="-0.249977111117893"/>
      </right>
      <top/>
      <bottom style="thin">
        <color theme="3" tint="-0.249977111117893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theme="3" tint="-0.249977111117893"/>
      </right>
      <top style="medium">
        <color auto="1"/>
      </top>
      <bottom style="thin">
        <color theme="3" tint="-0.249977111117893"/>
      </bottom>
      <diagonal/>
    </border>
    <border>
      <left style="thin">
        <color theme="3" tint="-0.249977111117893"/>
      </left>
      <right style="thin">
        <color theme="3" tint="-0.249977111117893"/>
      </right>
      <top style="medium">
        <color auto="1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auto="1"/>
      </right>
      <top style="medium">
        <color auto="1"/>
      </top>
      <bottom style="thin">
        <color theme="3" tint="-0.249977111117893"/>
      </bottom>
      <diagonal/>
    </border>
    <border>
      <left style="thin">
        <color theme="3" tint="-0.249977111117893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medium">
        <color auto="1"/>
      </bottom>
      <diagonal/>
    </border>
    <border>
      <left/>
      <right/>
      <top style="thin">
        <color theme="3" tint="-0.249977111117893"/>
      </top>
      <bottom style="medium">
        <color auto="1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medium">
        <color auto="1"/>
      </bottom>
      <diagonal/>
    </border>
  </borders>
  <cellStyleXfs count="11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12" borderId="33" applyNumberFormat="0" applyProtection="0">
      <alignment horizontal="left" vertical="center"/>
    </xf>
    <xf numFmtId="0" fontId="17" fillId="0" borderId="0" applyNumberFormat="0" applyFill="0" applyBorder="0" applyProtection="0">
      <alignment horizontal="left" vertical="center"/>
    </xf>
    <xf numFmtId="0" fontId="18" fillId="0" borderId="0" applyFill="0" applyBorder="0" applyProtection="0">
      <alignment horizontal="left"/>
    </xf>
    <xf numFmtId="9" fontId="19" fillId="0" borderId="0" applyFill="0" applyBorder="0" applyProtection="0">
      <alignment horizontal="center" vertical="center"/>
    </xf>
    <xf numFmtId="0" fontId="20" fillId="0" borderId="0" applyFill="0" applyBorder="0" applyProtection="0">
      <alignment horizontal="center"/>
    </xf>
    <xf numFmtId="3" fontId="20" fillId="0" borderId="34" applyFill="0" applyProtection="0">
      <alignment horizontal="center"/>
    </xf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144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 textRotation="90" wrapText="1"/>
    </xf>
    <xf numFmtId="0" fontId="12" fillId="3" borderId="11" xfId="0" applyFont="1" applyFill="1" applyBorder="1" applyAlignment="1">
      <alignment horizontal="center" vertical="center" textRotation="90" wrapText="1"/>
    </xf>
    <xf numFmtId="0" fontId="14" fillId="3" borderId="11" xfId="0" applyFont="1" applyFill="1" applyBorder="1" applyAlignment="1">
      <alignment horizontal="center" vertical="center" textRotation="90" wrapText="1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 wrapText="1"/>
    </xf>
    <xf numFmtId="1" fontId="12" fillId="0" borderId="2" xfId="0" applyNumberFormat="1" applyFont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textRotation="90" wrapText="1"/>
    </xf>
    <xf numFmtId="0" fontId="12" fillId="0" borderId="0" xfId="0" applyFont="1" applyAlignment="1"/>
    <xf numFmtId="1" fontId="12" fillId="0" borderId="0" xfId="0" applyNumberFormat="1" applyFont="1"/>
    <xf numFmtId="0" fontId="12" fillId="0" borderId="0" xfId="0" applyFont="1" applyAlignment="1">
      <alignment textRotation="90"/>
    </xf>
    <xf numFmtId="0" fontId="12" fillId="3" borderId="10" xfId="0" applyFont="1" applyFill="1" applyBorder="1" applyAlignment="1">
      <alignment horizontal="center" vertical="center" textRotation="90" wrapText="1"/>
    </xf>
    <xf numFmtId="0" fontId="14" fillId="3" borderId="12" xfId="0" applyFont="1" applyFill="1" applyBorder="1" applyAlignment="1">
      <alignment horizontal="center" vertical="center" textRotation="90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textRotation="90" wrapText="1"/>
    </xf>
    <xf numFmtId="0" fontId="12" fillId="10" borderId="20" xfId="0" applyFont="1" applyFill="1" applyBorder="1" applyAlignment="1">
      <alignment horizontal="center" vertical="center" wrapText="1"/>
    </xf>
    <xf numFmtId="0" fontId="12" fillId="0" borderId="17" xfId="0" applyNumberFormat="1" applyFont="1" applyBorder="1" applyAlignment="1">
      <alignment horizontal="center" vertical="center" textRotation="90" wrapText="1"/>
    </xf>
    <xf numFmtId="0" fontId="12" fillId="0" borderId="0" xfId="0" applyFont="1" applyAlignment="1">
      <alignment wrapText="1"/>
    </xf>
    <xf numFmtId="0" fontId="12" fillId="0" borderId="15" xfId="0" applyFont="1" applyBorder="1" applyAlignment="1">
      <alignment horizontal="justify" vertical="center" wrapText="1"/>
    </xf>
    <xf numFmtId="1" fontId="14" fillId="3" borderId="11" xfId="0" applyNumberFormat="1" applyFont="1" applyFill="1" applyBorder="1" applyAlignment="1">
      <alignment horizontal="center" vertical="center" textRotation="90" wrapText="1"/>
    </xf>
    <xf numFmtId="0" fontId="12" fillId="0" borderId="2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textRotation="90" wrapText="1"/>
    </xf>
    <xf numFmtId="0" fontId="12" fillId="0" borderId="24" xfId="0" applyFont="1" applyBorder="1" applyAlignment="1">
      <alignment horizontal="center" vertical="center" textRotation="90" wrapText="1"/>
    </xf>
    <xf numFmtId="0" fontId="12" fillId="0" borderId="6" xfId="0" applyFont="1" applyBorder="1" applyAlignment="1">
      <alignment horizontal="center" vertical="center" wrapText="1"/>
    </xf>
    <xf numFmtId="1" fontId="12" fillId="0" borderId="6" xfId="0" applyNumberFormat="1" applyFont="1" applyBorder="1" applyAlignment="1">
      <alignment horizontal="center" vertical="center" wrapText="1"/>
    </xf>
    <xf numFmtId="0" fontId="12" fillId="0" borderId="6" xfId="0" applyNumberFormat="1" applyFont="1" applyBorder="1" applyAlignment="1">
      <alignment horizontal="center" vertical="center" textRotation="90" wrapText="1"/>
    </xf>
    <xf numFmtId="0" fontId="12" fillId="0" borderId="24" xfId="0" applyFont="1" applyBorder="1" applyAlignment="1">
      <alignment horizontal="center" vertical="center" wrapText="1"/>
    </xf>
    <xf numFmtId="165" fontId="6" fillId="3" borderId="1" xfId="2" applyNumberFormat="1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10" fontId="0" fillId="0" borderId="27" xfId="0" applyNumberFormat="1" applyBorder="1" applyAlignment="1">
      <alignment horizontal="center"/>
    </xf>
    <xf numFmtId="9" fontId="0" fillId="0" borderId="27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27" xfId="1" applyNumberFormat="1" applyFont="1" applyBorder="1" applyAlignment="1">
      <alignment horizontal="center"/>
    </xf>
    <xf numFmtId="167" fontId="0" fillId="0" borderId="27" xfId="1" applyNumberFormat="1" applyFont="1" applyBorder="1"/>
    <xf numFmtId="0" fontId="12" fillId="0" borderId="0" xfId="0" applyFont="1" applyAlignment="1">
      <alignment horizontal="center"/>
    </xf>
    <xf numFmtId="0" fontId="12" fillId="0" borderId="27" xfId="0" applyFont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textRotation="90" wrapText="1"/>
    </xf>
    <xf numFmtId="0" fontId="12" fillId="6" borderId="36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1" fontId="12" fillId="0" borderId="36" xfId="0" applyNumberFormat="1" applyFont="1" applyBorder="1" applyAlignment="1">
      <alignment horizontal="center" vertical="center" wrapText="1"/>
    </xf>
    <xf numFmtId="0" fontId="12" fillId="0" borderId="36" xfId="0" applyNumberFormat="1" applyFont="1" applyBorder="1" applyAlignment="1">
      <alignment horizontal="center" vertical="center" textRotation="90" wrapText="1"/>
    </xf>
    <xf numFmtId="0" fontId="12" fillId="0" borderId="37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justify" vertical="center" wrapText="1"/>
    </xf>
    <xf numFmtId="0" fontId="12" fillId="10" borderId="38" xfId="0" applyFont="1" applyFill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1" fontId="12" fillId="0" borderId="45" xfId="0" applyNumberFormat="1" applyFont="1" applyBorder="1" applyAlignment="1">
      <alignment horizontal="center" vertical="center" wrapText="1"/>
    </xf>
    <xf numFmtId="0" fontId="12" fillId="0" borderId="46" xfId="0" applyNumberFormat="1" applyFont="1" applyBorder="1" applyAlignment="1">
      <alignment horizontal="center" vertical="center" textRotation="90" wrapText="1"/>
    </xf>
    <xf numFmtId="0" fontId="12" fillId="0" borderId="37" xfId="0" applyNumberFormat="1" applyFont="1" applyBorder="1" applyAlignment="1">
      <alignment horizontal="center" vertical="center" textRotation="90" wrapText="1"/>
    </xf>
    <xf numFmtId="166" fontId="0" fillId="0" borderId="27" xfId="0" applyNumberFormat="1" applyBorder="1" applyAlignment="1">
      <alignment horizontal="right"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/>
    <xf numFmtId="1" fontId="11" fillId="0" borderId="0" xfId="0" applyNumberFormat="1" applyFont="1"/>
    <xf numFmtId="0" fontId="11" fillId="0" borderId="0" xfId="0" applyFont="1" applyAlignment="1">
      <alignment textRotation="90"/>
    </xf>
    <xf numFmtId="0" fontId="11" fillId="0" borderId="0" xfId="0" applyFont="1" applyAlignment="1">
      <alignment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0" xfId="0" applyFont="1" applyAlignment="1"/>
    <xf numFmtId="1" fontId="13" fillId="0" borderId="0" xfId="0" applyNumberFormat="1" applyFont="1"/>
    <xf numFmtId="0" fontId="13" fillId="0" borderId="0" xfId="0" applyFont="1" applyAlignment="1">
      <alignment textRotation="90"/>
    </xf>
    <xf numFmtId="0" fontId="13" fillId="0" borderId="0" xfId="0" applyFont="1" applyAlignment="1">
      <alignment wrapText="1"/>
    </xf>
    <xf numFmtId="0" fontId="12" fillId="0" borderId="47" xfId="0" applyFont="1" applyBorder="1" applyAlignment="1">
      <alignment horizontal="center" vertical="center" wrapText="1"/>
    </xf>
    <xf numFmtId="1" fontId="12" fillId="0" borderId="27" xfId="0" applyNumberFormat="1" applyFont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textRotation="90" wrapText="1"/>
    </xf>
    <xf numFmtId="0" fontId="13" fillId="4" borderId="10" xfId="0" applyFont="1" applyFill="1" applyBorder="1" applyAlignment="1">
      <alignment horizontal="center" vertical="center" textRotation="90" wrapText="1"/>
    </xf>
    <xf numFmtId="0" fontId="13" fillId="4" borderId="8" xfId="0" applyFont="1" applyFill="1" applyBorder="1" applyAlignment="1">
      <alignment horizontal="center" vertical="center" textRotation="90" wrapText="1"/>
    </xf>
    <xf numFmtId="0" fontId="13" fillId="4" borderId="11" xfId="0" applyFont="1" applyFill="1" applyBorder="1" applyAlignment="1">
      <alignment horizontal="center" vertical="center" textRotation="90" wrapText="1"/>
    </xf>
    <xf numFmtId="1" fontId="13" fillId="4" borderId="8" xfId="0" applyNumberFormat="1" applyFont="1" applyFill="1" applyBorder="1" applyAlignment="1">
      <alignment horizontal="center" vertical="center" textRotation="90" wrapText="1"/>
    </xf>
    <xf numFmtId="1" fontId="13" fillId="4" borderId="11" xfId="0" applyNumberFormat="1" applyFont="1" applyFill="1" applyBorder="1" applyAlignment="1">
      <alignment horizontal="center" vertical="center" textRotation="90" wrapText="1"/>
    </xf>
    <xf numFmtId="0" fontId="11" fillId="11" borderId="48" xfId="0" applyFont="1" applyFill="1" applyBorder="1" applyAlignment="1">
      <alignment horizontal="left" vertical="center" wrapText="1"/>
    </xf>
    <xf numFmtId="0" fontId="11" fillId="11" borderId="49" xfId="0" applyFont="1" applyFill="1" applyBorder="1" applyAlignment="1">
      <alignment horizontal="left" vertical="center" wrapText="1"/>
    </xf>
    <xf numFmtId="0" fontId="11" fillId="11" borderId="50" xfId="0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textRotation="90" wrapText="1"/>
    </xf>
    <xf numFmtId="0" fontId="13" fillId="4" borderId="19" xfId="0" applyFont="1" applyFill="1" applyBorder="1" applyAlignment="1">
      <alignment horizontal="center" vertical="center" textRotation="90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textRotation="90" wrapText="1"/>
    </xf>
    <xf numFmtId="0" fontId="13" fillId="4" borderId="12" xfId="0" applyFont="1" applyFill="1" applyBorder="1" applyAlignment="1">
      <alignment horizontal="center" vertical="center" textRotation="90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32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2" fillId="6" borderId="27" xfId="0" applyFont="1" applyFill="1" applyBorder="1" applyAlignment="1">
      <alignment horizontal="justify" vertical="center" wrapText="1"/>
    </xf>
    <xf numFmtId="0" fontId="0" fillId="0" borderId="27" xfId="0" applyBorder="1" applyAlignment="1">
      <alignment horizontal="center"/>
    </xf>
    <xf numFmtId="0" fontId="7" fillId="2" borderId="28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30" xfId="0" applyFont="1" applyFill="1" applyBorder="1" applyAlignment="1">
      <alignment horizontal="center"/>
    </xf>
    <xf numFmtId="0" fontId="13" fillId="4" borderId="2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textRotation="90"/>
    </xf>
    <xf numFmtId="0" fontId="7" fillId="2" borderId="5" xfId="0" applyFont="1" applyFill="1" applyBorder="1" applyAlignment="1">
      <alignment horizontal="center" vertical="center" textRotation="90"/>
    </xf>
    <xf numFmtId="0" fontId="1" fillId="0" borderId="0" xfId="0" applyFont="1" applyAlignment="1">
      <alignment horizontal="center"/>
    </xf>
  </cellXfs>
  <cellStyles count="11">
    <cellStyle name="Activity" xfId="5"/>
    <cellStyle name="Hipervínculo" xfId="9" builtinId="8" hidden="1"/>
    <cellStyle name="Hipervínculo visitado" xfId="10" builtinId="9" hidden="1"/>
    <cellStyle name="Label" xfId="4"/>
    <cellStyle name="Moneda" xfId="1" builtinId="4"/>
    <cellStyle name="Normal" xfId="0" builtinId="0"/>
    <cellStyle name="Percent Complete" xfId="6"/>
    <cellStyle name="Period Headers" xfId="8"/>
    <cellStyle name="Period Highlight Control" xfId="3"/>
    <cellStyle name="Porcentaje" xfId="2" builtinId="5"/>
    <cellStyle name="Project Headers" xfId="7"/>
  </cellStyles>
  <dxfs count="42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ranosorioabogados/Documents/Clientes/Servicio%20Geol&#243;gico%20Colombiano/Contrato%20602-2013/Geof&#237;sica%20Aerotransportada/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51"/>
  <sheetViews>
    <sheetView showGridLines="0" zoomScale="70" zoomScaleNormal="70" zoomScaleSheetLayoutView="20" zoomScalePageLayoutView="90" workbookViewId="0">
      <pane xSplit="8" ySplit="4" topLeftCell="I5" activePane="bottomRight" state="frozen"/>
      <selection pane="topRight" activeCell="I1" sqref="I1"/>
      <selection pane="bottomLeft" activeCell="A5" sqref="A5"/>
      <selection pane="bottomRight" activeCell="H3" sqref="H3:H4"/>
    </sheetView>
  </sheetViews>
  <sheetFormatPr baseColWidth="10" defaultColWidth="6.7109375" defaultRowHeight="12.75" x14ac:dyDescent="0.2"/>
  <cols>
    <col min="1" max="1" width="2.7109375" style="18" customWidth="1"/>
    <col min="2" max="5" width="4.7109375" style="18" customWidth="1"/>
    <col min="6" max="6" width="6" style="18" customWidth="1"/>
    <col min="7" max="7" width="27.28515625" style="58" bestFit="1" customWidth="1"/>
    <col min="8" max="8" width="54.5703125" style="27" customWidth="1"/>
    <col min="9" max="10" width="4.42578125" style="18" bestFit="1" customWidth="1"/>
    <col min="11" max="11" width="5.28515625" style="28" customWidth="1"/>
    <col min="12" max="12" width="6.7109375" style="18"/>
    <col min="13" max="13" width="50" style="27" bestFit="1" customWidth="1"/>
    <col min="14" max="14" width="29.140625" style="29" customWidth="1"/>
    <col min="15" max="15" width="3.28515625" style="18" bestFit="1" customWidth="1"/>
    <col min="16" max="16" width="13" style="18" customWidth="1"/>
    <col min="17" max="17" width="23.42578125" style="28" customWidth="1"/>
    <col min="18" max="18" width="6.7109375" style="18"/>
    <col min="19" max="19" width="8" style="18" customWidth="1"/>
    <col min="20" max="22" width="19.140625" style="40" customWidth="1"/>
    <col min="23" max="23" width="24.42578125" style="18" customWidth="1"/>
    <col min="24" max="24" width="23.42578125" style="18" customWidth="1"/>
    <col min="25" max="16384" width="6.7109375" style="18"/>
  </cols>
  <sheetData>
    <row r="2" spans="2:24" ht="38.25" customHeight="1" thickBot="1" x14ac:dyDescent="0.25">
      <c r="B2" s="101" t="s">
        <v>165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3"/>
    </row>
    <row r="3" spans="2:24" s="19" customFormat="1" x14ac:dyDescent="0.25">
      <c r="B3" s="95" t="s">
        <v>0</v>
      </c>
      <c r="C3" s="97" t="s">
        <v>1</v>
      </c>
      <c r="D3" s="97" t="s">
        <v>2</v>
      </c>
      <c r="E3" s="97" t="s">
        <v>3</v>
      </c>
      <c r="F3" s="119" t="s">
        <v>4</v>
      </c>
      <c r="G3" s="121" t="s">
        <v>5</v>
      </c>
      <c r="H3" s="123" t="s">
        <v>6</v>
      </c>
      <c r="I3" s="95" t="s">
        <v>7</v>
      </c>
      <c r="J3" s="97" t="s">
        <v>8</v>
      </c>
      <c r="K3" s="99" t="s">
        <v>9</v>
      </c>
      <c r="L3" s="108" t="s">
        <v>10</v>
      </c>
      <c r="M3" s="110" t="s">
        <v>11</v>
      </c>
      <c r="N3" s="112" t="s">
        <v>12</v>
      </c>
      <c r="O3" s="116" t="s">
        <v>20</v>
      </c>
      <c r="P3" s="118"/>
      <c r="Q3" s="118"/>
      <c r="R3" s="118"/>
      <c r="S3" s="117"/>
      <c r="T3" s="114" t="s">
        <v>16</v>
      </c>
      <c r="U3" s="104" t="s">
        <v>17</v>
      </c>
      <c r="V3" s="106" t="s">
        <v>102</v>
      </c>
      <c r="W3" s="116" t="s">
        <v>19</v>
      </c>
      <c r="X3" s="117"/>
    </row>
    <row r="4" spans="2:24" s="22" customFormat="1" ht="79.5" customHeight="1" thickBot="1" x14ac:dyDescent="0.3">
      <c r="B4" s="96"/>
      <c r="C4" s="98"/>
      <c r="D4" s="98"/>
      <c r="E4" s="98"/>
      <c r="F4" s="120"/>
      <c r="G4" s="122"/>
      <c r="H4" s="124"/>
      <c r="I4" s="96"/>
      <c r="J4" s="98"/>
      <c r="K4" s="100"/>
      <c r="L4" s="109"/>
      <c r="M4" s="111"/>
      <c r="N4" s="113"/>
      <c r="O4" s="30" t="s">
        <v>7</v>
      </c>
      <c r="P4" s="20" t="s">
        <v>8</v>
      </c>
      <c r="Q4" s="42" t="s">
        <v>13</v>
      </c>
      <c r="R4" s="21" t="s">
        <v>10</v>
      </c>
      <c r="S4" s="31" t="s">
        <v>15</v>
      </c>
      <c r="T4" s="115"/>
      <c r="U4" s="105"/>
      <c r="V4" s="107"/>
      <c r="W4" s="62" t="s">
        <v>18</v>
      </c>
      <c r="X4" s="61" t="s">
        <v>21</v>
      </c>
    </row>
    <row r="5" spans="2:24" s="22" customFormat="1" ht="109.5" customHeight="1" x14ac:dyDescent="0.25">
      <c r="B5" s="34">
        <v>1</v>
      </c>
      <c r="C5" s="24" t="s">
        <v>22</v>
      </c>
      <c r="D5" s="24" t="s">
        <v>24</v>
      </c>
      <c r="E5" s="24" t="s">
        <v>29</v>
      </c>
      <c r="F5" s="37" t="s">
        <v>30</v>
      </c>
      <c r="G5" s="36" t="s">
        <v>115</v>
      </c>
      <c r="H5" s="38" t="s">
        <v>134</v>
      </c>
      <c r="I5" s="75">
        <v>2</v>
      </c>
      <c r="J5" s="76">
        <v>1</v>
      </c>
      <c r="K5" s="77">
        <f>+I5+J5</f>
        <v>3</v>
      </c>
      <c r="L5" s="78" t="str">
        <f>IF(K5&lt;=4,"Riesgo Bajo",IF(K5=5,"Riesgo Medio",IF(K5&lt;=7,"Riesgo Alto",IF(K5&gt;=8,"Riesgo Extremo"))))</f>
        <v>Riesgo Bajo</v>
      </c>
      <c r="M5" s="32" t="s">
        <v>73</v>
      </c>
      <c r="N5" s="41" t="s">
        <v>116</v>
      </c>
      <c r="O5" s="34">
        <v>3</v>
      </c>
      <c r="P5" s="23">
        <v>2</v>
      </c>
      <c r="Q5" s="25">
        <f t="shared" ref="Q5:Q17" si="0">+O5+P5</f>
        <v>5</v>
      </c>
      <c r="R5" s="26" t="str">
        <f t="shared" ref="R5:R17" si="1">IF(Q5&lt;=4,"Riesgo Bajo",IF(Q5=5,"Riesgo Medio",IF(Q5&lt;=7,"Riesgo Alto",IF(Q5&gt;=8,"Riesgo Extremo"))))</f>
        <v>Riesgo Medio</v>
      </c>
      <c r="S5" s="35" t="s">
        <v>80</v>
      </c>
      <c r="T5" s="70" t="s">
        <v>73</v>
      </c>
      <c r="U5" s="23" t="s">
        <v>117</v>
      </c>
      <c r="V5" s="35" t="s">
        <v>118</v>
      </c>
      <c r="W5" s="34" t="s">
        <v>119</v>
      </c>
      <c r="X5" s="33" t="s">
        <v>120</v>
      </c>
    </row>
    <row r="6" spans="2:24" s="22" customFormat="1" ht="80.099999999999994" customHeight="1" x14ac:dyDescent="0.25">
      <c r="B6" s="34">
        <v>2</v>
      </c>
      <c r="C6" s="24" t="s">
        <v>22</v>
      </c>
      <c r="D6" s="24" t="s">
        <v>24</v>
      </c>
      <c r="E6" s="24" t="s">
        <v>29</v>
      </c>
      <c r="F6" s="37" t="s">
        <v>30</v>
      </c>
      <c r="G6" s="36" t="s">
        <v>121</v>
      </c>
      <c r="H6" s="38" t="s">
        <v>122</v>
      </c>
      <c r="I6" s="34">
        <v>2</v>
      </c>
      <c r="J6" s="23">
        <v>2</v>
      </c>
      <c r="K6" s="25">
        <f t="shared" ref="K6:K9" si="2">+I6+J6</f>
        <v>4</v>
      </c>
      <c r="L6" s="39" t="str">
        <f t="shared" ref="L6:L11" si="3">IF(K6&lt;=4,"Riesgo Bajo",IF(K6=5,"Riesgo Medio",IF(K6&lt;=7,"Riesgo Alto",IF(K6&gt;=8,"Riesgo Extremo"))))</f>
        <v>Riesgo Bajo</v>
      </c>
      <c r="M6" s="32" t="s">
        <v>73</v>
      </c>
      <c r="N6" s="41" t="s">
        <v>116</v>
      </c>
      <c r="O6" s="34">
        <v>2</v>
      </c>
      <c r="P6" s="23">
        <v>2</v>
      </c>
      <c r="Q6" s="25">
        <f t="shared" si="0"/>
        <v>4</v>
      </c>
      <c r="R6" s="26" t="str">
        <f t="shared" si="1"/>
        <v>Riesgo Bajo</v>
      </c>
      <c r="S6" s="35" t="s">
        <v>80</v>
      </c>
      <c r="T6" s="70" t="s">
        <v>73</v>
      </c>
      <c r="U6" s="23" t="s">
        <v>117</v>
      </c>
      <c r="V6" s="35" t="s">
        <v>118</v>
      </c>
      <c r="W6" s="34" t="s">
        <v>123</v>
      </c>
      <c r="X6" s="33" t="s">
        <v>120</v>
      </c>
    </row>
    <row r="7" spans="2:24" s="22" customFormat="1" ht="121.5" customHeight="1" x14ac:dyDescent="0.25">
      <c r="B7" s="34">
        <v>3</v>
      </c>
      <c r="C7" s="24" t="s">
        <v>23</v>
      </c>
      <c r="D7" s="24" t="s">
        <v>25</v>
      </c>
      <c r="E7" s="24" t="s">
        <v>29</v>
      </c>
      <c r="F7" s="37" t="s">
        <v>33</v>
      </c>
      <c r="G7" s="36" t="s">
        <v>139</v>
      </c>
      <c r="H7" s="38" t="s">
        <v>140</v>
      </c>
      <c r="I7" s="34">
        <v>3</v>
      </c>
      <c r="J7" s="23">
        <v>2</v>
      </c>
      <c r="K7" s="25">
        <f t="shared" si="2"/>
        <v>5</v>
      </c>
      <c r="L7" s="39" t="str">
        <f t="shared" si="3"/>
        <v>Riesgo Medio</v>
      </c>
      <c r="M7" s="32" t="s">
        <v>106</v>
      </c>
      <c r="N7" s="41" t="s">
        <v>116</v>
      </c>
      <c r="O7" s="34">
        <v>3</v>
      </c>
      <c r="P7" s="23">
        <v>2</v>
      </c>
      <c r="Q7" s="25">
        <f t="shared" si="0"/>
        <v>5</v>
      </c>
      <c r="R7" s="26" t="str">
        <f t="shared" si="1"/>
        <v>Riesgo Medio</v>
      </c>
      <c r="S7" s="35" t="s">
        <v>80</v>
      </c>
      <c r="T7" s="70" t="s">
        <v>73</v>
      </c>
      <c r="U7" s="23" t="s">
        <v>107</v>
      </c>
      <c r="V7" s="35" t="s">
        <v>103</v>
      </c>
      <c r="W7" s="34" t="s">
        <v>123</v>
      </c>
      <c r="X7" s="33" t="s">
        <v>120</v>
      </c>
    </row>
    <row r="8" spans="2:24" s="22" customFormat="1" ht="102.75" customHeight="1" x14ac:dyDescent="0.25">
      <c r="B8" s="34">
        <v>4</v>
      </c>
      <c r="C8" s="24" t="s">
        <v>23</v>
      </c>
      <c r="D8" s="24" t="s">
        <v>25</v>
      </c>
      <c r="E8" s="24" t="s">
        <v>29</v>
      </c>
      <c r="F8" s="37" t="s">
        <v>36</v>
      </c>
      <c r="G8" s="36" t="s">
        <v>141</v>
      </c>
      <c r="H8" s="38" t="s">
        <v>142</v>
      </c>
      <c r="I8" s="34">
        <v>4</v>
      </c>
      <c r="J8" s="23">
        <v>3</v>
      </c>
      <c r="K8" s="25">
        <f t="shared" si="2"/>
        <v>7</v>
      </c>
      <c r="L8" s="39" t="str">
        <f t="shared" si="3"/>
        <v>Riesgo Alto</v>
      </c>
      <c r="M8" s="32" t="s">
        <v>106</v>
      </c>
      <c r="N8" s="41" t="s">
        <v>143</v>
      </c>
      <c r="O8" s="34">
        <v>3</v>
      </c>
      <c r="P8" s="23">
        <v>2</v>
      </c>
      <c r="Q8" s="25">
        <f t="shared" si="0"/>
        <v>5</v>
      </c>
      <c r="R8" s="26" t="str">
        <f t="shared" si="1"/>
        <v>Riesgo Medio</v>
      </c>
      <c r="S8" s="35" t="s">
        <v>80</v>
      </c>
      <c r="T8" s="70" t="s">
        <v>73</v>
      </c>
      <c r="U8" s="23" t="s">
        <v>107</v>
      </c>
      <c r="V8" s="35" t="s">
        <v>103</v>
      </c>
      <c r="W8" s="34" t="s">
        <v>124</v>
      </c>
      <c r="X8" s="35" t="s">
        <v>125</v>
      </c>
    </row>
    <row r="9" spans="2:24" s="22" customFormat="1" ht="96" customHeight="1" x14ac:dyDescent="0.25">
      <c r="B9" s="34">
        <v>6</v>
      </c>
      <c r="C9" s="44" t="s">
        <v>23</v>
      </c>
      <c r="D9" s="44" t="s">
        <v>24</v>
      </c>
      <c r="E9" s="44" t="s">
        <v>29</v>
      </c>
      <c r="F9" s="45" t="s">
        <v>31</v>
      </c>
      <c r="G9" s="36" t="s">
        <v>145</v>
      </c>
      <c r="H9" s="38" t="s">
        <v>94</v>
      </c>
      <c r="I9" s="43">
        <v>3</v>
      </c>
      <c r="J9" s="23">
        <v>3</v>
      </c>
      <c r="K9" s="25">
        <f t="shared" si="2"/>
        <v>6</v>
      </c>
      <c r="L9" s="39" t="str">
        <f t="shared" si="3"/>
        <v>Riesgo Alto</v>
      </c>
      <c r="M9" s="32" t="s">
        <v>73</v>
      </c>
      <c r="N9" s="41" t="s">
        <v>126</v>
      </c>
      <c r="O9" s="43">
        <v>2</v>
      </c>
      <c r="P9" s="46">
        <v>4</v>
      </c>
      <c r="Q9" s="25">
        <f t="shared" si="0"/>
        <v>6</v>
      </c>
      <c r="R9" s="26" t="str">
        <f t="shared" si="1"/>
        <v>Riesgo Alto</v>
      </c>
      <c r="S9" s="35" t="s">
        <v>80</v>
      </c>
      <c r="T9" s="70" t="s">
        <v>73</v>
      </c>
      <c r="U9" s="23" t="s">
        <v>107</v>
      </c>
      <c r="V9" s="35" t="s">
        <v>103</v>
      </c>
      <c r="W9" s="34" t="s">
        <v>127</v>
      </c>
      <c r="X9" s="33" t="s">
        <v>144</v>
      </c>
    </row>
    <row r="10" spans="2:24" s="22" customFormat="1" ht="96" customHeight="1" x14ac:dyDescent="0.25">
      <c r="B10" s="34">
        <v>7</v>
      </c>
      <c r="C10" s="44" t="s">
        <v>22</v>
      </c>
      <c r="D10" s="44" t="s">
        <v>25</v>
      </c>
      <c r="E10" s="44" t="s">
        <v>29</v>
      </c>
      <c r="F10" s="45" t="s">
        <v>32</v>
      </c>
      <c r="G10" s="36" t="s">
        <v>128</v>
      </c>
      <c r="H10" s="38" t="s">
        <v>146</v>
      </c>
      <c r="I10" s="43">
        <v>4</v>
      </c>
      <c r="J10" s="23">
        <v>3</v>
      </c>
      <c r="K10" s="25">
        <f t="shared" ref="K10" si="4">+I10+J10</f>
        <v>7</v>
      </c>
      <c r="L10" s="39" t="str">
        <f t="shared" ref="L10" si="5">IF(K10&lt;=4,"Riesgo Bajo",IF(K10=5,"Riesgo Medio",IF(K10&lt;=7,"Riesgo Alto",IF(K10&gt;=8,"Riesgo Extremo"))))</f>
        <v>Riesgo Alto</v>
      </c>
      <c r="M10" s="32" t="s">
        <v>73</v>
      </c>
      <c r="N10" s="33" t="s">
        <v>129</v>
      </c>
      <c r="O10" s="43">
        <v>4</v>
      </c>
      <c r="P10" s="46">
        <v>4</v>
      </c>
      <c r="Q10" s="47">
        <f t="shared" si="0"/>
        <v>8</v>
      </c>
      <c r="R10" s="48" t="str">
        <f t="shared" si="1"/>
        <v>Riesgo Extremo</v>
      </c>
      <c r="S10" s="49" t="s">
        <v>80</v>
      </c>
      <c r="T10" s="71" t="s">
        <v>73</v>
      </c>
      <c r="U10" s="23" t="s">
        <v>117</v>
      </c>
      <c r="V10" s="35" t="s">
        <v>118</v>
      </c>
      <c r="W10" s="43" t="s">
        <v>147</v>
      </c>
      <c r="X10" s="49" t="s">
        <v>148</v>
      </c>
    </row>
    <row r="11" spans="2:24" s="22" customFormat="1" ht="80.099999999999994" customHeight="1" thickBot="1" x14ac:dyDescent="0.3">
      <c r="B11" s="34">
        <v>9</v>
      </c>
      <c r="C11" s="64" t="s">
        <v>22</v>
      </c>
      <c r="D11" s="64" t="s">
        <v>25</v>
      </c>
      <c r="E11" s="64" t="s">
        <v>29</v>
      </c>
      <c r="F11" s="64" t="s">
        <v>30</v>
      </c>
      <c r="G11" s="65" t="s">
        <v>133</v>
      </c>
      <c r="H11" s="74" t="s">
        <v>130</v>
      </c>
      <c r="I11" s="63">
        <v>3</v>
      </c>
      <c r="J11" s="66">
        <v>3</v>
      </c>
      <c r="K11" s="67">
        <v>5</v>
      </c>
      <c r="L11" s="79" t="str">
        <f t="shared" si="3"/>
        <v>Riesgo Medio</v>
      </c>
      <c r="M11" s="63" t="s">
        <v>73</v>
      </c>
      <c r="N11" s="73" t="s">
        <v>131</v>
      </c>
      <c r="O11" s="63">
        <v>2</v>
      </c>
      <c r="P11" s="66">
        <v>3</v>
      </c>
      <c r="Q11" s="67">
        <f t="shared" si="0"/>
        <v>5</v>
      </c>
      <c r="R11" s="68" t="str">
        <f t="shared" si="1"/>
        <v>Riesgo Medio</v>
      </c>
      <c r="S11" s="69" t="s">
        <v>80</v>
      </c>
      <c r="T11" s="72" t="s">
        <v>73</v>
      </c>
      <c r="U11" s="66" t="s">
        <v>108</v>
      </c>
      <c r="V11" s="66" t="s">
        <v>103</v>
      </c>
      <c r="W11" s="66" t="s">
        <v>127</v>
      </c>
      <c r="X11" s="69" t="s">
        <v>132</v>
      </c>
    </row>
    <row r="12" spans="2:24" ht="60.75" x14ac:dyDescent="0.2">
      <c r="B12" s="34">
        <v>10</v>
      </c>
      <c r="C12" s="24" t="s">
        <v>22</v>
      </c>
      <c r="D12" s="24" t="s">
        <v>24</v>
      </c>
      <c r="E12" s="24" t="s">
        <v>26</v>
      </c>
      <c r="F12" s="37" t="s">
        <v>33</v>
      </c>
      <c r="G12" s="36" t="s">
        <v>149</v>
      </c>
      <c r="H12" s="38" t="s">
        <v>94</v>
      </c>
      <c r="I12" s="34">
        <v>1</v>
      </c>
      <c r="J12" s="23">
        <v>4</v>
      </c>
      <c r="K12" s="25">
        <f t="shared" ref="K12:K17" si="6">+I12+J12</f>
        <v>5</v>
      </c>
      <c r="L12" s="39" t="str">
        <f>IF(K12&lt;=4,"Riesgo Bajo",IF(K12=5,"Riesgo Medio",IF(K12&lt;=7,"Riesgo Alto",IF(K12&gt;=8,"Riesgo Extremo"))))</f>
        <v>Riesgo Medio</v>
      </c>
      <c r="M12" s="32" t="s">
        <v>93</v>
      </c>
      <c r="N12" s="33" t="s">
        <v>150</v>
      </c>
      <c r="O12" s="34">
        <v>1</v>
      </c>
      <c r="P12" s="23">
        <v>4</v>
      </c>
      <c r="Q12" s="25">
        <f t="shared" si="0"/>
        <v>5</v>
      </c>
      <c r="R12" s="26" t="str">
        <f t="shared" si="1"/>
        <v>Riesgo Medio</v>
      </c>
      <c r="S12" s="35" t="s">
        <v>80</v>
      </c>
      <c r="T12" s="32" t="s">
        <v>93</v>
      </c>
      <c r="U12" s="93" t="s">
        <v>151</v>
      </c>
      <c r="V12" s="35" t="s">
        <v>152</v>
      </c>
      <c r="W12" s="34" t="s">
        <v>153</v>
      </c>
      <c r="X12" s="33" t="s">
        <v>154</v>
      </c>
    </row>
    <row r="13" spans="2:24" ht="82.5" customHeight="1" x14ac:dyDescent="0.2">
      <c r="B13" s="34">
        <v>11</v>
      </c>
      <c r="C13" s="24" t="s">
        <v>22</v>
      </c>
      <c r="D13" s="24" t="s">
        <v>24</v>
      </c>
      <c r="E13" s="24" t="s">
        <v>26</v>
      </c>
      <c r="F13" s="37" t="s">
        <v>33</v>
      </c>
      <c r="G13" s="36" t="s">
        <v>155</v>
      </c>
      <c r="H13" s="38" t="s">
        <v>94</v>
      </c>
      <c r="I13" s="34">
        <v>3</v>
      </c>
      <c r="J13" s="23">
        <v>4</v>
      </c>
      <c r="K13" s="25">
        <f t="shared" si="6"/>
        <v>7</v>
      </c>
      <c r="L13" s="39" t="str">
        <f t="shared" ref="L13:L17" si="7">IF(K13&lt;=4,"Riesgo Bajo",IF(K13=5,"Riesgo Medio",IF(K13&lt;=7,"Riesgo Alto",IF(K13&gt;=8,"Riesgo Extremo"))))</f>
        <v>Riesgo Alto</v>
      </c>
      <c r="M13" s="32" t="s">
        <v>93</v>
      </c>
      <c r="N13" s="33" t="s">
        <v>156</v>
      </c>
      <c r="O13" s="34">
        <v>1</v>
      </c>
      <c r="P13" s="23">
        <v>4</v>
      </c>
      <c r="Q13" s="25">
        <f t="shared" si="0"/>
        <v>5</v>
      </c>
      <c r="R13" s="26" t="str">
        <f t="shared" si="1"/>
        <v>Riesgo Medio</v>
      </c>
      <c r="S13" s="35" t="s">
        <v>80</v>
      </c>
      <c r="T13" s="32" t="s">
        <v>93</v>
      </c>
      <c r="U13" s="93" t="s">
        <v>151</v>
      </c>
      <c r="V13" s="35" t="s">
        <v>152</v>
      </c>
      <c r="W13" s="34" t="s">
        <v>157</v>
      </c>
      <c r="X13" s="33" t="s">
        <v>154</v>
      </c>
    </row>
    <row r="14" spans="2:24" ht="63.75" x14ac:dyDescent="0.2">
      <c r="B14" s="34">
        <v>12</v>
      </c>
      <c r="C14" s="24" t="s">
        <v>22</v>
      </c>
      <c r="D14" s="24" t="s">
        <v>24</v>
      </c>
      <c r="E14" s="24" t="s">
        <v>26</v>
      </c>
      <c r="F14" s="37" t="s">
        <v>30</v>
      </c>
      <c r="G14" s="36" t="s">
        <v>158</v>
      </c>
      <c r="H14" s="38" t="s">
        <v>94</v>
      </c>
      <c r="I14" s="34">
        <v>3</v>
      </c>
      <c r="J14" s="23">
        <v>4</v>
      </c>
      <c r="K14" s="25">
        <f t="shared" si="6"/>
        <v>7</v>
      </c>
      <c r="L14" s="39" t="str">
        <f t="shared" si="7"/>
        <v>Riesgo Alto</v>
      </c>
      <c r="M14" s="32" t="s">
        <v>93</v>
      </c>
      <c r="N14" s="33" t="s">
        <v>156</v>
      </c>
      <c r="O14" s="34">
        <v>1</v>
      </c>
      <c r="P14" s="23">
        <v>4</v>
      </c>
      <c r="Q14" s="25">
        <f t="shared" si="0"/>
        <v>5</v>
      </c>
      <c r="R14" s="26" t="str">
        <f t="shared" si="1"/>
        <v>Riesgo Medio</v>
      </c>
      <c r="S14" s="35" t="s">
        <v>80</v>
      </c>
      <c r="T14" s="32" t="s">
        <v>93</v>
      </c>
      <c r="U14" s="93" t="s">
        <v>151</v>
      </c>
      <c r="V14" s="35" t="s">
        <v>152</v>
      </c>
      <c r="W14" s="34" t="s">
        <v>157</v>
      </c>
      <c r="X14" s="33" t="s">
        <v>154</v>
      </c>
    </row>
    <row r="15" spans="2:24" ht="66.75" x14ac:dyDescent="0.2">
      <c r="B15" s="34">
        <v>13</v>
      </c>
      <c r="C15" s="24" t="s">
        <v>22</v>
      </c>
      <c r="D15" s="24" t="s">
        <v>24</v>
      </c>
      <c r="E15" s="24" t="s">
        <v>26</v>
      </c>
      <c r="F15" s="37" t="s">
        <v>31</v>
      </c>
      <c r="G15" s="36" t="s">
        <v>159</v>
      </c>
      <c r="H15" s="38" t="s">
        <v>94</v>
      </c>
      <c r="I15" s="34">
        <v>1</v>
      </c>
      <c r="J15" s="23">
        <v>3</v>
      </c>
      <c r="K15" s="25">
        <f t="shared" si="6"/>
        <v>4</v>
      </c>
      <c r="L15" s="39" t="str">
        <f t="shared" si="7"/>
        <v>Riesgo Bajo</v>
      </c>
      <c r="M15" s="32" t="s">
        <v>93</v>
      </c>
      <c r="N15" s="33" t="s">
        <v>150</v>
      </c>
      <c r="O15" s="34">
        <v>1</v>
      </c>
      <c r="P15" s="23">
        <v>3</v>
      </c>
      <c r="Q15" s="25">
        <f t="shared" si="0"/>
        <v>4</v>
      </c>
      <c r="R15" s="26" t="str">
        <f t="shared" si="1"/>
        <v>Riesgo Bajo</v>
      </c>
      <c r="S15" s="35" t="s">
        <v>80</v>
      </c>
      <c r="T15" s="32" t="s">
        <v>93</v>
      </c>
      <c r="U15" s="93" t="s">
        <v>151</v>
      </c>
      <c r="V15" s="35" t="s">
        <v>152</v>
      </c>
      <c r="W15" s="34" t="s">
        <v>153</v>
      </c>
      <c r="X15" s="33" t="s">
        <v>154</v>
      </c>
    </row>
    <row r="16" spans="2:24" ht="76.5" x14ac:dyDescent="0.2">
      <c r="B16" s="34">
        <v>14</v>
      </c>
      <c r="C16" s="24" t="s">
        <v>22</v>
      </c>
      <c r="D16" s="24" t="s">
        <v>24</v>
      </c>
      <c r="E16" s="24" t="s">
        <v>26</v>
      </c>
      <c r="F16" s="37" t="s">
        <v>33</v>
      </c>
      <c r="G16" s="36" t="s">
        <v>160</v>
      </c>
      <c r="H16" s="38" t="s">
        <v>161</v>
      </c>
      <c r="I16" s="34">
        <v>1</v>
      </c>
      <c r="J16" s="23">
        <v>4</v>
      </c>
      <c r="K16" s="25">
        <f t="shared" si="6"/>
        <v>5</v>
      </c>
      <c r="L16" s="39" t="str">
        <f t="shared" si="7"/>
        <v>Riesgo Medio</v>
      </c>
      <c r="M16" s="32" t="s">
        <v>93</v>
      </c>
      <c r="N16" s="33" t="s">
        <v>162</v>
      </c>
      <c r="O16" s="34">
        <v>1</v>
      </c>
      <c r="P16" s="23">
        <v>4</v>
      </c>
      <c r="Q16" s="25">
        <f t="shared" si="0"/>
        <v>5</v>
      </c>
      <c r="R16" s="26" t="str">
        <f t="shared" si="1"/>
        <v>Riesgo Medio</v>
      </c>
      <c r="S16" s="35" t="s">
        <v>80</v>
      </c>
      <c r="T16" s="32" t="s">
        <v>93</v>
      </c>
      <c r="U16" s="93" t="s">
        <v>151</v>
      </c>
      <c r="V16" s="35" t="s">
        <v>152</v>
      </c>
      <c r="W16" s="34" t="s">
        <v>153</v>
      </c>
      <c r="X16" s="33" t="s">
        <v>154</v>
      </c>
    </row>
    <row r="17" spans="2:24" ht="63.75" x14ac:dyDescent="0.2">
      <c r="B17" s="34">
        <v>15</v>
      </c>
      <c r="C17" s="24" t="s">
        <v>22</v>
      </c>
      <c r="D17" s="24" t="s">
        <v>24</v>
      </c>
      <c r="E17" s="24" t="s">
        <v>26</v>
      </c>
      <c r="F17" s="37" t="s">
        <v>33</v>
      </c>
      <c r="G17" s="36" t="s">
        <v>163</v>
      </c>
      <c r="H17" s="38" t="s">
        <v>164</v>
      </c>
      <c r="I17" s="34">
        <v>1</v>
      </c>
      <c r="J17" s="23">
        <v>5</v>
      </c>
      <c r="K17" s="25">
        <f t="shared" si="6"/>
        <v>6</v>
      </c>
      <c r="L17" s="39" t="str">
        <f t="shared" si="7"/>
        <v>Riesgo Alto</v>
      </c>
      <c r="M17" s="32" t="s">
        <v>93</v>
      </c>
      <c r="N17" s="33" t="s">
        <v>162</v>
      </c>
      <c r="O17" s="34">
        <v>1</v>
      </c>
      <c r="P17" s="23">
        <v>5</v>
      </c>
      <c r="Q17" s="25">
        <f t="shared" si="0"/>
        <v>6</v>
      </c>
      <c r="R17" s="26" t="str">
        <f t="shared" si="1"/>
        <v>Riesgo Alto</v>
      </c>
      <c r="S17" s="35" t="s">
        <v>79</v>
      </c>
      <c r="T17" s="32" t="s">
        <v>93</v>
      </c>
      <c r="U17" s="93" t="s">
        <v>151</v>
      </c>
      <c r="V17" s="35" t="s">
        <v>152</v>
      </c>
      <c r="W17" s="34" t="s">
        <v>153</v>
      </c>
      <c r="X17" s="33" t="s">
        <v>154</v>
      </c>
    </row>
    <row r="19" spans="2:24" x14ac:dyDescent="0.2">
      <c r="B19" s="87"/>
      <c r="C19" s="87"/>
      <c r="D19" s="87"/>
      <c r="E19" s="87"/>
      <c r="F19" s="87"/>
      <c r="G19" s="88"/>
      <c r="H19" s="89"/>
      <c r="I19" s="87"/>
      <c r="J19" s="87"/>
      <c r="K19" s="90"/>
      <c r="L19" s="87"/>
      <c r="M19" s="89"/>
      <c r="N19" s="91"/>
      <c r="O19" s="87"/>
      <c r="P19" s="87"/>
      <c r="Q19" s="90"/>
      <c r="R19" s="87"/>
      <c r="S19" s="87"/>
      <c r="T19" s="92"/>
      <c r="U19" s="86"/>
      <c r="V19" s="86"/>
      <c r="W19" s="81"/>
      <c r="X19" s="81"/>
    </row>
    <row r="20" spans="2:24" x14ac:dyDescent="0.2">
      <c r="B20" s="87"/>
      <c r="C20" s="87"/>
      <c r="D20" s="87"/>
      <c r="E20" s="87"/>
      <c r="F20" s="87"/>
      <c r="G20" s="88"/>
      <c r="H20" s="89"/>
      <c r="I20" s="87"/>
      <c r="J20" s="87"/>
      <c r="K20" s="90"/>
      <c r="L20" s="87"/>
      <c r="M20" s="89"/>
      <c r="N20" s="91"/>
      <c r="O20" s="87"/>
      <c r="P20" s="87"/>
      <c r="Q20" s="90"/>
      <c r="R20" s="87"/>
      <c r="S20" s="87"/>
      <c r="T20" s="92"/>
      <c r="U20" s="86"/>
      <c r="V20" s="86"/>
      <c r="W20" s="81"/>
      <c r="X20" s="81"/>
    </row>
    <row r="21" spans="2:24" x14ac:dyDescent="0.2">
      <c r="B21" s="87"/>
      <c r="C21" s="87"/>
      <c r="D21" s="87"/>
      <c r="E21" s="87"/>
      <c r="F21" s="87"/>
      <c r="G21" s="88"/>
      <c r="H21" s="89"/>
      <c r="I21" s="87"/>
      <c r="J21" s="87"/>
      <c r="K21" s="90"/>
      <c r="L21" s="87"/>
      <c r="M21" s="89"/>
      <c r="N21" s="91"/>
      <c r="O21" s="87"/>
      <c r="P21" s="87"/>
      <c r="Q21" s="90"/>
      <c r="R21" s="87"/>
      <c r="S21" s="87"/>
      <c r="T21" s="92"/>
      <c r="U21" s="86"/>
      <c r="V21" s="86"/>
      <c r="W21" s="81"/>
      <c r="X21" s="81"/>
    </row>
    <row r="22" spans="2:24" x14ac:dyDescent="0.2">
      <c r="B22" s="87"/>
      <c r="C22" s="87"/>
      <c r="D22" s="87"/>
      <c r="E22" s="87"/>
      <c r="F22" s="87"/>
      <c r="G22" s="88"/>
      <c r="H22" s="89"/>
      <c r="I22" s="87"/>
      <c r="J22" s="87"/>
      <c r="K22" s="90"/>
      <c r="L22" s="87"/>
      <c r="M22" s="89"/>
      <c r="N22" s="91"/>
      <c r="O22" s="87"/>
      <c r="P22" s="87"/>
      <c r="Q22" s="90"/>
      <c r="R22" s="87"/>
      <c r="S22" s="87"/>
      <c r="T22" s="92"/>
      <c r="U22" s="86"/>
      <c r="V22" s="86"/>
      <c r="W22" s="81"/>
      <c r="X22" s="81"/>
    </row>
    <row r="23" spans="2:24" x14ac:dyDescent="0.2">
      <c r="B23" s="87"/>
      <c r="C23" s="87" t="s">
        <v>22</v>
      </c>
      <c r="D23" s="87" t="s">
        <v>24</v>
      </c>
      <c r="E23" s="87" t="s">
        <v>26</v>
      </c>
      <c r="F23" s="87"/>
      <c r="G23" s="88" t="s">
        <v>30</v>
      </c>
      <c r="H23" s="87">
        <v>1</v>
      </c>
      <c r="I23" s="87">
        <v>1</v>
      </c>
      <c r="J23" s="87" t="s">
        <v>66</v>
      </c>
      <c r="K23" s="90"/>
      <c r="L23" s="87"/>
      <c r="M23" s="89" t="s">
        <v>73</v>
      </c>
      <c r="N23" s="89" t="s">
        <v>74</v>
      </c>
      <c r="O23" s="87"/>
      <c r="P23" s="87"/>
      <c r="Q23" s="90"/>
      <c r="R23" s="87"/>
      <c r="S23" s="87" t="s">
        <v>79</v>
      </c>
      <c r="T23" s="92"/>
      <c r="U23" s="86"/>
      <c r="V23" s="86"/>
      <c r="W23" s="81"/>
      <c r="X23" s="81"/>
    </row>
    <row r="24" spans="2:24" x14ac:dyDescent="0.2">
      <c r="B24" s="87"/>
      <c r="C24" s="87" t="s">
        <v>23</v>
      </c>
      <c r="D24" s="87" t="s">
        <v>25</v>
      </c>
      <c r="E24" s="87" t="s">
        <v>27</v>
      </c>
      <c r="F24" s="87"/>
      <c r="G24" s="88" t="s">
        <v>36</v>
      </c>
      <c r="H24" s="87">
        <v>2</v>
      </c>
      <c r="I24" s="87">
        <v>2</v>
      </c>
      <c r="J24" s="87" t="s">
        <v>68</v>
      </c>
      <c r="K24" s="90"/>
      <c r="L24" s="87"/>
      <c r="M24" s="89" t="s">
        <v>93</v>
      </c>
      <c r="N24" s="89" t="s">
        <v>75</v>
      </c>
      <c r="O24" s="87"/>
      <c r="P24" s="87"/>
      <c r="Q24" s="90"/>
      <c r="R24" s="87"/>
      <c r="S24" s="87" t="s">
        <v>80</v>
      </c>
      <c r="T24" s="92"/>
      <c r="U24" s="86"/>
      <c r="V24" s="86"/>
      <c r="W24" s="81"/>
      <c r="X24" s="81"/>
    </row>
    <row r="25" spans="2:24" x14ac:dyDescent="0.2">
      <c r="B25" s="87"/>
      <c r="C25" s="87"/>
      <c r="D25" s="87"/>
      <c r="E25" s="87" t="s">
        <v>28</v>
      </c>
      <c r="F25" s="87"/>
      <c r="G25" s="88" t="s">
        <v>31</v>
      </c>
      <c r="H25" s="87">
        <v>3</v>
      </c>
      <c r="I25" s="87">
        <v>3</v>
      </c>
      <c r="J25" s="87" t="s">
        <v>69</v>
      </c>
      <c r="K25" s="90"/>
      <c r="L25" s="87"/>
      <c r="M25" s="89" t="s">
        <v>100</v>
      </c>
      <c r="N25" s="89" t="s">
        <v>76</v>
      </c>
      <c r="O25" s="87"/>
      <c r="P25" s="87"/>
      <c r="Q25" s="90"/>
      <c r="R25" s="87"/>
      <c r="S25" s="87"/>
      <c r="T25" s="92"/>
      <c r="U25" s="86"/>
      <c r="V25" s="86"/>
      <c r="W25" s="81"/>
      <c r="X25" s="81"/>
    </row>
    <row r="26" spans="2:24" x14ac:dyDescent="0.2">
      <c r="B26" s="87"/>
      <c r="C26" s="87"/>
      <c r="D26" s="87"/>
      <c r="E26" s="87" t="s">
        <v>29</v>
      </c>
      <c r="F26" s="87"/>
      <c r="G26" s="88" t="s">
        <v>32</v>
      </c>
      <c r="H26" s="87">
        <v>4</v>
      </c>
      <c r="I26" s="87">
        <v>4</v>
      </c>
      <c r="J26" s="87" t="s">
        <v>71</v>
      </c>
      <c r="K26" s="90"/>
      <c r="L26" s="87"/>
      <c r="M26" s="89" t="s">
        <v>96</v>
      </c>
      <c r="N26" s="89" t="s">
        <v>77</v>
      </c>
      <c r="O26" s="87"/>
      <c r="P26" s="87"/>
      <c r="Q26" s="90"/>
      <c r="R26" s="87"/>
      <c r="S26" s="87"/>
      <c r="T26" s="92"/>
      <c r="U26" s="86"/>
      <c r="V26" s="86"/>
      <c r="W26" s="81"/>
      <c r="X26" s="81"/>
    </row>
    <row r="27" spans="2:24" x14ac:dyDescent="0.2">
      <c r="B27" s="87"/>
      <c r="C27" s="87"/>
      <c r="D27" s="87"/>
      <c r="E27" s="87"/>
      <c r="F27" s="87"/>
      <c r="G27" s="88" t="s">
        <v>33</v>
      </c>
      <c r="H27" s="87">
        <v>5</v>
      </c>
      <c r="I27" s="87">
        <v>5</v>
      </c>
      <c r="J27" s="87"/>
      <c r="K27" s="90"/>
      <c r="L27" s="87"/>
      <c r="M27" s="89" t="s">
        <v>97</v>
      </c>
      <c r="N27" s="89" t="s">
        <v>78</v>
      </c>
      <c r="O27" s="87"/>
      <c r="P27" s="87"/>
      <c r="Q27" s="90"/>
      <c r="R27" s="87"/>
      <c r="S27" s="87"/>
      <c r="T27" s="92"/>
      <c r="U27" s="86"/>
      <c r="V27" s="86"/>
      <c r="W27" s="81"/>
      <c r="X27" s="81"/>
    </row>
    <row r="28" spans="2:24" x14ac:dyDescent="0.2">
      <c r="B28" s="87"/>
      <c r="C28" s="87"/>
      <c r="D28" s="87"/>
      <c r="E28" s="87"/>
      <c r="F28" s="87"/>
      <c r="G28" s="88" t="s">
        <v>34</v>
      </c>
      <c r="H28" s="89"/>
      <c r="I28" s="87"/>
      <c r="J28" s="87"/>
      <c r="K28" s="90"/>
      <c r="L28" s="87"/>
      <c r="M28" s="89" t="s">
        <v>98</v>
      </c>
      <c r="N28" s="91"/>
      <c r="O28" s="87"/>
      <c r="P28" s="87"/>
      <c r="Q28" s="90"/>
      <c r="R28" s="87"/>
      <c r="S28" s="87"/>
      <c r="T28" s="92"/>
      <c r="U28" s="86"/>
      <c r="V28" s="86"/>
      <c r="W28" s="81"/>
      <c r="X28" s="81"/>
    </row>
    <row r="29" spans="2:24" x14ac:dyDescent="0.2">
      <c r="B29" s="87"/>
      <c r="C29" s="87"/>
      <c r="D29" s="87"/>
      <c r="E29" s="87"/>
      <c r="F29" s="87"/>
      <c r="G29" s="88" t="s">
        <v>35</v>
      </c>
      <c r="H29" s="89"/>
      <c r="I29" s="87"/>
      <c r="J29" s="87"/>
      <c r="K29" s="90">
        <v>1</v>
      </c>
      <c r="L29" s="87"/>
      <c r="M29" s="89" t="s">
        <v>101</v>
      </c>
      <c r="N29" s="91"/>
      <c r="O29" s="87"/>
      <c r="P29" s="87"/>
      <c r="Q29" s="90"/>
      <c r="R29" s="87"/>
      <c r="S29" s="87"/>
      <c r="T29" s="92"/>
      <c r="U29" s="86"/>
      <c r="V29" s="86"/>
      <c r="W29" s="81"/>
      <c r="X29" s="81"/>
    </row>
    <row r="30" spans="2:24" x14ac:dyDescent="0.2">
      <c r="B30" s="87"/>
      <c r="C30" s="87"/>
      <c r="D30" s="87"/>
      <c r="E30" s="87"/>
      <c r="F30" s="87"/>
      <c r="G30" s="88" t="s">
        <v>104</v>
      </c>
      <c r="H30" s="89"/>
      <c r="I30" s="87"/>
      <c r="J30" s="87"/>
      <c r="K30" s="90">
        <v>2</v>
      </c>
      <c r="L30" s="87"/>
      <c r="M30" s="89" t="s">
        <v>105</v>
      </c>
      <c r="N30" s="91"/>
      <c r="O30" s="87"/>
      <c r="P30" s="87"/>
      <c r="Q30" s="90"/>
      <c r="R30" s="87"/>
      <c r="S30" s="87"/>
      <c r="T30" s="92"/>
      <c r="U30" s="86"/>
      <c r="V30" s="86"/>
      <c r="W30" s="81"/>
      <c r="X30" s="81"/>
    </row>
    <row r="31" spans="2:24" x14ac:dyDescent="0.2">
      <c r="B31" s="87"/>
      <c r="C31" s="87"/>
      <c r="D31" s="87"/>
      <c r="E31" s="87"/>
      <c r="F31" s="87"/>
      <c r="G31" s="88"/>
      <c r="H31" s="89"/>
      <c r="I31" s="87"/>
      <c r="J31" s="87"/>
      <c r="K31" s="90">
        <v>3</v>
      </c>
      <c r="L31" s="87"/>
      <c r="M31" s="89" t="s">
        <v>99</v>
      </c>
      <c r="N31" s="91"/>
      <c r="O31" s="87"/>
      <c r="P31" s="87"/>
      <c r="Q31" s="90"/>
      <c r="R31" s="87"/>
      <c r="S31" s="87"/>
      <c r="T31" s="92"/>
      <c r="U31" s="86"/>
      <c r="V31" s="86"/>
      <c r="W31" s="81"/>
      <c r="X31" s="81"/>
    </row>
    <row r="32" spans="2:24" x14ac:dyDescent="0.2">
      <c r="B32" s="87"/>
      <c r="C32" s="87"/>
      <c r="D32" s="87"/>
      <c r="E32" s="87"/>
      <c r="F32" s="87"/>
      <c r="G32" s="88"/>
      <c r="H32" s="89"/>
      <c r="I32" s="87"/>
      <c r="J32" s="87"/>
      <c r="K32" s="90">
        <v>4</v>
      </c>
      <c r="L32" s="87"/>
      <c r="M32" s="89"/>
      <c r="N32" s="91"/>
      <c r="O32" s="87"/>
      <c r="P32" s="87"/>
      <c r="Q32" s="90"/>
      <c r="R32" s="87"/>
      <c r="S32" s="87"/>
      <c r="T32" s="92"/>
      <c r="U32" s="86"/>
      <c r="V32" s="86"/>
      <c r="W32" s="81"/>
      <c r="X32" s="81"/>
    </row>
    <row r="33" spans="2:24" x14ac:dyDescent="0.2">
      <c r="B33" s="87"/>
      <c r="C33" s="87"/>
      <c r="D33" s="87"/>
      <c r="E33" s="87"/>
      <c r="F33" s="87"/>
      <c r="G33" s="88"/>
      <c r="H33" s="89"/>
      <c r="I33" s="87"/>
      <c r="J33" s="87"/>
      <c r="K33" s="90">
        <v>5</v>
      </c>
      <c r="L33" s="87"/>
      <c r="M33" s="89"/>
      <c r="N33" s="91"/>
      <c r="O33" s="87"/>
      <c r="P33" s="87"/>
      <c r="Q33" s="90"/>
      <c r="R33" s="87"/>
      <c r="S33" s="87"/>
      <c r="T33" s="92"/>
      <c r="U33" s="86"/>
      <c r="V33" s="86"/>
      <c r="W33" s="81"/>
      <c r="X33" s="81"/>
    </row>
    <row r="34" spans="2:24" x14ac:dyDescent="0.2">
      <c r="B34" s="87"/>
      <c r="C34" s="87"/>
      <c r="D34" s="87"/>
      <c r="E34" s="87"/>
      <c r="F34" s="87"/>
      <c r="G34" s="88"/>
      <c r="H34" s="89"/>
      <c r="I34" s="87"/>
      <c r="J34" s="87"/>
      <c r="K34" s="90">
        <v>6</v>
      </c>
      <c r="L34" s="87"/>
      <c r="M34" s="89"/>
      <c r="N34" s="91"/>
      <c r="O34" s="87"/>
      <c r="P34" s="87"/>
      <c r="Q34" s="90"/>
      <c r="R34" s="87"/>
      <c r="S34" s="87"/>
      <c r="T34" s="92"/>
      <c r="U34" s="86"/>
      <c r="V34" s="86"/>
      <c r="W34" s="81"/>
      <c r="X34" s="81"/>
    </row>
    <row r="35" spans="2:24" x14ac:dyDescent="0.2">
      <c r="B35" s="87"/>
      <c r="C35" s="87"/>
      <c r="D35" s="87"/>
      <c r="E35" s="87"/>
      <c r="F35" s="87"/>
      <c r="G35" s="88"/>
      <c r="H35" s="89"/>
      <c r="I35" s="87"/>
      <c r="J35" s="87"/>
      <c r="K35" s="90">
        <v>7</v>
      </c>
      <c r="L35" s="87"/>
      <c r="M35" s="89"/>
      <c r="N35" s="91"/>
      <c r="O35" s="87"/>
      <c r="P35" s="87"/>
      <c r="Q35" s="90"/>
      <c r="R35" s="87"/>
      <c r="S35" s="87"/>
      <c r="T35" s="92"/>
      <c r="U35" s="86"/>
      <c r="V35" s="86"/>
      <c r="W35" s="81"/>
      <c r="X35" s="81"/>
    </row>
    <row r="36" spans="2:24" x14ac:dyDescent="0.2">
      <c r="B36" s="87"/>
      <c r="C36" s="87"/>
      <c r="D36" s="87"/>
      <c r="E36" s="87"/>
      <c r="F36" s="87"/>
      <c r="G36" s="88"/>
      <c r="H36" s="89"/>
      <c r="I36" s="87"/>
      <c r="J36" s="87"/>
      <c r="K36" s="90">
        <v>8</v>
      </c>
      <c r="L36" s="87"/>
      <c r="M36" s="89"/>
      <c r="N36" s="91"/>
      <c r="O36" s="87"/>
      <c r="P36" s="87"/>
      <c r="Q36" s="90"/>
      <c r="R36" s="87"/>
      <c r="S36" s="87"/>
      <c r="T36" s="92"/>
      <c r="U36" s="86"/>
      <c r="V36" s="86"/>
      <c r="W36" s="81"/>
      <c r="X36" s="81"/>
    </row>
    <row r="37" spans="2:24" x14ac:dyDescent="0.2">
      <c r="B37" s="87"/>
      <c r="C37" s="87"/>
      <c r="D37" s="87"/>
      <c r="E37" s="87"/>
      <c r="F37" s="87"/>
      <c r="G37" s="88"/>
      <c r="H37" s="89"/>
      <c r="I37" s="87"/>
      <c r="J37" s="87"/>
      <c r="K37" s="90">
        <v>9</v>
      </c>
      <c r="L37" s="87"/>
      <c r="M37" s="89"/>
      <c r="N37" s="91"/>
      <c r="O37" s="87"/>
      <c r="P37" s="87"/>
      <c r="Q37" s="90"/>
      <c r="R37" s="87"/>
      <c r="S37" s="87"/>
      <c r="T37" s="92"/>
      <c r="U37" s="86"/>
      <c r="V37" s="86"/>
      <c r="W37" s="81"/>
      <c r="X37" s="81"/>
    </row>
    <row r="38" spans="2:24" x14ac:dyDescent="0.2">
      <c r="B38" s="87"/>
      <c r="C38" s="87"/>
      <c r="D38" s="87"/>
      <c r="E38" s="87"/>
      <c r="F38" s="87"/>
      <c r="G38" s="88"/>
      <c r="H38" s="89"/>
      <c r="I38" s="87"/>
      <c r="J38" s="87"/>
      <c r="K38" s="90">
        <v>10</v>
      </c>
      <c r="L38" s="87"/>
      <c r="M38" s="89"/>
      <c r="N38" s="91"/>
      <c r="O38" s="87"/>
      <c r="P38" s="87"/>
      <c r="Q38" s="90"/>
      <c r="R38" s="87"/>
      <c r="S38" s="87"/>
      <c r="T38" s="92"/>
      <c r="U38" s="86"/>
      <c r="V38" s="86"/>
      <c r="W38" s="81"/>
      <c r="X38" s="81"/>
    </row>
    <row r="39" spans="2:24" x14ac:dyDescent="0.2">
      <c r="B39" s="87"/>
      <c r="C39" s="87"/>
      <c r="D39" s="87"/>
      <c r="E39" s="87"/>
      <c r="F39" s="87"/>
      <c r="G39" s="88"/>
      <c r="H39" s="89"/>
      <c r="I39" s="87"/>
      <c r="J39" s="87"/>
      <c r="K39" s="90"/>
      <c r="L39" s="87"/>
      <c r="M39" s="89"/>
      <c r="N39" s="91"/>
      <c r="O39" s="87"/>
      <c r="P39" s="87"/>
      <c r="Q39" s="90"/>
      <c r="R39" s="87"/>
      <c r="S39" s="87"/>
      <c r="T39" s="92"/>
      <c r="U39" s="86"/>
      <c r="V39" s="86"/>
      <c r="W39" s="81"/>
      <c r="X39" s="81"/>
    </row>
    <row r="40" spans="2:24" x14ac:dyDescent="0.2">
      <c r="B40" s="81"/>
      <c r="C40" s="81"/>
      <c r="D40" s="81"/>
      <c r="E40" s="81"/>
      <c r="F40" s="81"/>
      <c r="G40" s="82"/>
      <c r="H40" s="83"/>
      <c r="I40" s="81"/>
      <c r="J40" s="81"/>
      <c r="K40" s="84"/>
      <c r="L40" s="81"/>
      <c r="M40" s="83"/>
      <c r="N40" s="85"/>
      <c r="O40" s="81"/>
      <c r="P40" s="81"/>
      <c r="Q40" s="84"/>
      <c r="R40" s="81"/>
      <c r="S40" s="81"/>
      <c r="T40" s="86"/>
      <c r="U40" s="86"/>
      <c r="V40" s="86"/>
      <c r="W40" s="81"/>
      <c r="X40" s="81"/>
    </row>
    <row r="41" spans="2:24" x14ac:dyDescent="0.2">
      <c r="B41" s="81"/>
      <c r="C41" s="81"/>
      <c r="D41" s="81"/>
      <c r="E41" s="81"/>
      <c r="F41" s="81"/>
      <c r="G41" s="82"/>
      <c r="H41" s="83"/>
      <c r="I41" s="81"/>
      <c r="J41" s="81"/>
      <c r="K41" s="84"/>
      <c r="L41" s="81"/>
      <c r="M41" s="83"/>
      <c r="N41" s="85"/>
      <c r="O41" s="81"/>
      <c r="P41" s="81"/>
      <c r="Q41" s="84"/>
      <c r="R41" s="81"/>
      <c r="S41" s="81"/>
      <c r="T41" s="86"/>
      <c r="U41" s="86"/>
      <c r="V41" s="86"/>
      <c r="W41" s="81"/>
      <c r="X41" s="81"/>
    </row>
    <row r="42" spans="2:24" x14ac:dyDescent="0.2">
      <c r="B42" s="81"/>
      <c r="C42" s="81"/>
      <c r="D42" s="81"/>
      <c r="E42" s="81"/>
      <c r="F42" s="81"/>
      <c r="G42" s="82"/>
      <c r="H42" s="83"/>
      <c r="I42" s="81"/>
      <c r="J42" s="81"/>
      <c r="K42" s="84"/>
      <c r="L42" s="81"/>
      <c r="M42" s="83"/>
      <c r="N42" s="85"/>
      <c r="O42" s="81"/>
      <c r="P42" s="81"/>
      <c r="Q42" s="84"/>
      <c r="R42" s="81"/>
      <c r="S42" s="81"/>
      <c r="T42" s="86"/>
      <c r="U42" s="86"/>
      <c r="V42" s="86"/>
      <c r="W42" s="81"/>
      <c r="X42" s="81"/>
    </row>
    <row r="43" spans="2:24" x14ac:dyDescent="0.2">
      <c r="B43" s="81"/>
      <c r="C43" s="81"/>
      <c r="D43" s="81"/>
      <c r="E43" s="81"/>
      <c r="F43" s="81"/>
      <c r="G43" s="82"/>
      <c r="H43" s="83"/>
      <c r="I43" s="81"/>
      <c r="J43" s="81"/>
      <c r="K43" s="84"/>
      <c r="L43" s="81"/>
      <c r="M43" s="83"/>
      <c r="N43" s="85"/>
      <c r="O43" s="81"/>
      <c r="P43" s="81"/>
      <c r="Q43" s="84"/>
      <c r="R43" s="81"/>
      <c r="S43" s="81"/>
      <c r="T43" s="86"/>
      <c r="U43" s="86"/>
      <c r="V43" s="86"/>
      <c r="W43" s="81"/>
      <c r="X43" s="81"/>
    </row>
    <row r="44" spans="2:24" x14ac:dyDescent="0.2">
      <c r="B44" s="81"/>
      <c r="C44" s="81"/>
      <c r="D44" s="81"/>
      <c r="E44" s="81"/>
      <c r="F44" s="81"/>
      <c r="G44" s="82"/>
      <c r="H44" s="83"/>
      <c r="I44" s="81"/>
      <c r="J44" s="81"/>
      <c r="K44" s="84"/>
      <c r="L44" s="81"/>
      <c r="M44" s="83"/>
      <c r="N44" s="85"/>
      <c r="O44" s="81"/>
      <c r="P44" s="81"/>
      <c r="Q44" s="84"/>
      <c r="R44" s="81"/>
      <c r="S44" s="81"/>
      <c r="T44" s="86"/>
      <c r="U44" s="86"/>
      <c r="V44" s="86"/>
      <c r="W44" s="81"/>
      <c r="X44" s="81"/>
    </row>
    <row r="45" spans="2:24" x14ac:dyDescent="0.2">
      <c r="B45" s="81"/>
      <c r="C45" s="81"/>
      <c r="D45" s="81"/>
      <c r="E45" s="81"/>
      <c r="F45" s="81"/>
      <c r="G45" s="82"/>
      <c r="H45" s="83"/>
      <c r="I45" s="81"/>
      <c r="J45" s="81"/>
      <c r="K45" s="84"/>
      <c r="L45" s="81"/>
      <c r="M45" s="83"/>
      <c r="N45" s="85"/>
      <c r="O45" s="81"/>
      <c r="P45" s="81"/>
      <c r="Q45" s="84"/>
      <c r="R45" s="81"/>
      <c r="S45" s="81"/>
      <c r="T45" s="86"/>
      <c r="U45" s="86"/>
      <c r="V45" s="86"/>
      <c r="W45" s="81"/>
      <c r="X45" s="81"/>
    </row>
    <row r="46" spans="2:24" x14ac:dyDescent="0.2">
      <c r="B46" s="81"/>
      <c r="C46" s="81"/>
      <c r="D46" s="81"/>
      <c r="E46" s="81"/>
      <c r="F46" s="81"/>
      <c r="G46" s="82"/>
      <c r="H46" s="83"/>
      <c r="I46" s="81"/>
      <c r="J46" s="81"/>
      <c r="K46" s="84"/>
      <c r="L46" s="81"/>
      <c r="M46" s="83"/>
      <c r="N46" s="85"/>
      <c r="O46" s="81"/>
      <c r="P46" s="81"/>
      <c r="Q46" s="84"/>
      <c r="R46" s="81"/>
      <c r="S46" s="81"/>
      <c r="T46" s="86"/>
      <c r="U46" s="86"/>
      <c r="V46" s="86"/>
      <c r="W46" s="81"/>
      <c r="X46" s="81"/>
    </row>
    <row r="47" spans="2:24" x14ac:dyDescent="0.2">
      <c r="B47" s="81"/>
      <c r="C47" s="81"/>
      <c r="D47" s="81"/>
      <c r="E47" s="81"/>
      <c r="F47" s="81"/>
      <c r="G47" s="82"/>
      <c r="H47" s="83"/>
      <c r="I47" s="81"/>
      <c r="J47" s="81"/>
      <c r="K47" s="84"/>
      <c r="L47" s="81"/>
      <c r="M47" s="83"/>
      <c r="N47" s="85"/>
      <c r="O47" s="81"/>
      <c r="P47" s="81"/>
      <c r="Q47" s="84"/>
      <c r="R47" s="81"/>
      <c r="S47" s="81"/>
      <c r="T47" s="86"/>
      <c r="U47" s="86"/>
      <c r="V47" s="86"/>
      <c r="W47" s="81"/>
      <c r="X47" s="81"/>
    </row>
    <row r="48" spans="2:24" x14ac:dyDescent="0.2">
      <c r="B48" s="81"/>
      <c r="C48" s="81"/>
      <c r="D48" s="81"/>
      <c r="E48" s="81"/>
      <c r="F48" s="81"/>
      <c r="G48" s="82"/>
      <c r="H48" s="83"/>
      <c r="I48" s="81"/>
      <c r="J48" s="81"/>
      <c r="K48" s="84"/>
      <c r="L48" s="81"/>
      <c r="M48" s="83"/>
      <c r="N48" s="85"/>
      <c r="O48" s="81"/>
      <c r="P48" s="81"/>
      <c r="Q48" s="84"/>
      <c r="R48" s="81"/>
      <c r="S48" s="81"/>
      <c r="T48" s="86"/>
      <c r="U48" s="86"/>
      <c r="V48" s="86"/>
      <c r="W48" s="81"/>
      <c r="X48" s="81"/>
    </row>
    <row r="49" spans="2:24" x14ac:dyDescent="0.2">
      <c r="B49" s="81"/>
      <c r="C49" s="81"/>
      <c r="D49" s="81"/>
      <c r="E49" s="81"/>
      <c r="F49" s="81"/>
      <c r="G49" s="82"/>
      <c r="H49" s="83"/>
      <c r="I49" s="81"/>
      <c r="J49" s="81"/>
      <c r="K49" s="84"/>
      <c r="L49" s="81"/>
      <c r="M49" s="83"/>
      <c r="N49" s="85"/>
      <c r="O49" s="81"/>
      <c r="P49" s="81"/>
      <c r="Q49" s="84"/>
      <c r="R49" s="81"/>
      <c r="S49" s="81"/>
      <c r="T49" s="86"/>
      <c r="U49" s="86"/>
      <c r="V49" s="86"/>
      <c r="W49" s="81"/>
      <c r="X49" s="81"/>
    </row>
    <row r="50" spans="2:24" x14ac:dyDescent="0.2">
      <c r="B50" s="81"/>
      <c r="C50" s="81"/>
      <c r="D50" s="81"/>
      <c r="E50" s="81"/>
      <c r="F50" s="81"/>
      <c r="G50" s="82"/>
      <c r="H50" s="83"/>
      <c r="I50" s="81"/>
      <c r="J50" s="81"/>
      <c r="K50" s="84"/>
      <c r="L50" s="81"/>
      <c r="M50" s="83"/>
      <c r="N50" s="85"/>
      <c r="O50" s="81"/>
      <c r="P50" s="81"/>
      <c r="Q50" s="84"/>
      <c r="R50" s="81"/>
      <c r="S50" s="81"/>
      <c r="T50" s="86"/>
      <c r="U50" s="86"/>
      <c r="V50" s="86"/>
      <c r="W50" s="81"/>
      <c r="X50" s="81"/>
    </row>
    <row r="51" spans="2:24" x14ac:dyDescent="0.2">
      <c r="B51" s="81"/>
      <c r="C51" s="81"/>
      <c r="D51" s="81"/>
      <c r="E51" s="81"/>
      <c r="F51" s="81"/>
      <c r="G51" s="82"/>
      <c r="H51" s="83"/>
      <c r="I51" s="81"/>
      <c r="J51" s="81"/>
      <c r="K51" s="84"/>
      <c r="L51" s="81"/>
      <c r="M51" s="83"/>
      <c r="N51" s="85"/>
      <c r="O51" s="81"/>
      <c r="P51" s="81"/>
      <c r="Q51" s="84"/>
      <c r="R51" s="81"/>
      <c r="S51" s="81"/>
      <c r="T51" s="86"/>
      <c r="U51" s="86"/>
      <c r="V51" s="86"/>
      <c r="W51" s="81"/>
      <c r="X51" s="81"/>
    </row>
  </sheetData>
  <sheetProtection deleteColumns="0" deleteRows="0"/>
  <autoFilter ref="B3:F11"/>
  <mergeCells count="19">
    <mergeCell ref="F3:F4"/>
    <mergeCell ref="G3:G4"/>
    <mergeCell ref="H3:H4"/>
    <mergeCell ref="I3:I4"/>
    <mergeCell ref="J3:J4"/>
    <mergeCell ref="K3:K4"/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  <mergeCell ref="O3:S3"/>
  </mergeCells>
  <conditionalFormatting sqref="Q5:Q11 K5:K11">
    <cfRule type="cellIs" dxfId="41" priority="51" operator="between">
      <formula>8</formula>
      <formula>11</formula>
    </cfRule>
    <cfRule type="cellIs" dxfId="40" priority="52" operator="between">
      <formula>6</formula>
      <formula>7</formula>
    </cfRule>
    <cfRule type="cellIs" dxfId="39" priority="53" operator="equal">
      <formula>5</formula>
    </cfRule>
    <cfRule type="cellIs" dxfId="38" priority="54" operator="between">
      <formula>1</formula>
      <formula>4</formula>
    </cfRule>
  </conditionalFormatting>
  <conditionalFormatting sqref="Q5:Q11 K5:K11">
    <cfRule type="cellIs" dxfId="37" priority="62" operator="between">
      <formula>1</formula>
      <formula>4</formula>
    </cfRule>
    <cfRule type="cellIs" dxfId="36" priority="63" operator="lessThan">
      <formula>#REF!</formula>
    </cfRule>
  </conditionalFormatting>
  <conditionalFormatting sqref="Q12 K12">
    <cfRule type="cellIs" dxfId="35" priority="31" operator="between">
      <formula>8</formula>
      <formula>11</formula>
    </cfRule>
    <cfRule type="cellIs" dxfId="34" priority="32" operator="between">
      <formula>6</formula>
      <formula>7</formula>
    </cfRule>
    <cfRule type="cellIs" dxfId="33" priority="33" operator="equal">
      <formula>5</formula>
    </cfRule>
    <cfRule type="cellIs" dxfId="32" priority="34" operator="between">
      <formula>1</formula>
      <formula>4</formula>
    </cfRule>
  </conditionalFormatting>
  <conditionalFormatting sqref="Q12 K12">
    <cfRule type="cellIs" dxfId="31" priority="35" operator="between">
      <formula>1</formula>
      <formula>4</formula>
    </cfRule>
    <cfRule type="cellIs" dxfId="30" priority="36" operator="lessThan">
      <formula>#REF!</formula>
    </cfRule>
  </conditionalFormatting>
  <conditionalFormatting sqref="Q13 K13">
    <cfRule type="cellIs" dxfId="29" priority="25" operator="between">
      <formula>8</formula>
      <formula>11</formula>
    </cfRule>
    <cfRule type="cellIs" dxfId="28" priority="26" operator="between">
      <formula>6</formula>
      <formula>7</formula>
    </cfRule>
    <cfRule type="cellIs" dxfId="27" priority="27" operator="equal">
      <formula>5</formula>
    </cfRule>
    <cfRule type="cellIs" dxfId="26" priority="28" operator="between">
      <formula>1</formula>
      <formula>4</formula>
    </cfRule>
  </conditionalFormatting>
  <conditionalFormatting sqref="Q13 K13">
    <cfRule type="cellIs" dxfId="25" priority="29" operator="between">
      <formula>1</formula>
      <formula>4</formula>
    </cfRule>
    <cfRule type="cellIs" dxfId="24" priority="30" operator="lessThan">
      <formula>#REF!</formula>
    </cfRule>
  </conditionalFormatting>
  <conditionalFormatting sqref="Q14 K14">
    <cfRule type="cellIs" dxfId="23" priority="19" operator="between">
      <formula>8</formula>
      <formula>11</formula>
    </cfRule>
    <cfRule type="cellIs" dxfId="22" priority="20" operator="between">
      <formula>6</formula>
      <formula>7</formula>
    </cfRule>
    <cfRule type="cellIs" dxfId="21" priority="21" operator="equal">
      <formula>5</formula>
    </cfRule>
    <cfRule type="cellIs" dxfId="20" priority="22" operator="between">
      <formula>1</formula>
      <formula>4</formula>
    </cfRule>
  </conditionalFormatting>
  <conditionalFormatting sqref="Q14 K14">
    <cfRule type="cellIs" dxfId="19" priority="23" operator="between">
      <formula>1</formula>
      <formula>4</formula>
    </cfRule>
    <cfRule type="cellIs" dxfId="18" priority="24" operator="lessThan">
      <formula>#REF!</formula>
    </cfRule>
  </conditionalFormatting>
  <conditionalFormatting sqref="Q15 K15">
    <cfRule type="cellIs" dxfId="17" priority="13" operator="between">
      <formula>8</formula>
      <formula>11</formula>
    </cfRule>
    <cfRule type="cellIs" dxfId="16" priority="14" operator="between">
      <formula>6</formula>
      <formula>7</formula>
    </cfRule>
    <cfRule type="cellIs" dxfId="15" priority="15" operator="equal">
      <formula>5</formula>
    </cfRule>
    <cfRule type="cellIs" dxfId="14" priority="16" operator="between">
      <formula>1</formula>
      <formula>4</formula>
    </cfRule>
  </conditionalFormatting>
  <conditionalFormatting sqref="Q15 K15">
    <cfRule type="cellIs" dxfId="13" priority="17" operator="between">
      <formula>1</formula>
      <formula>4</formula>
    </cfRule>
    <cfRule type="cellIs" dxfId="12" priority="18" operator="lessThan">
      <formula>#REF!</formula>
    </cfRule>
  </conditionalFormatting>
  <conditionalFormatting sqref="Q16 K16">
    <cfRule type="cellIs" dxfId="11" priority="7" operator="between">
      <formula>8</formula>
      <formula>11</formula>
    </cfRule>
    <cfRule type="cellIs" dxfId="10" priority="8" operator="between">
      <formula>6</formula>
      <formula>7</formula>
    </cfRule>
    <cfRule type="cellIs" dxfId="9" priority="9" operator="equal">
      <formula>5</formula>
    </cfRule>
    <cfRule type="cellIs" dxfId="8" priority="10" operator="between">
      <formula>1</formula>
      <formula>4</formula>
    </cfRule>
  </conditionalFormatting>
  <conditionalFormatting sqref="Q16 K16">
    <cfRule type="cellIs" dxfId="7" priority="11" operator="between">
      <formula>1</formula>
      <formula>4</formula>
    </cfRule>
    <cfRule type="cellIs" dxfId="6" priority="12" operator="lessThan">
      <formula>#REF!</formula>
    </cfRule>
  </conditionalFormatting>
  <conditionalFormatting sqref="Q17 K17">
    <cfRule type="cellIs" dxfId="5" priority="1" operator="between">
      <formula>8</formula>
      <formula>11</formula>
    </cfRule>
    <cfRule type="cellIs" dxfId="4" priority="2" operator="between">
      <formula>6</formula>
      <formula>7</formula>
    </cfRule>
    <cfRule type="cellIs" dxfId="3" priority="3" operator="equal">
      <formula>5</formula>
    </cfRule>
    <cfRule type="cellIs" dxfId="2" priority="4" operator="between">
      <formula>1</formula>
      <formula>4</formula>
    </cfRule>
  </conditionalFormatting>
  <conditionalFormatting sqref="Q17 K17">
    <cfRule type="cellIs" dxfId="1" priority="5" operator="between">
      <formula>1</formula>
      <formula>4</formula>
    </cfRule>
    <cfRule type="cellIs" dxfId="0" priority="6" operator="lessThan">
      <formula>#REF!</formula>
    </cfRule>
  </conditionalFormatting>
  <dataValidations count="18">
    <dataValidation type="list" allowBlank="1" showInputMessage="1" showErrorMessage="1" sqref="T12:T17 M12:M17">
      <formula1>$M$30:$M$38</formula1>
    </dataValidation>
    <dataValidation type="list" allowBlank="1" showInputMessage="1" showErrorMessage="1" sqref="S12:S17">
      <formula1>$S$30:$S$31</formula1>
    </dataValidation>
    <dataValidation type="list" allowBlank="1" showInputMessage="1" showErrorMessage="1" sqref="P12:P17 J12:J17">
      <formula1>$I$30:$I$34</formula1>
    </dataValidation>
    <dataValidation type="list" allowBlank="1" showInputMessage="1" showErrorMessage="1" sqref="O12:O17 I12:I17">
      <formula1>$H$30:$H$34</formula1>
    </dataValidation>
    <dataValidation type="list" allowBlank="1" showInputMessage="1" showErrorMessage="1" sqref="F12:F17">
      <formula1>$G$30:$G$37</formula1>
    </dataValidation>
    <dataValidation type="list" allowBlank="1" showInputMessage="1" showErrorMessage="1" sqref="E12:E17">
      <formula1>$E$30:$E$33</formula1>
    </dataValidation>
    <dataValidation type="list" allowBlank="1" showInputMessage="1" showErrorMessage="1" sqref="D12:D17">
      <formula1>$D$30:$D$31</formula1>
    </dataValidation>
    <dataValidation type="list" allowBlank="1" showInputMessage="1" showErrorMessage="1" sqref="C12:C17">
      <formula1>$C$30:$C$33</formula1>
    </dataValidation>
    <dataValidation type="list" allowBlank="1" showInputMessage="1" showErrorMessage="1" sqref="S5:S9">
      <formula1>$S$23:$S$24</formula1>
    </dataValidation>
    <dataValidation allowBlank="1" showDropDown="1" showInputMessage="1" showErrorMessage="1" sqref="N5:N17 Q5:Q17 K5:K17"/>
    <dataValidation type="list" allowBlank="1" showInputMessage="1" showErrorMessage="1" sqref="C5:C11">
      <formula1>$C$23:$C$26</formula1>
    </dataValidation>
    <dataValidation type="list" allowBlank="1" showInputMessage="1" showErrorMessage="1" sqref="D5:D11">
      <formula1>$D$23:$D$24</formula1>
    </dataValidation>
    <dataValidation type="list" allowBlank="1" showInputMessage="1" showErrorMessage="1" sqref="E5:E11">
      <formula1>$E$23:$E$26</formula1>
    </dataValidation>
    <dataValidation type="list" allowBlank="1" showInputMessage="1" showErrorMessage="1" sqref="F5:F11">
      <formula1>$G$23:$G$30</formula1>
    </dataValidation>
    <dataValidation type="list" allowBlank="1" showInputMessage="1" showErrorMessage="1" sqref="I5:I11 O5:O11">
      <formula1>$H$23:$H$27</formula1>
    </dataValidation>
    <dataValidation type="list" allowBlank="1" showInputMessage="1" showErrorMessage="1" sqref="J5:J11 P5:P11">
      <formula1>$I$23:$I$27</formula1>
    </dataValidation>
    <dataValidation showDropDown="1" showInputMessage="1" showErrorMessage="1" sqref="L5:L17 R5:R17"/>
    <dataValidation type="list" allowBlank="1" showInputMessage="1" showErrorMessage="1" sqref="M5:M11 T5:T11">
      <formula1>$M$23:$M$31</formula1>
    </dataValidation>
  </dataValidations>
  <pageMargins left="0" right="0" top="0" bottom="0" header="0.31496062992125984" footer="0.31496062992125984"/>
  <pageSetup scale="45" fitToHeight="0" orientation="landscape" r:id="rId1"/>
  <colBreaks count="1" manualBreakCount="1">
    <brk id="1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9"/>
  <sheetViews>
    <sheetView showGridLines="0" topLeftCell="B1" workbookViewId="0">
      <selection activeCell="E10" sqref="E10"/>
    </sheetView>
  </sheetViews>
  <sheetFormatPr baseColWidth="10" defaultRowHeight="39.950000000000003" customHeight="1" x14ac:dyDescent="0.25"/>
  <cols>
    <col min="4" max="4" width="49.28515625" bestFit="1" customWidth="1"/>
    <col min="5" max="5" width="15.85546875" customWidth="1"/>
    <col min="7" max="7" width="12.42578125" bestFit="1" customWidth="1"/>
  </cols>
  <sheetData>
    <row r="2" spans="3:7" ht="39.950000000000003" customHeight="1" x14ac:dyDescent="0.25">
      <c r="D2" s="126" t="s">
        <v>44</v>
      </c>
      <c r="E2" s="126"/>
    </row>
    <row r="3" spans="3:7" ht="15.75" customHeight="1" x14ac:dyDescent="0.25"/>
    <row r="4" spans="3:7" ht="39.950000000000003" customHeight="1" x14ac:dyDescent="0.25">
      <c r="D4" s="6" t="s">
        <v>42</v>
      </c>
      <c r="E4" s="127" t="s">
        <v>43</v>
      </c>
      <c r="F4" s="128"/>
      <c r="G4" s="128"/>
    </row>
    <row r="5" spans="3:7" ht="39.950000000000003" customHeight="1" x14ac:dyDescent="0.25">
      <c r="C5" s="125" t="s">
        <v>7</v>
      </c>
      <c r="D5" s="2" t="s">
        <v>37</v>
      </c>
      <c r="E5" s="5">
        <v>1</v>
      </c>
      <c r="F5" s="5" t="s">
        <v>109</v>
      </c>
      <c r="G5" s="50">
        <f>1/1000</f>
        <v>1E-3</v>
      </c>
    </row>
    <row r="6" spans="3:7" ht="39.950000000000003" customHeight="1" x14ac:dyDescent="0.25">
      <c r="C6" s="125"/>
      <c r="D6" s="2" t="s">
        <v>38</v>
      </c>
      <c r="E6" s="5">
        <v>2</v>
      </c>
      <c r="F6" s="5" t="s">
        <v>110</v>
      </c>
      <c r="G6" s="50">
        <f>1/500</f>
        <v>2E-3</v>
      </c>
    </row>
    <row r="7" spans="3:7" ht="39.950000000000003" customHeight="1" x14ac:dyDescent="0.25">
      <c r="C7" s="125"/>
      <c r="D7" s="3" t="s">
        <v>39</v>
      </c>
      <c r="E7" s="5">
        <v>3</v>
      </c>
      <c r="F7" s="5" t="s">
        <v>112</v>
      </c>
      <c r="G7" s="50">
        <f>1/250</f>
        <v>4.0000000000000001E-3</v>
      </c>
    </row>
    <row r="8" spans="3:7" ht="39.950000000000003" customHeight="1" x14ac:dyDescent="0.25">
      <c r="C8" s="125"/>
      <c r="D8" s="3" t="s">
        <v>95</v>
      </c>
      <c r="E8" s="5">
        <v>4</v>
      </c>
      <c r="F8" s="5" t="s">
        <v>111</v>
      </c>
      <c r="G8" s="50">
        <f>1/100</f>
        <v>0.01</v>
      </c>
    </row>
    <row r="9" spans="3:7" ht="39.950000000000003" customHeight="1" x14ac:dyDescent="0.25">
      <c r="C9" s="125"/>
      <c r="D9" s="3" t="s">
        <v>41</v>
      </c>
      <c r="E9" s="5">
        <v>5</v>
      </c>
      <c r="F9" s="5" t="s">
        <v>113</v>
      </c>
      <c r="G9" s="50">
        <v>1</v>
      </c>
    </row>
  </sheetData>
  <mergeCells count="3">
    <mergeCell ref="C5:C9"/>
    <mergeCell ref="D2:E2"/>
    <mergeCell ref="E4:G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45"/>
  <sheetViews>
    <sheetView showGridLines="0" tabSelected="1" topLeftCell="A16" zoomScale="90" zoomScaleNormal="90" zoomScalePageLayoutView="90" workbookViewId="0">
      <selection activeCell="E21" sqref="E21"/>
    </sheetView>
  </sheetViews>
  <sheetFormatPr baseColWidth="10" defaultRowHeight="15" x14ac:dyDescent="0.25"/>
  <cols>
    <col min="1" max="1" width="1.7109375" customWidth="1"/>
    <col min="2" max="2" width="10.28515625" bestFit="1" customWidth="1"/>
    <col min="3" max="3" width="11.85546875" bestFit="1" customWidth="1"/>
    <col min="4" max="7" width="25.7109375" style="1" customWidth="1"/>
    <col min="8" max="8" width="28.140625" style="1" customWidth="1"/>
    <col min="9" max="9" width="27.28515625" customWidth="1"/>
  </cols>
  <sheetData>
    <row r="6" spans="2:8" ht="18.75" x14ac:dyDescent="0.3">
      <c r="B6" s="129" t="s">
        <v>63</v>
      </c>
      <c r="C6" s="129"/>
      <c r="D6" s="129"/>
      <c r="E6" s="129"/>
      <c r="F6" s="129"/>
      <c r="G6" s="129"/>
      <c r="H6" s="129"/>
    </row>
    <row r="8" spans="2:8" ht="28.5" customHeight="1" x14ac:dyDescent="0.25">
      <c r="B8" s="134" t="s">
        <v>8</v>
      </c>
      <c r="C8" s="134"/>
      <c r="D8" s="134"/>
      <c r="E8" s="134"/>
      <c r="F8" s="134"/>
      <c r="G8" s="134"/>
      <c r="H8" s="134"/>
    </row>
    <row r="9" spans="2:8" ht="90" customHeight="1" x14ac:dyDescent="0.25">
      <c r="B9" s="130" t="s">
        <v>45</v>
      </c>
      <c r="C9" s="130"/>
      <c r="D9" s="8" t="s">
        <v>58</v>
      </c>
      <c r="E9" s="8" t="s">
        <v>51</v>
      </c>
      <c r="F9" s="8" t="s">
        <v>54</v>
      </c>
      <c r="G9" s="8" t="s">
        <v>59</v>
      </c>
      <c r="H9" s="8" t="s">
        <v>60</v>
      </c>
    </row>
    <row r="10" spans="2:8" ht="90" customHeight="1" x14ac:dyDescent="0.25">
      <c r="B10" s="131" t="s">
        <v>46</v>
      </c>
      <c r="C10" s="131"/>
      <c r="D10" s="8" t="s">
        <v>53</v>
      </c>
      <c r="E10" s="8" t="s">
        <v>52</v>
      </c>
      <c r="F10" s="8" t="s">
        <v>55</v>
      </c>
      <c r="G10" s="8" t="s">
        <v>56</v>
      </c>
      <c r="H10" s="8" t="s">
        <v>57</v>
      </c>
    </row>
    <row r="11" spans="2:8" ht="15.75" x14ac:dyDescent="0.25">
      <c r="B11" s="132" t="s">
        <v>10</v>
      </c>
      <c r="C11" s="132" t="s">
        <v>61</v>
      </c>
      <c r="D11" s="7" t="s">
        <v>47</v>
      </c>
      <c r="E11" s="7" t="s">
        <v>48</v>
      </c>
      <c r="F11" s="7" t="s">
        <v>49</v>
      </c>
      <c r="G11" s="7" t="s">
        <v>50</v>
      </c>
      <c r="H11" s="7" t="s">
        <v>62</v>
      </c>
    </row>
    <row r="12" spans="2:8" x14ac:dyDescent="0.25">
      <c r="B12" s="133"/>
      <c r="C12" s="133"/>
      <c r="D12" s="4">
        <v>1</v>
      </c>
      <c r="E12" s="4">
        <v>2</v>
      </c>
      <c r="F12" s="4">
        <v>3</v>
      </c>
      <c r="G12" s="4">
        <v>4</v>
      </c>
      <c r="H12" s="4">
        <v>5</v>
      </c>
    </row>
    <row r="15" spans="2:8" ht="15.75" x14ac:dyDescent="0.25">
      <c r="D15" s="137" t="s">
        <v>114</v>
      </c>
      <c r="E15" s="138"/>
      <c r="F15" s="138"/>
      <c r="G15" s="138"/>
      <c r="H15" s="139"/>
    </row>
    <row r="17" spans="3:9" ht="15.75" x14ac:dyDescent="0.25">
      <c r="D17" s="60" t="s">
        <v>138</v>
      </c>
      <c r="E17" s="55">
        <v>10182160</v>
      </c>
      <c r="H17"/>
    </row>
    <row r="18" spans="3:9" x14ac:dyDescent="0.25">
      <c r="H18"/>
    </row>
    <row r="19" spans="3:9" ht="15.75" x14ac:dyDescent="0.25">
      <c r="C19" s="4">
        <v>1</v>
      </c>
      <c r="D19" s="51" t="s">
        <v>47</v>
      </c>
      <c r="E19" s="52">
        <v>0</v>
      </c>
      <c r="F19" s="53">
        <v>9.9000000000000008E-3</v>
      </c>
      <c r="G19" s="56">
        <f>+E19*$E$17</f>
        <v>0</v>
      </c>
      <c r="H19" s="57">
        <f>+F19*$E$17</f>
        <v>100803.38400000001</v>
      </c>
    </row>
    <row r="20" spans="3:9" ht="15.75" x14ac:dyDescent="0.25">
      <c r="C20" s="4">
        <v>2</v>
      </c>
      <c r="D20" s="51" t="s">
        <v>48</v>
      </c>
      <c r="E20" s="54">
        <v>0.01</v>
      </c>
      <c r="F20" s="53">
        <v>4.4900000000000002E-2</v>
      </c>
      <c r="G20" s="56">
        <f>+E20*$E$17</f>
        <v>101821.6</v>
      </c>
      <c r="H20" s="57">
        <f>+F20*$E$17</f>
        <v>457178.984</v>
      </c>
    </row>
    <row r="21" spans="3:9" ht="15.75" x14ac:dyDescent="0.25">
      <c r="C21" s="4">
        <v>3</v>
      </c>
      <c r="D21" s="51" t="s">
        <v>49</v>
      </c>
      <c r="E21" s="54">
        <v>0.05</v>
      </c>
      <c r="F21" s="53">
        <v>0.1449</v>
      </c>
      <c r="G21" s="56">
        <f t="shared" ref="G21:H22" si="0">+E21*$E$17</f>
        <v>509108</v>
      </c>
      <c r="H21" s="57">
        <f t="shared" si="0"/>
        <v>1475394.9839999999</v>
      </c>
    </row>
    <row r="22" spans="3:9" ht="15.75" x14ac:dyDescent="0.25">
      <c r="C22" s="4">
        <v>4</v>
      </c>
      <c r="D22" s="51" t="s">
        <v>50</v>
      </c>
      <c r="E22" s="54">
        <v>0.15</v>
      </c>
      <c r="F22" s="53">
        <v>0.3</v>
      </c>
      <c r="G22" s="56">
        <f t="shared" si="0"/>
        <v>1527324</v>
      </c>
      <c r="H22" s="57">
        <f t="shared" si="0"/>
        <v>3054648</v>
      </c>
    </row>
    <row r="23" spans="3:9" ht="15.75" x14ac:dyDescent="0.25">
      <c r="C23" s="4">
        <v>5</v>
      </c>
      <c r="D23" s="51" t="s">
        <v>62</v>
      </c>
      <c r="E23" s="54">
        <v>1</v>
      </c>
      <c r="F23" s="52" t="s">
        <v>50</v>
      </c>
      <c r="G23" s="56">
        <f>+E23*$E$17</f>
        <v>10182160</v>
      </c>
      <c r="H23" s="57"/>
    </row>
    <row r="28" spans="3:9" x14ac:dyDescent="0.25">
      <c r="C28" s="136"/>
      <c r="D28" s="136"/>
      <c r="E28" s="136"/>
      <c r="F28" s="136"/>
      <c r="G28" s="136"/>
      <c r="H28" s="136"/>
      <c r="I28" s="136"/>
    </row>
    <row r="29" spans="3:9" ht="33" customHeight="1" x14ac:dyDescent="0.25">
      <c r="C29" s="140" t="s">
        <v>137</v>
      </c>
      <c r="D29" s="140" t="s">
        <v>5</v>
      </c>
      <c r="E29" s="140"/>
      <c r="F29" s="140"/>
      <c r="G29" s="140" t="s">
        <v>135</v>
      </c>
      <c r="H29" s="140" t="s">
        <v>136</v>
      </c>
      <c r="I29" s="140"/>
    </row>
    <row r="30" spans="3:9" ht="19.5" customHeight="1" x14ac:dyDescent="0.25">
      <c r="C30" s="140"/>
      <c r="D30" s="140"/>
      <c r="E30" s="140"/>
      <c r="F30" s="140"/>
      <c r="G30" s="140"/>
      <c r="H30" s="140"/>
      <c r="I30" s="140"/>
    </row>
    <row r="31" spans="3:9" ht="30" customHeight="1" x14ac:dyDescent="0.25">
      <c r="C31" s="59">
        <f>+'Matriz de Riesgos'!B5</f>
        <v>1</v>
      </c>
      <c r="D31" s="135" t="str">
        <f>+'Matriz de Riesgos'!G5</f>
        <v>Riesgo de Inflación</v>
      </c>
      <c r="E31" s="135"/>
      <c r="F31" s="135"/>
      <c r="G31" s="94">
        <f>'Matriz de Riesgos'!J5</f>
        <v>1</v>
      </c>
      <c r="H31" s="80">
        <f>IF(G31="","",VLOOKUP(G31,$C$19:$H$23,5,FALSE))</f>
        <v>0</v>
      </c>
      <c r="I31" s="80">
        <f>IF(G31="","",VLOOKUP(G31,$C$19:$H$23,6,FALSE))</f>
        <v>100803.38400000001</v>
      </c>
    </row>
    <row r="32" spans="3:9" ht="30" customHeight="1" x14ac:dyDescent="0.25">
      <c r="C32" s="59">
        <f>+'Matriz de Riesgos'!B6</f>
        <v>2</v>
      </c>
      <c r="D32" s="135" t="str">
        <f>+'Matriz de Riesgos'!G6</f>
        <v>Riesgo de rentabilidad</v>
      </c>
      <c r="E32" s="135"/>
      <c r="F32" s="135"/>
      <c r="G32" s="94">
        <f>'Matriz de Riesgos'!J6</f>
        <v>2</v>
      </c>
      <c r="H32" s="80">
        <f>IF(G32="","",VLOOKUP(G32,$C$19:$H$23,5,FALSE))</f>
        <v>101821.6</v>
      </c>
      <c r="I32" s="80">
        <f>IF(G32="","",VLOOKUP(G32,$C$19:$H$23,6,FALSE))</f>
        <v>457178.984</v>
      </c>
    </row>
    <row r="33" spans="3:9" ht="42.75" customHeight="1" x14ac:dyDescent="0.25">
      <c r="C33" s="59">
        <f>'Matriz de Riesgos'!B7</f>
        <v>3</v>
      </c>
      <c r="D33" s="135" t="str">
        <f>'Matriz de Riesgos'!G7</f>
        <v>Riesgo tributario y cambiario</v>
      </c>
      <c r="E33" s="135"/>
      <c r="F33" s="135"/>
      <c r="G33" s="94">
        <f>'Matriz de Riesgos'!J7</f>
        <v>2</v>
      </c>
      <c r="H33" s="80">
        <f>IF(G33="","",VLOOKUP(G33,$C$19:$H$23,5,FALSE))</f>
        <v>101821.6</v>
      </c>
      <c r="I33" s="80">
        <f>IF(G33="","",VLOOKUP(G33,$C$19:$H$23,6,FALSE))</f>
        <v>457178.984</v>
      </c>
    </row>
    <row r="34" spans="3:9" ht="44.25" customHeight="1" x14ac:dyDescent="0.25">
      <c r="C34" s="59">
        <f>'Matriz de Riesgos'!B8</f>
        <v>4</v>
      </c>
      <c r="D34" s="135" t="str">
        <f>'Matriz de Riesgos'!G8</f>
        <v>Riesgo de fuerza Mayor por destrucción o pérdida de sus propios bienes, elementos y equipos destinados a la ejecución del presente Contrato o daños al personal del Contratista</v>
      </c>
      <c r="E34" s="135"/>
      <c r="F34" s="135"/>
      <c r="G34" s="94">
        <f>'Matriz de Riesgos'!J8</f>
        <v>3</v>
      </c>
      <c r="H34" s="80">
        <f>IF(G34="","",VLOOKUP(G34,$C$19:$H$23,5,FALSE))</f>
        <v>509108</v>
      </c>
      <c r="I34" s="80">
        <f>IF(G34="","",VLOOKUP(G34,$C$19:$H$23,6,FALSE))</f>
        <v>1475394.9839999999</v>
      </c>
    </row>
    <row r="35" spans="3:9" ht="39.75" customHeight="1" x14ac:dyDescent="0.25">
      <c r="C35" s="59" t="e">
        <f>'Matriz de Riesgos'!#REF!</f>
        <v>#REF!</v>
      </c>
      <c r="D35" s="135" t="e">
        <f>'Matriz de Riesgos'!#REF!</f>
        <v>#REF!</v>
      </c>
      <c r="E35" s="135"/>
      <c r="F35" s="135"/>
      <c r="G35" s="94" t="e">
        <f>'Matriz de Riesgos'!#REF!</f>
        <v>#REF!</v>
      </c>
      <c r="H35" s="80" t="e">
        <f>IF(G35="","",VLOOKUP(G35,$C$19:$H$23,5,FALSE))</f>
        <v>#REF!</v>
      </c>
      <c r="I35" s="80" t="e">
        <f t="shared" ref="I35:I45" si="1">IF(G35="","",VLOOKUP(G35,$C$19:$H$23,6,FALSE))</f>
        <v>#REF!</v>
      </c>
    </row>
    <row r="36" spans="3:9" ht="30" customHeight="1" x14ac:dyDescent="0.25">
      <c r="C36" s="59">
        <f>'Matriz de Riesgos'!B9</f>
        <v>6</v>
      </c>
      <c r="D36" s="135" t="str">
        <f>'Matriz de Riesgos'!G9</f>
        <v>Accidentes laborales.- Responsabilidad civil por accidentes, daños y lesiones o muerte de terceros.</v>
      </c>
      <c r="E36" s="135"/>
      <c r="F36" s="135"/>
      <c r="G36" s="94">
        <f>'Matriz de Riesgos'!J9</f>
        <v>3</v>
      </c>
      <c r="H36" s="80">
        <f t="shared" ref="H36:H44" si="2">IF(G36="","",VLOOKUP(G36,$C$19:$H$23,5,FALSE))</f>
        <v>509108</v>
      </c>
      <c r="I36" s="80">
        <f t="shared" si="1"/>
        <v>1475394.9839999999</v>
      </c>
    </row>
    <row r="37" spans="3:9" ht="30" customHeight="1" x14ac:dyDescent="0.25">
      <c r="C37" s="59">
        <f>'Matriz de Riesgos'!B10</f>
        <v>7</v>
      </c>
      <c r="D37" s="135" t="str">
        <f>'Matriz de Riesgos'!G10</f>
        <v>Consecución de financiación y condiciones financieras</v>
      </c>
      <c r="E37" s="135"/>
      <c r="F37" s="135"/>
      <c r="G37" s="94">
        <f>'Matriz de Riesgos'!J10</f>
        <v>3</v>
      </c>
      <c r="H37" s="80">
        <f t="shared" si="2"/>
        <v>509108</v>
      </c>
      <c r="I37" s="80">
        <f t="shared" si="1"/>
        <v>1475394.9839999999</v>
      </c>
    </row>
    <row r="38" spans="3:9" ht="30" customHeight="1" x14ac:dyDescent="0.25">
      <c r="C38" s="59" t="e">
        <f>'Matriz de Riesgos'!#REF!</f>
        <v>#REF!</v>
      </c>
      <c r="D38" s="135" t="e">
        <f>'Matriz de Riesgos'!#REF!</f>
        <v>#REF!</v>
      </c>
      <c r="E38" s="135"/>
      <c r="F38" s="135"/>
      <c r="G38" s="94" t="e">
        <f>'Matriz de Riesgos'!#REF!</f>
        <v>#REF!</v>
      </c>
      <c r="H38" s="80" t="e">
        <f t="shared" si="2"/>
        <v>#REF!</v>
      </c>
      <c r="I38" s="80" t="e">
        <f t="shared" si="1"/>
        <v>#REF!</v>
      </c>
    </row>
    <row r="39" spans="3:9" ht="30" customHeight="1" x14ac:dyDescent="0.25">
      <c r="C39" s="59">
        <f>'Matriz de Riesgos'!B11</f>
        <v>9</v>
      </c>
      <c r="D39" s="135" t="str">
        <f>'Matriz de Riesgos'!G11</f>
        <v xml:space="preserve">Variaciones de los componentes económicos y técnicos necesarios para cumplir con las obligaciones del Contratista </v>
      </c>
      <c r="E39" s="135"/>
      <c r="F39" s="135"/>
      <c r="G39" s="94">
        <f>'Matriz de Riesgos'!J11</f>
        <v>3</v>
      </c>
      <c r="H39" s="80">
        <f t="shared" si="2"/>
        <v>509108</v>
      </c>
      <c r="I39" s="80">
        <f t="shared" si="1"/>
        <v>1475394.9839999999</v>
      </c>
    </row>
    <row r="40" spans="3:9" ht="43.15" customHeight="1" x14ac:dyDescent="0.25">
      <c r="C40" s="59">
        <f>'Matriz de Riesgos'!B12</f>
        <v>10</v>
      </c>
      <c r="D40" s="135" t="str">
        <f>'Matriz de Riesgos'!G12</f>
        <v>La modalidad de contratación Inadecuada para el servicio necesitado</v>
      </c>
      <c r="E40" s="135"/>
      <c r="F40" s="135"/>
      <c r="G40" s="94">
        <f>'Matriz de Riesgos'!J12</f>
        <v>4</v>
      </c>
      <c r="H40" s="80">
        <f t="shared" si="2"/>
        <v>1527324</v>
      </c>
      <c r="I40" s="80">
        <f t="shared" si="1"/>
        <v>3054648</v>
      </c>
    </row>
    <row r="41" spans="3:9" ht="40.15" customHeight="1" x14ac:dyDescent="0.25">
      <c r="C41" s="59">
        <f>'Matriz de Riesgos'!B13</f>
        <v>11</v>
      </c>
      <c r="D41" s="135" t="str">
        <f>'Matriz de Riesgos'!G13</f>
        <v xml:space="preserve">Los requisitos habilitantes son inapropiados para el Proceso de Contratación y es posible
no encontrar proponentes que los cumplan </v>
      </c>
      <c r="E41" s="135"/>
      <c r="F41" s="135"/>
      <c r="G41" s="94">
        <f>'Matriz de Riesgos'!J13</f>
        <v>4</v>
      </c>
      <c r="H41" s="80">
        <f t="shared" si="2"/>
        <v>1527324</v>
      </c>
      <c r="I41" s="80">
        <f t="shared" si="1"/>
        <v>3054648</v>
      </c>
    </row>
    <row r="42" spans="3:9" ht="40.5" customHeight="1" x14ac:dyDescent="0.25">
      <c r="C42" s="59">
        <f>'Matriz de Riesgos'!B14</f>
        <v>12</v>
      </c>
      <c r="D42" s="135" t="str">
        <f>'Matriz de Riesgos'!G14</f>
        <v>El valor del contrato no corresponde a los precios del mercado.</v>
      </c>
      <c r="E42" s="135"/>
      <c r="F42" s="135"/>
      <c r="G42" s="94">
        <f>'Matriz de Riesgos'!J14</f>
        <v>4</v>
      </c>
      <c r="H42" s="80">
        <f t="shared" si="2"/>
        <v>1527324</v>
      </c>
      <c r="I42" s="80">
        <f t="shared" si="1"/>
        <v>3054648</v>
      </c>
    </row>
    <row r="43" spans="3:9" ht="28.5" customHeight="1" x14ac:dyDescent="0.25">
      <c r="C43" s="59">
        <f>'Matriz de Riesgos'!B15</f>
        <v>13</v>
      </c>
      <c r="D43" s="135" t="str">
        <f>'Matriz de Riesgos'!G15</f>
        <v>La descripción del bien o servicio requerido no es claro.</v>
      </c>
      <c r="E43" s="135"/>
      <c r="F43" s="135"/>
      <c r="G43" s="94">
        <f>'Matriz de Riesgos'!J15</f>
        <v>3</v>
      </c>
      <c r="H43" s="80">
        <f t="shared" si="2"/>
        <v>509108</v>
      </c>
      <c r="I43" s="80">
        <f t="shared" si="1"/>
        <v>1475394.9839999999</v>
      </c>
    </row>
    <row r="44" spans="3:9" ht="36.75" customHeight="1" x14ac:dyDescent="0.25">
      <c r="C44" s="59">
        <f>'Matriz de Riesgos'!B16</f>
        <v>14</v>
      </c>
      <c r="D44" s="135" t="str">
        <f>'Matriz de Riesgos'!G16</f>
        <v>El Proceso de Contratación no cuenta con las condiciones que garanticen la transparencia, equidad
y competencia entre los proponentes.</v>
      </c>
      <c r="E44" s="135"/>
      <c r="F44" s="135"/>
      <c r="G44" s="94">
        <f>'Matriz de Riesgos'!J16</f>
        <v>4</v>
      </c>
      <c r="H44" s="80">
        <f t="shared" si="2"/>
        <v>1527324</v>
      </c>
      <c r="I44" s="80">
        <f t="shared" si="1"/>
        <v>3054648</v>
      </c>
    </row>
    <row r="45" spans="3:9" ht="38.25" customHeight="1" x14ac:dyDescent="0.25">
      <c r="C45" s="59">
        <f>'Matriz de Riesgos'!B17</f>
        <v>15</v>
      </c>
      <c r="D45" s="135" t="str">
        <f>'Matriz de Riesgos'!G17</f>
        <v xml:space="preserve">El diseño del Proceso de Contratación no permite satisfacer las necesidades de la Entidad Estatal
</v>
      </c>
      <c r="E45" s="135"/>
      <c r="F45" s="135"/>
      <c r="G45" s="94">
        <f>'Matriz de Riesgos'!J17</f>
        <v>5</v>
      </c>
      <c r="H45" s="80">
        <f>IF(G45="","",VLOOKUP(G45,$C$19:$H$23,5,FALSE))</f>
        <v>10182160</v>
      </c>
      <c r="I45" s="80">
        <f t="shared" si="1"/>
        <v>0</v>
      </c>
    </row>
  </sheetData>
  <mergeCells count="27">
    <mergeCell ref="D43:F43"/>
    <mergeCell ref="D44:F44"/>
    <mergeCell ref="D45:F45"/>
    <mergeCell ref="D40:F40"/>
    <mergeCell ref="D41:F41"/>
    <mergeCell ref="D42:F42"/>
    <mergeCell ref="D35:F35"/>
    <mergeCell ref="D36:F36"/>
    <mergeCell ref="D37:F37"/>
    <mergeCell ref="D38:F38"/>
    <mergeCell ref="D39:F39"/>
    <mergeCell ref="D32:F32"/>
    <mergeCell ref="D33:F33"/>
    <mergeCell ref="D34:F34"/>
    <mergeCell ref="C28:I28"/>
    <mergeCell ref="D15:H15"/>
    <mergeCell ref="G29:G30"/>
    <mergeCell ref="C29:C30"/>
    <mergeCell ref="H29:I30"/>
    <mergeCell ref="D29:F30"/>
    <mergeCell ref="D31:F31"/>
    <mergeCell ref="B6:H6"/>
    <mergeCell ref="B9:C9"/>
    <mergeCell ref="B10:C10"/>
    <mergeCell ref="B11:B12"/>
    <mergeCell ref="C11:C12"/>
    <mergeCell ref="B8:H8"/>
  </mergeCells>
  <pageMargins left="0.7" right="0.7" top="0.75" bottom="0.75" header="0.3" footer="0.3"/>
  <pageSetup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showGridLines="0" topLeftCell="B1" zoomScale="80" zoomScaleNormal="80" zoomScalePageLayoutView="80" workbookViewId="0">
      <selection activeCell="E8" sqref="E8"/>
    </sheetView>
  </sheetViews>
  <sheetFormatPr baseColWidth="10" defaultRowHeight="15" x14ac:dyDescent="0.25"/>
  <cols>
    <col min="1" max="1" width="5.42578125" customWidth="1"/>
    <col min="2" max="2" width="25" customWidth="1"/>
    <col min="3" max="3" width="16.42578125" customWidth="1"/>
    <col min="4" max="8" width="25.7109375" customWidth="1"/>
  </cols>
  <sheetData>
    <row r="2" spans="1:8" ht="18.75" x14ac:dyDescent="0.3">
      <c r="B2" s="129" t="s">
        <v>64</v>
      </c>
      <c r="C2" s="129"/>
      <c r="D2" s="129"/>
      <c r="E2" s="129"/>
      <c r="F2" s="129"/>
      <c r="G2" s="129"/>
      <c r="H2" s="129"/>
    </row>
    <row r="3" spans="1:8" x14ac:dyDescent="0.25">
      <c r="D3" s="1"/>
      <c r="E3" s="1"/>
      <c r="F3" s="1"/>
      <c r="G3" s="1"/>
      <c r="H3" s="1"/>
    </row>
    <row r="4" spans="1:8" ht="18.75" x14ac:dyDescent="0.25">
      <c r="B4" s="134" t="s">
        <v>8</v>
      </c>
      <c r="C4" s="134"/>
      <c r="D4" s="134"/>
      <c r="E4" s="134"/>
      <c r="F4" s="134"/>
      <c r="G4" s="134"/>
      <c r="H4" s="134"/>
    </row>
    <row r="5" spans="1:8" ht="80.099999999999994" customHeight="1" x14ac:dyDescent="0.25">
      <c r="B5" s="130" t="s">
        <v>45</v>
      </c>
      <c r="C5" s="130"/>
      <c r="D5" s="8" t="s">
        <v>58</v>
      </c>
      <c r="E5" s="8" t="s">
        <v>51</v>
      </c>
      <c r="F5" s="8" t="s">
        <v>54</v>
      </c>
      <c r="G5" s="8" t="s">
        <v>59</v>
      </c>
      <c r="H5" s="8" t="s">
        <v>60</v>
      </c>
    </row>
    <row r="6" spans="1:8" ht="80.099999999999994" customHeight="1" x14ac:dyDescent="0.25">
      <c r="B6" s="131" t="s">
        <v>46</v>
      </c>
      <c r="C6" s="131"/>
      <c r="D6" s="8" t="s">
        <v>53</v>
      </c>
      <c r="E6" s="8" t="s">
        <v>52</v>
      </c>
      <c r="F6" s="8" t="s">
        <v>55</v>
      </c>
      <c r="G6" s="8" t="s">
        <v>56</v>
      </c>
      <c r="H6" s="8" t="s">
        <v>57</v>
      </c>
    </row>
    <row r="7" spans="1:8" ht="15.75" x14ac:dyDescent="0.25">
      <c r="B7" s="132" t="s">
        <v>10</v>
      </c>
      <c r="C7" s="132" t="s">
        <v>61</v>
      </c>
      <c r="D7" s="7" t="s">
        <v>47</v>
      </c>
      <c r="E7" s="7" t="s">
        <v>48</v>
      </c>
      <c r="F7" s="7" t="s">
        <v>49</v>
      </c>
      <c r="G7" s="7" t="s">
        <v>50</v>
      </c>
      <c r="H7" s="7" t="s">
        <v>62</v>
      </c>
    </row>
    <row r="8" spans="1:8" ht="18.75" x14ac:dyDescent="0.25">
      <c r="B8" s="133"/>
      <c r="C8" s="133"/>
      <c r="D8" s="5">
        <v>1</v>
      </c>
      <c r="E8" s="5">
        <v>2</v>
      </c>
      <c r="F8" s="5">
        <v>3</v>
      </c>
      <c r="G8" s="5">
        <v>4</v>
      </c>
      <c r="H8" s="5">
        <v>5</v>
      </c>
    </row>
    <row r="9" spans="1:8" ht="50.1" customHeight="1" x14ac:dyDescent="0.25">
      <c r="A9" s="141" t="s">
        <v>7</v>
      </c>
      <c r="B9" s="8" t="s">
        <v>37</v>
      </c>
      <c r="C9" s="9">
        <v>1</v>
      </c>
      <c r="D9" s="10">
        <v>2</v>
      </c>
      <c r="E9" s="10">
        <v>3</v>
      </c>
      <c r="F9" s="10">
        <v>4</v>
      </c>
      <c r="G9" s="11">
        <v>5</v>
      </c>
      <c r="H9" s="12">
        <v>6</v>
      </c>
    </row>
    <row r="10" spans="1:8" ht="50.1" customHeight="1" x14ac:dyDescent="0.25">
      <c r="A10" s="142"/>
      <c r="B10" s="8" t="s">
        <v>38</v>
      </c>
      <c r="C10" s="9">
        <v>2</v>
      </c>
      <c r="D10" s="10">
        <v>3</v>
      </c>
      <c r="E10" s="10">
        <v>4</v>
      </c>
      <c r="F10" s="11">
        <v>5</v>
      </c>
      <c r="G10" s="12">
        <v>6</v>
      </c>
      <c r="H10" s="12">
        <v>7</v>
      </c>
    </row>
    <row r="11" spans="1:8" ht="50.1" customHeight="1" x14ac:dyDescent="0.25">
      <c r="A11" s="142"/>
      <c r="B11" s="8" t="s">
        <v>39</v>
      </c>
      <c r="C11" s="9">
        <v>3</v>
      </c>
      <c r="D11" s="10">
        <v>4</v>
      </c>
      <c r="E11" s="11">
        <v>5</v>
      </c>
      <c r="F11" s="12">
        <v>6</v>
      </c>
      <c r="G11" s="12">
        <v>7</v>
      </c>
      <c r="H11" s="13">
        <v>8</v>
      </c>
    </row>
    <row r="12" spans="1:8" ht="50.1" customHeight="1" x14ac:dyDescent="0.25">
      <c r="A12" s="142"/>
      <c r="B12" s="8" t="s">
        <v>40</v>
      </c>
      <c r="C12" s="9">
        <v>4</v>
      </c>
      <c r="D12" s="11">
        <v>5</v>
      </c>
      <c r="E12" s="12">
        <v>6</v>
      </c>
      <c r="F12" s="12">
        <v>7</v>
      </c>
      <c r="G12" s="13">
        <v>8</v>
      </c>
      <c r="H12" s="13">
        <v>9</v>
      </c>
    </row>
    <row r="13" spans="1:8" ht="50.1" customHeight="1" x14ac:dyDescent="0.25">
      <c r="A13" s="142"/>
      <c r="B13" s="8" t="s">
        <v>41</v>
      </c>
      <c r="C13" s="9">
        <v>5</v>
      </c>
      <c r="D13" s="12">
        <v>6</v>
      </c>
      <c r="E13" s="12">
        <v>7</v>
      </c>
      <c r="F13" s="13">
        <v>8</v>
      </c>
      <c r="G13" s="13">
        <v>9</v>
      </c>
      <c r="H13" s="13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"/>
  <sheetViews>
    <sheetView showGridLines="0" topLeftCell="A4" workbookViewId="0">
      <selection activeCell="D16" sqref="D16"/>
    </sheetView>
  </sheetViews>
  <sheetFormatPr baseColWidth="10" defaultRowHeight="15" x14ac:dyDescent="0.25"/>
  <cols>
    <col min="3" max="4" width="50.7109375" customWidth="1"/>
  </cols>
  <sheetData>
    <row r="2" spans="3:4" x14ac:dyDescent="0.25">
      <c r="C2" s="143" t="s">
        <v>72</v>
      </c>
      <c r="D2" s="143"/>
    </row>
    <row r="5" spans="3:4" ht="39.950000000000003" customHeight="1" x14ac:dyDescent="0.25">
      <c r="C5" s="16" t="s">
        <v>13</v>
      </c>
      <c r="D5" s="16" t="s">
        <v>14</v>
      </c>
    </row>
    <row r="6" spans="3:4" ht="39.950000000000003" customHeight="1" x14ac:dyDescent="0.25">
      <c r="C6" s="15" t="s">
        <v>65</v>
      </c>
      <c r="D6" s="14" t="s">
        <v>66</v>
      </c>
    </row>
    <row r="7" spans="3:4" ht="39.950000000000003" customHeight="1" x14ac:dyDescent="0.25">
      <c r="C7" s="15" t="s">
        <v>67</v>
      </c>
      <c r="D7" s="14" t="s">
        <v>68</v>
      </c>
    </row>
    <row r="8" spans="3:4" ht="39.950000000000003" customHeight="1" x14ac:dyDescent="0.25">
      <c r="C8" s="14">
        <v>5</v>
      </c>
      <c r="D8" s="14" t="s">
        <v>69</v>
      </c>
    </row>
    <row r="9" spans="3:4" ht="39.950000000000003" customHeight="1" x14ac:dyDescent="0.25">
      <c r="C9" s="14" t="s">
        <v>70</v>
      </c>
      <c r="D9" s="14" t="s">
        <v>71</v>
      </c>
    </row>
    <row r="10" spans="3:4" ht="39.950000000000003" customHeight="1" x14ac:dyDescent="0.25"/>
  </sheetData>
  <mergeCells count="1">
    <mergeCell ref="C2:D2"/>
  </mergeCells>
  <pageMargins left="0.7" right="0.7" top="0.75" bottom="0.75" header="0.3" footer="0.3"/>
  <pageSetup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8"/>
  <sheetViews>
    <sheetView showGridLines="0" topLeftCell="A10" workbookViewId="0">
      <selection activeCell="B4" sqref="B4"/>
    </sheetView>
  </sheetViews>
  <sheetFormatPr baseColWidth="10" defaultRowHeight="15" x14ac:dyDescent="0.25"/>
  <cols>
    <col min="2" max="2" width="63.140625" customWidth="1"/>
    <col min="3" max="3" width="61" customWidth="1"/>
  </cols>
  <sheetData>
    <row r="3" spans="2:3" ht="18.75" x14ac:dyDescent="0.25">
      <c r="B3" s="16" t="s">
        <v>81</v>
      </c>
      <c r="C3" s="16" t="s">
        <v>82</v>
      </c>
    </row>
    <row r="4" spans="2:3" ht="99.95" customHeight="1" x14ac:dyDescent="0.25">
      <c r="B4" s="15" t="s">
        <v>83</v>
      </c>
      <c r="C4" s="17" t="s">
        <v>84</v>
      </c>
    </row>
    <row r="5" spans="2:3" ht="99.95" customHeight="1" x14ac:dyDescent="0.25">
      <c r="B5" s="15" t="s">
        <v>85</v>
      </c>
      <c r="C5" s="17" t="s">
        <v>89</v>
      </c>
    </row>
    <row r="6" spans="2:3" ht="99.95" customHeight="1" x14ac:dyDescent="0.25">
      <c r="B6" s="14" t="s">
        <v>86</v>
      </c>
      <c r="C6" s="17" t="s">
        <v>90</v>
      </c>
    </row>
    <row r="7" spans="2:3" ht="176.25" customHeight="1" x14ac:dyDescent="0.25">
      <c r="B7" s="14" t="s">
        <v>87</v>
      </c>
      <c r="C7" s="17" t="s">
        <v>91</v>
      </c>
    </row>
    <row r="8" spans="2:3" ht="99.95" customHeight="1" x14ac:dyDescent="0.25">
      <c r="B8" s="14" t="s">
        <v>88</v>
      </c>
      <c r="C8" s="17" t="s">
        <v>92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Jerson Augusto Murillo</cp:lastModifiedBy>
  <cp:lastPrinted>2018-10-17T16:24:01Z</cp:lastPrinted>
  <dcterms:created xsi:type="dcterms:W3CDTF">2014-01-17T14:59:50Z</dcterms:created>
  <dcterms:modified xsi:type="dcterms:W3CDTF">2022-10-11T15:03:45Z</dcterms:modified>
</cp:coreProperties>
</file>