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PROCESOS DE SELECCION 2022\1. LICITACION\CORTOLIMA-LPO-0018- ESTACIONES\documentos publicar\"/>
    </mc:Choice>
  </mc:AlternateContent>
  <bookViews>
    <workbookView xWindow="-120" yWindow="-120" windowWidth="20730" windowHeight="11160" firstSheet="1" activeTab="1"/>
  </bookViews>
  <sheets>
    <sheet name="ESTUDIO MERCADO" sheetId="3" state="hidden" r:id="rId1"/>
    <sheet name="ESTUDIO DE MERCADO" sheetId="4" r:id="rId2"/>
  </sheets>
  <definedNames>
    <definedName name="NumeroColumna">7</definedName>
    <definedName name="NumeroFila">3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4" l="1"/>
  <c r="F65" i="4"/>
  <c r="F64" i="4"/>
  <c r="F63" i="4"/>
  <c r="F67" i="3"/>
  <c r="F62" i="4"/>
  <c r="F32" i="4"/>
  <c r="F34" i="4"/>
  <c r="F43" i="4"/>
  <c r="F48" i="4"/>
  <c r="F51" i="4"/>
  <c r="F61" i="4"/>
  <c r="F60" i="4"/>
  <c r="F59" i="4"/>
  <c r="F58" i="4"/>
  <c r="F57" i="4"/>
  <c r="F56" i="4"/>
  <c r="F55" i="4"/>
  <c r="F54" i="4"/>
  <c r="F53" i="4"/>
  <c r="F52" i="4"/>
  <c r="F50" i="4"/>
  <c r="F49" i="4"/>
  <c r="F47" i="4"/>
  <c r="F46" i="4"/>
  <c r="F45" i="4"/>
  <c r="F44" i="4"/>
  <c r="F42" i="4"/>
  <c r="F41" i="4"/>
  <c r="F40" i="4"/>
  <c r="F39" i="4"/>
  <c r="F38" i="4"/>
  <c r="F37" i="4"/>
  <c r="F36" i="4"/>
  <c r="F35" i="4"/>
  <c r="F33" i="4"/>
  <c r="F26" i="4"/>
  <c r="F25" i="4"/>
  <c r="F23" i="4"/>
  <c r="F22" i="4"/>
  <c r="F21" i="4"/>
  <c r="F20" i="4"/>
  <c r="F19" i="4"/>
  <c r="F18" i="4"/>
  <c r="F16" i="4"/>
  <c r="F15" i="4"/>
  <c r="F14" i="4"/>
  <c r="F13" i="4"/>
  <c r="F12" i="4"/>
  <c r="F11" i="4"/>
  <c r="F10" i="4"/>
  <c r="F9" i="4"/>
  <c r="F7" i="4"/>
  <c r="F6" i="4"/>
  <c r="F5" i="4"/>
  <c r="F68" i="3"/>
  <c r="F66" i="3"/>
  <c r="F56" i="3"/>
  <c r="F57" i="3"/>
  <c r="F58" i="3"/>
  <c r="F59" i="3"/>
  <c r="F60" i="3"/>
  <c r="F61" i="3"/>
  <c r="F62" i="3"/>
  <c r="F63" i="3"/>
  <c r="F64" i="3"/>
  <c r="F55" i="3"/>
  <c r="F53" i="3"/>
  <c r="F52" i="3"/>
  <c r="F48" i="3"/>
  <c r="F49" i="3"/>
  <c r="F50" i="3"/>
  <c r="F47" i="3"/>
  <c r="F39" i="3"/>
  <c r="F40" i="3"/>
  <c r="F41" i="3"/>
  <c r="F42" i="3"/>
  <c r="F43" i="3"/>
  <c r="F44" i="3"/>
  <c r="F45" i="3"/>
  <c r="F38" i="3"/>
  <c r="F36" i="3"/>
  <c r="F35" i="3"/>
  <c r="F65" i="3" s="1"/>
  <c r="F27" i="4" l="1"/>
  <c r="F28" i="4" s="1"/>
  <c r="F29" i="4" s="1"/>
  <c r="F73" i="4" s="1"/>
  <c r="F70" i="3"/>
  <c r="F77" i="3" s="1"/>
  <c r="F26" i="3" l="1"/>
  <c r="F25" i="3"/>
  <c r="F23" i="3"/>
  <c r="F22" i="3"/>
  <c r="F21" i="3"/>
  <c r="F20" i="3"/>
  <c r="F19" i="3"/>
  <c r="F18" i="3"/>
  <c r="F16" i="3"/>
  <c r="F15" i="3"/>
  <c r="F14" i="3"/>
  <c r="F13" i="3"/>
  <c r="F12" i="3"/>
  <c r="F11" i="3"/>
  <c r="F10" i="3"/>
  <c r="F9" i="3"/>
  <c r="F8" i="3"/>
  <c r="F7" i="3"/>
  <c r="F6" i="3"/>
  <c r="F5" i="3"/>
  <c r="F27" i="3" l="1"/>
  <c r="F28" i="3" s="1"/>
  <c r="F29" i="3" s="1"/>
  <c r="F76" i="3" s="1"/>
  <c r="F78" i="3" s="1"/>
  <c r="F79" i="3" l="1"/>
  <c r="F80" i="3" s="1"/>
  <c r="F66" i="4" l="1"/>
  <c r="F67" i="4" s="1"/>
  <c r="F74" i="4" s="1"/>
  <c r="F75" i="4" s="1"/>
  <c r="F76" i="4" l="1"/>
  <c r="F77" i="4" s="1"/>
</calcChain>
</file>

<file path=xl/sharedStrings.xml><?xml version="1.0" encoding="utf-8"?>
<sst xmlns="http://schemas.openxmlformats.org/spreadsheetml/2006/main" count="291" uniqueCount="107">
  <si>
    <t>ITEM</t>
  </si>
  <si>
    <t>ACTIVIDAD</t>
  </si>
  <si>
    <t>UND</t>
  </si>
  <si>
    <t xml:space="preserve">CANTIDAD </t>
  </si>
  <si>
    <t xml:space="preserve">VALOR UNITARI0 </t>
  </si>
  <si>
    <t>VALOR TOTAL</t>
  </si>
  <si>
    <t>1.1</t>
  </si>
  <si>
    <t>Datalogger</t>
  </si>
  <si>
    <t>1.2</t>
  </si>
  <si>
    <t>1.3</t>
  </si>
  <si>
    <t>1.4</t>
  </si>
  <si>
    <t>1.5</t>
  </si>
  <si>
    <t>2.1</t>
  </si>
  <si>
    <t>Sensor Radicación Global + cable y soporte</t>
  </si>
  <si>
    <t xml:space="preserve">Sensor Digital de Temperatura y Humedad </t>
  </si>
  <si>
    <t>Sensor de Presión Barométrica</t>
  </si>
  <si>
    <t xml:space="preserve">Sensor Nivel por Radar </t>
  </si>
  <si>
    <t xml:space="preserve">Pluviometro - Rain Gauge </t>
  </si>
  <si>
    <t>und</t>
  </si>
  <si>
    <t>Adaptador de Voltaje</t>
  </si>
  <si>
    <t>Anemómetro Ultrasonido</t>
  </si>
  <si>
    <t>sistema de energía y gabinete para conexionado de equipos</t>
  </si>
  <si>
    <t>1.ESTACIONES METEOROLOGICAS E HIDROMETRICAS</t>
  </si>
  <si>
    <t>Servicio de instalación y configuración de las estación meteorologica</t>
  </si>
  <si>
    <t>Aforos, batimetría y generación de la curva de gastos; Estación hidrométrica</t>
  </si>
  <si>
    <t>Servicio de instalación y configuración de las estación hidrométrica</t>
  </si>
  <si>
    <t>Punto de origen hasta los puntos establecidos en el prediseño; Estación Hidrométrica</t>
  </si>
  <si>
    <t>Punto de origen hasta los puntos establecidos en el prediseño Estación Meteorologica</t>
  </si>
  <si>
    <t>1.6</t>
  </si>
  <si>
    <t>1.7</t>
  </si>
  <si>
    <t>1.8</t>
  </si>
  <si>
    <t>1.9</t>
  </si>
  <si>
    <t>1.12</t>
  </si>
  <si>
    <t>1.15</t>
  </si>
  <si>
    <t>1.17</t>
  </si>
  <si>
    <t>2. MEDIOS TECNOLOGICOS</t>
  </si>
  <si>
    <t>Work station</t>
  </si>
  <si>
    <t>Computador de escritorio</t>
  </si>
  <si>
    <t>2.2</t>
  </si>
  <si>
    <t>2.3</t>
  </si>
  <si>
    <t>2.4</t>
  </si>
  <si>
    <t>2.5</t>
  </si>
  <si>
    <t>Actualizacion de software o servicio cloud por un año</t>
  </si>
  <si>
    <t>2.6</t>
  </si>
  <si>
    <t>Servicio de servidor en la nube</t>
  </si>
  <si>
    <t>meses</t>
  </si>
  <si>
    <t>Computador portátil I7 32 GB 2TB(externo)</t>
  </si>
  <si>
    <t>NOTA. La ficha técnica de los equipos se encuentra descrita en el numeral 2.1.3 de la JOC.</t>
  </si>
  <si>
    <t>Pantalla o monitor</t>
  </si>
  <si>
    <t>3. TRANSPORTE</t>
  </si>
  <si>
    <t>3.1</t>
  </si>
  <si>
    <t>3.2</t>
  </si>
  <si>
    <t>PRELIMINARES</t>
  </si>
  <si>
    <t>LOCALIZACION Y REPLANTEO TOPOGRAFICO</t>
  </si>
  <si>
    <t>M2</t>
  </si>
  <si>
    <t>CIMENTACION</t>
  </si>
  <si>
    <t>EXCAVACION MANUAL EN MATERIAL COMUN DE 0-1MTS EN SECO</t>
  </si>
  <si>
    <t>M3</t>
  </si>
  <si>
    <t>SUMINISTRO E INSTALACION DE RECEBO  COMPACTADO E=0,05M MEDIO MECANICO</t>
  </si>
  <si>
    <t>NIVELACION Y COMPACTACION DE LA SUB-RASANTE</t>
  </si>
  <si>
    <t>CONSTRUCCIÓN DE VIGA PERIMETRAL EN CONCRETO DE 3000 PSI</t>
  </si>
  <si>
    <t>ML</t>
  </si>
  <si>
    <t>SUMINISTRO E INSTALACION ACERO DE REFUERZO PARA VIGAS</t>
  </si>
  <si>
    <t>KG</t>
  </si>
  <si>
    <t>CONSTRUCCION PLACA MACIZA E.0,4M CONCRETO 3000PSI</t>
  </si>
  <si>
    <t>SUMINISTRO E INSTALACION ACERO DE REFUERZO PARA PLACA MACIZA</t>
  </si>
  <si>
    <t>CONSTRUCCION PLACA MACIZA CONCRETO CICLOPEO</t>
  </si>
  <si>
    <t>CERRAMIENTO</t>
  </si>
  <si>
    <t>SUMINISTRO E INSTALACIÓN DE CERRAMIENTO DE MALLA ESLABONADA CALIBRE 10, TUBERÍA DE 2'' EN ACERO GALVANIZADO EN CALIENTE Y PINTADO CON PINTURA ELECTROSTÁTICA</t>
  </si>
  <si>
    <t>SUMINISTRO E INSTALACION DE PUERTA DE 1M DE ANCHO EN MALLA</t>
  </si>
  <si>
    <t>SUMINISTRO E INSTALACION DE 3 LÍNEAS DE ALAMBRE DE PÚAS CALIBRE 14,5</t>
  </si>
  <si>
    <t>SUMINISTRO E INSTALACION DE MARCOS EN ÁNGULO 3/16 X 1 1/4 PARA TEMPLAR MALLA</t>
  </si>
  <si>
    <t>INSTALACIONES</t>
  </si>
  <si>
    <t>SUMINISTRO E INSTALACION TUBERIA PVC TRAFICO PESADO</t>
  </si>
  <si>
    <t>SUMINISTRO E INSTALACION CABLE ENCAUCHETADO 4*16 AWG</t>
  </si>
  <si>
    <t>MASTIL PRINICPAL Y AUXILIAR</t>
  </si>
  <si>
    <t>SUMINISTRO E INSTALACION TUBERIA GALVANIZADA 3PULG</t>
  </si>
  <si>
    <t>SUMINISTRO E INSTALACION LAMINA DE 3/8 CON PERNOS</t>
  </si>
  <si>
    <t>CONSTRUCCION BASES EN CONCRETO 3000PSI</t>
  </si>
  <si>
    <t>ACERO DE REFUERZO DE ½’’, CON FLEJES DE ¼’’ BASES Y CONTRAPESOS</t>
  </si>
  <si>
    <t>SUMINISTRO E INSTALACION CERCHA TRIANGULAR EN TUBO CUADRADO DE 2''</t>
  </si>
  <si>
    <t>SUMINISTRO E INSTALACION GUAYA PARA TENSORES 5/16''</t>
  </si>
  <si>
    <t>SUMINISTRO E INSTALACION GUAYA PARA TENSORES 1/4''</t>
  </si>
  <si>
    <t>SUMINISTRO E INSTALACION TUBERIA GALVANIZADA 2PULG</t>
  </si>
  <si>
    <t>SUMINISTRO E INSTALACION CAJA COFRE METALICO 30*30*20 CERT. RETIE</t>
  </si>
  <si>
    <t>SUMINISTRO E INSTALACION LAMINA DE 1/4 CON PERNOS</t>
  </si>
  <si>
    <t>Administracion (A)</t>
  </si>
  <si>
    <t xml:space="preserve">Imprevistos (I) </t>
  </si>
  <si>
    <t>Utilidad (U)</t>
  </si>
  <si>
    <t>AIU</t>
  </si>
  <si>
    <t>TOTAL COSTOS INDIRECTOS</t>
  </si>
  <si>
    <t>IMPUESTO 4X1000</t>
  </si>
  <si>
    <t>VALOR TOTAL + 4X1000</t>
  </si>
  <si>
    <t>TOTAL COSTOS DIRECOS + INDIRECTOS  (OBRA)</t>
  </si>
  <si>
    <t>SUMINISTRO + OBRA</t>
  </si>
  <si>
    <t>SUMINISTRO</t>
  </si>
  <si>
    <t>OBRA</t>
  </si>
  <si>
    <t>TOTAL SUMINISTRO</t>
  </si>
  <si>
    <t>IVA</t>
  </si>
  <si>
    <t>TOTAL COSTO SUMINISTROS</t>
  </si>
  <si>
    <r>
      <t xml:space="preserve">Estaciones hidro-meteorológicas para el monitoreo del recurso hídrico en el Departamento del Tolima.                  </t>
    </r>
    <r>
      <rPr>
        <b/>
        <sz val="18"/>
        <color rgb="FF00B0F0"/>
        <rFont val="Calibri"/>
        <family val="2"/>
        <scheme val="minor"/>
      </rPr>
      <t>SUMINISTRO</t>
    </r>
  </si>
  <si>
    <r>
      <t xml:space="preserve">CONSTRUCCION DE CERRMIANETOS E INSTALACION DE MASTIL PARA ESTACIONES HIDROMETRICAS Y METEOROLOGICAS                                                    </t>
    </r>
    <r>
      <rPr>
        <b/>
        <sz val="14"/>
        <color rgb="FF00B0F0"/>
        <rFont val="Calibri"/>
        <family val="2"/>
        <scheme val="minor"/>
      </rPr>
      <t>OBRA</t>
    </r>
  </si>
  <si>
    <t>TOTAL SUMINISTRO + OBRA (VALOR CDP)</t>
  </si>
  <si>
    <t>VALOR UNITARI0 PROMEDIO</t>
  </si>
  <si>
    <t>Costos Indirectos (INCLUIDO ANEXO pestaña AIU)</t>
  </si>
  <si>
    <t>TOTAL SUMINISTRO + OBRA (VALOR MAXIMO A OFERTAR )</t>
  </si>
  <si>
    <r>
      <t xml:space="preserve">VALOR TOTAL + 4X1000  </t>
    </r>
    <r>
      <rPr>
        <b/>
        <sz val="10"/>
        <color theme="1"/>
        <rFont val="Arial"/>
        <family val="2"/>
      </rPr>
      <t>(VALOR CDP)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</si>
</sst>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#,##0.00;[Red]\-&quot;$&quot;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-&quot;$&quot;\ * #,##0_-;\-&quot;$&quot;\ * #,##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1" fillId="0" borderId="0" xfId="3"/>
    <xf numFmtId="0" fontId="4" fillId="3" borderId="2" xfId="3" applyFont="1" applyFill="1" applyBorder="1" applyAlignment="1">
      <alignment horizontal="center" vertical="center" wrapText="1"/>
    </xf>
    <xf numFmtId="165" fontId="4" fillId="3" borderId="2" xfId="2" applyFont="1" applyFill="1" applyBorder="1" applyAlignment="1">
      <alignment horizontal="center" vertical="center" wrapText="1"/>
    </xf>
    <xf numFmtId="0" fontId="5" fillId="4" borderId="1" xfId="3" applyFont="1" applyFill="1" applyBorder="1" applyAlignment="1">
      <alignment vertical="center" wrapText="1"/>
    </xf>
    <xf numFmtId="0" fontId="6" fillId="2" borderId="1" xfId="3" applyFont="1" applyFill="1" applyBorder="1" applyAlignment="1">
      <alignment horizontal="left" vertical="center" wrapText="1"/>
    </xf>
    <xf numFmtId="0" fontId="6" fillId="2" borderId="1" xfId="3" applyFont="1" applyFill="1" applyBorder="1" applyAlignment="1">
      <alignment horizontal="center" vertical="center" wrapText="1"/>
    </xf>
    <xf numFmtId="4" fontId="6" fillId="2" borderId="1" xfId="3" applyNumberFormat="1" applyFont="1" applyFill="1" applyBorder="1" applyAlignment="1">
      <alignment horizontal="center" vertical="center" wrapText="1"/>
    </xf>
    <xf numFmtId="165" fontId="1" fillId="2" borderId="1" xfId="2" applyFill="1" applyBorder="1" applyAlignment="1">
      <alignment vertical="center"/>
    </xf>
    <xf numFmtId="165" fontId="1" fillId="0" borderId="0" xfId="2"/>
    <xf numFmtId="165" fontId="1" fillId="0" borderId="1" xfId="2" applyBorder="1"/>
    <xf numFmtId="6" fontId="1" fillId="0" borderId="1" xfId="3" applyNumberFormat="1" applyBorder="1" applyAlignment="1">
      <alignment vertical="center"/>
    </xf>
    <xf numFmtId="0" fontId="6" fillId="0" borderId="1" xfId="3" applyFont="1" applyFill="1" applyBorder="1" applyAlignment="1">
      <alignment horizontal="left" vertical="center" wrapText="1"/>
    </xf>
    <xf numFmtId="0" fontId="6" fillId="0" borderId="1" xfId="3" applyFont="1" applyFill="1" applyBorder="1" applyAlignment="1">
      <alignment horizontal="center" vertical="center" wrapText="1"/>
    </xf>
    <xf numFmtId="4" fontId="6" fillId="0" borderId="1" xfId="3" applyNumberFormat="1" applyFont="1" applyFill="1" applyBorder="1" applyAlignment="1">
      <alignment horizontal="center" vertical="center" wrapText="1"/>
    </xf>
    <xf numFmtId="0" fontId="1" fillId="0" borderId="0" xfId="3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1" fillId="0" borderId="1" xfId="3" applyFont="1" applyBorder="1" applyAlignment="1">
      <alignment horizontal="center" vertical="center" wrapText="1"/>
    </xf>
    <xf numFmtId="166" fontId="2" fillId="6" borderId="1" xfId="0" applyNumberFormat="1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left" vertical="center" wrapText="1"/>
    </xf>
    <xf numFmtId="0" fontId="0" fillId="5" borderId="0" xfId="0" applyFill="1"/>
    <xf numFmtId="9" fontId="9" fillId="0" borderId="1" xfId="4" applyFont="1" applyFill="1" applyBorder="1" applyAlignment="1">
      <alignment horizontal="left" vertical="center" wrapText="1"/>
    </xf>
    <xf numFmtId="6" fontId="2" fillId="0" borderId="1" xfId="3" applyNumberFormat="1" applyFont="1" applyBorder="1"/>
    <xf numFmtId="167" fontId="1" fillId="0" borderId="1" xfId="3" applyNumberFormat="1" applyBorder="1"/>
    <xf numFmtId="165" fontId="7" fillId="2" borderId="1" xfId="2" applyFont="1" applyFill="1" applyBorder="1" applyAlignment="1">
      <alignment vertical="center"/>
    </xf>
    <xf numFmtId="6" fontId="7" fillId="0" borderId="1" xfId="3" applyNumberFormat="1" applyFont="1" applyBorder="1" applyAlignment="1">
      <alignment vertical="center"/>
    </xf>
    <xf numFmtId="9" fontId="7" fillId="0" borderId="1" xfId="2" applyNumberFormat="1" applyFont="1" applyBorder="1" applyAlignment="1">
      <alignment horizontal="center"/>
    </xf>
    <xf numFmtId="0" fontId="7" fillId="0" borderId="1" xfId="3" applyFont="1" applyBorder="1"/>
    <xf numFmtId="0" fontId="2" fillId="6" borderId="1" xfId="0" applyFont="1" applyFill="1" applyBorder="1" applyAlignment="1">
      <alignment vertical="center"/>
    </xf>
    <xf numFmtId="0" fontId="4" fillId="3" borderId="1" xfId="3" applyFont="1" applyFill="1" applyBorder="1" applyAlignment="1">
      <alignment horizontal="center" vertical="center" wrapText="1"/>
    </xf>
    <xf numFmtId="165" fontId="4" fillId="3" borderId="1" xfId="2" applyFont="1" applyFill="1" applyBorder="1" applyAlignment="1">
      <alignment horizontal="center" vertical="center" wrapText="1"/>
    </xf>
    <xf numFmtId="166" fontId="1" fillId="0" borderId="1" xfId="3" applyNumberFormat="1" applyFont="1" applyBorder="1"/>
    <xf numFmtId="165" fontId="1" fillId="2" borderId="1" xfId="2" applyFont="1" applyFill="1" applyBorder="1" applyAlignment="1">
      <alignment vertical="center"/>
    </xf>
    <xf numFmtId="6" fontId="1" fillId="0" borderId="1" xfId="3" applyNumberFormat="1" applyFont="1" applyBorder="1" applyAlignment="1">
      <alignment vertical="center"/>
    </xf>
    <xf numFmtId="0" fontId="1" fillId="0" borderId="0" xfId="0" applyFont="1"/>
    <xf numFmtId="165" fontId="1" fillId="2" borderId="1" xfId="2" applyNumberFormat="1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8" fontId="1" fillId="0" borderId="1" xfId="3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2" fillId="5" borderId="1" xfId="0" applyFont="1" applyFill="1" applyBorder="1" applyAlignment="1">
      <alignment horizontal="center" vertical="center" wrapText="1"/>
    </xf>
    <xf numFmtId="166" fontId="2" fillId="5" borderId="1" xfId="0" applyNumberFormat="1" applyFont="1" applyFill="1" applyBorder="1" applyAlignment="1">
      <alignment horizontal="center" vertical="center"/>
    </xf>
    <xf numFmtId="0" fontId="1" fillId="5" borderId="0" xfId="0" applyFont="1" applyFill="1"/>
    <xf numFmtId="44" fontId="9" fillId="0" borderId="1" xfId="1" applyFont="1" applyFill="1" applyBorder="1" applyAlignment="1">
      <alignment horizontal="left" vertical="center" wrapText="1"/>
    </xf>
    <xf numFmtId="44" fontId="6" fillId="0" borderId="1" xfId="1" applyFont="1" applyFill="1" applyBorder="1" applyAlignment="1">
      <alignment horizontal="left" vertical="center" wrapText="1"/>
    </xf>
    <xf numFmtId="44" fontId="2" fillId="6" borderId="1" xfId="1" applyFont="1" applyFill="1" applyBorder="1" applyAlignment="1">
      <alignment horizontal="center" vertical="center"/>
    </xf>
    <xf numFmtId="44" fontId="7" fillId="0" borderId="1" xfId="1" applyFont="1" applyBorder="1" applyAlignment="1">
      <alignment horizontal="center" vertical="center"/>
    </xf>
    <xf numFmtId="44" fontId="2" fillId="8" borderId="1" xfId="1" applyFont="1" applyFill="1" applyBorder="1" applyAlignment="1">
      <alignment horizontal="center" vertical="center"/>
    </xf>
    <xf numFmtId="0" fontId="13" fillId="0" borderId="1" xfId="3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166" fontId="1" fillId="0" borderId="0" xfId="0" applyNumberFormat="1" applyFont="1"/>
    <xf numFmtId="44" fontId="1" fillId="0" borderId="0" xfId="0" applyNumberFormat="1" applyFont="1"/>
    <xf numFmtId="165" fontId="2" fillId="2" borderId="1" xfId="2" applyFont="1" applyFill="1" applyBorder="1" applyAlignment="1">
      <alignment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14" fillId="0" borderId="1" xfId="3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1" xfId="3" applyFont="1" applyBorder="1" applyAlignment="1">
      <alignment horizontal="center"/>
    </xf>
    <xf numFmtId="44" fontId="2" fillId="8" borderId="1" xfId="1" applyFont="1" applyFill="1" applyBorder="1" applyAlignment="1">
      <alignment horizontal="center" vertical="center"/>
    </xf>
    <xf numFmtId="9" fontId="7" fillId="7" borderId="1" xfId="1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 wrapText="1"/>
    </xf>
    <xf numFmtId="0" fontId="5" fillId="4" borderId="3" xfId="3" applyFont="1" applyFill="1" applyBorder="1" applyAlignment="1">
      <alignment horizontal="left" vertical="center" wrapText="1"/>
    </xf>
    <xf numFmtId="0" fontId="5" fillId="4" borderId="4" xfId="3" applyFont="1" applyFill="1" applyBorder="1" applyAlignment="1">
      <alignment horizontal="left" vertical="center" wrapText="1"/>
    </xf>
    <xf numFmtId="0" fontId="5" fillId="4" borderId="5" xfId="3" applyFont="1" applyFill="1" applyBorder="1" applyAlignment="1">
      <alignment horizontal="left" vertical="center" wrapText="1"/>
    </xf>
    <xf numFmtId="0" fontId="5" fillId="4" borderId="1" xfId="3" applyFont="1" applyFill="1" applyBorder="1" applyAlignment="1">
      <alignment horizontal="left" vertical="center" wrapText="1"/>
    </xf>
    <xf numFmtId="0" fontId="7" fillId="2" borderId="1" xfId="3" applyFont="1" applyFill="1" applyBorder="1" applyAlignment="1">
      <alignment horizontal="right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</cellXfs>
  <cellStyles count="5">
    <cellStyle name="Moneda" xfId="1" builtinId="4"/>
    <cellStyle name="Moneda [0]" xfId="2" builtinId="7"/>
    <cellStyle name="Normal" xfId="0" builtinId="0"/>
    <cellStyle name="Normal 2 2" xfId="3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workbookViewId="0">
      <selection activeCell="F68" sqref="F68"/>
    </sheetView>
  </sheetViews>
  <sheetFormatPr baseColWidth="10" defaultRowHeight="15" x14ac:dyDescent="0.25"/>
  <cols>
    <col min="1" max="1" width="32.7109375" style="15" customWidth="1"/>
    <col min="2" max="2" width="61.42578125" style="1" customWidth="1"/>
    <col min="3" max="3" width="6.7109375" style="1" bestFit="1" customWidth="1"/>
    <col min="4" max="4" width="14.5703125" style="1" bestFit="1" customWidth="1"/>
    <col min="5" max="5" width="26" style="9" customWidth="1"/>
    <col min="6" max="6" width="26.7109375" style="1" bestFit="1" customWidth="1"/>
    <col min="7" max="7" width="24.28515625" bestFit="1" customWidth="1"/>
  </cols>
  <sheetData>
    <row r="1" spans="1:7" x14ac:dyDescent="0.25">
      <c r="A1" s="69" t="s">
        <v>100</v>
      </c>
      <c r="B1" s="69"/>
      <c r="C1" s="69"/>
      <c r="D1" s="69"/>
      <c r="E1" s="69"/>
      <c r="F1" s="69"/>
    </row>
    <row r="2" spans="1:7" ht="60" customHeight="1" x14ac:dyDescent="0.25">
      <c r="A2" s="69"/>
      <c r="B2" s="69"/>
      <c r="C2" s="69"/>
      <c r="D2" s="69"/>
      <c r="E2" s="69"/>
      <c r="F2" s="69"/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3</v>
      </c>
      <c r="E3" s="3" t="s">
        <v>103</v>
      </c>
      <c r="F3" s="2" t="s">
        <v>5</v>
      </c>
    </row>
    <row r="4" spans="1:7" x14ac:dyDescent="0.25">
      <c r="A4" s="70" t="s">
        <v>22</v>
      </c>
      <c r="B4" s="71"/>
      <c r="C4" s="71"/>
      <c r="D4" s="71"/>
      <c r="E4" s="72"/>
      <c r="F4" s="4"/>
    </row>
    <row r="5" spans="1:7" x14ac:dyDescent="0.25">
      <c r="A5" s="5" t="s">
        <v>6</v>
      </c>
      <c r="B5" s="12" t="s">
        <v>7</v>
      </c>
      <c r="C5" s="13" t="s">
        <v>2</v>
      </c>
      <c r="D5" s="14">
        <v>10</v>
      </c>
      <c r="E5" s="24">
        <v>9783580</v>
      </c>
      <c r="F5" s="11">
        <f>+E5*D5</f>
        <v>97835800</v>
      </c>
    </row>
    <row r="6" spans="1:7" x14ac:dyDescent="0.25">
      <c r="A6" s="5" t="s">
        <v>8</v>
      </c>
      <c r="B6" s="12" t="s">
        <v>19</v>
      </c>
      <c r="C6" s="13" t="s">
        <v>2</v>
      </c>
      <c r="D6" s="14">
        <v>10</v>
      </c>
      <c r="E6" s="10">
        <v>360998</v>
      </c>
      <c r="F6" s="11">
        <f t="shared" ref="F6:F16" si="0">+E6*D6</f>
        <v>3609980</v>
      </c>
    </row>
    <row r="7" spans="1:7" x14ac:dyDescent="0.25">
      <c r="A7" s="5" t="s">
        <v>9</v>
      </c>
      <c r="B7" s="12" t="s">
        <v>13</v>
      </c>
      <c r="C7" s="13" t="s">
        <v>2</v>
      </c>
      <c r="D7" s="14">
        <v>5</v>
      </c>
      <c r="E7" s="8">
        <v>6841631</v>
      </c>
      <c r="F7" s="11">
        <f t="shared" si="0"/>
        <v>34208155</v>
      </c>
    </row>
    <row r="8" spans="1:7" x14ac:dyDescent="0.25">
      <c r="A8" s="5" t="s">
        <v>10</v>
      </c>
      <c r="B8" s="12" t="s">
        <v>14</v>
      </c>
      <c r="C8" s="13" t="s">
        <v>2</v>
      </c>
      <c r="D8" s="14">
        <v>5</v>
      </c>
      <c r="E8" s="8">
        <v>6008015</v>
      </c>
      <c r="F8" s="11">
        <f t="shared" si="0"/>
        <v>30040075</v>
      </c>
    </row>
    <row r="9" spans="1:7" x14ac:dyDescent="0.25">
      <c r="A9" s="5" t="s">
        <v>11</v>
      </c>
      <c r="B9" s="12" t="s">
        <v>15</v>
      </c>
      <c r="C9" s="13" t="s">
        <v>2</v>
      </c>
      <c r="D9" s="14">
        <v>5</v>
      </c>
      <c r="E9" s="8">
        <v>7147758</v>
      </c>
      <c r="F9" s="11">
        <f t="shared" si="0"/>
        <v>35738790</v>
      </c>
    </row>
    <row r="10" spans="1:7" x14ac:dyDescent="0.25">
      <c r="A10" s="5" t="s">
        <v>28</v>
      </c>
      <c r="B10" s="12" t="s">
        <v>17</v>
      </c>
      <c r="C10" s="13" t="s">
        <v>2</v>
      </c>
      <c r="D10" s="14">
        <v>5</v>
      </c>
      <c r="E10" s="33">
        <v>2346459</v>
      </c>
      <c r="F10" s="34">
        <f t="shared" si="0"/>
        <v>11732295</v>
      </c>
      <c r="G10" s="35"/>
    </row>
    <row r="11" spans="1:7" x14ac:dyDescent="0.25">
      <c r="A11" s="5" t="s">
        <v>29</v>
      </c>
      <c r="B11" s="12" t="s">
        <v>20</v>
      </c>
      <c r="C11" s="13" t="s">
        <v>2</v>
      </c>
      <c r="D11" s="14">
        <v>5</v>
      </c>
      <c r="E11" s="33">
        <v>6864485</v>
      </c>
      <c r="F11" s="34">
        <f t="shared" si="0"/>
        <v>34322425</v>
      </c>
      <c r="G11" s="35"/>
    </row>
    <row r="12" spans="1:7" x14ac:dyDescent="0.25">
      <c r="A12" s="5" t="s">
        <v>30</v>
      </c>
      <c r="B12" s="12" t="s">
        <v>16</v>
      </c>
      <c r="C12" s="13" t="s">
        <v>2</v>
      </c>
      <c r="D12" s="14">
        <v>5</v>
      </c>
      <c r="E12" s="33">
        <v>12782573</v>
      </c>
      <c r="F12" s="34">
        <f t="shared" si="0"/>
        <v>63912865</v>
      </c>
      <c r="G12" s="35"/>
    </row>
    <row r="13" spans="1:7" x14ac:dyDescent="0.25">
      <c r="A13" s="5" t="s">
        <v>31</v>
      </c>
      <c r="B13" s="12" t="s">
        <v>21</v>
      </c>
      <c r="C13" s="13" t="s">
        <v>2</v>
      </c>
      <c r="D13" s="14">
        <v>10</v>
      </c>
      <c r="E13" s="33">
        <v>3091455</v>
      </c>
      <c r="F13" s="34">
        <f t="shared" si="0"/>
        <v>30914550</v>
      </c>
      <c r="G13" s="35"/>
    </row>
    <row r="14" spans="1:7" ht="30" x14ac:dyDescent="0.25">
      <c r="A14" s="5" t="s">
        <v>32</v>
      </c>
      <c r="B14" s="12" t="s">
        <v>23</v>
      </c>
      <c r="C14" s="13" t="s">
        <v>2</v>
      </c>
      <c r="D14" s="14">
        <v>5</v>
      </c>
      <c r="E14" s="33">
        <v>1627773</v>
      </c>
      <c r="F14" s="34">
        <f t="shared" si="0"/>
        <v>8138865</v>
      </c>
      <c r="G14" s="35"/>
    </row>
    <row r="15" spans="1:7" ht="30" x14ac:dyDescent="0.25">
      <c r="A15" s="5" t="s">
        <v>33</v>
      </c>
      <c r="B15" s="12" t="s">
        <v>24</v>
      </c>
      <c r="C15" s="13" t="s">
        <v>2</v>
      </c>
      <c r="D15" s="14">
        <v>5</v>
      </c>
      <c r="E15" s="36">
        <v>36231056</v>
      </c>
      <c r="F15" s="34">
        <f t="shared" si="0"/>
        <v>181155280</v>
      </c>
      <c r="G15" s="35"/>
    </row>
    <row r="16" spans="1:7" x14ac:dyDescent="0.25">
      <c r="A16" s="5" t="s">
        <v>34</v>
      </c>
      <c r="B16" s="12" t="s">
        <v>25</v>
      </c>
      <c r="C16" s="13" t="s">
        <v>2</v>
      </c>
      <c r="D16" s="14">
        <v>5</v>
      </c>
      <c r="E16" s="33">
        <v>1627773</v>
      </c>
      <c r="F16" s="34">
        <f t="shared" si="0"/>
        <v>8138865</v>
      </c>
      <c r="G16" s="35"/>
    </row>
    <row r="17" spans="1:7" x14ac:dyDescent="0.25">
      <c r="A17" s="73" t="s">
        <v>35</v>
      </c>
      <c r="B17" s="73"/>
      <c r="C17" s="73"/>
      <c r="D17" s="73"/>
      <c r="E17" s="73"/>
      <c r="F17" s="4"/>
      <c r="G17" s="35"/>
    </row>
    <row r="18" spans="1:7" x14ac:dyDescent="0.25">
      <c r="A18" s="5" t="s">
        <v>12</v>
      </c>
      <c r="B18" s="37" t="s">
        <v>46</v>
      </c>
      <c r="C18" s="6" t="s">
        <v>2</v>
      </c>
      <c r="D18" s="7">
        <v>3</v>
      </c>
      <c r="E18" s="33">
        <v>10440618</v>
      </c>
      <c r="F18" s="34">
        <f>+E18*D18</f>
        <v>31321854</v>
      </c>
      <c r="G18" s="35"/>
    </row>
    <row r="19" spans="1:7" x14ac:dyDescent="0.25">
      <c r="A19" s="5" t="s">
        <v>38</v>
      </c>
      <c r="B19" s="5" t="s">
        <v>36</v>
      </c>
      <c r="C19" s="6" t="s">
        <v>2</v>
      </c>
      <c r="D19" s="7">
        <v>3</v>
      </c>
      <c r="E19" s="33">
        <v>26980811</v>
      </c>
      <c r="F19" s="34">
        <f t="shared" ref="F19:F23" si="1">+E19*D19</f>
        <v>80942433</v>
      </c>
      <c r="G19" s="35"/>
    </row>
    <row r="20" spans="1:7" x14ac:dyDescent="0.25">
      <c r="A20" s="5" t="s">
        <v>39</v>
      </c>
      <c r="B20" s="5" t="s">
        <v>48</v>
      </c>
      <c r="C20" s="6" t="s">
        <v>2</v>
      </c>
      <c r="D20" s="7">
        <v>8</v>
      </c>
      <c r="E20" s="33">
        <v>1312791</v>
      </c>
      <c r="F20" s="34">
        <f t="shared" si="1"/>
        <v>10502328</v>
      </c>
      <c r="G20" s="35"/>
    </row>
    <row r="21" spans="1:7" x14ac:dyDescent="0.25">
      <c r="A21" s="5" t="s">
        <v>40</v>
      </c>
      <c r="B21" s="5" t="s">
        <v>37</v>
      </c>
      <c r="C21" s="6" t="s">
        <v>2</v>
      </c>
      <c r="D21" s="7">
        <v>8</v>
      </c>
      <c r="E21" s="33">
        <v>13247256</v>
      </c>
      <c r="F21" s="34">
        <f t="shared" si="1"/>
        <v>105978048</v>
      </c>
      <c r="G21" s="35"/>
    </row>
    <row r="22" spans="1:7" x14ac:dyDescent="0.25">
      <c r="A22" s="5" t="s">
        <v>41</v>
      </c>
      <c r="B22" s="5" t="s">
        <v>42</v>
      </c>
      <c r="C22" s="6" t="s">
        <v>2</v>
      </c>
      <c r="D22" s="7">
        <v>1</v>
      </c>
      <c r="E22" s="33">
        <v>3580302</v>
      </c>
      <c r="F22" s="34">
        <f t="shared" si="1"/>
        <v>3580302</v>
      </c>
      <c r="G22" s="35"/>
    </row>
    <row r="23" spans="1:7" x14ac:dyDescent="0.25">
      <c r="A23" s="5" t="s">
        <v>43</v>
      </c>
      <c r="B23" s="5" t="s">
        <v>44</v>
      </c>
      <c r="C23" s="6" t="s">
        <v>45</v>
      </c>
      <c r="D23" s="7">
        <v>12</v>
      </c>
      <c r="E23" s="33">
        <v>3944818</v>
      </c>
      <c r="F23" s="34">
        <f t="shared" si="1"/>
        <v>47337816</v>
      </c>
      <c r="G23" s="35"/>
    </row>
    <row r="24" spans="1:7" x14ac:dyDescent="0.25">
      <c r="A24" s="73" t="s">
        <v>49</v>
      </c>
      <c r="B24" s="73"/>
      <c r="C24" s="73"/>
      <c r="D24" s="73"/>
      <c r="E24" s="73"/>
      <c r="F24" s="4"/>
      <c r="G24" s="35"/>
    </row>
    <row r="25" spans="1:7" ht="30" x14ac:dyDescent="0.25">
      <c r="A25" s="5" t="s">
        <v>50</v>
      </c>
      <c r="B25" s="12" t="s">
        <v>26</v>
      </c>
      <c r="C25" s="13" t="s">
        <v>2</v>
      </c>
      <c r="D25" s="14">
        <v>5</v>
      </c>
      <c r="E25" s="33">
        <v>2089850</v>
      </c>
      <c r="F25" s="34">
        <f t="shared" ref="F25:F26" si="2">+E25*D25</f>
        <v>10449250</v>
      </c>
      <c r="G25" s="35"/>
    </row>
    <row r="26" spans="1:7" ht="30" x14ac:dyDescent="0.25">
      <c r="A26" s="5" t="s">
        <v>51</v>
      </c>
      <c r="B26" s="12" t="s">
        <v>27</v>
      </c>
      <c r="C26" s="13" t="s">
        <v>18</v>
      </c>
      <c r="D26" s="14">
        <v>5</v>
      </c>
      <c r="E26" s="33">
        <v>2089850</v>
      </c>
      <c r="F26" s="34">
        <f t="shared" si="2"/>
        <v>10449250</v>
      </c>
      <c r="G26" s="35"/>
    </row>
    <row r="27" spans="1:7" ht="15.75" x14ac:dyDescent="0.25">
      <c r="A27" s="38"/>
      <c r="B27" s="74"/>
      <c r="C27" s="74"/>
      <c r="D27" s="74"/>
      <c r="E27" s="25"/>
      <c r="F27" s="26">
        <f>+SUM(F5:F26)</f>
        <v>840309226</v>
      </c>
      <c r="G27" s="35"/>
    </row>
    <row r="28" spans="1:7" ht="15.75" x14ac:dyDescent="0.25">
      <c r="A28" s="39"/>
      <c r="B28" s="68" t="s">
        <v>98</v>
      </c>
      <c r="C28" s="68"/>
      <c r="D28" s="68"/>
      <c r="E28" s="27">
        <v>0.19</v>
      </c>
      <c r="F28" s="28">
        <f>+F27*0.19</f>
        <v>159658752.94</v>
      </c>
      <c r="G28" s="35"/>
    </row>
    <row r="29" spans="1:7" ht="54" customHeight="1" x14ac:dyDescent="0.25">
      <c r="A29" s="57" t="s">
        <v>99</v>
      </c>
      <c r="B29" s="57" t="s">
        <v>97</v>
      </c>
      <c r="C29" s="57"/>
      <c r="D29" s="57"/>
      <c r="E29" s="57"/>
      <c r="F29" s="47">
        <f>SUM(F27:F28)</f>
        <v>999967978.94000006</v>
      </c>
      <c r="G29" s="35"/>
    </row>
    <row r="30" spans="1:7" s="17" customFormat="1" x14ac:dyDescent="0.25">
      <c r="A30" s="67" t="s">
        <v>47</v>
      </c>
      <c r="B30" s="67"/>
      <c r="C30" s="67"/>
      <c r="D30" s="67"/>
      <c r="E30" s="67"/>
      <c r="F30" s="67"/>
    </row>
    <row r="31" spans="1:7" s="17" customFormat="1" ht="26.25" customHeight="1" x14ac:dyDescent="0.25">
      <c r="A31" s="67"/>
      <c r="B31" s="67"/>
      <c r="C31" s="67"/>
      <c r="D31" s="67"/>
      <c r="E31" s="67"/>
      <c r="F31" s="67"/>
    </row>
    <row r="32" spans="1:7" s="17" customFormat="1" x14ac:dyDescent="0.25">
      <c r="A32" s="67"/>
      <c r="B32" s="67"/>
      <c r="C32" s="67"/>
      <c r="D32" s="67"/>
      <c r="E32" s="67"/>
      <c r="F32" s="67"/>
    </row>
    <row r="33" spans="1:7" ht="15" customHeight="1" x14ac:dyDescent="0.25">
      <c r="A33" s="65" t="s">
        <v>101</v>
      </c>
      <c r="B33" s="65"/>
      <c r="C33" s="65"/>
      <c r="D33" s="65"/>
      <c r="E33" s="65"/>
      <c r="F33" s="65"/>
      <c r="G33" s="35"/>
    </row>
    <row r="34" spans="1:7" ht="39" customHeight="1" x14ac:dyDescent="0.25">
      <c r="A34" s="65"/>
      <c r="B34" s="65"/>
      <c r="C34" s="65"/>
      <c r="D34" s="65"/>
      <c r="E34" s="65"/>
      <c r="F34" s="65"/>
      <c r="G34" s="35"/>
    </row>
    <row r="35" spans="1:7" x14ac:dyDescent="0.25">
      <c r="A35" s="18">
        <v>4</v>
      </c>
      <c r="B35" s="29" t="s">
        <v>52</v>
      </c>
      <c r="C35" s="30" t="s">
        <v>2</v>
      </c>
      <c r="D35" s="30" t="s">
        <v>3</v>
      </c>
      <c r="E35" s="31" t="s">
        <v>4</v>
      </c>
      <c r="F35" s="19">
        <f>SUM(F36)</f>
        <v>1368075</v>
      </c>
      <c r="G35" s="35"/>
    </row>
    <row r="36" spans="1:7" ht="15" customHeight="1" x14ac:dyDescent="0.25">
      <c r="A36" s="12"/>
      <c r="B36" s="12" t="s">
        <v>53</v>
      </c>
      <c r="C36" s="12" t="s">
        <v>54</v>
      </c>
      <c r="D36" s="12">
        <v>72.5</v>
      </c>
      <c r="E36" s="12">
        <v>18870</v>
      </c>
      <c r="F36" s="44">
        <f>+E36*D36</f>
        <v>1368075</v>
      </c>
      <c r="G36" s="35"/>
    </row>
    <row r="37" spans="1:7" ht="15" customHeight="1" x14ac:dyDescent="0.25">
      <c r="A37" s="18">
        <v>5</v>
      </c>
      <c r="B37" s="29" t="s">
        <v>55</v>
      </c>
      <c r="C37" s="29"/>
      <c r="D37" s="29"/>
      <c r="E37" s="29"/>
      <c r="F37" s="45">
        <v>57601003.737000003</v>
      </c>
      <c r="G37" s="35"/>
    </row>
    <row r="38" spans="1:7" ht="33" customHeight="1" x14ac:dyDescent="0.25">
      <c r="A38" s="12"/>
      <c r="B38" s="12" t="s">
        <v>56</v>
      </c>
      <c r="C38" s="12" t="s">
        <v>57</v>
      </c>
      <c r="D38" s="12">
        <v>4.4249999999999998</v>
      </c>
      <c r="E38" s="12">
        <v>19434</v>
      </c>
      <c r="F38" s="44">
        <f>+E38*D38</f>
        <v>85995.45</v>
      </c>
      <c r="G38" s="35"/>
    </row>
    <row r="39" spans="1:7" ht="30" x14ac:dyDescent="0.25">
      <c r="A39" s="12"/>
      <c r="B39" s="12" t="s">
        <v>58</v>
      </c>
      <c r="C39" s="12" t="s">
        <v>57</v>
      </c>
      <c r="D39" s="12">
        <v>0.66000000000000036</v>
      </c>
      <c r="E39" s="12">
        <v>126505</v>
      </c>
      <c r="F39" s="44">
        <f t="shared" ref="F39:F64" si="3">+E39*D39</f>
        <v>83493.300000000047</v>
      </c>
      <c r="G39" s="35"/>
    </row>
    <row r="40" spans="1:7" x14ac:dyDescent="0.25">
      <c r="A40" s="12"/>
      <c r="B40" s="12" t="s">
        <v>59</v>
      </c>
      <c r="C40" s="12" t="s">
        <v>54</v>
      </c>
      <c r="D40" s="12">
        <v>45</v>
      </c>
      <c r="E40" s="12">
        <v>7370</v>
      </c>
      <c r="F40" s="44">
        <f t="shared" si="3"/>
        <v>331650</v>
      </c>
      <c r="G40" s="35"/>
    </row>
    <row r="41" spans="1:7" x14ac:dyDescent="0.25">
      <c r="A41" s="12"/>
      <c r="B41" s="12" t="s">
        <v>60</v>
      </c>
      <c r="C41" s="12" t="s">
        <v>61</v>
      </c>
      <c r="D41" s="12">
        <v>66.000000000000014</v>
      </c>
      <c r="E41" s="12">
        <v>203167</v>
      </c>
      <c r="F41" s="44">
        <f t="shared" si="3"/>
        <v>13409022.000000004</v>
      </c>
      <c r="G41" s="35"/>
    </row>
    <row r="42" spans="1:7" x14ac:dyDescent="0.25">
      <c r="A42" s="12"/>
      <c r="B42" s="12" t="s">
        <v>62</v>
      </c>
      <c r="C42" s="12" t="s">
        <v>63</v>
      </c>
      <c r="D42" s="12">
        <v>470.24799999999999</v>
      </c>
      <c r="E42" s="12">
        <v>47809</v>
      </c>
      <c r="F42" s="44">
        <f t="shared" si="3"/>
        <v>22482086.631999999</v>
      </c>
      <c r="G42" s="35"/>
    </row>
    <row r="43" spans="1:7" x14ac:dyDescent="0.25">
      <c r="A43" s="12"/>
      <c r="B43" s="12" t="s">
        <v>64</v>
      </c>
      <c r="C43" s="12" t="s">
        <v>54</v>
      </c>
      <c r="D43" s="12">
        <v>4.5</v>
      </c>
      <c r="E43" s="12">
        <v>259447</v>
      </c>
      <c r="F43" s="44">
        <f t="shared" si="3"/>
        <v>1167511.5</v>
      </c>
      <c r="G43" s="35"/>
    </row>
    <row r="44" spans="1:7" ht="30" x14ac:dyDescent="0.25">
      <c r="A44" s="12"/>
      <c r="B44" s="12" t="s">
        <v>65</v>
      </c>
      <c r="C44" s="12" t="s">
        <v>63</v>
      </c>
      <c r="D44" s="12">
        <v>377.71999999999997</v>
      </c>
      <c r="E44" s="12">
        <v>47809</v>
      </c>
      <c r="F44" s="44">
        <f t="shared" si="3"/>
        <v>18058415.48</v>
      </c>
      <c r="G44" s="35"/>
    </row>
    <row r="45" spans="1:7" x14ac:dyDescent="0.25">
      <c r="A45" s="12"/>
      <c r="B45" s="12" t="s">
        <v>66</v>
      </c>
      <c r="C45" s="12" t="s">
        <v>57</v>
      </c>
      <c r="D45" s="12">
        <v>5.625</v>
      </c>
      <c r="E45" s="12">
        <v>352503</v>
      </c>
      <c r="F45" s="44">
        <f t="shared" si="3"/>
        <v>1982829.375</v>
      </c>
      <c r="G45" s="35"/>
    </row>
    <row r="46" spans="1:7" x14ac:dyDescent="0.25">
      <c r="A46" s="18">
        <v>6</v>
      </c>
      <c r="B46" s="29" t="s">
        <v>67</v>
      </c>
      <c r="C46" s="29"/>
      <c r="D46" s="29"/>
      <c r="E46" s="29"/>
      <c r="F46" s="45">
        <v>47062369.000000007</v>
      </c>
      <c r="G46" s="35"/>
    </row>
    <row r="47" spans="1:7" ht="45" x14ac:dyDescent="0.25">
      <c r="A47" s="12"/>
      <c r="B47" s="12" t="s">
        <v>68</v>
      </c>
      <c r="C47" s="12" t="s">
        <v>61</v>
      </c>
      <c r="D47" s="12">
        <v>90</v>
      </c>
      <c r="E47" s="12">
        <v>252796</v>
      </c>
      <c r="F47" s="44">
        <f t="shared" si="3"/>
        <v>22751640</v>
      </c>
      <c r="G47" s="35"/>
    </row>
    <row r="48" spans="1:7" ht="30" x14ac:dyDescent="0.25">
      <c r="A48" s="12"/>
      <c r="B48" s="12" t="s">
        <v>69</v>
      </c>
      <c r="C48" s="12" t="s">
        <v>2</v>
      </c>
      <c r="D48" s="12">
        <v>10</v>
      </c>
      <c r="E48" s="12">
        <v>445657</v>
      </c>
      <c r="F48" s="44">
        <f t="shared" si="3"/>
        <v>4456570</v>
      </c>
      <c r="G48" s="35"/>
    </row>
    <row r="49" spans="1:7" ht="30" x14ac:dyDescent="0.25">
      <c r="A49" s="12"/>
      <c r="B49" s="12" t="s">
        <v>70</v>
      </c>
      <c r="C49" s="12" t="s">
        <v>61</v>
      </c>
      <c r="D49" s="12">
        <v>300</v>
      </c>
      <c r="E49" s="12">
        <v>16894</v>
      </c>
      <c r="F49" s="44">
        <f t="shared" si="3"/>
        <v>5068200</v>
      </c>
      <c r="G49" s="35"/>
    </row>
    <row r="50" spans="1:7" ht="30" x14ac:dyDescent="0.25">
      <c r="A50" s="12"/>
      <c r="B50" s="12" t="s">
        <v>71</v>
      </c>
      <c r="C50" s="12" t="s">
        <v>61</v>
      </c>
      <c r="D50" s="12">
        <v>439.00000000000028</v>
      </c>
      <c r="E50" s="12">
        <v>33681</v>
      </c>
      <c r="F50" s="44">
        <f t="shared" si="3"/>
        <v>14785959.000000009</v>
      </c>
      <c r="G50" s="35"/>
    </row>
    <row r="51" spans="1:7" x14ac:dyDescent="0.25">
      <c r="A51" s="18">
        <v>7</v>
      </c>
      <c r="B51" s="29" t="s">
        <v>72</v>
      </c>
      <c r="C51" s="29"/>
      <c r="D51" s="29"/>
      <c r="E51" s="29"/>
      <c r="F51" s="45">
        <v>1517500.5</v>
      </c>
      <c r="G51" s="35"/>
    </row>
    <row r="52" spans="1:7" ht="43.5" customHeight="1" x14ac:dyDescent="0.25">
      <c r="A52" s="12"/>
      <c r="B52" s="12" t="s">
        <v>73</v>
      </c>
      <c r="C52" s="12" t="s">
        <v>61</v>
      </c>
      <c r="D52" s="12">
        <v>150</v>
      </c>
      <c r="E52" s="12">
        <v>4316.67</v>
      </c>
      <c r="F52" s="44">
        <f t="shared" si="3"/>
        <v>647500.5</v>
      </c>
      <c r="G52" s="35"/>
    </row>
    <row r="53" spans="1:7" ht="43.5" customHeight="1" x14ac:dyDescent="0.25">
      <c r="A53" s="12"/>
      <c r="B53" s="12" t="s">
        <v>74</v>
      </c>
      <c r="C53" s="12" t="s">
        <v>61</v>
      </c>
      <c r="D53" s="12">
        <v>150</v>
      </c>
      <c r="E53" s="12">
        <v>5800</v>
      </c>
      <c r="F53" s="44">
        <f t="shared" si="3"/>
        <v>870000</v>
      </c>
      <c r="G53" s="35"/>
    </row>
    <row r="54" spans="1:7" x14ac:dyDescent="0.25">
      <c r="A54" s="18">
        <v>8</v>
      </c>
      <c r="B54" s="29" t="s">
        <v>75</v>
      </c>
      <c r="C54" s="29"/>
      <c r="D54" s="29"/>
      <c r="E54" s="29"/>
      <c r="F54" s="45">
        <v>48133305.847000003</v>
      </c>
      <c r="G54" s="35"/>
    </row>
    <row r="55" spans="1:7" ht="32.25" customHeight="1" x14ac:dyDescent="0.25">
      <c r="A55" s="12"/>
      <c r="B55" s="12" t="s">
        <v>76</v>
      </c>
      <c r="C55" s="12" t="s">
        <v>61</v>
      </c>
      <c r="D55" s="12">
        <v>40</v>
      </c>
      <c r="E55" s="12">
        <v>189661</v>
      </c>
      <c r="F55" s="44">
        <f t="shared" si="3"/>
        <v>7586440</v>
      </c>
      <c r="G55" s="35"/>
    </row>
    <row r="56" spans="1:7" x14ac:dyDescent="0.25">
      <c r="A56" s="12"/>
      <c r="B56" s="12" t="s">
        <v>77</v>
      </c>
      <c r="C56" s="12" t="s">
        <v>54</v>
      </c>
      <c r="D56" s="12">
        <v>1.2249999999999999</v>
      </c>
      <c r="E56" s="12">
        <v>257867</v>
      </c>
      <c r="F56" s="44">
        <f t="shared" si="3"/>
        <v>315887.07499999995</v>
      </c>
      <c r="G56" s="35"/>
    </row>
    <row r="57" spans="1:7" x14ac:dyDescent="0.25">
      <c r="A57" s="12"/>
      <c r="B57" s="12" t="s">
        <v>78</v>
      </c>
      <c r="C57" s="12" t="s">
        <v>57</v>
      </c>
      <c r="D57" s="12">
        <v>2.6092500000000003</v>
      </c>
      <c r="E57" s="12">
        <v>598074</v>
      </c>
      <c r="F57" s="44">
        <f t="shared" si="3"/>
        <v>1560524.5845000001</v>
      </c>
      <c r="G57" s="35"/>
    </row>
    <row r="58" spans="1:7" ht="30" x14ac:dyDescent="0.25">
      <c r="A58" s="12"/>
      <c r="B58" s="12" t="s">
        <v>79</v>
      </c>
      <c r="C58" s="12" t="s">
        <v>63</v>
      </c>
      <c r="D58" s="12">
        <v>315.5</v>
      </c>
      <c r="E58" s="12">
        <v>59559</v>
      </c>
      <c r="F58" s="44">
        <f t="shared" si="3"/>
        <v>18790864.5</v>
      </c>
      <c r="G58" s="35"/>
    </row>
    <row r="59" spans="1:7" ht="30" x14ac:dyDescent="0.25">
      <c r="A59" s="12"/>
      <c r="B59" s="12" t="s">
        <v>80</v>
      </c>
      <c r="C59" s="12" t="s">
        <v>61</v>
      </c>
      <c r="D59" s="12">
        <v>56</v>
      </c>
      <c r="E59" s="12">
        <v>138900</v>
      </c>
      <c r="F59" s="44">
        <f t="shared" si="3"/>
        <v>7778400</v>
      </c>
      <c r="G59" s="35"/>
    </row>
    <row r="60" spans="1:7" x14ac:dyDescent="0.25">
      <c r="A60" s="12"/>
      <c r="B60" s="12" t="s">
        <v>81</v>
      </c>
      <c r="C60" s="12" t="s">
        <v>61</v>
      </c>
      <c r="D60" s="12">
        <v>225</v>
      </c>
      <c r="E60" s="12">
        <v>31894</v>
      </c>
      <c r="F60" s="44">
        <f t="shared" si="3"/>
        <v>7176150</v>
      </c>
      <c r="G60" s="35"/>
    </row>
    <row r="61" spans="1:7" x14ac:dyDescent="0.25">
      <c r="A61" s="12"/>
      <c r="B61" s="12" t="s">
        <v>82</v>
      </c>
      <c r="C61" s="12" t="s">
        <v>61</v>
      </c>
      <c r="D61" s="12">
        <v>75</v>
      </c>
      <c r="E61" s="12">
        <v>30194</v>
      </c>
      <c r="F61" s="44">
        <f t="shared" si="3"/>
        <v>2264550</v>
      </c>
      <c r="G61" s="35"/>
    </row>
    <row r="62" spans="1:7" x14ac:dyDescent="0.25">
      <c r="A62" s="12"/>
      <c r="B62" s="12" t="s">
        <v>83</v>
      </c>
      <c r="C62" s="12" t="s">
        <v>61</v>
      </c>
      <c r="D62" s="12">
        <v>5</v>
      </c>
      <c r="E62" s="12">
        <v>83823</v>
      </c>
      <c r="F62" s="44">
        <f t="shared" si="3"/>
        <v>419115</v>
      </c>
      <c r="G62" s="35"/>
    </row>
    <row r="63" spans="1:7" ht="30" x14ac:dyDescent="0.25">
      <c r="A63" s="12"/>
      <c r="B63" s="12" t="s">
        <v>84</v>
      </c>
      <c r="C63" s="12" t="s">
        <v>2</v>
      </c>
      <c r="D63" s="12">
        <v>5</v>
      </c>
      <c r="E63" s="12">
        <v>434627</v>
      </c>
      <c r="F63" s="44">
        <f t="shared" si="3"/>
        <v>2173135</v>
      </c>
      <c r="G63" s="35"/>
    </row>
    <row r="64" spans="1:7" x14ac:dyDescent="0.25">
      <c r="A64" s="12"/>
      <c r="B64" s="12" t="s">
        <v>85</v>
      </c>
      <c r="C64" s="12" t="s">
        <v>54</v>
      </c>
      <c r="D64" s="12">
        <v>0.3125</v>
      </c>
      <c r="E64" s="12">
        <v>218367</v>
      </c>
      <c r="F64" s="44">
        <f t="shared" si="3"/>
        <v>68239.6875</v>
      </c>
      <c r="G64" s="35"/>
    </row>
    <row r="65" spans="1:7" ht="15.75" x14ac:dyDescent="0.25">
      <c r="A65" s="64" t="s">
        <v>90</v>
      </c>
      <c r="B65" s="64"/>
      <c r="C65" s="64"/>
      <c r="D65" s="64"/>
      <c r="E65" s="64"/>
      <c r="F65" s="46">
        <f>+F54+F51+F46+F37+F35</f>
        <v>155682254.08399999</v>
      </c>
      <c r="G65" s="35"/>
    </row>
    <row r="66" spans="1:7" ht="15.75" x14ac:dyDescent="0.25">
      <c r="A66" s="20"/>
      <c r="B66" s="20" t="s">
        <v>86</v>
      </c>
      <c r="C66" s="20"/>
      <c r="D66" s="20"/>
      <c r="E66" s="22">
        <v>0.23</v>
      </c>
      <c r="F66" s="43">
        <f>+$F$65*E66</f>
        <v>35806918.439319998</v>
      </c>
      <c r="G66" s="35"/>
    </row>
    <row r="67" spans="1:7" ht="15.75" x14ac:dyDescent="0.25">
      <c r="A67" s="20"/>
      <c r="B67" s="20" t="s">
        <v>87</v>
      </c>
      <c r="C67" s="20"/>
      <c r="D67" s="20"/>
      <c r="E67" s="22">
        <v>0.01</v>
      </c>
      <c r="F67" s="43">
        <f>+$F$65*E67</f>
        <v>1556822.5408399999</v>
      </c>
      <c r="G67" s="35"/>
    </row>
    <row r="68" spans="1:7" ht="15.75" x14ac:dyDescent="0.25">
      <c r="A68" s="20"/>
      <c r="B68" s="20" t="s">
        <v>88</v>
      </c>
      <c r="C68" s="20"/>
      <c r="D68" s="20"/>
      <c r="E68" s="22">
        <v>0.05</v>
      </c>
      <c r="F68" s="43">
        <f t="shared" ref="F68" si="4">+$F$65*E68</f>
        <v>7784112.7041999996</v>
      </c>
      <c r="G68" s="35"/>
    </row>
    <row r="69" spans="1:7" ht="15.75" x14ac:dyDescent="0.25">
      <c r="A69" s="20"/>
      <c r="B69" s="20" t="s">
        <v>104</v>
      </c>
      <c r="C69" s="20"/>
      <c r="D69" s="20"/>
      <c r="E69" s="20" t="s">
        <v>89</v>
      </c>
      <c r="F69" s="43">
        <v>45147853.684360005</v>
      </c>
      <c r="G69" s="35"/>
    </row>
    <row r="70" spans="1:7" ht="15" customHeight="1" x14ac:dyDescent="0.25">
      <c r="A70" s="57" t="s">
        <v>93</v>
      </c>
      <c r="B70" s="57"/>
      <c r="C70" s="57"/>
      <c r="D70" s="57"/>
      <c r="E70" s="57"/>
      <c r="F70" s="63">
        <f>(SUM(F65+F69))</f>
        <v>200830107.76835999</v>
      </c>
      <c r="G70" s="35"/>
    </row>
    <row r="71" spans="1:7" ht="15" customHeight="1" x14ac:dyDescent="0.25">
      <c r="A71" s="57"/>
      <c r="B71" s="57"/>
      <c r="C71" s="57"/>
      <c r="D71" s="57"/>
      <c r="E71" s="57"/>
      <c r="F71" s="63"/>
      <c r="G71" s="35"/>
    </row>
    <row r="72" spans="1:7" ht="15" customHeight="1" x14ac:dyDescent="0.25">
      <c r="A72" s="57"/>
      <c r="B72" s="57"/>
      <c r="C72" s="57"/>
      <c r="D72" s="57"/>
      <c r="E72" s="57"/>
      <c r="F72" s="63"/>
      <c r="G72" s="35"/>
    </row>
    <row r="73" spans="1:7" s="21" customFormat="1" ht="15" customHeight="1" x14ac:dyDescent="0.25">
      <c r="A73" s="40"/>
      <c r="B73" s="40"/>
      <c r="C73" s="40"/>
      <c r="D73" s="40"/>
      <c r="E73" s="40"/>
      <c r="F73" s="41"/>
      <c r="G73" s="42"/>
    </row>
    <row r="74" spans="1:7" x14ac:dyDescent="0.25">
      <c r="A74" s="66" t="s">
        <v>94</v>
      </c>
      <c r="B74" s="66"/>
      <c r="C74" s="66"/>
      <c r="D74" s="66"/>
      <c r="E74" s="66"/>
      <c r="F74" s="66"/>
      <c r="G74" s="35"/>
    </row>
    <row r="75" spans="1:7" ht="18" customHeight="1" x14ac:dyDescent="0.25">
      <c r="A75" s="66"/>
      <c r="B75" s="66"/>
      <c r="C75" s="66"/>
      <c r="D75" s="66"/>
      <c r="E75" s="66"/>
      <c r="F75" s="66"/>
      <c r="G75" s="35"/>
    </row>
    <row r="76" spans="1:7" x14ac:dyDescent="0.25">
      <c r="A76" s="62" t="s">
        <v>95</v>
      </c>
      <c r="B76" s="62"/>
      <c r="C76" s="62"/>
      <c r="D76" s="62"/>
      <c r="E76" s="62"/>
      <c r="F76" s="23">
        <f>+F29</f>
        <v>999967978.94000006</v>
      </c>
    </row>
    <row r="77" spans="1:7" x14ac:dyDescent="0.25">
      <c r="A77" s="62" t="s">
        <v>96</v>
      </c>
      <c r="B77" s="62"/>
      <c r="C77" s="62"/>
      <c r="D77" s="62"/>
      <c r="E77" s="62"/>
      <c r="F77" s="32">
        <f>+F70</f>
        <v>200830107.76835999</v>
      </c>
    </row>
    <row r="78" spans="1:7" ht="18" x14ac:dyDescent="0.25">
      <c r="A78" s="59" t="s">
        <v>102</v>
      </c>
      <c r="B78" s="60"/>
      <c r="C78" s="60"/>
      <c r="D78" s="60"/>
      <c r="E78" s="61"/>
      <c r="F78" s="16">
        <f>(F76+F77)</f>
        <v>1200798086.70836</v>
      </c>
    </row>
    <row r="79" spans="1:7" ht="18.75" customHeight="1" x14ac:dyDescent="0.25">
      <c r="A79" s="48"/>
      <c r="B79" s="58" t="s">
        <v>91</v>
      </c>
      <c r="C79" s="58"/>
      <c r="D79" s="58"/>
      <c r="E79" s="58"/>
      <c r="F79" s="49">
        <f>(F78*0.004)</f>
        <v>4803192.3468334395</v>
      </c>
    </row>
    <row r="80" spans="1:7" x14ac:dyDescent="0.25">
      <c r="A80" s="54" t="s">
        <v>92</v>
      </c>
      <c r="B80" s="55"/>
      <c r="C80" s="55"/>
      <c r="D80" s="55"/>
      <c r="E80" s="56"/>
      <c r="F80" s="50">
        <f>(F78+F79)</f>
        <v>1205601279.0551934</v>
      </c>
    </row>
  </sheetData>
  <mergeCells count="18">
    <mergeCell ref="B28:D28"/>
    <mergeCell ref="A1:F2"/>
    <mergeCell ref="A4:E4"/>
    <mergeCell ref="A17:E17"/>
    <mergeCell ref="A24:E24"/>
    <mergeCell ref="B27:D27"/>
    <mergeCell ref="F70:F72"/>
    <mergeCell ref="A65:E65"/>
    <mergeCell ref="A33:F34"/>
    <mergeCell ref="A74:F75"/>
    <mergeCell ref="A30:F32"/>
    <mergeCell ref="A80:E80"/>
    <mergeCell ref="A29:E29"/>
    <mergeCell ref="B79:E79"/>
    <mergeCell ref="A78:E78"/>
    <mergeCell ref="A77:E77"/>
    <mergeCell ref="A76:E76"/>
    <mergeCell ref="A70:E72"/>
  </mergeCells>
  <hyperlinks>
    <hyperlink ref="A5" location="'0.1'!A1" tooltip="Ir a hoja 0.1" display="0.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abSelected="1" topLeftCell="A13" workbookViewId="0">
      <selection activeCell="A30" sqref="A30:F31"/>
    </sheetView>
  </sheetViews>
  <sheetFormatPr baseColWidth="10" defaultRowHeight="15" x14ac:dyDescent="0.25"/>
  <cols>
    <col min="1" max="1" width="7.7109375" customWidth="1"/>
    <col min="2" max="2" width="29.140625" customWidth="1"/>
    <col min="3" max="3" width="9.7109375" customWidth="1"/>
    <col min="4" max="4" width="11.140625" customWidth="1"/>
    <col min="5" max="5" width="16.42578125" bestFit="1" customWidth="1"/>
    <col min="6" max="6" width="24.85546875" bestFit="1" customWidth="1"/>
    <col min="7" max="7" width="16.7109375" bestFit="1" customWidth="1"/>
  </cols>
  <sheetData>
    <row r="1" spans="1:6" x14ac:dyDescent="0.25">
      <c r="A1" s="69" t="s">
        <v>100</v>
      </c>
      <c r="B1" s="69"/>
      <c r="C1" s="69"/>
      <c r="D1" s="69"/>
      <c r="E1" s="69"/>
      <c r="F1" s="69"/>
    </row>
    <row r="2" spans="1:6" ht="32.25" customHeight="1" x14ac:dyDescent="0.25">
      <c r="A2" s="69"/>
      <c r="B2" s="69"/>
      <c r="C2" s="69"/>
      <c r="D2" s="69"/>
      <c r="E2" s="69"/>
      <c r="F2" s="69"/>
    </row>
    <row r="3" spans="1:6" ht="30" x14ac:dyDescent="0.25">
      <c r="A3" s="2" t="s">
        <v>0</v>
      </c>
      <c r="B3" s="2" t="s">
        <v>1</v>
      </c>
      <c r="C3" s="2" t="s">
        <v>2</v>
      </c>
      <c r="D3" s="2" t="s">
        <v>3</v>
      </c>
      <c r="E3" s="3" t="s">
        <v>103</v>
      </c>
      <c r="F3" s="2" t="s">
        <v>5</v>
      </c>
    </row>
    <row r="4" spans="1:6" x14ac:dyDescent="0.25">
      <c r="A4" s="70" t="s">
        <v>22</v>
      </c>
      <c r="B4" s="71"/>
      <c r="C4" s="71"/>
      <c r="D4" s="71"/>
      <c r="E4" s="72"/>
      <c r="F4" s="4"/>
    </row>
    <row r="5" spans="1:6" x14ac:dyDescent="0.25">
      <c r="A5" s="5" t="s">
        <v>6</v>
      </c>
      <c r="B5" s="12" t="s">
        <v>7</v>
      </c>
      <c r="C5" s="13" t="s">
        <v>2</v>
      </c>
      <c r="D5" s="14">
        <v>10</v>
      </c>
      <c r="E5" s="24">
        <v>9783580</v>
      </c>
      <c r="F5" s="11">
        <f>+E5*D5</f>
        <v>97835800</v>
      </c>
    </row>
    <row r="6" spans="1:6" x14ac:dyDescent="0.25">
      <c r="A6" s="5" t="s">
        <v>8</v>
      </c>
      <c r="B6" s="12" t="s">
        <v>19</v>
      </c>
      <c r="C6" s="13" t="s">
        <v>2</v>
      </c>
      <c r="D6" s="14">
        <v>10</v>
      </c>
      <c r="E6" s="10">
        <v>360998</v>
      </c>
      <c r="F6" s="11">
        <f t="shared" ref="F6:F16" si="0">+E6*D6</f>
        <v>3609980</v>
      </c>
    </row>
    <row r="7" spans="1:6" ht="30" x14ac:dyDescent="0.25">
      <c r="A7" s="5" t="s">
        <v>9</v>
      </c>
      <c r="B7" s="12" t="s">
        <v>13</v>
      </c>
      <c r="C7" s="13" t="s">
        <v>2</v>
      </c>
      <c r="D7" s="14">
        <v>5</v>
      </c>
      <c r="E7" s="8">
        <v>6841631</v>
      </c>
      <c r="F7" s="11">
        <f t="shared" si="0"/>
        <v>34208155</v>
      </c>
    </row>
    <row r="8" spans="1:6" ht="30" x14ac:dyDescent="0.25">
      <c r="A8" s="5" t="s">
        <v>10</v>
      </c>
      <c r="B8" s="12" t="s">
        <v>14</v>
      </c>
      <c r="C8" s="13" t="s">
        <v>2</v>
      </c>
      <c r="D8" s="14">
        <v>5</v>
      </c>
      <c r="E8" s="8">
        <v>6008015</v>
      </c>
      <c r="F8" s="11">
        <f>+E8*D8</f>
        <v>30040075</v>
      </c>
    </row>
    <row r="9" spans="1:6" x14ac:dyDescent="0.25">
      <c r="A9" s="5" t="s">
        <v>11</v>
      </c>
      <c r="B9" s="12" t="s">
        <v>15</v>
      </c>
      <c r="C9" s="13" t="s">
        <v>2</v>
      </c>
      <c r="D9" s="14">
        <v>5</v>
      </c>
      <c r="E9" s="8">
        <v>7147758</v>
      </c>
      <c r="F9" s="11">
        <f t="shared" si="0"/>
        <v>35738790</v>
      </c>
    </row>
    <row r="10" spans="1:6" x14ac:dyDescent="0.25">
      <c r="A10" s="5" t="s">
        <v>28</v>
      </c>
      <c r="B10" s="12" t="s">
        <v>17</v>
      </c>
      <c r="C10" s="13" t="s">
        <v>2</v>
      </c>
      <c r="D10" s="14">
        <v>5</v>
      </c>
      <c r="E10" s="33">
        <v>2346459</v>
      </c>
      <c r="F10" s="34">
        <f t="shared" si="0"/>
        <v>11732295</v>
      </c>
    </row>
    <row r="11" spans="1:6" x14ac:dyDescent="0.25">
      <c r="A11" s="5" t="s">
        <v>29</v>
      </c>
      <c r="B11" s="12" t="s">
        <v>20</v>
      </c>
      <c r="C11" s="13" t="s">
        <v>2</v>
      </c>
      <c r="D11" s="14">
        <v>5</v>
      </c>
      <c r="E11" s="33">
        <v>6864485</v>
      </c>
      <c r="F11" s="34">
        <f t="shared" si="0"/>
        <v>34322425</v>
      </c>
    </row>
    <row r="12" spans="1:6" x14ac:dyDescent="0.25">
      <c r="A12" s="5" t="s">
        <v>30</v>
      </c>
      <c r="B12" s="12" t="s">
        <v>16</v>
      </c>
      <c r="C12" s="13" t="s">
        <v>2</v>
      </c>
      <c r="D12" s="14">
        <v>5</v>
      </c>
      <c r="E12" s="33">
        <v>12782573</v>
      </c>
      <c r="F12" s="34">
        <f t="shared" si="0"/>
        <v>63912865</v>
      </c>
    </row>
    <row r="13" spans="1:6" ht="30" x14ac:dyDescent="0.25">
      <c r="A13" s="5" t="s">
        <v>31</v>
      </c>
      <c r="B13" s="12" t="s">
        <v>21</v>
      </c>
      <c r="C13" s="13" t="s">
        <v>2</v>
      </c>
      <c r="D13" s="14">
        <v>10</v>
      </c>
      <c r="E13" s="33">
        <v>3091455</v>
      </c>
      <c r="F13" s="34">
        <f t="shared" si="0"/>
        <v>30914550</v>
      </c>
    </row>
    <row r="14" spans="1:6" ht="45" x14ac:dyDescent="0.25">
      <c r="A14" s="5" t="s">
        <v>32</v>
      </c>
      <c r="B14" s="12" t="s">
        <v>23</v>
      </c>
      <c r="C14" s="13" t="s">
        <v>2</v>
      </c>
      <c r="D14" s="14">
        <v>5</v>
      </c>
      <c r="E14" s="33">
        <v>1627773</v>
      </c>
      <c r="F14" s="34">
        <f t="shared" si="0"/>
        <v>8138865</v>
      </c>
    </row>
    <row r="15" spans="1:6" ht="45" x14ac:dyDescent="0.25">
      <c r="A15" s="5" t="s">
        <v>33</v>
      </c>
      <c r="B15" s="12" t="s">
        <v>24</v>
      </c>
      <c r="C15" s="13" t="s">
        <v>2</v>
      </c>
      <c r="D15" s="14">
        <v>5</v>
      </c>
      <c r="E15" s="36">
        <v>36231056</v>
      </c>
      <c r="F15" s="34">
        <f t="shared" si="0"/>
        <v>181155280</v>
      </c>
    </row>
    <row r="16" spans="1:6" ht="45" x14ac:dyDescent="0.25">
      <c r="A16" s="5" t="s">
        <v>34</v>
      </c>
      <c r="B16" s="12" t="s">
        <v>25</v>
      </c>
      <c r="C16" s="13" t="s">
        <v>2</v>
      </c>
      <c r="D16" s="14">
        <v>5</v>
      </c>
      <c r="E16" s="33">
        <v>1627773</v>
      </c>
      <c r="F16" s="34">
        <f t="shared" si="0"/>
        <v>8138865</v>
      </c>
    </row>
    <row r="17" spans="1:7" x14ac:dyDescent="0.25">
      <c r="A17" s="73" t="s">
        <v>35</v>
      </c>
      <c r="B17" s="73"/>
      <c r="C17" s="73"/>
      <c r="D17" s="73"/>
      <c r="E17" s="73"/>
      <c r="F17" s="4"/>
    </row>
    <row r="18" spans="1:7" x14ac:dyDescent="0.25">
      <c r="A18" s="5" t="s">
        <v>12</v>
      </c>
      <c r="B18" s="37" t="s">
        <v>46</v>
      </c>
      <c r="C18" s="6" t="s">
        <v>2</v>
      </c>
      <c r="D18" s="7">
        <v>3</v>
      </c>
      <c r="E18" s="33">
        <v>10440618</v>
      </c>
      <c r="F18" s="34">
        <f>+E18*D18</f>
        <v>31321854</v>
      </c>
    </row>
    <row r="19" spans="1:7" x14ac:dyDescent="0.25">
      <c r="A19" s="5" t="s">
        <v>38</v>
      </c>
      <c r="B19" s="5" t="s">
        <v>36</v>
      </c>
      <c r="C19" s="6" t="s">
        <v>2</v>
      </c>
      <c r="D19" s="7">
        <v>3</v>
      </c>
      <c r="E19" s="33">
        <v>26980811</v>
      </c>
      <c r="F19" s="34">
        <f t="shared" ref="F19:F23" si="1">+E19*D19</f>
        <v>80942433</v>
      </c>
    </row>
    <row r="20" spans="1:7" x14ac:dyDescent="0.25">
      <c r="A20" s="5" t="s">
        <v>39</v>
      </c>
      <c r="B20" s="5" t="s">
        <v>48</v>
      </c>
      <c r="C20" s="6" t="s">
        <v>2</v>
      </c>
      <c r="D20" s="7">
        <v>8</v>
      </c>
      <c r="E20" s="33">
        <v>1312791</v>
      </c>
      <c r="F20" s="34">
        <f t="shared" si="1"/>
        <v>10502328</v>
      </c>
    </row>
    <row r="21" spans="1:7" x14ac:dyDescent="0.25">
      <c r="A21" s="5" t="s">
        <v>40</v>
      </c>
      <c r="B21" s="5" t="s">
        <v>37</v>
      </c>
      <c r="C21" s="6" t="s">
        <v>2</v>
      </c>
      <c r="D21" s="7">
        <v>8</v>
      </c>
      <c r="E21" s="33">
        <v>13247256</v>
      </c>
      <c r="F21" s="34">
        <f t="shared" si="1"/>
        <v>105978048</v>
      </c>
    </row>
    <row r="22" spans="1:7" ht="30" x14ac:dyDescent="0.25">
      <c r="A22" s="5" t="s">
        <v>41</v>
      </c>
      <c r="B22" s="5" t="s">
        <v>42</v>
      </c>
      <c r="C22" s="6" t="s">
        <v>2</v>
      </c>
      <c r="D22" s="7">
        <v>1</v>
      </c>
      <c r="E22" s="53">
        <v>3580301.4013914843</v>
      </c>
      <c r="F22" s="34">
        <f t="shared" si="1"/>
        <v>3580301.4013914843</v>
      </c>
    </row>
    <row r="23" spans="1:7" x14ac:dyDescent="0.25">
      <c r="A23" s="5" t="s">
        <v>43</v>
      </c>
      <c r="B23" s="5" t="s">
        <v>44</v>
      </c>
      <c r="C23" s="6" t="s">
        <v>45</v>
      </c>
      <c r="D23" s="7">
        <v>12</v>
      </c>
      <c r="E23" s="33">
        <v>3944818</v>
      </c>
      <c r="F23" s="34">
        <f t="shared" si="1"/>
        <v>47337816</v>
      </c>
    </row>
    <row r="24" spans="1:7" x14ac:dyDescent="0.25">
      <c r="A24" s="73" t="s">
        <v>49</v>
      </c>
      <c r="B24" s="73"/>
      <c r="C24" s="73"/>
      <c r="D24" s="73"/>
      <c r="E24" s="73"/>
      <c r="F24" s="4"/>
    </row>
    <row r="25" spans="1:7" ht="60" x14ac:dyDescent="0.25">
      <c r="A25" s="5" t="s">
        <v>50</v>
      </c>
      <c r="B25" s="12" t="s">
        <v>26</v>
      </c>
      <c r="C25" s="13" t="s">
        <v>2</v>
      </c>
      <c r="D25" s="14">
        <v>5</v>
      </c>
      <c r="E25" s="33">
        <v>2089850</v>
      </c>
      <c r="F25" s="34">
        <f t="shared" ref="F25:F26" si="2">+E25*D25</f>
        <v>10449250</v>
      </c>
    </row>
    <row r="26" spans="1:7" ht="60" x14ac:dyDescent="0.25">
      <c r="A26" s="5" t="s">
        <v>51</v>
      </c>
      <c r="B26" s="12" t="s">
        <v>27</v>
      </c>
      <c r="C26" s="13" t="s">
        <v>18</v>
      </c>
      <c r="D26" s="14">
        <v>5</v>
      </c>
      <c r="E26" s="33">
        <v>2089850</v>
      </c>
      <c r="F26" s="34">
        <f t="shared" si="2"/>
        <v>10449250</v>
      </c>
    </row>
    <row r="27" spans="1:7" ht="15.75" x14ac:dyDescent="0.25">
      <c r="A27" s="38"/>
      <c r="B27" s="74"/>
      <c r="C27" s="74"/>
      <c r="D27" s="74"/>
      <c r="E27" s="25"/>
      <c r="F27" s="26">
        <f>+SUM(F5:F26)</f>
        <v>840309225.40139151</v>
      </c>
    </row>
    <row r="28" spans="1:7" ht="15.75" x14ac:dyDescent="0.25">
      <c r="A28" s="39"/>
      <c r="B28" s="68" t="s">
        <v>98</v>
      </c>
      <c r="C28" s="68"/>
      <c r="D28" s="68"/>
      <c r="E28" s="27">
        <v>0.19</v>
      </c>
      <c r="F28" s="28">
        <f>+F27*0.19</f>
        <v>159658752.82626438</v>
      </c>
    </row>
    <row r="29" spans="1:7" x14ac:dyDescent="0.25">
      <c r="A29" s="57" t="s">
        <v>99</v>
      </c>
      <c r="B29" s="57" t="s">
        <v>97</v>
      </c>
      <c r="C29" s="57"/>
      <c r="D29" s="57"/>
      <c r="E29" s="57"/>
      <c r="F29" s="47">
        <f>SUM(F27:F28)</f>
        <v>999967978.22765589</v>
      </c>
    </row>
    <row r="30" spans="1:7" ht="15" customHeight="1" x14ac:dyDescent="0.25">
      <c r="A30" s="65" t="s">
        <v>101</v>
      </c>
      <c r="B30" s="65"/>
      <c r="C30" s="65"/>
      <c r="D30" s="65"/>
      <c r="E30" s="65"/>
      <c r="F30" s="65"/>
      <c r="G30" s="35"/>
    </row>
    <row r="31" spans="1:7" ht="39" customHeight="1" x14ac:dyDescent="0.25">
      <c r="A31" s="65"/>
      <c r="B31" s="65"/>
      <c r="C31" s="65"/>
      <c r="D31" s="65"/>
      <c r="E31" s="65"/>
      <c r="F31" s="65"/>
      <c r="G31" s="35"/>
    </row>
    <row r="32" spans="1:7" x14ac:dyDescent="0.25">
      <c r="A32" s="18">
        <v>4</v>
      </c>
      <c r="B32" s="29" t="s">
        <v>52</v>
      </c>
      <c r="C32" s="30" t="s">
        <v>2</v>
      </c>
      <c r="D32" s="30" t="s">
        <v>3</v>
      </c>
      <c r="E32" s="31" t="s">
        <v>4</v>
      </c>
      <c r="F32" s="45">
        <f>SUM(F33)</f>
        <v>1368075</v>
      </c>
      <c r="G32" s="35"/>
    </row>
    <row r="33" spans="1:7" ht="15" customHeight="1" x14ac:dyDescent="0.25">
      <c r="A33" s="12"/>
      <c r="B33" s="12" t="s">
        <v>53</v>
      </c>
      <c r="C33" s="12" t="s">
        <v>54</v>
      </c>
      <c r="D33" s="12">
        <v>72.5</v>
      </c>
      <c r="E33" s="12">
        <v>18870</v>
      </c>
      <c r="F33" s="44">
        <f>+E33*D33</f>
        <v>1368075</v>
      </c>
      <c r="G33" s="35"/>
    </row>
    <row r="34" spans="1:7" ht="15" customHeight="1" x14ac:dyDescent="0.25">
      <c r="A34" s="18">
        <v>5</v>
      </c>
      <c r="B34" s="29" t="s">
        <v>55</v>
      </c>
      <c r="C34" s="29"/>
      <c r="D34" s="29"/>
      <c r="E34" s="29"/>
      <c r="F34" s="45">
        <f>SUM(F35:F42)</f>
        <v>57601003.737000003</v>
      </c>
      <c r="G34" s="35"/>
    </row>
    <row r="35" spans="1:7" ht="33" customHeight="1" x14ac:dyDescent="0.25">
      <c r="A35" s="12"/>
      <c r="B35" s="12" t="s">
        <v>56</v>
      </c>
      <c r="C35" s="12" t="s">
        <v>57</v>
      </c>
      <c r="D35" s="12">
        <v>4.4249999999999998</v>
      </c>
      <c r="E35" s="12">
        <v>19434</v>
      </c>
      <c r="F35" s="44">
        <f>+E35*D35</f>
        <v>85995.45</v>
      </c>
      <c r="G35" s="35"/>
    </row>
    <row r="36" spans="1:7" ht="45" x14ac:dyDescent="0.25">
      <c r="A36" s="12"/>
      <c r="B36" s="12" t="s">
        <v>58</v>
      </c>
      <c r="C36" s="12" t="s">
        <v>57</v>
      </c>
      <c r="D36" s="12">
        <v>0.66000000000000036</v>
      </c>
      <c r="E36" s="12">
        <v>126505</v>
      </c>
      <c r="F36" s="44">
        <f t="shared" ref="F36:F61" si="3">+E36*D36</f>
        <v>83493.300000000047</v>
      </c>
      <c r="G36" s="35"/>
    </row>
    <row r="37" spans="1:7" ht="30" x14ac:dyDescent="0.25">
      <c r="A37" s="12"/>
      <c r="B37" s="12" t="s">
        <v>59</v>
      </c>
      <c r="C37" s="12" t="s">
        <v>54</v>
      </c>
      <c r="D37" s="12">
        <v>45</v>
      </c>
      <c r="E37" s="12">
        <v>7370</v>
      </c>
      <c r="F37" s="44">
        <f t="shared" si="3"/>
        <v>331650</v>
      </c>
      <c r="G37" s="35"/>
    </row>
    <row r="38" spans="1:7" ht="45" x14ac:dyDescent="0.25">
      <c r="A38" s="12"/>
      <c r="B38" s="12" t="s">
        <v>60</v>
      </c>
      <c r="C38" s="12" t="s">
        <v>61</v>
      </c>
      <c r="D38" s="12">
        <v>66.000000000000014</v>
      </c>
      <c r="E38" s="12">
        <v>203167</v>
      </c>
      <c r="F38" s="44">
        <f t="shared" si="3"/>
        <v>13409022.000000004</v>
      </c>
      <c r="G38" s="35"/>
    </row>
    <row r="39" spans="1:7" ht="45" x14ac:dyDescent="0.25">
      <c r="A39" s="12"/>
      <c r="B39" s="12" t="s">
        <v>62</v>
      </c>
      <c r="C39" s="12" t="s">
        <v>63</v>
      </c>
      <c r="D39" s="12">
        <v>470.24799999999999</v>
      </c>
      <c r="E39" s="12">
        <v>47809</v>
      </c>
      <c r="F39" s="44">
        <f t="shared" si="3"/>
        <v>22482086.631999999</v>
      </c>
      <c r="G39" s="35"/>
    </row>
    <row r="40" spans="1:7" ht="30" x14ac:dyDescent="0.25">
      <c r="A40" s="12"/>
      <c r="B40" s="12" t="s">
        <v>64</v>
      </c>
      <c r="C40" s="12" t="s">
        <v>54</v>
      </c>
      <c r="D40" s="12">
        <v>4.5</v>
      </c>
      <c r="E40" s="12">
        <v>259447</v>
      </c>
      <c r="F40" s="44">
        <f t="shared" si="3"/>
        <v>1167511.5</v>
      </c>
      <c r="G40" s="35"/>
    </row>
    <row r="41" spans="1:7" ht="45" x14ac:dyDescent="0.25">
      <c r="A41" s="12"/>
      <c r="B41" s="12" t="s">
        <v>65</v>
      </c>
      <c r="C41" s="12" t="s">
        <v>63</v>
      </c>
      <c r="D41" s="12">
        <v>377.71999999999997</v>
      </c>
      <c r="E41" s="12">
        <v>47809</v>
      </c>
      <c r="F41" s="44">
        <f t="shared" si="3"/>
        <v>18058415.48</v>
      </c>
      <c r="G41" s="35"/>
    </row>
    <row r="42" spans="1:7" ht="30" x14ac:dyDescent="0.25">
      <c r="A42" s="12"/>
      <c r="B42" s="12" t="s">
        <v>66</v>
      </c>
      <c r="C42" s="12" t="s">
        <v>57</v>
      </c>
      <c r="D42" s="12">
        <v>5.625</v>
      </c>
      <c r="E42" s="12">
        <v>352503</v>
      </c>
      <c r="F42" s="44">
        <f t="shared" si="3"/>
        <v>1982829.375</v>
      </c>
      <c r="G42" s="35"/>
    </row>
    <row r="43" spans="1:7" x14ac:dyDescent="0.25">
      <c r="A43" s="18">
        <v>6</v>
      </c>
      <c r="B43" s="29" t="s">
        <v>67</v>
      </c>
      <c r="C43" s="29"/>
      <c r="D43" s="29"/>
      <c r="E43" s="29"/>
      <c r="F43" s="45">
        <f>SUM(F44:F47)</f>
        <v>47062369.000000007</v>
      </c>
      <c r="G43" s="35"/>
    </row>
    <row r="44" spans="1:7" ht="105" x14ac:dyDescent="0.25">
      <c r="A44" s="12"/>
      <c r="B44" s="12" t="s">
        <v>68</v>
      </c>
      <c r="C44" s="12" t="s">
        <v>61</v>
      </c>
      <c r="D44" s="12">
        <v>90</v>
      </c>
      <c r="E44" s="12">
        <v>252796</v>
      </c>
      <c r="F44" s="44">
        <f t="shared" si="3"/>
        <v>22751640</v>
      </c>
      <c r="G44" s="35"/>
    </row>
    <row r="45" spans="1:7" ht="45" x14ac:dyDescent="0.25">
      <c r="A45" s="12"/>
      <c r="B45" s="12" t="s">
        <v>69</v>
      </c>
      <c r="C45" s="12" t="s">
        <v>2</v>
      </c>
      <c r="D45" s="12">
        <v>10</v>
      </c>
      <c r="E45" s="12">
        <v>445657</v>
      </c>
      <c r="F45" s="44">
        <f t="shared" si="3"/>
        <v>4456570</v>
      </c>
      <c r="G45" s="35"/>
    </row>
    <row r="46" spans="1:7" ht="45" x14ac:dyDescent="0.25">
      <c r="A46" s="12"/>
      <c r="B46" s="12" t="s">
        <v>70</v>
      </c>
      <c r="C46" s="12" t="s">
        <v>61</v>
      </c>
      <c r="D46" s="12">
        <v>300</v>
      </c>
      <c r="E46" s="12">
        <v>16894</v>
      </c>
      <c r="F46" s="44">
        <f t="shared" si="3"/>
        <v>5068200</v>
      </c>
      <c r="G46" s="35"/>
    </row>
    <row r="47" spans="1:7" ht="45" x14ac:dyDescent="0.25">
      <c r="A47" s="12"/>
      <c r="B47" s="12" t="s">
        <v>71</v>
      </c>
      <c r="C47" s="12" t="s">
        <v>61</v>
      </c>
      <c r="D47" s="12">
        <v>439.00000000000028</v>
      </c>
      <c r="E47" s="12">
        <v>33681</v>
      </c>
      <c r="F47" s="44">
        <f t="shared" si="3"/>
        <v>14785959.000000009</v>
      </c>
      <c r="G47" s="35"/>
    </row>
    <row r="48" spans="1:7" x14ac:dyDescent="0.25">
      <c r="A48" s="18">
        <v>7</v>
      </c>
      <c r="B48" s="29" t="s">
        <v>72</v>
      </c>
      <c r="C48" s="29"/>
      <c r="D48" s="29"/>
      <c r="E48" s="29"/>
      <c r="F48" s="45">
        <f>SUM(F49:F50)</f>
        <v>1517500.5</v>
      </c>
      <c r="G48" s="35"/>
    </row>
    <row r="49" spans="1:7" ht="43.5" customHeight="1" x14ac:dyDescent="0.25">
      <c r="A49" s="12"/>
      <c r="B49" s="12" t="s">
        <v>73</v>
      </c>
      <c r="C49" s="12" t="s">
        <v>61</v>
      </c>
      <c r="D49" s="12">
        <v>150</v>
      </c>
      <c r="E49" s="12">
        <v>4316.67</v>
      </c>
      <c r="F49" s="44">
        <f t="shared" si="3"/>
        <v>647500.5</v>
      </c>
      <c r="G49" s="35"/>
    </row>
    <row r="50" spans="1:7" ht="43.5" customHeight="1" x14ac:dyDescent="0.25">
      <c r="A50" s="12"/>
      <c r="B50" s="12" t="s">
        <v>74</v>
      </c>
      <c r="C50" s="12" t="s">
        <v>61</v>
      </c>
      <c r="D50" s="12">
        <v>150</v>
      </c>
      <c r="E50" s="12">
        <v>5800</v>
      </c>
      <c r="F50" s="44">
        <f t="shared" si="3"/>
        <v>870000</v>
      </c>
      <c r="G50" s="35"/>
    </row>
    <row r="51" spans="1:7" x14ac:dyDescent="0.25">
      <c r="A51" s="18">
        <v>8</v>
      </c>
      <c r="B51" s="29" t="s">
        <v>75</v>
      </c>
      <c r="C51" s="29"/>
      <c r="D51" s="29"/>
      <c r="E51" s="29"/>
      <c r="F51" s="45">
        <f>SUM(F52:F61)</f>
        <v>48133305.847000003</v>
      </c>
      <c r="G51" s="35"/>
    </row>
    <row r="52" spans="1:7" ht="32.25" customHeight="1" x14ac:dyDescent="0.25">
      <c r="A52" s="12"/>
      <c r="B52" s="12" t="s">
        <v>76</v>
      </c>
      <c r="C52" s="12" t="s">
        <v>61</v>
      </c>
      <c r="D52" s="12">
        <v>40</v>
      </c>
      <c r="E52" s="12">
        <v>189661</v>
      </c>
      <c r="F52" s="44">
        <f t="shared" si="3"/>
        <v>7586440</v>
      </c>
      <c r="G52" s="35"/>
    </row>
    <row r="53" spans="1:7" ht="30" x14ac:dyDescent="0.25">
      <c r="A53" s="12"/>
      <c r="B53" s="12" t="s">
        <v>77</v>
      </c>
      <c r="C53" s="12" t="s">
        <v>54</v>
      </c>
      <c r="D53" s="12">
        <v>1.2249999999999999</v>
      </c>
      <c r="E53" s="12">
        <v>257867</v>
      </c>
      <c r="F53" s="44">
        <f t="shared" si="3"/>
        <v>315887.07499999995</v>
      </c>
      <c r="G53" s="35"/>
    </row>
    <row r="54" spans="1:7" ht="30" x14ac:dyDescent="0.25">
      <c r="A54" s="12"/>
      <c r="B54" s="12" t="s">
        <v>78</v>
      </c>
      <c r="C54" s="12" t="s">
        <v>57</v>
      </c>
      <c r="D54" s="12">
        <v>2.6092500000000003</v>
      </c>
      <c r="E54" s="12">
        <v>598074</v>
      </c>
      <c r="F54" s="44">
        <f t="shared" si="3"/>
        <v>1560524.5845000001</v>
      </c>
      <c r="G54" s="35"/>
    </row>
    <row r="55" spans="1:7" ht="45" x14ac:dyDescent="0.25">
      <c r="A55" s="12"/>
      <c r="B55" s="12" t="s">
        <v>79</v>
      </c>
      <c r="C55" s="12" t="s">
        <v>63</v>
      </c>
      <c r="D55" s="12">
        <v>315.5</v>
      </c>
      <c r="E55" s="12">
        <v>59559</v>
      </c>
      <c r="F55" s="44">
        <f t="shared" si="3"/>
        <v>18790864.5</v>
      </c>
      <c r="G55" s="35"/>
    </row>
    <row r="56" spans="1:7" ht="45" x14ac:dyDescent="0.25">
      <c r="A56" s="12"/>
      <c r="B56" s="12" t="s">
        <v>80</v>
      </c>
      <c r="C56" s="12" t="s">
        <v>61</v>
      </c>
      <c r="D56" s="12">
        <v>56</v>
      </c>
      <c r="E56" s="12">
        <v>138900</v>
      </c>
      <c r="F56" s="44">
        <f t="shared" si="3"/>
        <v>7778400</v>
      </c>
      <c r="G56" s="35"/>
    </row>
    <row r="57" spans="1:7" ht="30" x14ac:dyDescent="0.25">
      <c r="A57" s="12"/>
      <c r="B57" s="12" t="s">
        <v>81</v>
      </c>
      <c r="C57" s="12" t="s">
        <v>61</v>
      </c>
      <c r="D57" s="12">
        <v>225</v>
      </c>
      <c r="E57" s="12">
        <v>31894</v>
      </c>
      <c r="F57" s="44">
        <f t="shared" si="3"/>
        <v>7176150</v>
      </c>
      <c r="G57" s="35"/>
    </row>
    <row r="58" spans="1:7" ht="30" x14ac:dyDescent="0.25">
      <c r="A58" s="12"/>
      <c r="B58" s="12" t="s">
        <v>82</v>
      </c>
      <c r="C58" s="12" t="s">
        <v>61</v>
      </c>
      <c r="D58" s="12">
        <v>75</v>
      </c>
      <c r="E58" s="12">
        <v>30194</v>
      </c>
      <c r="F58" s="44">
        <f t="shared" si="3"/>
        <v>2264550</v>
      </c>
      <c r="G58" s="35"/>
    </row>
    <row r="59" spans="1:7" ht="30" x14ac:dyDescent="0.25">
      <c r="A59" s="12"/>
      <c r="B59" s="12" t="s">
        <v>83</v>
      </c>
      <c r="C59" s="12" t="s">
        <v>61</v>
      </c>
      <c r="D59" s="12">
        <v>5</v>
      </c>
      <c r="E59" s="12">
        <v>83823</v>
      </c>
      <c r="F59" s="44">
        <f t="shared" si="3"/>
        <v>419115</v>
      </c>
      <c r="G59" s="35"/>
    </row>
    <row r="60" spans="1:7" ht="45" x14ac:dyDescent="0.25">
      <c r="A60" s="12"/>
      <c r="B60" s="12" t="s">
        <v>84</v>
      </c>
      <c r="C60" s="12" t="s">
        <v>2</v>
      </c>
      <c r="D60" s="12">
        <v>5</v>
      </c>
      <c r="E60" s="12">
        <v>434627</v>
      </c>
      <c r="F60" s="44">
        <f t="shared" si="3"/>
        <v>2173135</v>
      </c>
      <c r="G60" s="35"/>
    </row>
    <row r="61" spans="1:7" ht="30" x14ac:dyDescent="0.25">
      <c r="A61" s="12"/>
      <c r="B61" s="12" t="s">
        <v>85</v>
      </c>
      <c r="C61" s="12" t="s">
        <v>54</v>
      </c>
      <c r="D61" s="12">
        <v>0.3125</v>
      </c>
      <c r="E61" s="12">
        <v>218367</v>
      </c>
      <c r="F61" s="44">
        <f t="shared" si="3"/>
        <v>68239.6875</v>
      </c>
      <c r="G61" s="35"/>
    </row>
    <row r="62" spans="1:7" ht="15.75" x14ac:dyDescent="0.25">
      <c r="A62" s="64" t="s">
        <v>90</v>
      </c>
      <c r="B62" s="64"/>
      <c r="C62" s="64"/>
      <c r="D62" s="64"/>
      <c r="E62" s="64"/>
      <c r="F62" s="46">
        <f>+F51+F48+F43+F34+F32</f>
        <v>155682254.08399999</v>
      </c>
      <c r="G62" s="52"/>
    </row>
    <row r="63" spans="1:7" ht="15.75" x14ac:dyDescent="0.25">
      <c r="A63" s="20"/>
      <c r="B63" s="20" t="s">
        <v>86</v>
      </c>
      <c r="C63" s="20"/>
      <c r="D63" s="20"/>
      <c r="E63" s="22">
        <v>0.23</v>
      </c>
      <c r="F63" s="43">
        <f>+F62*E63</f>
        <v>35806918.439319998</v>
      </c>
      <c r="G63" s="35"/>
    </row>
    <row r="64" spans="1:7" ht="15.75" x14ac:dyDescent="0.25">
      <c r="A64" s="20"/>
      <c r="B64" s="20" t="s">
        <v>87</v>
      </c>
      <c r="C64" s="20"/>
      <c r="D64" s="20"/>
      <c r="E64" s="22">
        <v>0.01</v>
      </c>
      <c r="F64" s="43">
        <f>+F62*E64</f>
        <v>1556822.5408399999</v>
      </c>
      <c r="G64" s="35"/>
    </row>
    <row r="65" spans="1:7" ht="15.75" x14ac:dyDescent="0.25">
      <c r="A65" s="20"/>
      <c r="B65" s="20" t="s">
        <v>88</v>
      </c>
      <c r="C65" s="20"/>
      <c r="D65" s="20"/>
      <c r="E65" s="22">
        <v>0.05</v>
      </c>
      <c r="F65" s="43">
        <f>+F62*E65</f>
        <v>7784112.7041999996</v>
      </c>
      <c r="G65" s="35"/>
    </row>
    <row r="66" spans="1:7" ht="31.5" x14ac:dyDescent="0.25">
      <c r="A66" s="20"/>
      <c r="B66" s="20" t="s">
        <v>104</v>
      </c>
      <c r="C66" s="20"/>
      <c r="D66" s="20"/>
      <c r="E66" s="20" t="s">
        <v>89</v>
      </c>
      <c r="F66" s="43">
        <f>+F64+F65+F63</f>
        <v>45147853.684359998</v>
      </c>
      <c r="G66" s="51"/>
    </row>
    <row r="67" spans="1:7" ht="15" customHeight="1" x14ac:dyDescent="0.25">
      <c r="A67" s="57" t="s">
        <v>93</v>
      </c>
      <c r="B67" s="57"/>
      <c r="C67" s="57"/>
      <c r="D67" s="57"/>
      <c r="E67" s="57"/>
      <c r="F67" s="63">
        <f>(SUM(F62+F66))</f>
        <v>200830107.76835999</v>
      </c>
      <c r="G67" s="35"/>
    </row>
    <row r="68" spans="1:7" ht="15" customHeight="1" x14ac:dyDescent="0.25">
      <c r="A68" s="57"/>
      <c r="B68" s="57"/>
      <c r="C68" s="57"/>
      <c r="D68" s="57"/>
      <c r="E68" s="57"/>
      <c r="F68" s="63"/>
      <c r="G68" s="35"/>
    </row>
    <row r="69" spans="1:7" ht="15" customHeight="1" x14ac:dyDescent="0.25">
      <c r="A69" s="57"/>
      <c r="B69" s="57"/>
      <c r="C69" s="57"/>
      <c r="D69" s="57"/>
      <c r="E69" s="57"/>
      <c r="F69" s="63"/>
      <c r="G69" s="35"/>
    </row>
    <row r="70" spans="1:7" s="21" customFormat="1" ht="15" customHeight="1" x14ac:dyDescent="0.25">
      <c r="A70" s="40"/>
      <c r="B70" s="40"/>
      <c r="C70" s="40"/>
      <c r="D70" s="40"/>
      <c r="E70" s="40"/>
      <c r="F70" s="41"/>
      <c r="G70" s="42"/>
    </row>
    <row r="71" spans="1:7" x14ac:dyDescent="0.25">
      <c r="A71" s="66" t="s">
        <v>94</v>
      </c>
      <c r="B71" s="66"/>
      <c r="C71" s="66"/>
      <c r="D71" s="66"/>
      <c r="E71" s="66"/>
      <c r="F71" s="66"/>
      <c r="G71" s="35"/>
    </row>
    <row r="72" spans="1:7" ht="18" customHeight="1" x14ac:dyDescent="0.25">
      <c r="A72" s="66"/>
      <c r="B72" s="66"/>
      <c r="C72" s="66"/>
      <c r="D72" s="66"/>
      <c r="E72" s="66"/>
      <c r="F72" s="66"/>
      <c r="G72" s="35"/>
    </row>
    <row r="73" spans="1:7" x14ac:dyDescent="0.25">
      <c r="A73" s="62" t="s">
        <v>95</v>
      </c>
      <c r="B73" s="62"/>
      <c r="C73" s="62"/>
      <c r="D73" s="62"/>
      <c r="E73" s="62"/>
      <c r="F73" s="23">
        <f>+F29</f>
        <v>999967978.22765589</v>
      </c>
    </row>
    <row r="74" spans="1:7" x14ac:dyDescent="0.25">
      <c r="A74" s="62" t="s">
        <v>96</v>
      </c>
      <c r="B74" s="62"/>
      <c r="C74" s="62"/>
      <c r="D74" s="62"/>
      <c r="E74" s="62"/>
      <c r="F74" s="32">
        <f>+F67</f>
        <v>200830107.76835999</v>
      </c>
    </row>
    <row r="75" spans="1:7" ht="18" x14ac:dyDescent="0.25">
      <c r="A75" s="75" t="s">
        <v>105</v>
      </c>
      <c r="B75" s="76"/>
      <c r="C75" s="76"/>
      <c r="D75" s="76"/>
      <c r="E75" s="77"/>
      <c r="F75" s="16">
        <f>(F73+F74)</f>
        <v>1200798085.9960158</v>
      </c>
    </row>
    <row r="76" spans="1:7" ht="18.75" customHeight="1" x14ac:dyDescent="0.25">
      <c r="A76" s="48"/>
      <c r="B76" s="58" t="s">
        <v>91</v>
      </c>
      <c r="C76" s="58"/>
      <c r="D76" s="58"/>
      <c r="E76" s="58"/>
      <c r="F76" s="49">
        <f>(F75*0.004)</f>
        <v>4803192.3439840628</v>
      </c>
    </row>
    <row r="77" spans="1:7" x14ac:dyDescent="0.25">
      <c r="A77" s="54" t="s">
        <v>106</v>
      </c>
      <c r="B77" s="55"/>
      <c r="C77" s="55"/>
      <c r="D77" s="55"/>
      <c r="E77" s="56"/>
      <c r="F77" s="50">
        <f>(F75+F76)</f>
        <v>1205601278.3399999</v>
      </c>
    </row>
  </sheetData>
  <mergeCells count="17">
    <mergeCell ref="A73:E73"/>
    <mergeCell ref="A74:E74"/>
    <mergeCell ref="A75:E75"/>
    <mergeCell ref="B76:E76"/>
    <mergeCell ref="A77:E77"/>
    <mergeCell ref="A71:F72"/>
    <mergeCell ref="A1:F2"/>
    <mergeCell ref="A4:E4"/>
    <mergeCell ref="A17:E17"/>
    <mergeCell ref="A24:E24"/>
    <mergeCell ref="B27:D27"/>
    <mergeCell ref="B28:D28"/>
    <mergeCell ref="A29:E29"/>
    <mergeCell ref="A30:F31"/>
    <mergeCell ref="A62:E62"/>
    <mergeCell ref="A67:E69"/>
    <mergeCell ref="F67:F69"/>
  </mergeCells>
  <hyperlinks>
    <hyperlink ref="A5" location="'0.1'!A1" tooltip="Ir a hoja 0.1" display="0.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MERCADO</vt:lpstr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Robinson Ochoa Moren</dc:creator>
  <cp:lastModifiedBy>NATALIA RODRIGUEZ NOREÑA</cp:lastModifiedBy>
  <dcterms:created xsi:type="dcterms:W3CDTF">2021-11-04T23:18:33Z</dcterms:created>
  <dcterms:modified xsi:type="dcterms:W3CDTF">2022-11-22T22:51:36Z</dcterms:modified>
</cp:coreProperties>
</file>