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merinod\OneDrive - Consejo Superior de la Judicatura\RAMA CONTRATACION\2022\PROCESOS CONTRACTUALES 2022\2. MINIMA CUANTIA\MC 24 2022 INTERVENTORIA CONSULTORIA MTTOS PALACIOS DE JUSTICIA\"/>
    </mc:Choice>
  </mc:AlternateContent>
  <xr:revisionPtr revIDLastSave="4" documentId="11_562F95B151F9CE3FEF83C49E33AA6379D25CE20C" xr6:coauthVersionLast="47" xr6:coauthVersionMax="47" xr10:uidLastSave="{ECEE12D2-8F2D-4FFA-8BA8-7CD3DEEEDFDB}"/>
  <bookViews>
    <workbookView xWindow="0" yWindow="0" windowWidth="28800" windowHeight="12435" firstSheet="1" xr2:uid="{00000000-000D-0000-FFFF-FFFF00000000}"/>
  </bookViews>
  <sheets>
    <sheet name="PPTO DIAS" sheetId="5" r:id="rId1"/>
    <sheet name="FM" sheetId="2" r:id="rId2"/>
    <sheet name="F.M." sheetId="3" state="hidden" r:id="rId3"/>
    <sheet name="PRESUPUESTO" sheetId="4" state="hidden" r:id="rId4"/>
  </sheets>
  <definedNames>
    <definedName name="_xlnm.Print_Area" localSheetId="2">'F.M.'!$A$1:$E$54</definedName>
    <definedName name="_xlnm.Print_Area" localSheetId="1">FM!$A$2:$D$47</definedName>
  </definedNames>
  <calcPr calcId="191028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5" l="1"/>
  <c r="D10" i="5"/>
  <c r="D9" i="5"/>
  <c r="I20" i="5"/>
  <c r="I21" i="5" s="1"/>
  <c r="G19" i="4" l="1"/>
  <c r="G20" i="4" s="1"/>
  <c r="E14" i="4"/>
  <c r="G14" i="4" s="1"/>
  <c r="G15" i="4" s="1"/>
  <c r="E8" i="4"/>
  <c r="G8" i="4" s="1"/>
  <c r="E7" i="4"/>
  <c r="G7" i="4" s="1"/>
  <c r="E41" i="3"/>
  <c r="E29" i="3"/>
  <c r="E22" i="3"/>
  <c r="E18" i="3"/>
  <c r="E44" i="3" l="1"/>
  <c r="E45" i="3" s="1"/>
  <c r="G10" i="4"/>
  <c r="G23" i="4" s="1"/>
  <c r="G24" i="4" s="1"/>
  <c r="G25" i="4" s="1"/>
  <c r="D29" i="2" l="1"/>
  <c r="D24" i="2"/>
  <c r="D8" i="2"/>
  <c r="D21" i="2" s="1"/>
  <c r="D33" i="2" l="1"/>
  <c r="D37" i="2" l="1"/>
  <c r="D38" i="2" s="1"/>
  <c r="F9" i="5" s="1"/>
  <c r="F10" i="5" l="1"/>
  <c r="G9" i="5"/>
  <c r="I9" i="5" s="1"/>
  <c r="F15" i="5" l="1"/>
  <c r="G15" i="5" s="1"/>
  <c r="I15" i="5" s="1"/>
  <c r="G10" i="5"/>
  <c r="I10" i="5" s="1"/>
  <c r="I11" i="5" s="1"/>
  <c r="I23" i="5" s="1"/>
  <c r="I24" i="5" s="1"/>
  <c r="I25" i="5" s="1"/>
</calcChain>
</file>

<file path=xl/sharedStrings.xml><?xml version="1.0" encoding="utf-8"?>
<sst xmlns="http://schemas.openxmlformats.org/spreadsheetml/2006/main" count="235" uniqueCount="158">
  <si>
    <t>PRESUPUESTO</t>
  </si>
  <si>
    <t>OBJETO: INTERVENTORIA AL CONTRATO DE CONSULTORÍA PARA DETERMINAR LAS ADECUACIONES, REPARACIONES LOCATIVAS, MANTENIMIENTOS PREVENTIVOS – CORRECTIVOS PARA LOS PALACIOS DE JUSTICIA DE LOS MUNICIPIOS DE SAN ANTONIO DE PALMITO, SAN BENITO DE ABAD, SAMPUES, SUCRE, CAIMITO, SAN MARCOS Y CHALAN EN EL DEPARTAMENTO SUCRE</t>
  </si>
  <si>
    <t>PERSONAL PROFESIONAL - EQUIPO DE TRABAJO MINIMO</t>
  </si>
  <si>
    <t>CONCEPTO</t>
  </si>
  <si>
    <t>A</t>
  </si>
  <si>
    <t>B</t>
  </si>
  <si>
    <t>C</t>
  </si>
  <si>
    <t>D</t>
  </si>
  <si>
    <t>E</t>
  </si>
  <si>
    <t>F</t>
  </si>
  <si>
    <t>G</t>
  </si>
  <si>
    <t>PERSONAL PROFESIONAL</t>
  </si>
  <si>
    <t>SUELDO MES BÁSICO</t>
  </si>
  <si>
    <t>DIA</t>
  </si>
  <si>
    <t>% DEDICACIÓN</t>
  </si>
  <si>
    <t>F.M</t>
  </si>
  <si>
    <t>VALOR DIA</t>
  </si>
  <si>
    <t>TIEMPO EJECUCION (Dias)</t>
  </si>
  <si>
    <t xml:space="preserve">TOTAL </t>
  </si>
  <si>
    <t>DIRECTOR DE INTERVENTORIA</t>
  </si>
  <si>
    <t>RESIDENTE DE INTERVENTORIA</t>
  </si>
  <si>
    <t>SUBTOTAL COSTO EQUIPO DE TRABAJO MINIMO (1)</t>
  </si>
  <si>
    <t>PERSONAL ADMINISTRATIVO</t>
  </si>
  <si>
    <t>SECRETARIA</t>
  </si>
  <si>
    <t>SUBTOTAL COSTO PERSONAL ADMINISTRATIVO (2)</t>
  </si>
  <si>
    <t>OTROS COSTOS DIRECTOS</t>
  </si>
  <si>
    <t>UND</t>
  </si>
  <si>
    <t>CANTIDAD</t>
  </si>
  <si>
    <t>VR UNITARIO</t>
  </si>
  <si>
    <t>TOTAL</t>
  </si>
  <si>
    <t>PAPELERÍA, COMPUTADOR</t>
  </si>
  <si>
    <t>GLOBAL</t>
  </si>
  <si>
    <t>SUBTOTAL OTROS COSTOS DIRECTOS (3)</t>
  </si>
  <si>
    <t>RESUMEN GENERAL</t>
  </si>
  <si>
    <t>COSTO TOTAL (1+2+3)</t>
  </si>
  <si>
    <t>IVA (Sobre costo básico 19%)</t>
  </si>
  <si>
    <t>VALOR TOTAL OFERTA ECONOMICA</t>
  </si>
  <si>
    <t>CÁLCULO DEL FACTOR MULTIPLICADOR</t>
  </si>
  <si>
    <t>OBJETO: INTERVENTORIA AL CONSULTORÍA PARA DETERMINAR LAS ADECUACIONES, REPARACIONES LOCATIVAS, MANTENIMIENTOS PREVENTIVOS – CORRECTIVOS PARA LOS PALACIOS DE JUSTICIA DE LOS MUNICIPIOS DE SAN ANTONIO DE PALMITO, SAN BENITO DE ABAD, SAMPUES, SUCRE, CAIMITO, SAN MARCOS Y CHALAN EN EL DEPARTAMENTO SUCRE</t>
  </si>
  <si>
    <t>ÍTEM</t>
  </si>
  <si>
    <t xml:space="preserve">DESCRIPCIÓN </t>
  </si>
  <si>
    <t>%</t>
  </si>
  <si>
    <t>1</t>
  </si>
  <si>
    <t>SUELDO ANUAL BÁSICO</t>
  </si>
  <si>
    <t>2</t>
  </si>
  <si>
    <t>PRESTACIONES SOCIALES</t>
  </si>
  <si>
    <t>2,1</t>
  </si>
  <si>
    <t>Primas de Servicio</t>
  </si>
  <si>
    <t>2,2</t>
  </si>
  <si>
    <t>Vacaciones</t>
  </si>
  <si>
    <t>2,3</t>
  </si>
  <si>
    <t>Cesantías</t>
  </si>
  <si>
    <t>2,4</t>
  </si>
  <si>
    <t>Intereses sobre cesantías</t>
  </si>
  <si>
    <t>2,5</t>
  </si>
  <si>
    <t>Salud</t>
  </si>
  <si>
    <t>2,6</t>
  </si>
  <si>
    <t>Riesgos Profesionales</t>
  </si>
  <si>
    <t>2,7</t>
  </si>
  <si>
    <t>Pensiones</t>
  </si>
  <si>
    <t>2,8</t>
  </si>
  <si>
    <t>Caja de Compensación</t>
  </si>
  <si>
    <t>2,9</t>
  </si>
  <si>
    <t>ICBF</t>
  </si>
  <si>
    <t>2,10</t>
  </si>
  <si>
    <t>Sena</t>
  </si>
  <si>
    <t>2,11</t>
  </si>
  <si>
    <t>Dotaciones</t>
  </si>
  <si>
    <t>2,12</t>
  </si>
  <si>
    <t>Otros (Auxilios varios, prestaciones extralegales, Incapacidades no cubiertas)</t>
  </si>
  <si>
    <t xml:space="preserve">SUB-TOTAL 1 + 2 </t>
  </si>
  <si>
    <t>DESCRIPCIÓN</t>
  </si>
  <si>
    <t>3</t>
  </si>
  <si>
    <t>COSTOS INDIRECTOS</t>
  </si>
  <si>
    <t>3,1</t>
  </si>
  <si>
    <t>GASTOS GENERALES</t>
  </si>
  <si>
    <t>3,1,1</t>
  </si>
  <si>
    <t>Gastos de oficina (arrendamientos, servicios públicos, etc)</t>
  </si>
  <si>
    <t>3,1,2</t>
  </si>
  <si>
    <t>Transportes</t>
  </si>
  <si>
    <t>3,1,3</t>
  </si>
  <si>
    <t>Elementos de seguridad industrial</t>
  </si>
  <si>
    <t>3,1,4</t>
  </si>
  <si>
    <t>Plan de manejo ambiental</t>
  </si>
  <si>
    <t>3,2</t>
  </si>
  <si>
    <t>IMPUESTOS, TIMBRES, PERFECCIONAMIENTO</t>
  </si>
  <si>
    <t>3,2,1</t>
  </si>
  <si>
    <t>Retefuente</t>
  </si>
  <si>
    <t>3,2,2</t>
  </si>
  <si>
    <t>ReteICA</t>
  </si>
  <si>
    <t>3,2,8</t>
  </si>
  <si>
    <t>Polizas</t>
  </si>
  <si>
    <t>SUB-TOTAL 3 (3,1 + 3,2)</t>
  </si>
  <si>
    <t>4</t>
  </si>
  <si>
    <t>HONORARIOS (INCLUYE GASTOS CONTINGENTES)</t>
  </si>
  <si>
    <t>FACTOR MULTIPLICADOR</t>
  </si>
  <si>
    <t>FACTOR MULTIPLICADOR (1 + 2 + 3 + 4)</t>
  </si>
  <si>
    <t xml:space="preserve">FACTOR MULTIPLICADOR </t>
  </si>
  <si>
    <t>PORCENTAJE</t>
  </si>
  <si>
    <t xml:space="preserve">1. </t>
  </si>
  <si>
    <t>SALARIOS Y PRESTACIONES SOCIALES DE PERSONAL FACTURABLE</t>
  </si>
  <si>
    <t>1.1</t>
  </si>
  <si>
    <t>Salarios</t>
  </si>
  <si>
    <t>1.2</t>
  </si>
  <si>
    <t>Prima anual (legal)</t>
  </si>
  <si>
    <t>1.3</t>
  </si>
  <si>
    <t>1.4</t>
  </si>
  <si>
    <t>1.5</t>
  </si>
  <si>
    <t>1.6</t>
  </si>
  <si>
    <t>Seguridad Social (salud 8,5% + pensión 12%)</t>
  </si>
  <si>
    <t>1.7</t>
  </si>
  <si>
    <t>Caja de Compensación Familiar</t>
  </si>
  <si>
    <t>1.8</t>
  </si>
  <si>
    <t>ARL 6,96%</t>
  </si>
  <si>
    <t>1.9</t>
  </si>
  <si>
    <t>1.10</t>
  </si>
  <si>
    <t>1.11</t>
  </si>
  <si>
    <t>1.12</t>
  </si>
  <si>
    <t>Dotación</t>
  </si>
  <si>
    <t>SUBTOTAL</t>
  </si>
  <si>
    <t>2.0</t>
  </si>
  <si>
    <t>GASTOS DIRECTOS</t>
  </si>
  <si>
    <t>2.1</t>
  </si>
  <si>
    <t>Arriendo Oficina</t>
  </si>
  <si>
    <t>2.2</t>
  </si>
  <si>
    <t>Servicios públicos</t>
  </si>
  <si>
    <t>3.0</t>
  </si>
  <si>
    <t>3.1</t>
  </si>
  <si>
    <t>Equipos y Mantenimiento Oficina (Aseo)</t>
  </si>
  <si>
    <t>3.2</t>
  </si>
  <si>
    <t>Licenciamiento de software</t>
  </si>
  <si>
    <t>3.3</t>
  </si>
  <si>
    <t>Personal Profesional no facturado</t>
  </si>
  <si>
    <t>Plan de Manejo Ambiental</t>
  </si>
  <si>
    <t>Seguridad industrial y ocupacional</t>
  </si>
  <si>
    <t>4.0</t>
  </si>
  <si>
    <t>COSTOS DIRECTOS NO REEMBOLSABLES</t>
  </si>
  <si>
    <t>4.1</t>
  </si>
  <si>
    <t>Poliza de Calidad</t>
  </si>
  <si>
    <t>4.2</t>
  </si>
  <si>
    <t>Póliza Salarios y prestaciones Sociales</t>
  </si>
  <si>
    <t>IMPUESTOS</t>
  </si>
  <si>
    <t>Estampilla Pro Hospital</t>
  </si>
  <si>
    <t>Estampilla Pro Universidad de Sucre</t>
  </si>
  <si>
    <t>Estampilla Pro Adulto Mayor</t>
  </si>
  <si>
    <t>Estampilla Pro Electricidad Rural</t>
  </si>
  <si>
    <t>Estampilla Pro Universidad Nacional</t>
  </si>
  <si>
    <t>5.0</t>
  </si>
  <si>
    <t>HONORARIOS (UTILIDAD DEL CONSULTOR Y COSTOS NO PREVISTOS)</t>
  </si>
  <si>
    <t>PRESUPUESTO INTERVENTORIA</t>
  </si>
  <si>
    <t>F.M.</t>
  </si>
  <si>
    <t>VALOR MES (AXBXC)</t>
  </si>
  <si>
    <t>N° MESES</t>
  </si>
  <si>
    <t>TOTAL (DXE)</t>
  </si>
  <si>
    <t>SUBTOTAL COSTO PERSONAL PROFESONAL (1)</t>
  </si>
  <si>
    <t>SUBTOTAL COSTO PERSONAL PROFESONAL (2)</t>
  </si>
  <si>
    <t>IVA (Sobre Costo Básico 19%)</t>
  </si>
  <si>
    <t>VALOR TOTAL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</si>
</sst>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&quot;$&quot;\ * #,##0_-;\-&quot;$&quot;\ * #,##0_-;_-&quot;$&quot;\ * &quot;-&quot;_-;_-@_-"/>
    <numFmt numFmtId="165" formatCode="_-* #,##0_-;\-* #,##0_-;_-* &quot;-&quot;_-;_-@_-"/>
    <numFmt numFmtId="166" formatCode="_-* #,##0.00_-;\-* #,##0.00_-;_-* &quot;-&quot;??_-;_-@_-"/>
    <numFmt numFmtId="167" formatCode="_(&quot;$&quot;* #,##0.00_);_(&quot;$&quot;* \(#,##0.00\);_(&quot;$&quot;* &quot;-&quot;??_);_(@_)"/>
    <numFmt numFmtId="168" formatCode="_(&quot;$&quot;\ * #,##0.00_);_(&quot;$&quot;\ * \(#,##0.00\);_(&quot;$&quot;\ * &quot;-&quot;??_);_(@_)"/>
    <numFmt numFmtId="169" formatCode="_(&quot;$&quot;\ * #,##0.000_);_(&quot;$&quot;\ * \(#,##0.000\);_(&quot;$&quot;\ * &quot;-&quot;??_);_(@_)"/>
    <numFmt numFmtId="170" formatCode="_(&quot;$&quot;\ * #,##0.0000_);_(&quot;$&quot;\ * \(#,##0.0000\);_(&quot;$&quot;\ * &quot;-&quot;??_);_(@_)"/>
    <numFmt numFmtId="171" formatCode="_-&quot;$&quot;\ * #,##0_-;\-&quot;$&quot;\ * #,##0_-;_-&quot;$&quot;\ * &quot;-&quot;_-;_-@"/>
    <numFmt numFmtId="172" formatCode="_-&quot;$&quot;\ * #,##0.00_-;\-&quot;$&quot;\ * #,##0.00_-;_-&quot;$&quot;\ * &quot;-&quot;??_-;_-@"/>
    <numFmt numFmtId="173" formatCode="_(* #,##0.00_);_(* \(#,##0.00\);_(* &quot;-&quot;??_);_(@_)"/>
    <numFmt numFmtId="174" formatCode="_-* #,##0_-;\-* #,##0_-;_-* &quot;-&quot;??_-;_-@_-"/>
    <numFmt numFmtId="175" formatCode="_-&quot;$&quot;* #,##0_-;\-&quot;$&quot;* #,##0_-;_-&quot;$&quot;* &quot;-&quot;_-;_-@_-"/>
    <numFmt numFmtId="176" formatCode="&quot;$&quot;\ #,##0"/>
  </numFmts>
  <fonts count="17">
    <font>
      <sz val="11"/>
      <name val="Calibri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3" fillId="0" borderId="1"/>
    <xf numFmtId="9" fontId="7" fillId="0" borderId="1" applyFont="0" applyFill="0" applyBorder="0" applyAlignment="0" applyProtection="0"/>
    <xf numFmtId="173" fontId="7" fillId="0" borderId="1" applyFont="0" applyFill="0" applyBorder="0" applyAlignment="0" applyProtection="0"/>
    <xf numFmtId="0" fontId="3" fillId="0" borderId="1"/>
    <xf numFmtId="166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5" fontId="1" fillId="0" borderId="1" applyFont="0" applyFill="0" applyBorder="0" applyAlignment="0" applyProtection="0"/>
    <xf numFmtId="165" fontId="1" fillId="0" borderId="1" applyFont="0" applyFill="0" applyBorder="0" applyAlignment="0" applyProtection="0"/>
    <xf numFmtId="166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9" fontId="3" fillId="0" borderId="1" applyFont="0" applyFill="0" applyBorder="0" applyAlignment="0" applyProtection="0"/>
    <xf numFmtId="0" fontId="3" fillId="0" borderId="1"/>
    <xf numFmtId="175" fontId="1" fillId="0" borderId="1" applyFont="0" applyFill="0" applyBorder="0" applyAlignment="0" applyProtection="0"/>
    <xf numFmtId="164" fontId="3" fillId="0" borderId="1" applyFont="0" applyFill="0" applyBorder="0" applyAlignment="0" applyProtection="0"/>
    <xf numFmtId="0" fontId="3" fillId="0" borderId="1"/>
    <xf numFmtId="0" fontId="15" fillId="0" borderId="1"/>
  </cellStyleXfs>
  <cellXfs count="20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1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172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/>
    <xf numFmtId="9" fontId="3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169" fontId="3" fillId="0" borderId="3" xfId="0" applyNumberFormat="1" applyFont="1" applyBorder="1" applyAlignment="1">
      <alignment horizontal="center" vertical="center" wrapText="1"/>
    </xf>
    <xf numFmtId="170" fontId="3" fillId="0" borderId="3" xfId="0" applyNumberFormat="1" applyFont="1" applyBorder="1" applyAlignment="1">
      <alignment horizontal="center" vertical="center" wrapText="1"/>
    </xf>
    <xf numFmtId="16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3" fillId="0" borderId="1" xfId="1" applyNumberFormat="1" applyAlignment="1">
      <alignment horizontal="center" vertical="center"/>
    </xf>
    <xf numFmtId="0" fontId="3" fillId="0" borderId="1" xfId="1" applyAlignment="1">
      <alignment vertical="center"/>
    </xf>
    <xf numFmtId="10" fontId="3" fillId="0" borderId="1" xfId="2" applyNumberFormat="1" applyFont="1" applyAlignment="1">
      <alignment vertical="center"/>
    </xf>
    <xf numFmtId="0" fontId="3" fillId="0" borderId="1" xfId="1" applyAlignment="1">
      <alignment horizontal="center" vertical="center" wrapText="1"/>
    </xf>
    <xf numFmtId="0" fontId="3" fillId="0" borderId="1" xfId="1" applyAlignment="1">
      <alignment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vertical="center"/>
    </xf>
    <xf numFmtId="0" fontId="3" fillId="0" borderId="3" xfId="1" applyBorder="1" applyAlignment="1">
      <alignment vertical="center"/>
    </xf>
    <xf numFmtId="173" fontId="3" fillId="0" borderId="3" xfId="3" applyFont="1" applyBorder="1" applyAlignment="1">
      <alignment vertical="center"/>
    </xf>
    <xf numFmtId="0" fontId="3" fillId="0" borderId="3" xfId="1" applyBorder="1" applyAlignment="1">
      <alignment vertical="center" wrapText="1"/>
    </xf>
    <xf numFmtId="0" fontId="3" fillId="0" borderId="3" xfId="4" applyBorder="1" applyAlignment="1">
      <alignment vertical="center" wrapText="1"/>
    </xf>
    <xf numFmtId="174" fontId="3" fillId="0" borderId="1" xfId="5" applyNumberFormat="1" applyFont="1" applyAlignment="1">
      <alignment vertical="center"/>
    </xf>
    <xf numFmtId="10" fontId="3" fillId="0" borderId="1" xfId="6" applyNumberFormat="1" applyFont="1" applyAlignment="1">
      <alignment vertical="center"/>
    </xf>
    <xf numFmtId="0" fontId="3" fillId="0" borderId="3" xfId="4" applyBorder="1" applyAlignment="1">
      <alignment wrapText="1"/>
    </xf>
    <xf numFmtId="166" fontId="3" fillId="0" borderId="1" xfId="5" applyFont="1" applyAlignment="1">
      <alignment vertical="center"/>
    </xf>
    <xf numFmtId="0" fontId="2" fillId="0" borderId="9" xfId="1" applyFont="1" applyBorder="1" applyAlignment="1">
      <alignment horizontal="right" vertical="center"/>
    </xf>
    <xf numFmtId="10" fontId="3" fillId="0" borderId="1" xfId="1" applyNumberFormat="1" applyAlignment="1">
      <alignment vertical="center"/>
    </xf>
    <xf numFmtId="0" fontId="1" fillId="0" borderId="1" xfId="11"/>
    <xf numFmtId="0" fontId="3" fillId="0" borderId="3" xfId="4" applyBorder="1"/>
    <xf numFmtId="0" fontId="6" fillId="0" borderId="3" xfId="4" applyFont="1" applyBorder="1"/>
    <xf numFmtId="0" fontId="6" fillId="5" borderId="3" xfId="4" applyFont="1" applyFill="1" applyBorder="1" applyAlignment="1">
      <alignment horizontal="right"/>
    </xf>
    <xf numFmtId="0" fontId="3" fillId="0" borderId="3" xfId="4" applyBorder="1" applyAlignment="1">
      <alignment horizontal="right"/>
    </xf>
    <xf numFmtId="10" fontId="3" fillId="0" borderId="3" xfId="4" applyNumberFormat="1" applyBorder="1" applyAlignment="1">
      <alignment wrapText="1"/>
    </xf>
    <xf numFmtId="10" fontId="3" fillId="0" borderId="3" xfId="4" applyNumberFormat="1" applyBorder="1" applyAlignment="1">
      <alignment horizontal="right"/>
    </xf>
    <xf numFmtId="10" fontId="3" fillId="0" borderId="3" xfId="12" applyNumberFormat="1" applyFont="1" applyFill="1" applyBorder="1" applyAlignment="1">
      <alignment wrapText="1"/>
    </xf>
    <xf numFmtId="0" fontId="3" fillId="0" borderId="3" xfId="4" applyBorder="1" applyAlignment="1">
      <alignment horizontal="right" vertical="center"/>
    </xf>
    <xf numFmtId="0" fontId="3" fillId="0" borderId="3" xfId="4" applyBorder="1" applyAlignment="1">
      <alignment horizontal="left" vertical="center" wrapText="1"/>
    </xf>
    <xf numFmtId="10" fontId="3" fillId="0" borderId="3" xfId="4" applyNumberFormat="1" applyBorder="1" applyAlignment="1">
      <alignment horizontal="right" vertical="center" wrapText="1"/>
    </xf>
    <xf numFmtId="0" fontId="6" fillId="0" borderId="3" xfId="4" applyFont="1" applyBorder="1" applyAlignment="1">
      <alignment wrapText="1"/>
    </xf>
    <xf numFmtId="10" fontId="6" fillId="0" borderId="3" xfId="4" applyNumberFormat="1" applyFont="1" applyBorder="1" applyAlignment="1">
      <alignment wrapText="1"/>
    </xf>
    <xf numFmtId="0" fontId="6" fillId="5" borderId="3" xfId="4" applyFont="1" applyFill="1" applyBorder="1" applyAlignment="1">
      <alignment horizontal="center" vertical="center"/>
    </xf>
    <xf numFmtId="0" fontId="6" fillId="5" borderId="3" xfId="4" applyFont="1" applyFill="1" applyBorder="1" applyAlignment="1">
      <alignment horizontal="left" vertical="center" wrapText="1"/>
    </xf>
    <xf numFmtId="0" fontId="3" fillId="5" borderId="3" xfId="4" applyFill="1" applyBorder="1" applyAlignment="1">
      <alignment horizontal="left" vertical="center" wrapText="1"/>
    </xf>
    <xf numFmtId="10" fontId="3" fillId="0" borderId="3" xfId="4" applyNumberFormat="1" applyBorder="1" applyAlignment="1">
      <alignment vertical="center" wrapText="1"/>
    </xf>
    <xf numFmtId="0" fontId="2" fillId="0" borderId="3" xfId="4" applyFont="1" applyBorder="1" applyAlignment="1">
      <alignment vertical="center" wrapText="1"/>
    </xf>
    <xf numFmtId="0" fontId="6" fillId="5" borderId="3" xfId="4" applyFont="1" applyFill="1" applyBorder="1" applyAlignment="1">
      <alignment horizontal="right" vertical="center"/>
    </xf>
    <xf numFmtId="0" fontId="3" fillId="5" borderId="3" xfId="4" applyFill="1" applyBorder="1" applyAlignment="1">
      <alignment wrapText="1"/>
    </xf>
    <xf numFmtId="0" fontId="6" fillId="5" borderId="3" xfId="4" applyFont="1" applyFill="1" applyBorder="1"/>
    <xf numFmtId="10" fontId="6" fillId="5" borderId="3" xfId="4" applyNumberFormat="1" applyFont="1" applyFill="1" applyBorder="1"/>
    <xf numFmtId="2" fontId="2" fillId="0" borderId="12" xfId="7" applyNumberFormat="1" applyFont="1" applyBorder="1" applyAlignment="1">
      <alignment vertical="center"/>
    </xf>
    <xf numFmtId="2" fontId="1" fillId="0" borderId="1" xfId="11" applyNumberFormat="1" applyAlignment="1">
      <alignment horizontal="center"/>
    </xf>
    <xf numFmtId="0" fontId="1" fillId="0" borderId="1" xfId="11" applyAlignment="1">
      <alignment wrapText="1"/>
    </xf>
    <xf numFmtId="0" fontId="3" fillId="0" borderId="1" xfId="4"/>
    <xf numFmtId="0" fontId="10" fillId="0" borderId="1" xfId="11" applyFont="1" applyAlignment="1">
      <alignment horizontal="left" vertical="center"/>
    </xf>
    <xf numFmtId="0" fontId="3" fillId="0" borderId="1" xfId="13"/>
    <xf numFmtId="0" fontId="11" fillId="0" borderId="1" xfId="11" applyFont="1" applyAlignment="1">
      <alignment horizontal="left" vertical="center"/>
    </xf>
    <xf numFmtId="0" fontId="12" fillId="0" borderId="1" xfId="11" applyFont="1"/>
    <xf numFmtId="0" fontId="14" fillId="0" borderId="3" xfId="11" applyFont="1" applyBorder="1" applyAlignment="1">
      <alignment horizontal="center" vertical="center" wrapText="1"/>
    </xf>
    <xf numFmtId="0" fontId="12" fillId="0" borderId="3" xfId="11" applyFont="1" applyBorder="1" applyAlignment="1">
      <alignment horizontal="left" vertical="center" wrapText="1"/>
    </xf>
    <xf numFmtId="175" fontId="12" fillId="0" borderId="3" xfId="14" applyFont="1" applyBorder="1" applyAlignment="1">
      <alignment horizontal="center" vertical="center" wrapText="1"/>
    </xf>
    <xf numFmtId="9" fontId="12" fillId="0" borderId="3" xfId="6" applyFont="1" applyBorder="1" applyAlignment="1">
      <alignment horizontal="center" vertical="center" wrapText="1"/>
    </xf>
    <xf numFmtId="2" fontId="12" fillId="0" borderId="3" xfId="11" applyNumberFormat="1" applyFont="1" applyBorder="1" applyAlignment="1">
      <alignment horizontal="center" vertical="center" wrapText="1"/>
    </xf>
    <xf numFmtId="175" fontId="12" fillId="0" borderId="3" xfId="11" applyNumberFormat="1" applyFont="1" applyBorder="1" applyAlignment="1">
      <alignment horizontal="center" vertical="center" wrapText="1"/>
    </xf>
    <xf numFmtId="0" fontId="12" fillId="0" borderId="3" xfId="11" applyFont="1" applyBorder="1" applyAlignment="1">
      <alignment horizontal="center" vertical="center" wrapText="1"/>
    </xf>
    <xf numFmtId="175" fontId="14" fillId="0" borderId="3" xfId="14" applyFont="1" applyBorder="1" applyAlignment="1">
      <alignment horizontal="right" vertical="center"/>
    </xf>
    <xf numFmtId="0" fontId="14" fillId="0" borderId="3" xfId="11" applyFont="1" applyBorder="1"/>
    <xf numFmtId="0" fontId="12" fillId="0" borderId="3" xfId="11" applyFont="1" applyBorder="1" applyAlignment="1">
      <alignment wrapText="1"/>
    </xf>
    <xf numFmtId="175" fontId="14" fillId="0" borderId="3" xfId="11" applyNumberFormat="1" applyFont="1" applyBorder="1" applyAlignment="1">
      <alignment horizontal="center" vertical="center" wrapText="1"/>
    </xf>
    <xf numFmtId="175" fontId="14" fillId="0" borderId="4" xfId="14" applyFont="1" applyBorder="1" applyAlignment="1">
      <alignment horizontal="center" vertical="center" wrapText="1"/>
    </xf>
    <xf numFmtId="175" fontId="13" fillId="5" borderId="4" xfId="14" applyFont="1" applyFill="1" applyBorder="1" applyAlignment="1">
      <alignment horizontal="center" vertical="center" wrapText="1"/>
    </xf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4" fontId="2" fillId="0" borderId="32" xfId="0" applyNumberFormat="1" applyFont="1" applyBorder="1" applyAlignment="1">
      <alignment horizontal="center" vertical="center" wrapText="1"/>
    </xf>
    <xf numFmtId="4" fontId="2" fillId="0" borderId="33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4" fontId="3" fillId="0" borderId="33" xfId="0" applyNumberFormat="1" applyFont="1" applyBorder="1" applyAlignment="1">
      <alignment horizontal="center" vertical="center" wrapText="1"/>
    </xf>
    <xf numFmtId="0" fontId="3" fillId="0" borderId="32" xfId="0" applyFont="1" applyBorder="1" applyAlignment="1">
      <alignment horizontal="left" vertical="center" wrapText="1"/>
    </xf>
    <xf numFmtId="0" fontId="5" fillId="0" borderId="32" xfId="0" applyFont="1" applyBorder="1" applyAlignment="1">
      <alignment wrapText="1"/>
    </xf>
    <xf numFmtId="0" fontId="3" fillId="0" borderId="34" xfId="0" applyFont="1" applyBorder="1" applyAlignment="1">
      <alignment horizontal="left" vertical="center" wrapText="1"/>
    </xf>
    <xf numFmtId="169" fontId="3" fillId="0" borderId="1" xfId="0" applyNumberFormat="1" applyFont="1" applyBorder="1" applyAlignment="1">
      <alignment horizontal="center" vertical="center" wrapText="1"/>
    </xf>
    <xf numFmtId="170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" fontId="3" fillId="0" borderId="35" xfId="0" applyNumberFormat="1" applyFont="1" applyBorder="1" applyAlignment="1">
      <alignment horizontal="center" vertical="center" wrapText="1"/>
    </xf>
    <xf numFmtId="49" fontId="2" fillId="0" borderId="34" xfId="1" applyNumberFormat="1" applyFont="1" applyBorder="1" applyAlignment="1">
      <alignment horizontal="left" vertical="center" wrapText="1"/>
    </xf>
    <xf numFmtId="49" fontId="2" fillId="0" borderId="34" xfId="1" applyNumberFormat="1" applyFont="1" applyBorder="1" applyAlignment="1">
      <alignment horizontal="left" vertical="center"/>
    </xf>
    <xf numFmtId="0" fontId="2" fillId="0" borderId="1" xfId="0" applyFont="1" applyBorder="1"/>
    <xf numFmtId="49" fontId="3" fillId="0" borderId="34" xfId="1" applyNumberFormat="1" applyBorder="1" applyAlignment="1">
      <alignment horizontal="left" vertical="center"/>
    </xf>
    <xf numFmtId="4" fontId="3" fillId="0" borderId="36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0" borderId="37" xfId="0" applyNumberFormat="1" applyFont="1" applyBorder="1" applyAlignment="1">
      <alignment horizontal="center" vertical="center" wrapText="1"/>
    </xf>
    <xf numFmtId="49" fontId="2" fillId="0" borderId="34" xfId="1" applyNumberFormat="1" applyFont="1" applyBorder="1" applyAlignment="1">
      <alignment horizontal="center" vertical="center"/>
    </xf>
    <xf numFmtId="0" fontId="2" fillId="0" borderId="1" xfId="1" applyFont="1" applyAlignment="1">
      <alignment vertical="center"/>
    </xf>
    <xf numFmtId="10" fontId="2" fillId="0" borderId="35" xfId="2" applyNumberFormat="1" applyFont="1" applyBorder="1" applyAlignment="1">
      <alignment vertical="center"/>
    </xf>
    <xf numFmtId="49" fontId="2" fillId="3" borderId="32" xfId="1" applyNumberFormat="1" applyFont="1" applyFill="1" applyBorder="1" applyAlignment="1">
      <alignment horizontal="center" vertical="center" wrapText="1"/>
    </xf>
    <xf numFmtId="10" fontId="2" fillId="3" borderId="33" xfId="2" applyNumberFormat="1" applyFont="1" applyFill="1" applyBorder="1" applyAlignment="1">
      <alignment horizontal="center" vertical="center" wrapText="1"/>
    </xf>
    <xf numFmtId="49" fontId="2" fillId="0" borderId="32" xfId="1" applyNumberFormat="1" applyFont="1" applyBorder="1" applyAlignment="1">
      <alignment horizontal="center" vertical="center"/>
    </xf>
    <xf numFmtId="10" fontId="2" fillId="0" borderId="33" xfId="2" applyNumberFormat="1" applyFont="1" applyBorder="1" applyAlignment="1">
      <alignment vertical="center"/>
    </xf>
    <xf numFmtId="49" fontId="3" fillId="0" borderId="32" xfId="1" applyNumberFormat="1" applyBorder="1" applyAlignment="1">
      <alignment horizontal="center" vertical="center"/>
    </xf>
    <xf numFmtId="10" fontId="3" fillId="0" borderId="33" xfId="2" applyNumberFormat="1" applyFont="1" applyBorder="1" applyAlignment="1">
      <alignment vertical="center"/>
    </xf>
    <xf numFmtId="10" fontId="3" fillId="0" borderId="33" xfId="2" applyNumberFormat="1" applyFont="1" applyFill="1" applyBorder="1" applyAlignment="1">
      <alignment vertical="center"/>
    </xf>
    <xf numFmtId="10" fontId="2" fillId="0" borderId="33" xfId="2" applyNumberFormat="1" applyFont="1" applyBorder="1" applyAlignment="1">
      <alignment horizontal="right" vertical="center"/>
    </xf>
    <xf numFmtId="10" fontId="3" fillId="0" borderId="33" xfId="2" applyNumberFormat="1" applyFont="1" applyBorder="1" applyAlignment="1">
      <alignment horizontal="right" vertical="center"/>
    </xf>
    <xf numFmtId="10" fontId="3" fillId="0" borderId="33" xfId="4" applyNumberFormat="1" applyBorder="1" applyAlignment="1">
      <alignment vertical="center" wrapText="1"/>
    </xf>
    <xf numFmtId="2" fontId="2" fillId="0" borderId="33" xfId="7" applyNumberFormat="1" applyFont="1" applyBorder="1" applyAlignment="1">
      <alignment vertical="center"/>
    </xf>
    <xf numFmtId="0" fontId="2" fillId="0" borderId="34" xfId="1" applyFont="1" applyBorder="1" applyAlignment="1">
      <alignment horizontal="right" vertical="center"/>
    </xf>
    <xf numFmtId="0" fontId="2" fillId="0" borderId="1" xfId="1" applyFont="1" applyAlignment="1">
      <alignment horizontal="right" vertical="center"/>
    </xf>
    <xf numFmtId="2" fontId="2" fillId="0" borderId="35" xfId="7" applyNumberFormat="1" applyFont="1" applyBorder="1" applyAlignment="1">
      <alignment vertical="center"/>
    </xf>
    <xf numFmtId="49" fontId="3" fillId="0" borderId="34" xfId="1" applyNumberFormat="1" applyBorder="1"/>
    <xf numFmtId="49" fontId="2" fillId="0" borderId="1" xfId="1" applyNumberFormat="1" applyFont="1" applyAlignment="1">
      <alignment horizontal="center" vertical="center" wrapText="1"/>
    </xf>
    <xf numFmtId="49" fontId="2" fillId="0" borderId="35" xfId="1" applyNumberFormat="1" applyFont="1" applyBorder="1" applyAlignment="1">
      <alignment horizontal="center" vertical="center" wrapText="1"/>
    </xf>
    <xf numFmtId="49" fontId="3" fillId="0" borderId="1" xfId="1" applyNumberFormat="1" applyAlignment="1">
      <alignment horizontal="center" vertical="center" wrapText="1"/>
    </xf>
    <xf numFmtId="49" fontId="3" fillId="0" borderId="36" xfId="1" applyNumberFormat="1" applyBorder="1" applyAlignment="1">
      <alignment horizontal="center" vertical="center"/>
    </xf>
    <xf numFmtId="49" fontId="3" fillId="0" borderId="9" xfId="1" applyNumberFormat="1" applyBorder="1" applyAlignment="1">
      <alignment horizontal="center" vertical="center" wrapText="1"/>
    </xf>
    <xf numFmtId="0" fontId="3" fillId="0" borderId="9" xfId="1" applyBorder="1" applyAlignment="1">
      <alignment vertical="center"/>
    </xf>
    <xf numFmtId="10" fontId="3" fillId="0" borderId="37" xfId="2" applyNumberFormat="1" applyFont="1" applyBorder="1" applyAlignment="1">
      <alignment vertical="center"/>
    </xf>
    <xf numFmtId="0" fontId="3" fillId="0" borderId="1" xfId="1" applyAlignment="1">
      <alignment horizontal="center" vertical="center"/>
    </xf>
    <xf numFmtId="9" fontId="2" fillId="0" borderId="33" xfId="2" applyFont="1" applyBorder="1" applyAlignment="1">
      <alignment horizontal="right" vertical="center"/>
    </xf>
    <xf numFmtId="4" fontId="2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176" fontId="2" fillId="0" borderId="33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33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right" vertical="center" wrapText="1"/>
    </xf>
    <xf numFmtId="0" fontId="2" fillId="2" borderId="32" xfId="0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right" vertical="center"/>
    </xf>
    <xf numFmtId="49" fontId="9" fillId="4" borderId="32" xfId="1" applyNumberFormat="1" applyFont="1" applyFill="1" applyBorder="1" applyAlignment="1">
      <alignment horizontal="center" vertical="center"/>
    </xf>
    <xf numFmtId="49" fontId="9" fillId="4" borderId="3" xfId="1" applyNumberFormat="1" applyFont="1" applyFill="1" applyBorder="1" applyAlignment="1">
      <alignment horizontal="center" vertical="center"/>
    </xf>
    <xf numFmtId="49" fontId="9" fillId="4" borderId="33" xfId="1" applyNumberFormat="1" applyFont="1" applyFill="1" applyBorder="1" applyAlignment="1">
      <alignment horizontal="center" vertical="center"/>
    </xf>
    <xf numFmtId="0" fontId="2" fillId="0" borderId="32" xfId="1" applyFont="1" applyBorder="1" applyAlignment="1">
      <alignment horizontal="right" vertical="center"/>
    </xf>
    <xf numFmtId="0" fontId="8" fillId="0" borderId="23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2" fillId="0" borderId="34" xfId="1" applyFont="1" applyBorder="1" applyAlignment="1">
      <alignment horizontal="center" vertical="center" wrapText="1"/>
    </xf>
    <xf numFmtId="0" fontId="2" fillId="0" borderId="1" xfId="1" applyFont="1" applyAlignment="1">
      <alignment horizontal="center" vertical="center" wrapText="1"/>
    </xf>
    <xf numFmtId="0" fontId="2" fillId="0" borderId="35" xfId="1" applyFont="1" applyBorder="1" applyAlignment="1">
      <alignment horizontal="center" vertical="center" wrapText="1"/>
    </xf>
    <xf numFmtId="0" fontId="1" fillId="0" borderId="3" xfId="11" applyBorder="1" applyAlignment="1">
      <alignment horizontal="center" vertical="center" wrapText="1"/>
    </xf>
    <xf numFmtId="0" fontId="1" fillId="0" borderId="1" xfId="11" applyAlignment="1">
      <alignment horizontal="center"/>
    </xf>
    <xf numFmtId="0" fontId="1" fillId="0" borderId="8" xfId="11" applyBorder="1" applyAlignment="1">
      <alignment horizontal="center"/>
    </xf>
    <xf numFmtId="0" fontId="6" fillId="0" borderId="3" xfId="4" applyFont="1" applyBorder="1" applyAlignment="1">
      <alignment horizontal="center" vertical="center"/>
    </xf>
    <xf numFmtId="0" fontId="6" fillId="5" borderId="3" xfId="4" applyFont="1" applyFill="1" applyBorder="1" applyAlignment="1">
      <alignment horizontal="left" wrapText="1"/>
    </xf>
    <xf numFmtId="0" fontId="6" fillId="5" borderId="10" xfId="4" applyFont="1" applyFill="1" applyBorder="1" applyAlignment="1">
      <alignment horizontal="left" wrapText="1"/>
    </xf>
    <xf numFmtId="0" fontId="6" fillId="5" borderId="11" xfId="4" applyFont="1" applyFill="1" applyBorder="1" applyAlignment="1">
      <alignment horizontal="left" wrapText="1"/>
    </xf>
    <xf numFmtId="0" fontId="14" fillId="0" borderId="3" xfId="11" applyFont="1" applyBorder="1" applyAlignment="1">
      <alignment horizontal="right"/>
    </xf>
    <xf numFmtId="0" fontId="13" fillId="0" borderId="13" xfId="11" applyFont="1" applyBorder="1" applyAlignment="1">
      <alignment horizontal="center" vertical="center" wrapText="1"/>
    </xf>
    <xf numFmtId="0" fontId="13" fillId="0" borderId="14" xfId="11" applyFont="1" applyBorder="1" applyAlignment="1">
      <alignment horizontal="center" vertical="center" wrapText="1"/>
    </xf>
    <xf numFmtId="0" fontId="13" fillId="0" borderId="15" xfId="11" applyFont="1" applyBorder="1" applyAlignment="1">
      <alignment horizontal="center" vertical="center" wrapText="1"/>
    </xf>
    <xf numFmtId="0" fontId="13" fillId="0" borderId="16" xfId="11" applyFont="1" applyBorder="1" applyAlignment="1">
      <alignment horizontal="center" vertical="center" wrapText="1"/>
    </xf>
    <xf numFmtId="0" fontId="13" fillId="0" borderId="17" xfId="11" applyFont="1" applyBorder="1" applyAlignment="1">
      <alignment horizontal="center" vertical="center" wrapText="1"/>
    </xf>
    <xf numFmtId="0" fontId="13" fillId="0" borderId="12" xfId="11" applyFont="1" applyBorder="1" applyAlignment="1">
      <alignment horizontal="center" vertical="center" wrapText="1"/>
    </xf>
    <xf numFmtId="0" fontId="12" fillId="5" borderId="6" xfId="11" applyFont="1" applyFill="1" applyBorder="1" applyAlignment="1">
      <alignment horizontal="center" vertical="center" wrapText="1"/>
    </xf>
    <xf numFmtId="0" fontId="12" fillId="5" borderId="2" xfId="11" applyFont="1" applyFill="1" applyBorder="1" applyAlignment="1">
      <alignment horizontal="center" vertical="center" wrapText="1"/>
    </xf>
    <xf numFmtId="0" fontId="12" fillId="5" borderId="7" xfId="11" applyFont="1" applyFill="1" applyBorder="1" applyAlignment="1">
      <alignment horizontal="center" vertical="center" wrapText="1"/>
    </xf>
    <xf numFmtId="0" fontId="12" fillId="5" borderId="5" xfId="11" applyFont="1" applyFill="1" applyBorder="1" applyAlignment="1">
      <alignment horizontal="center"/>
    </xf>
    <xf numFmtId="0" fontId="14" fillId="5" borderId="10" xfId="11" applyFont="1" applyFill="1" applyBorder="1" applyAlignment="1">
      <alignment horizontal="center" vertical="center" wrapText="1"/>
    </xf>
    <xf numFmtId="0" fontId="14" fillId="5" borderId="18" xfId="11" applyFont="1" applyFill="1" applyBorder="1" applyAlignment="1">
      <alignment horizontal="center" vertical="center" wrapText="1"/>
    </xf>
    <xf numFmtId="0" fontId="14" fillId="5" borderId="11" xfId="11" applyFont="1" applyFill="1" applyBorder="1" applyAlignment="1">
      <alignment horizontal="center" vertical="center" wrapText="1"/>
    </xf>
    <xf numFmtId="0" fontId="14" fillId="5" borderId="20" xfId="11" applyFont="1" applyFill="1" applyBorder="1" applyAlignment="1">
      <alignment horizontal="center" vertical="center" wrapText="1"/>
    </xf>
    <xf numFmtId="0" fontId="14" fillId="5" borderId="21" xfId="11" applyFont="1" applyFill="1" applyBorder="1" applyAlignment="1">
      <alignment horizontal="center" vertical="center" wrapText="1"/>
    </xf>
    <xf numFmtId="0" fontId="14" fillId="5" borderId="22" xfId="11" applyFont="1" applyFill="1" applyBorder="1" applyAlignment="1">
      <alignment horizontal="center" vertical="center" wrapText="1"/>
    </xf>
    <xf numFmtId="0" fontId="14" fillId="0" borderId="1" xfId="11" applyFont="1" applyAlignment="1">
      <alignment horizontal="right" vertical="center" wrapText="1"/>
    </xf>
    <xf numFmtId="0" fontId="14" fillId="0" borderId="5" xfId="11" applyFont="1" applyBorder="1" applyAlignment="1">
      <alignment horizontal="right" vertical="center" wrapText="1"/>
    </xf>
    <xf numFmtId="0" fontId="13" fillId="5" borderId="3" xfId="11" applyFont="1" applyFill="1" applyBorder="1" applyAlignment="1">
      <alignment horizontal="right" vertical="center" wrapText="1"/>
    </xf>
    <xf numFmtId="0" fontId="14" fillId="5" borderId="3" xfId="11" applyFont="1" applyFill="1" applyBorder="1" applyAlignment="1">
      <alignment horizontal="center" vertical="center"/>
    </xf>
    <xf numFmtId="0" fontId="14" fillId="0" borderId="3" xfId="11" applyFont="1" applyBorder="1" applyAlignment="1">
      <alignment horizontal="center" vertical="center" wrapText="1"/>
    </xf>
    <xf numFmtId="175" fontId="12" fillId="0" borderId="10" xfId="14" applyFont="1" applyBorder="1" applyAlignment="1">
      <alignment horizontal="center" vertical="center" wrapText="1"/>
    </xf>
    <xf numFmtId="175" fontId="12" fillId="0" borderId="18" xfId="14" applyFont="1" applyBorder="1" applyAlignment="1">
      <alignment horizontal="center" vertical="center" wrapText="1"/>
    </xf>
    <xf numFmtId="175" fontId="12" fillId="0" borderId="11" xfId="14" applyFont="1" applyBorder="1" applyAlignment="1">
      <alignment horizontal="center" vertical="center" wrapText="1"/>
    </xf>
    <xf numFmtId="0" fontId="12" fillId="5" borderId="19" xfId="11" applyFont="1" applyFill="1" applyBorder="1" applyAlignment="1">
      <alignment horizontal="center" vertical="center" wrapText="1"/>
    </xf>
    <xf numFmtId="0" fontId="3" fillId="0" borderId="5" xfId="0" applyFont="1" applyBorder="1" applyAlignment="1"/>
    <xf numFmtId="0" fontId="3" fillId="0" borderId="27" xfId="0" applyFont="1" applyBorder="1" applyAlignment="1"/>
    <xf numFmtId="0" fontId="3" fillId="0" borderId="2" xfId="0" applyFont="1" applyBorder="1" applyAlignment="1"/>
    <xf numFmtId="0" fontId="3" fillId="0" borderId="29" xfId="0" applyFont="1" applyBorder="1" applyAlignment="1"/>
    <xf numFmtId="0" fontId="3" fillId="0" borderId="4" xfId="0" applyFont="1" applyBorder="1" applyAlignment="1"/>
    <xf numFmtId="0" fontId="3" fillId="0" borderId="31" xfId="0" applyFont="1" applyBorder="1" applyAlignment="1"/>
    <xf numFmtId="0" fontId="3" fillId="0" borderId="3" xfId="0" applyFont="1" applyBorder="1" applyAlignment="1"/>
    <xf numFmtId="0" fontId="3" fillId="0" borderId="33" xfId="0" applyFont="1" applyBorder="1" applyAlignment="1"/>
    <xf numFmtId="176" fontId="3" fillId="0" borderId="3" xfId="0" applyNumberFormat="1" applyFont="1" applyBorder="1" applyAlignment="1"/>
  </cellXfs>
  <cellStyles count="18">
    <cellStyle name="Millares [0] 2" xfId="7" xr:uid="{00000000-0005-0000-0000-000000000000}"/>
    <cellStyle name="Millares [0] 3" xfId="8" xr:uid="{00000000-0005-0000-0000-000001000000}"/>
    <cellStyle name="Millares 2" xfId="3" xr:uid="{00000000-0005-0000-0000-000002000000}"/>
    <cellStyle name="Millares 3" xfId="5" xr:uid="{00000000-0005-0000-0000-000003000000}"/>
    <cellStyle name="Millares 4" xfId="9" xr:uid="{00000000-0005-0000-0000-000004000000}"/>
    <cellStyle name="Moneda [0] 2" xfId="14" xr:uid="{00000000-0005-0000-0000-000005000000}"/>
    <cellStyle name="Moneda [0] 5" xfId="15" xr:uid="{00000000-0005-0000-0000-000006000000}"/>
    <cellStyle name="Normal" xfId="0" builtinId="0"/>
    <cellStyle name="Normal 168" xfId="16" xr:uid="{00000000-0005-0000-0000-000008000000}"/>
    <cellStyle name="Normal 169" xfId="4" xr:uid="{00000000-0005-0000-0000-000009000000}"/>
    <cellStyle name="Normal 2" xfId="11" xr:uid="{00000000-0005-0000-0000-00000A000000}"/>
    <cellStyle name="Normal 2 10" xfId="13" xr:uid="{00000000-0005-0000-0000-00000B000000}"/>
    <cellStyle name="Normal 2 2" xfId="1" xr:uid="{00000000-0005-0000-0000-00000C000000}"/>
    <cellStyle name="Normal 4" xfId="17" xr:uid="{00000000-0005-0000-0000-00000D000000}"/>
    <cellStyle name="Porcentaje 2" xfId="2" xr:uid="{00000000-0005-0000-0000-00000E000000}"/>
    <cellStyle name="Porcentaje 2 2" xfId="12" xr:uid="{00000000-0005-0000-0000-00000F000000}"/>
    <cellStyle name="Porcentaje 3" xfId="6" xr:uid="{00000000-0005-0000-0000-000010000000}"/>
    <cellStyle name="Porcentaje 4" xfId="10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266701</xdr:colOff>
      <xdr:row>1</xdr:row>
      <xdr:rowOff>9525</xdr:rowOff>
    </xdr:from>
    <xdr:to>
      <xdr:col>2</xdr:col>
      <xdr:colOff>762000</xdr:colOff>
      <xdr:row>3</xdr:row>
      <xdr:rowOff>71142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2926" y="200025"/>
          <a:ext cx="1666874" cy="4426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83"/>
  <sheetViews>
    <sheetView tabSelected="1" topLeftCell="A12" workbookViewId="0">
      <selection activeCell="I16" sqref="I16"/>
    </sheetView>
  </sheetViews>
  <sheetFormatPr defaultColWidth="14.42578125" defaultRowHeight="15" customHeight="1"/>
  <cols>
    <col min="1" max="1" width="4.140625" style="3" customWidth="1"/>
    <col min="2" max="2" width="23.5703125" style="3" customWidth="1"/>
    <col min="3" max="4" width="18" style="3" customWidth="1"/>
    <col min="5" max="5" width="21.140625" style="3" customWidth="1"/>
    <col min="6" max="6" width="10.7109375" style="3" customWidth="1"/>
    <col min="7" max="7" width="15.42578125" style="3" customWidth="1"/>
    <col min="8" max="8" width="14.42578125" style="3" customWidth="1"/>
    <col min="9" max="9" width="20.7109375" style="3" customWidth="1"/>
    <col min="10" max="10" width="20.5703125" style="3" customWidth="1"/>
    <col min="11" max="19" width="10.7109375" style="3" customWidth="1"/>
    <col min="20" max="16384" width="14.42578125" style="3"/>
  </cols>
  <sheetData>
    <row r="1" spans="2:19" ht="15" customHeight="1">
      <c r="B1" s="82"/>
      <c r="C1" s="83"/>
      <c r="D1" s="83"/>
      <c r="E1" s="83"/>
      <c r="F1" s="83"/>
      <c r="G1" s="83"/>
      <c r="H1" s="83"/>
      <c r="I1" s="84"/>
    </row>
    <row r="2" spans="2:19" ht="12.75">
      <c r="B2" s="142"/>
      <c r="C2" s="191"/>
      <c r="D2" s="191"/>
      <c r="E2" s="191"/>
      <c r="F2" s="191"/>
      <c r="G2" s="191"/>
      <c r="H2" s="191"/>
      <c r="I2" s="192"/>
      <c r="J2" s="1"/>
      <c r="K2" s="1"/>
      <c r="L2" s="1"/>
      <c r="M2" s="2"/>
      <c r="N2" s="2"/>
      <c r="O2" s="2"/>
      <c r="P2" s="2"/>
      <c r="Q2" s="2"/>
      <c r="R2" s="2"/>
      <c r="S2" s="2"/>
    </row>
    <row r="3" spans="2:19" ht="25.5" customHeight="1">
      <c r="B3" s="143" t="s">
        <v>0</v>
      </c>
      <c r="C3" s="193"/>
      <c r="D3" s="193"/>
      <c r="E3" s="193"/>
      <c r="F3" s="193"/>
      <c r="G3" s="193"/>
      <c r="H3" s="193"/>
      <c r="I3" s="194"/>
      <c r="J3" s="1"/>
      <c r="K3" s="1"/>
      <c r="L3" s="1"/>
      <c r="M3" s="2"/>
      <c r="N3" s="2"/>
      <c r="O3" s="2"/>
      <c r="P3" s="2"/>
      <c r="Q3" s="2"/>
      <c r="R3" s="2"/>
      <c r="S3" s="2"/>
    </row>
    <row r="4" spans="2:19" ht="16.5" customHeight="1">
      <c r="B4" s="144"/>
      <c r="C4" s="195"/>
      <c r="D4" s="195"/>
      <c r="E4" s="195"/>
      <c r="F4" s="195"/>
      <c r="G4" s="195"/>
      <c r="H4" s="195"/>
      <c r="I4" s="196"/>
      <c r="J4" s="1"/>
      <c r="K4" s="1"/>
      <c r="L4" s="1"/>
      <c r="M4" s="2"/>
      <c r="N4" s="2"/>
      <c r="O4" s="2"/>
      <c r="P4" s="2"/>
      <c r="Q4" s="2"/>
      <c r="R4" s="2"/>
      <c r="S4" s="2"/>
    </row>
    <row r="5" spans="2:19" ht="75.75" customHeight="1">
      <c r="B5" s="145" t="s">
        <v>1</v>
      </c>
      <c r="C5" s="197"/>
      <c r="D5" s="197"/>
      <c r="E5" s="197"/>
      <c r="F5" s="197"/>
      <c r="G5" s="197"/>
      <c r="H5" s="197"/>
      <c r="I5" s="198"/>
      <c r="J5" s="4"/>
      <c r="K5" s="4"/>
      <c r="L5" s="4"/>
      <c r="M5" s="2"/>
      <c r="N5" s="2"/>
      <c r="O5" s="2"/>
      <c r="P5" s="2"/>
      <c r="Q5" s="2"/>
      <c r="R5" s="2"/>
      <c r="S5" s="2"/>
    </row>
    <row r="6" spans="2:19" ht="12.75">
      <c r="B6" s="146" t="s">
        <v>2</v>
      </c>
      <c r="C6" s="197"/>
      <c r="D6" s="197"/>
      <c r="E6" s="197"/>
      <c r="F6" s="197"/>
      <c r="G6" s="197"/>
      <c r="H6" s="197"/>
      <c r="I6" s="198"/>
      <c r="J6" s="2"/>
      <c r="K6" s="2"/>
      <c r="L6" s="5"/>
      <c r="M6" s="2"/>
      <c r="N6" s="2"/>
      <c r="O6" s="2"/>
      <c r="P6" s="2"/>
      <c r="Q6" s="2"/>
      <c r="R6" s="2"/>
      <c r="S6" s="2"/>
    </row>
    <row r="7" spans="2:19" ht="12.75">
      <c r="B7" s="85" t="s">
        <v>3</v>
      </c>
      <c r="C7" s="131" t="s">
        <v>4</v>
      </c>
      <c r="D7" s="131" t="s">
        <v>5</v>
      </c>
      <c r="E7" s="131" t="s">
        <v>6</v>
      </c>
      <c r="F7" s="131" t="s">
        <v>7</v>
      </c>
      <c r="G7" s="131" t="s">
        <v>8</v>
      </c>
      <c r="H7" s="131" t="s">
        <v>9</v>
      </c>
      <c r="I7" s="86" t="s">
        <v>10</v>
      </c>
      <c r="J7" s="2"/>
      <c r="K7" s="2"/>
      <c r="L7" s="5"/>
      <c r="M7" s="2"/>
      <c r="N7" s="2"/>
      <c r="O7" s="2"/>
      <c r="P7" s="2"/>
      <c r="Q7" s="2"/>
      <c r="R7" s="2"/>
      <c r="S7" s="2"/>
    </row>
    <row r="8" spans="2:19" ht="38.25">
      <c r="B8" s="133" t="s">
        <v>11</v>
      </c>
      <c r="C8" s="131" t="s">
        <v>12</v>
      </c>
      <c r="D8" s="131" t="s">
        <v>13</v>
      </c>
      <c r="E8" s="21" t="s">
        <v>14</v>
      </c>
      <c r="F8" s="21" t="s">
        <v>15</v>
      </c>
      <c r="G8" s="21" t="s">
        <v>16</v>
      </c>
      <c r="H8" s="21" t="s">
        <v>17</v>
      </c>
      <c r="I8" s="86" t="s">
        <v>18</v>
      </c>
      <c r="J8" s="2"/>
      <c r="K8" s="2"/>
      <c r="L8" s="5"/>
      <c r="M8" s="2"/>
      <c r="N8" s="2"/>
      <c r="O8" s="2"/>
      <c r="P8" s="2"/>
      <c r="Q8" s="2"/>
      <c r="R8" s="2"/>
      <c r="S8" s="2"/>
    </row>
    <row r="9" spans="2:19" ht="25.5">
      <c r="B9" s="87" t="s">
        <v>19</v>
      </c>
      <c r="C9" s="135">
        <v>4000000</v>
      </c>
      <c r="D9" s="135">
        <f>C9/30</f>
        <v>133333.33333333334</v>
      </c>
      <c r="E9" s="14">
        <v>1</v>
      </c>
      <c r="F9" s="132">
        <f>+FM!$D$38</f>
        <v>2.1809666666666669</v>
      </c>
      <c r="G9" s="135">
        <f>(D9*E9)*F9</f>
        <v>290795.55555555562</v>
      </c>
      <c r="H9" s="15">
        <v>20</v>
      </c>
      <c r="I9" s="136">
        <f>G9*H9</f>
        <v>5815911.1111111119</v>
      </c>
      <c r="J9" s="2"/>
      <c r="K9" s="2"/>
      <c r="L9" s="5"/>
      <c r="M9" s="2"/>
      <c r="N9" s="2"/>
      <c r="O9" s="2"/>
      <c r="P9" s="2"/>
      <c r="Q9" s="2"/>
      <c r="R9" s="2"/>
      <c r="S9" s="2"/>
    </row>
    <row r="10" spans="2:19" ht="25.5">
      <c r="B10" s="87" t="s">
        <v>20</v>
      </c>
      <c r="C10" s="135">
        <v>2600000</v>
      </c>
      <c r="D10" s="135">
        <f>C10/30</f>
        <v>86666.666666666672</v>
      </c>
      <c r="E10" s="14">
        <v>1</v>
      </c>
      <c r="F10" s="132">
        <f>+F9</f>
        <v>2.1809666666666669</v>
      </c>
      <c r="G10" s="135">
        <f>(D10*E10)*F10</f>
        <v>189017.11111111115</v>
      </c>
      <c r="H10" s="15">
        <v>20</v>
      </c>
      <c r="I10" s="136">
        <f>G10*H10</f>
        <v>3780342.2222222229</v>
      </c>
      <c r="J10" s="2"/>
      <c r="K10" s="2"/>
      <c r="L10" s="2"/>
      <c r="M10" s="6"/>
      <c r="N10" s="2"/>
      <c r="O10" s="2"/>
      <c r="P10" s="2"/>
      <c r="Q10" s="2"/>
      <c r="R10" s="2"/>
      <c r="S10" s="2"/>
    </row>
    <row r="11" spans="2:19" ht="28.5" customHeight="1">
      <c r="B11" s="138" t="s">
        <v>21</v>
      </c>
      <c r="C11" s="197"/>
      <c r="D11" s="197"/>
      <c r="E11" s="197"/>
      <c r="F11" s="197"/>
      <c r="G11" s="197"/>
      <c r="H11" s="197"/>
      <c r="I11" s="134">
        <f>I9+I10</f>
        <v>9596253.3333333358</v>
      </c>
      <c r="J11" s="2"/>
      <c r="K11" s="2"/>
      <c r="L11" s="5"/>
      <c r="M11" s="2"/>
      <c r="N11" s="2"/>
      <c r="O11" s="2"/>
      <c r="P11" s="2"/>
      <c r="Q11" s="2"/>
      <c r="R11" s="2"/>
      <c r="S11" s="2"/>
    </row>
    <row r="12" spans="2:19" ht="15.75" customHeight="1">
      <c r="B12" s="139" t="s">
        <v>22</v>
      </c>
      <c r="C12" s="197"/>
      <c r="D12" s="197"/>
      <c r="E12" s="197"/>
      <c r="F12" s="197"/>
      <c r="G12" s="197"/>
      <c r="H12" s="197"/>
      <c r="I12" s="198"/>
      <c r="J12" s="2"/>
      <c r="K12" s="2"/>
      <c r="L12" s="5"/>
      <c r="M12" s="2"/>
      <c r="N12" s="2"/>
      <c r="O12" s="2"/>
      <c r="P12" s="2"/>
      <c r="Q12" s="2"/>
      <c r="R12" s="2"/>
      <c r="S12" s="2"/>
    </row>
    <row r="13" spans="2:19" ht="15.75" customHeight="1">
      <c r="B13" s="133" t="s">
        <v>3</v>
      </c>
      <c r="C13" s="131" t="s">
        <v>4</v>
      </c>
      <c r="D13" s="131" t="s">
        <v>5</v>
      </c>
      <c r="E13" s="131" t="s">
        <v>6</v>
      </c>
      <c r="F13" s="131" t="s">
        <v>7</v>
      </c>
      <c r="G13" s="16" t="s">
        <v>8</v>
      </c>
      <c r="H13" s="16" t="s">
        <v>9</v>
      </c>
      <c r="I13" s="86" t="s">
        <v>10</v>
      </c>
      <c r="J13" s="2"/>
      <c r="K13" s="2"/>
      <c r="L13" s="5"/>
      <c r="M13" s="2"/>
      <c r="N13" s="2"/>
      <c r="O13" s="2"/>
      <c r="P13" s="2"/>
      <c r="Q13" s="2"/>
      <c r="R13" s="2"/>
      <c r="S13" s="2"/>
    </row>
    <row r="14" spans="2:19" ht="41.25" customHeight="1">
      <c r="B14" s="133" t="s">
        <v>22</v>
      </c>
      <c r="C14" s="131" t="s">
        <v>12</v>
      </c>
      <c r="D14" s="131" t="s">
        <v>13</v>
      </c>
      <c r="E14" s="131" t="s">
        <v>14</v>
      </c>
      <c r="F14" s="131" t="s">
        <v>15</v>
      </c>
      <c r="G14" s="21" t="s">
        <v>16</v>
      </c>
      <c r="H14" s="21" t="s">
        <v>17</v>
      </c>
      <c r="I14" s="86" t="s">
        <v>18</v>
      </c>
      <c r="J14" s="2"/>
      <c r="K14" s="2"/>
      <c r="L14" s="5"/>
      <c r="M14" s="2"/>
      <c r="N14" s="2"/>
      <c r="O14" s="2"/>
      <c r="P14" s="2"/>
      <c r="Q14" s="2"/>
      <c r="R14" s="2"/>
      <c r="S14" s="2"/>
    </row>
    <row r="15" spans="2:19" ht="24.75" customHeight="1">
      <c r="B15" s="89" t="s">
        <v>23</v>
      </c>
      <c r="C15" s="135">
        <v>1000000</v>
      </c>
      <c r="D15" s="135">
        <f>C15/30</f>
        <v>33333.333333333336</v>
      </c>
      <c r="E15" s="14">
        <v>0.6</v>
      </c>
      <c r="F15" s="132">
        <f>+F10</f>
        <v>2.1809666666666669</v>
      </c>
      <c r="G15" s="135">
        <f>(D15*E15)*F15</f>
        <v>43619.333333333336</v>
      </c>
      <c r="H15" s="15">
        <v>20</v>
      </c>
      <c r="I15" s="136">
        <f>G15*H15</f>
        <v>872386.66666666674</v>
      </c>
      <c r="J15" s="2"/>
      <c r="K15" s="2"/>
      <c r="L15" s="5"/>
      <c r="M15" s="2"/>
      <c r="N15" s="2"/>
      <c r="O15" s="2"/>
      <c r="P15" s="2"/>
      <c r="Q15" s="2"/>
      <c r="R15" s="2"/>
      <c r="S15" s="2"/>
    </row>
    <row r="16" spans="2:19" ht="28.5" customHeight="1">
      <c r="B16" s="138" t="s">
        <v>24</v>
      </c>
      <c r="C16" s="197"/>
      <c r="D16" s="197"/>
      <c r="E16" s="197"/>
      <c r="F16" s="197"/>
      <c r="G16" s="197"/>
      <c r="H16" s="197"/>
      <c r="I16" s="134">
        <v>872386.66666666674</v>
      </c>
      <c r="J16" s="2"/>
      <c r="K16" s="2"/>
      <c r="L16" s="5"/>
      <c r="M16" s="2"/>
      <c r="N16" s="2"/>
      <c r="O16" s="2"/>
      <c r="P16" s="2"/>
      <c r="Q16" s="2"/>
      <c r="R16" s="2"/>
      <c r="S16" s="2"/>
    </row>
    <row r="17" spans="2:19" ht="15.75" customHeight="1">
      <c r="B17" s="89"/>
      <c r="C17" s="18"/>
      <c r="D17" s="18"/>
      <c r="E17" s="19"/>
      <c r="F17" s="132"/>
      <c r="G17" s="17"/>
      <c r="H17" s="17"/>
      <c r="I17" s="88"/>
      <c r="J17" s="2"/>
      <c r="K17" s="2"/>
      <c r="L17" s="5"/>
      <c r="M17" s="2"/>
      <c r="N17" s="2"/>
      <c r="O17" s="2"/>
      <c r="P17" s="2"/>
      <c r="Q17" s="2"/>
      <c r="R17" s="2"/>
      <c r="S17" s="2"/>
    </row>
    <row r="18" spans="2:19" ht="15.75" customHeight="1">
      <c r="B18" s="137" t="s">
        <v>25</v>
      </c>
      <c r="C18" s="197"/>
      <c r="D18" s="197"/>
      <c r="E18" s="197"/>
      <c r="F18" s="197"/>
      <c r="G18" s="197"/>
      <c r="H18" s="197"/>
      <c r="I18" s="198"/>
      <c r="J18" s="2"/>
      <c r="K18" s="2"/>
      <c r="L18" s="5"/>
      <c r="M18" s="2"/>
      <c r="N18" s="2"/>
      <c r="O18" s="2"/>
      <c r="P18" s="2"/>
      <c r="Q18" s="2"/>
      <c r="R18" s="2"/>
      <c r="S18" s="2"/>
    </row>
    <row r="19" spans="2:19" ht="30" customHeight="1">
      <c r="B19" s="133" t="s">
        <v>25</v>
      </c>
      <c r="C19" s="20" t="s">
        <v>26</v>
      </c>
      <c r="D19" s="20"/>
      <c r="E19" s="20" t="s">
        <v>27</v>
      </c>
      <c r="F19" s="140" t="s">
        <v>28</v>
      </c>
      <c r="G19" s="197"/>
      <c r="H19" s="197"/>
      <c r="I19" s="86" t="s">
        <v>29</v>
      </c>
      <c r="J19" s="2"/>
      <c r="K19" s="2"/>
      <c r="L19" s="5"/>
      <c r="M19" s="2"/>
      <c r="N19" s="2"/>
      <c r="O19" s="2"/>
      <c r="P19" s="2"/>
      <c r="Q19" s="2"/>
      <c r="R19" s="2"/>
      <c r="S19" s="2"/>
    </row>
    <row r="20" spans="2:19" ht="27.75" customHeight="1">
      <c r="B20" s="90" t="s">
        <v>30</v>
      </c>
      <c r="C20" s="18" t="s">
        <v>31</v>
      </c>
      <c r="D20" s="18"/>
      <c r="E20" s="15">
        <v>1</v>
      </c>
      <c r="F20" s="141">
        <v>800000</v>
      </c>
      <c r="G20" s="199"/>
      <c r="H20" s="199"/>
      <c r="I20" s="136">
        <f>+E20*F20</f>
        <v>800000</v>
      </c>
      <c r="J20" s="2"/>
      <c r="K20" s="2"/>
      <c r="L20" s="5"/>
      <c r="M20" s="2"/>
      <c r="N20" s="2"/>
      <c r="O20" s="2"/>
      <c r="P20" s="2"/>
      <c r="Q20" s="2"/>
      <c r="R20" s="2"/>
      <c r="S20" s="2"/>
    </row>
    <row r="21" spans="2:19" ht="24" customHeight="1">
      <c r="B21" s="138" t="s">
        <v>32</v>
      </c>
      <c r="C21" s="197"/>
      <c r="D21" s="197"/>
      <c r="E21" s="197"/>
      <c r="F21" s="197"/>
      <c r="G21" s="197"/>
      <c r="H21" s="197"/>
      <c r="I21" s="134">
        <f>+I20</f>
        <v>800000</v>
      </c>
      <c r="J21" s="2"/>
      <c r="K21" s="2"/>
      <c r="L21" s="5"/>
      <c r="M21" s="2"/>
      <c r="N21" s="2"/>
      <c r="O21" s="2"/>
      <c r="P21" s="2"/>
      <c r="Q21" s="2"/>
      <c r="R21" s="2"/>
      <c r="S21" s="2"/>
    </row>
    <row r="22" spans="2:19" ht="15.75" customHeight="1">
      <c r="B22" s="137" t="s">
        <v>33</v>
      </c>
      <c r="C22" s="197"/>
      <c r="D22" s="197"/>
      <c r="E22" s="197"/>
      <c r="F22" s="197"/>
      <c r="G22" s="197"/>
      <c r="H22" s="197"/>
      <c r="I22" s="198"/>
      <c r="J22" s="2"/>
      <c r="K22" s="2"/>
      <c r="L22" s="5"/>
      <c r="M22" s="2"/>
      <c r="N22" s="2"/>
      <c r="O22" s="2"/>
      <c r="P22" s="2"/>
      <c r="Q22" s="2"/>
      <c r="R22" s="2"/>
      <c r="S22" s="2"/>
    </row>
    <row r="23" spans="2:19" ht="15.75" customHeight="1">
      <c r="B23" s="138" t="s">
        <v>34</v>
      </c>
      <c r="C23" s="197"/>
      <c r="D23" s="197"/>
      <c r="E23" s="197"/>
      <c r="F23" s="197"/>
      <c r="G23" s="197"/>
      <c r="H23" s="197"/>
      <c r="I23" s="134">
        <f>I11+I16+I21</f>
        <v>11268640.000000002</v>
      </c>
      <c r="J23" s="2"/>
      <c r="K23" s="2"/>
      <c r="L23" s="5"/>
      <c r="M23" s="2"/>
      <c r="N23" s="2"/>
      <c r="O23" s="2"/>
      <c r="P23" s="2"/>
      <c r="Q23" s="2"/>
      <c r="R23" s="2"/>
      <c r="S23" s="2"/>
    </row>
    <row r="24" spans="2:19" ht="25.5" customHeight="1">
      <c r="B24" s="138" t="s">
        <v>35</v>
      </c>
      <c r="C24" s="197"/>
      <c r="D24" s="197"/>
      <c r="E24" s="197"/>
      <c r="F24" s="197"/>
      <c r="G24" s="197"/>
      <c r="H24" s="197"/>
      <c r="I24" s="134">
        <f>(I23*19%)</f>
        <v>2141041.6000000006</v>
      </c>
      <c r="J24" s="2"/>
      <c r="K24" s="2"/>
      <c r="L24" s="5"/>
      <c r="M24" s="2"/>
      <c r="N24" s="2"/>
      <c r="O24" s="2"/>
      <c r="P24" s="2"/>
      <c r="Q24" s="2"/>
      <c r="R24" s="2"/>
      <c r="S24" s="2"/>
    </row>
    <row r="25" spans="2:19" ht="15.75" customHeight="1">
      <c r="B25" s="138" t="s">
        <v>36</v>
      </c>
      <c r="C25" s="197"/>
      <c r="D25" s="197"/>
      <c r="E25" s="197"/>
      <c r="F25" s="197"/>
      <c r="G25" s="197"/>
      <c r="H25" s="197"/>
      <c r="I25" s="134">
        <f>+I24+I23</f>
        <v>13409681.600000001</v>
      </c>
      <c r="J25" s="7"/>
      <c r="K25" s="2"/>
      <c r="L25" s="5"/>
      <c r="M25" s="2"/>
      <c r="N25" s="2"/>
      <c r="O25" s="2"/>
      <c r="P25" s="2"/>
      <c r="Q25" s="2"/>
      <c r="R25" s="2"/>
      <c r="S25" s="2"/>
    </row>
    <row r="26" spans="2:19" ht="15.75" customHeight="1">
      <c r="B26" s="91"/>
      <c r="C26" s="92"/>
      <c r="D26" s="92"/>
      <c r="E26" s="93"/>
      <c r="F26" s="94"/>
      <c r="G26" s="95"/>
      <c r="H26" s="95"/>
      <c r="I26" s="96"/>
      <c r="J26" s="2"/>
      <c r="K26" s="2"/>
      <c r="L26" s="5"/>
      <c r="M26" s="2"/>
      <c r="N26" s="2"/>
      <c r="O26" s="2"/>
      <c r="P26" s="2"/>
      <c r="Q26" s="2"/>
      <c r="R26" s="2"/>
      <c r="S26" s="2"/>
    </row>
    <row r="27" spans="2:19" ht="15.75" customHeight="1">
      <c r="B27" s="91"/>
      <c r="C27" s="92"/>
      <c r="D27" s="92"/>
      <c r="E27" s="93"/>
      <c r="F27" s="94"/>
      <c r="G27" s="95"/>
      <c r="H27" s="95"/>
      <c r="I27" s="96"/>
      <c r="J27" s="2"/>
      <c r="K27" s="2"/>
      <c r="L27" s="5"/>
      <c r="M27" s="2"/>
      <c r="N27" s="2"/>
      <c r="O27" s="2"/>
      <c r="P27" s="2"/>
      <c r="Q27" s="2"/>
      <c r="R27" s="2"/>
      <c r="S27" s="2"/>
    </row>
    <row r="28" spans="2:19" ht="15.75" customHeight="1">
      <c r="B28" s="97"/>
      <c r="C28" s="13"/>
      <c r="D28" s="13"/>
      <c r="E28" s="93"/>
      <c r="F28" s="94"/>
      <c r="G28" s="95"/>
      <c r="H28" s="95"/>
      <c r="I28" s="96"/>
      <c r="J28" s="2"/>
      <c r="K28" s="2"/>
      <c r="L28" s="5"/>
      <c r="M28" s="2"/>
      <c r="N28" s="2"/>
      <c r="O28" s="2"/>
      <c r="P28" s="2"/>
      <c r="Q28" s="2"/>
      <c r="R28" s="2"/>
      <c r="S28" s="2"/>
    </row>
    <row r="29" spans="2:19" ht="15.75" customHeight="1">
      <c r="B29" s="98"/>
      <c r="C29" s="13"/>
      <c r="D29" s="13"/>
      <c r="E29" s="93"/>
      <c r="F29" s="94"/>
      <c r="G29" s="95"/>
      <c r="H29" s="95"/>
      <c r="I29" s="96"/>
      <c r="J29" s="2"/>
      <c r="K29" s="2"/>
      <c r="L29" s="5"/>
      <c r="M29" s="2"/>
      <c r="N29" s="2"/>
      <c r="O29" s="2"/>
      <c r="P29" s="2"/>
      <c r="Q29" s="2"/>
      <c r="R29" s="2"/>
      <c r="S29" s="2"/>
    </row>
    <row r="30" spans="2:19" ht="15.75" customHeight="1">
      <c r="B30" s="98"/>
      <c r="C30" s="99"/>
      <c r="D30" s="99"/>
      <c r="E30" s="93"/>
      <c r="F30" s="94"/>
      <c r="G30" s="95"/>
      <c r="H30" s="95"/>
      <c r="I30" s="96"/>
      <c r="J30" s="2"/>
      <c r="K30" s="2"/>
      <c r="L30" s="5"/>
      <c r="M30" s="2"/>
      <c r="N30" s="2"/>
      <c r="O30" s="2"/>
      <c r="P30" s="2"/>
      <c r="Q30" s="2"/>
      <c r="R30" s="2"/>
      <c r="S30" s="2"/>
    </row>
    <row r="31" spans="2:19" ht="15.75" customHeight="1">
      <c r="B31" s="98"/>
      <c r="C31" s="92"/>
      <c r="D31" s="92"/>
      <c r="E31" s="93"/>
      <c r="F31" s="94"/>
      <c r="G31" s="95"/>
      <c r="H31" s="95"/>
      <c r="I31" s="96"/>
      <c r="J31" s="2"/>
      <c r="K31" s="2"/>
      <c r="L31" s="5"/>
      <c r="M31" s="2"/>
      <c r="N31" s="2"/>
      <c r="O31" s="2"/>
      <c r="P31" s="2"/>
      <c r="Q31" s="2"/>
      <c r="R31" s="2"/>
      <c r="S31" s="2"/>
    </row>
    <row r="32" spans="2:19" ht="15.75" customHeight="1">
      <c r="B32" s="98"/>
      <c r="C32" s="92"/>
      <c r="D32" s="92"/>
      <c r="E32" s="93"/>
      <c r="F32" s="94"/>
      <c r="G32" s="95"/>
      <c r="H32" s="95"/>
      <c r="I32" s="96"/>
      <c r="J32" s="2"/>
      <c r="K32" s="2"/>
      <c r="L32" s="5"/>
      <c r="M32" s="2"/>
      <c r="N32" s="2"/>
      <c r="O32" s="2"/>
      <c r="P32" s="2"/>
      <c r="Q32" s="2"/>
      <c r="R32" s="2"/>
      <c r="S32" s="2"/>
    </row>
    <row r="33" spans="2:19" ht="15.75" customHeight="1">
      <c r="B33" s="100"/>
      <c r="C33" s="92"/>
      <c r="D33" s="92"/>
      <c r="E33" s="93"/>
      <c r="F33" s="94"/>
      <c r="G33" s="95"/>
      <c r="H33" s="95"/>
      <c r="I33" s="96"/>
      <c r="J33" s="2"/>
      <c r="K33" s="2"/>
      <c r="L33" s="5"/>
      <c r="M33" s="2"/>
      <c r="N33" s="2"/>
      <c r="O33" s="2"/>
      <c r="P33" s="2"/>
      <c r="Q33" s="2"/>
      <c r="R33" s="2"/>
      <c r="S33" s="2"/>
    </row>
    <row r="34" spans="2:19" ht="15.75" customHeight="1" thickBot="1">
      <c r="B34" s="101"/>
      <c r="C34" s="102"/>
      <c r="D34" s="102"/>
      <c r="E34" s="102"/>
      <c r="F34" s="102"/>
      <c r="G34" s="102"/>
      <c r="H34" s="102"/>
      <c r="I34" s="103"/>
      <c r="J34" s="9"/>
      <c r="K34" s="2"/>
      <c r="L34" s="5"/>
      <c r="M34" s="2"/>
      <c r="N34" s="2"/>
      <c r="O34" s="2"/>
      <c r="P34" s="2"/>
      <c r="Q34" s="2"/>
      <c r="R34" s="2"/>
      <c r="S34" s="2"/>
    </row>
    <row r="35" spans="2:19" ht="15.75" customHeight="1">
      <c r="C35" s="8"/>
      <c r="D35" s="8"/>
      <c r="E35" s="8"/>
      <c r="I35" s="8"/>
      <c r="J35" s="2"/>
      <c r="K35" s="2"/>
      <c r="L35" s="5"/>
      <c r="M35" s="2"/>
      <c r="N35" s="2"/>
      <c r="O35" s="2"/>
      <c r="P35" s="2"/>
      <c r="Q35" s="2"/>
      <c r="R35" s="2"/>
      <c r="S35" s="2"/>
    </row>
    <row r="36" spans="2:19" ht="15.75" customHeight="1">
      <c r="F36" s="8"/>
      <c r="G36" s="10"/>
      <c r="H36" s="2"/>
      <c r="I36" s="2"/>
      <c r="J36" s="11"/>
      <c r="K36" s="2"/>
      <c r="L36" s="5"/>
      <c r="M36" s="2"/>
      <c r="N36" s="2"/>
      <c r="O36" s="2"/>
      <c r="P36" s="2"/>
      <c r="Q36" s="2"/>
      <c r="R36" s="2"/>
      <c r="S36" s="2"/>
    </row>
    <row r="37" spans="2:19" ht="15.75" customHeight="1">
      <c r="F37" s="8"/>
      <c r="G37" s="2"/>
      <c r="H37" s="4"/>
      <c r="I37" s="4"/>
      <c r="J37" s="2"/>
      <c r="K37" s="2"/>
      <c r="L37" s="5"/>
      <c r="M37" s="2"/>
      <c r="N37" s="2"/>
      <c r="O37" s="2"/>
      <c r="P37" s="2"/>
      <c r="Q37" s="2"/>
      <c r="R37" s="2"/>
      <c r="S37" s="2"/>
    </row>
    <row r="38" spans="2:19" ht="15.75" customHeight="1">
      <c r="B38" s="12"/>
      <c r="F38" s="8"/>
      <c r="G38" s="8"/>
      <c r="H38" s="1"/>
      <c r="I38" s="1"/>
      <c r="J38" s="2"/>
      <c r="K38" s="2"/>
      <c r="L38" s="5"/>
      <c r="M38" s="2"/>
      <c r="N38" s="2"/>
      <c r="O38" s="2"/>
      <c r="P38" s="2"/>
      <c r="Q38" s="2"/>
      <c r="R38" s="2"/>
      <c r="S38" s="2"/>
    </row>
    <row r="39" spans="2:19" ht="15.75" customHeight="1">
      <c r="B39" s="12"/>
      <c r="F39" s="2"/>
      <c r="G39" s="2"/>
      <c r="H39" s="1"/>
      <c r="I39" s="1"/>
      <c r="J39" s="2"/>
      <c r="K39" s="2"/>
      <c r="L39" s="5"/>
      <c r="M39" s="2"/>
      <c r="N39" s="2"/>
      <c r="O39" s="2"/>
      <c r="P39" s="2"/>
      <c r="Q39" s="2"/>
      <c r="R39" s="2"/>
      <c r="S39" s="2"/>
    </row>
    <row r="40" spans="2:19" ht="15.75" customHeight="1">
      <c r="B40" s="2"/>
      <c r="C40" s="2"/>
      <c r="D40" s="2"/>
      <c r="E40" s="2"/>
      <c r="F40" s="2"/>
      <c r="G40" s="2"/>
      <c r="H40" s="2"/>
      <c r="I40" s="2"/>
      <c r="J40" s="2"/>
      <c r="K40" s="2"/>
      <c r="L40" s="5"/>
      <c r="M40" s="2"/>
      <c r="N40" s="2"/>
      <c r="O40" s="2"/>
      <c r="P40" s="2"/>
      <c r="Q40" s="2"/>
      <c r="R40" s="2"/>
      <c r="S40" s="2"/>
    </row>
    <row r="41" spans="2:19" ht="15.75" customHeight="1">
      <c r="B41" s="2"/>
      <c r="C41" s="2"/>
      <c r="D41" s="2"/>
      <c r="E41" s="2"/>
      <c r="F41" s="2"/>
      <c r="G41" s="2"/>
      <c r="H41" s="2"/>
      <c r="I41" s="2"/>
      <c r="J41" s="2"/>
      <c r="K41" s="2"/>
      <c r="L41" s="5"/>
      <c r="M41" s="2"/>
      <c r="N41" s="2"/>
      <c r="O41" s="2"/>
      <c r="P41" s="2"/>
      <c r="Q41" s="2"/>
      <c r="R41" s="2"/>
      <c r="S41" s="2"/>
    </row>
    <row r="42" spans="2:19" ht="15.75" customHeight="1"/>
    <row r="43" spans="2:19" ht="15.75" customHeight="1"/>
    <row r="44" spans="2:19" ht="15.75" customHeight="1"/>
    <row r="45" spans="2:19" ht="15.75" customHeight="1"/>
    <row r="46" spans="2:19" ht="15.75" customHeight="1"/>
    <row r="47" spans="2:19" ht="15.75" customHeight="1"/>
    <row r="48" spans="2:19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</sheetData>
  <mergeCells count="16">
    <mergeCell ref="B11:H11"/>
    <mergeCell ref="B2:I2"/>
    <mergeCell ref="B3:I3"/>
    <mergeCell ref="B4:I4"/>
    <mergeCell ref="B5:I5"/>
    <mergeCell ref="B6:I6"/>
    <mergeCell ref="B22:I22"/>
    <mergeCell ref="B23:H23"/>
    <mergeCell ref="B24:H24"/>
    <mergeCell ref="B25:H25"/>
    <mergeCell ref="B12:I12"/>
    <mergeCell ref="B16:H16"/>
    <mergeCell ref="B18:I18"/>
    <mergeCell ref="F19:H19"/>
    <mergeCell ref="F20:H20"/>
    <mergeCell ref="B21:H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7" tint="0.39997558519241921"/>
  </sheetPr>
  <dimension ref="A1:H47"/>
  <sheetViews>
    <sheetView view="pageBreakPreview" topLeftCell="A17" zoomScale="130" zoomScaleNormal="100" zoomScaleSheetLayoutView="130" workbookViewId="0">
      <selection activeCell="F26" sqref="F26"/>
    </sheetView>
  </sheetViews>
  <sheetFormatPr defaultColWidth="11.42578125" defaultRowHeight="12.75"/>
  <cols>
    <col min="1" max="1" width="5.28515625" style="22" customWidth="1"/>
    <col min="2" max="2" width="68.140625" style="23" customWidth="1"/>
    <col min="3" max="3" width="15.42578125" style="23" bestFit="1" customWidth="1"/>
    <col min="4" max="4" width="14.28515625" style="24" customWidth="1"/>
    <col min="5" max="5" width="11.42578125" style="23"/>
    <col min="6" max="6" width="17.5703125" style="23" bestFit="1" customWidth="1"/>
    <col min="7" max="7" width="14.85546875" style="23" bestFit="1" customWidth="1"/>
    <col min="8" max="16384" width="11.42578125" style="23"/>
  </cols>
  <sheetData>
    <row r="1" spans="1:5" ht="15" customHeight="1" thickBot="1">
      <c r="E1" s="25"/>
    </row>
    <row r="2" spans="1:5" ht="15" customHeight="1">
      <c r="A2" s="152" t="s">
        <v>37</v>
      </c>
      <c r="B2" s="153"/>
      <c r="C2" s="153"/>
      <c r="D2" s="154"/>
      <c r="E2" s="25"/>
    </row>
    <row r="3" spans="1:5">
      <c r="A3" s="104"/>
      <c r="B3" s="105"/>
      <c r="C3" s="105"/>
      <c r="D3" s="106"/>
    </row>
    <row r="4" spans="1:5" ht="54.75" customHeight="1">
      <c r="A4" s="155" t="s">
        <v>38</v>
      </c>
      <c r="B4" s="156"/>
      <c r="C4" s="156"/>
      <c r="D4" s="157"/>
      <c r="E4" s="26"/>
    </row>
    <row r="5" spans="1:5">
      <c r="A5" s="155"/>
      <c r="B5" s="156"/>
      <c r="C5" s="156"/>
      <c r="D5" s="157"/>
    </row>
    <row r="6" spans="1:5" ht="41.25" customHeight="1">
      <c r="A6" s="107" t="s">
        <v>39</v>
      </c>
      <c r="B6" s="27" t="s">
        <v>40</v>
      </c>
      <c r="C6" s="27"/>
      <c r="D6" s="108" t="s">
        <v>41</v>
      </c>
    </row>
    <row r="7" spans="1:5">
      <c r="A7" s="109" t="s">
        <v>42</v>
      </c>
      <c r="B7" s="28" t="s">
        <v>43</v>
      </c>
      <c r="C7" s="28"/>
      <c r="D7" s="110">
        <v>1</v>
      </c>
    </row>
    <row r="8" spans="1:5" ht="15.75" customHeight="1">
      <c r="A8" s="109" t="s">
        <v>44</v>
      </c>
      <c r="B8" s="28" t="s">
        <v>45</v>
      </c>
      <c r="C8" s="28"/>
      <c r="D8" s="110">
        <f>SUM(D9:D20)</f>
        <v>0.6409666666666668</v>
      </c>
    </row>
    <row r="9" spans="1:5">
      <c r="A9" s="111" t="s">
        <v>46</v>
      </c>
      <c r="B9" s="29" t="s">
        <v>47</v>
      </c>
      <c r="C9" s="29"/>
      <c r="D9" s="112">
        <v>8.3333333333333398E-2</v>
      </c>
    </row>
    <row r="10" spans="1:5">
      <c r="A10" s="111" t="s">
        <v>48</v>
      </c>
      <c r="B10" s="29" t="s">
        <v>49</v>
      </c>
      <c r="C10" s="29"/>
      <c r="D10" s="113">
        <v>4.2000000000000003E-2</v>
      </c>
    </row>
    <row r="11" spans="1:5">
      <c r="A11" s="111" t="s">
        <v>50</v>
      </c>
      <c r="B11" s="29" t="s">
        <v>51</v>
      </c>
      <c r="C11" s="29"/>
      <c r="D11" s="113">
        <v>8.3333333333333398E-2</v>
      </c>
    </row>
    <row r="12" spans="1:5">
      <c r="A12" s="111" t="s">
        <v>52</v>
      </c>
      <c r="B12" s="29" t="s">
        <v>53</v>
      </c>
      <c r="C12" s="29"/>
      <c r="D12" s="113">
        <v>0.01</v>
      </c>
    </row>
    <row r="13" spans="1:5">
      <c r="A13" s="111" t="s">
        <v>54</v>
      </c>
      <c r="B13" s="29" t="s">
        <v>55</v>
      </c>
      <c r="C13" s="30"/>
      <c r="D13" s="113">
        <v>8.5000000000000006E-2</v>
      </c>
    </row>
    <row r="14" spans="1:5">
      <c r="A14" s="111" t="s">
        <v>56</v>
      </c>
      <c r="B14" s="29" t="s">
        <v>57</v>
      </c>
      <c r="C14" s="30"/>
      <c r="D14" s="113">
        <v>6.9599999999999995E-2</v>
      </c>
    </row>
    <row r="15" spans="1:5">
      <c r="A15" s="111" t="s">
        <v>58</v>
      </c>
      <c r="B15" s="29" t="s">
        <v>59</v>
      </c>
      <c r="C15" s="30"/>
      <c r="D15" s="113">
        <v>0.12</v>
      </c>
    </row>
    <row r="16" spans="1:5">
      <c r="A16" s="111" t="s">
        <v>60</v>
      </c>
      <c r="B16" s="29" t="s">
        <v>61</v>
      </c>
      <c r="C16" s="30"/>
      <c r="D16" s="113">
        <v>0.04</v>
      </c>
    </row>
    <row r="17" spans="1:8">
      <c r="A17" s="111" t="s">
        <v>62</v>
      </c>
      <c r="B17" s="29" t="s">
        <v>63</v>
      </c>
      <c r="C17" s="30"/>
      <c r="D17" s="113">
        <v>0.03</v>
      </c>
    </row>
    <row r="18" spans="1:8">
      <c r="A18" s="111" t="s">
        <v>64</v>
      </c>
      <c r="B18" s="29" t="s">
        <v>65</v>
      </c>
      <c r="C18" s="30"/>
      <c r="D18" s="113">
        <v>0.02</v>
      </c>
    </row>
    <row r="19" spans="1:8">
      <c r="A19" s="111" t="s">
        <v>66</v>
      </c>
      <c r="B19" s="29" t="s">
        <v>67</v>
      </c>
      <c r="C19" s="30"/>
      <c r="D19" s="113">
        <v>4.2700000000000002E-2</v>
      </c>
    </row>
    <row r="20" spans="1:8">
      <c r="A20" s="111" t="s">
        <v>68</v>
      </c>
      <c r="B20" s="29" t="s">
        <v>69</v>
      </c>
      <c r="C20" s="30"/>
      <c r="D20" s="113">
        <v>1.4999999999999999E-2</v>
      </c>
    </row>
    <row r="21" spans="1:8">
      <c r="A21" s="109"/>
      <c r="B21" s="147" t="s">
        <v>70</v>
      </c>
      <c r="C21" s="147"/>
      <c r="D21" s="114">
        <f>+D7+D8</f>
        <v>1.6409666666666669</v>
      </c>
    </row>
    <row r="22" spans="1:8" ht="25.5">
      <c r="A22" s="107" t="s">
        <v>39</v>
      </c>
      <c r="B22" s="27" t="s">
        <v>71</v>
      </c>
      <c r="C22" s="27"/>
      <c r="D22" s="108" t="s">
        <v>41</v>
      </c>
    </row>
    <row r="23" spans="1:8">
      <c r="A23" s="109" t="s">
        <v>72</v>
      </c>
      <c r="B23" s="28" t="s">
        <v>73</v>
      </c>
      <c r="C23" s="28"/>
      <c r="D23" s="114"/>
    </row>
    <row r="24" spans="1:8">
      <c r="A24" s="109" t="s">
        <v>74</v>
      </c>
      <c r="B24" s="28" t="s">
        <v>75</v>
      </c>
      <c r="C24" s="28"/>
      <c r="D24" s="114">
        <f>+SUM(D25:D28)</f>
        <v>0.29000000000000004</v>
      </c>
    </row>
    <row r="25" spans="1:8">
      <c r="A25" s="111" t="s">
        <v>76</v>
      </c>
      <c r="B25" s="31" t="s">
        <v>77</v>
      </c>
      <c r="C25" s="28"/>
      <c r="D25" s="115">
        <v>0.05</v>
      </c>
    </row>
    <row r="26" spans="1:8">
      <c r="A26" s="111" t="s">
        <v>78</v>
      </c>
      <c r="B26" s="29" t="s">
        <v>79</v>
      </c>
      <c r="C26" s="28"/>
      <c r="D26" s="115">
        <v>0.15</v>
      </c>
    </row>
    <row r="27" spans="1:8">
      <c r="A27" s="111" t="s">
        <v>80</v>
      </c>
      <c r="B27" s="29" t="s">
        <v>81</v>
      </c>
      <c r="C27" s="29"/>
      <c r="D27" s="115">
        <v>0.04</v>
      </c>
    </row>
    <row r="28" spans="1:8">
      <c r="A28" s="111" t="s">
        <v>82</v>
      </c>
      <c r="B28" s="29" t="s">
        <v>83</v>
      </c>
      <c r="C28" s="29"/>
      <c r="D28" s="115">
        <v>0.05</v>
      </c>
    </row>
    <row r="29" spans="1:8">
      <c r="A29" s="109" t="s">
        <v>84</v>
      </c>
      <c r="B29" s="28" t="s">
        <v>85</v>
      </c>
      <c r="C29" s="28"/>
      <c r="D29" s="110">
        <f>SUM(D30:D32)</f>
        <v>0.09</v>
      </c>
    </row>
    <row r="30" spans="1:8">
      <c r="A30" s="111" t="s">
        <v>86</v>
      </c>
      <c r="B30" s="32" t="s">
        <v>87</v>
      </c>
      <c r="C30" s="29"/>
      <c r="D30" s="116">
        <v>0.06</v>
      </c>
    </row>
    <row r="31" spans="1:8">
      <c r="A31" s="111" t="s">
        <v>88</v>
      </c>
      <c r="B31" s="32" t="s">
        <v>89</v>
      </c>
      <c r="C31" s="29"/>
      <c r="D31" s="116">
        <v>0.01</v>
      </c>
    </row>
    <row r="32" spans="1:8">
      <c r="A32" s="111" t="s">
        <v>90</v>
      </c>
      <c r="B32" s="35" t="s">
        <v>91</v>
      </c>
      <c r="C32" s="29"/>
      <c r="D32" s="115">
        <v>0.02</v>
      </c>
      <c r="F32" s="33"/>
      <c r="G32" s="129"/>
      <c r="H32" s="34"/>
    </row>
    <row r="33" spans="1:5">
      <c r="A33" s="109"/>
      <c r="B33" s="147" t="s">
        <v>92</v>
      </c>
      <c r="C33" s="147"/>
      <c r="D33" s="114">
        <f>+D29+D24</f>
        <v>0.38</v>
      </c>
    </row>
    <row r="34" spans="1:5" ht="25.5">
      <c r="A34" s="107" t="s">
        <v>39</v>
      </c>
      <c r="B34" s="27" t="s">
        <v>71</v>
      </c>
      <c r="C34" s="27"/>
      <c r="D34" s="108" t="s">
        <v>41</v>
      </c>
    </row>
    <row r="35" spans="1:5">
      <c r="A35" s="109" t="s">
        <v>93</v>
      </c>
      <c r="B35" s="28" t="s">
        <v>94</v>
      </c>
      <c r="C35" s="28"/>
      <c r="D35" s="114">
        <v>0.16</v>
      </c>
    </row>
    <row r="36" spans="1:5" ht="14.25">
      <c r="A36" s="148" t="s">
        <v>95</v>
      </c>
      <c r="B36" s="149"/>
      <c r="C36" s="149"/>
      <c r="D36" s="150"/>
    </row>
    <row r="37" spans="1:5" ht="15" customHeight="1">
      <c r="A37" s="151" t="s">
        <v>96</v>
      </c>
      <c r="B37" s="147"/>
      <c r="C37" s="147"/>
      <c r="D37" s="130">
        <f>+D21+D33+D35</f>
        <v>2.1809666666666669</v>
      </c>
      <c r="E37" s="36"/>
    </row>
    <row r="38" spans="1:5" ht="21.75" customHeight="1">
      <c r="A38" s="151" t="s">
        <v>95</v>
      </c>
      <c r="B38" s="147"/>
      <c r="C38" s="147"/>
      <c r="D38" s="117">
        <f>+D37/1</f>
        <v>2.1809666666666669</v>
      </c>
      <c r="E38" s="36"/>
    </row>
    <row r="39" spans="1:5" ht="21.75" customHeight="1">
      <c r="A39" s="118"/>
      <c r="B39" s="119"/>
      <c r="C39" s="119"/>
      <c r="D39" s="120"/>
      <c r="E39" s="36"/>
    </row>
    <row r="40" spans="1:5" ht="21.75" customHeight="1" thickBot="1">
      <c r="A40" s="118"/>
      <c r="B40" s="37"/>
      <c r="C40" s="119"/>
      <c r="D40" s="120"/>
      <c r="E40" s="36"/>
    </row>
    <row r="41" spans="1:5" ht="11.25" customHeight="1">
      <c r="A41" s="121"/>
      <c r="B41" s="122"/>
      <c r="C41" s="122"/>
      <c r="D41" s="123"/>
      <c r="E41" s="38"/>
    </row>
    <row r="42" spans="1:5" ht="11.25" customHeight="1">
      <c r="A42" s="121"/>
      <c r="B42" s="122"/>
      <c r="C42" s="122"/>
      <c r="D42" s="123"/>
      <c r="E42" s="38"/>
    </row>
    <row r="43" spans="1:5" ht="11.25" customHeight="1">
      <c r="A43" s="121"/>
      <c r="B43" s="122"/>
      <c r="C43" s="122"/>
      <c r="D43" s="123"/>
      <c r="E43" s="38"/>
    </row>
    <row r="44" spans="1:5" ht="11.25" customHeight="1">
      <c r="A44" s="121"/>
      <c r="B44" s="122"/>
      <c r="C44" s="122"/>
      <c r="D44" s="123"/>
      <c r="E44" s="38"/>
    </row>
    <row r="45" spans="1:5" ht="11.25" customHeight="1">
      <c r="A45" s="121"/>
      <c r="B45" s="122"/>
      <c r="C45" s="122"/>
      <c r="D45" s="123"/>
      <c r="E45" s="38"/>
    </row>
    <row r="46" spans="1:5" ht="11.25" customHeight="1">
      <c r="A46" s="121"/>
      <c r="B46" s="124"/>
      <c r="C46" s="122"/>
      <c r="D46" s="123"/>
      <c r="E46" s="38"/>
    </row>
    <row r="47" spans="1:5" ht="12" customHeight="1" thickBot="1">
      <c r="A47" s="125"/>
      <c r="B47" s="126"/>
      <c r="C47" s="127"/>
      <c r="D47" s="128"/>
    </row>
  </sheetData>
  <mergeCells count="8">
    <mergeCell ref="B33:C33"/>
    <mergeCell ref="A36:D36"/>
    <mergeCell ref="A37:C37"/>
    <mergeCell ref="A38:C38"/>
    <mergeCell ref="A2:D2"/>
    <mergeCell ref="A4:D4"/>
    <mergeCell ref="A5:D5"/>
    <mergeCell ref="B21:C21"/>
  </mergeCells>
  <phoneticPr fontId="16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76" orientation="portrait" horizontalDpi="300" verticalDpi="300" r:id="rId1"/>
  <rowBreaks count="1" manualBreakCount="1">
    <brk id="47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92D050"/>
    <pageSetUpPr fitToPage="1"/>
  </sheetPr>
  <dimension ref="B1:E54"/>
  <sheetViews>
    <sheetView view="pageBreakPreview" topLeftCell="B1" zoomScaleNormal="100" zoomScaleSheetLayoutView="100" workbookViewId="0">
      <selection activeCell="K10" sqref="K10"/>
    </sheetView>
  </sheetViews>
  <sheetFormatPr defaultColWidth="11.42578125" defaultRowHeight="15"/>
  <cols>
    <col min="1" max="1" width="0" style="39" hidden="1" customWidth="1"/>
    <col min="2" max="2" width="3.7109375" style="39" customWidth="1"/>
    <col min="3" max="3" width="5.5703125" style="39" customWidth="1"/>
    <col min="4" max="4" width="36.42578125" style="39" customWidth="1"/>
    <col min="5" max="5" width="16.5703125" style="39" customWidth="1"/>
    <col min="6" max="7" width="0" style="39" hidden="1" customWidth="1"/>
    <col min="8" max="16384" width="11.42578125" style="39"/>
  </cols>
  <sheetData>
    <row r="1" spans="2:5">
      <c r="B1" s="159"/>
      <c r="C1" s="159"/>
      <c r="D1" s="159"/>
      <c r="E1" s="160"/>
    </row>
    <row r="2" spans="2:5">
      <c r="B2" s="160"/>
      <c r="C2" s="161" t="s">
        <v>97</v>
      </c>
      <c r="D2" s="161"/>
      <c r="E2" s="161"/>
    </row>
    <row r="3" spans="2:5">
      <c r="B3" s="160"/>
      <c r="C3" s="161"/>
      <c r="D3" s="161"/>
      <c r="E3" s="161"/>
    </row>
    <row r="4" spans="2:5">
      <c r="B4" s="160"/>
      <c r="C4" s="40"/>
      <c r="D4" s="41" t="s">
        <v>3</v>
      </c>
      <c r="E4" s="41" t="s">
        <v>98</v>
      </c>
    </row>
    <row r="5" spans="2:5">
      <c r="B5" s="160"/>
      <c r="C5" s="42" t="s">
        <v>99</v>
      </c>
      <c r="D5" s="162" t="s">
        <v>100</v>
      </c>
      <c r="E5" s="162"/>
    </row>
    <row r="6" spans="2:5">
      <c r="B6" s="160"/>
      <c r="C6" s="43" t="s">
        <v>101</v>
      </c>
      <c r="D6" s="35" t="s">
        <v>102</v>
      </c>
      <c r="E6" s="44">
        <v>1</v>
      </c>
    </row>
    <row r="7" spans="2:5">
      <c r="B7" s="160"/>
      <c r="C7" s="45" t="s">
        <v>103</v>
      </c>
      <c r="D7" s="35" t="s">
        <v>104</v>
      </c>
      <c r="E7" s="46">
        <v>8.3299999999999999E-2</v>
      </c>
    </row>
    <row r="8" spans="2:5">
      <c r="B8" s="160"/>
      <c r="C8" s="43" t="s">
        <v>105</v>
      </c>
      <c r="D8" s="35" t="s">
        <v>51</v>
      </c>
      <c r="E8" s="46">
        <v>8.3299999999999999E-2</v>
      </c>
    </row>
    <row r="9" spans="2:5">
      <c r="B9" s="160"/>
      <c r="C9" s="45" t="s">
        <v>106</v>
      </c>
      <c r="D9" s="35" t="s">
        <v>53</v>
      </c>
      <c r="E9" s="44">
        <v>0.01</v>
      </c>
    </row>
    <row r="10" spans="2:5">
      <c r="B10" s="160"/>
      <c r="C10" s="43" t="s">
        <v>107</v>
      </c>
      <c r="D10" s="35" t="s">
        <v>49</v>
      </c>
      <c r="E10" s="44">
        <v>4.2000000000000003E-2</v>
      </c>
    </row>
    <row r="11" spans="2:5" ht="26.25">
      <c r="B11" s="160"/>
      <c r="C11" s="45" t="s">
        <v>108</v>
      </c>
      <c r="D11" s="35" t="s">
        <v>109</v>
      </c>
      <c r="E11" s="44">
        <v>0.20499999999999999</v>
      </c>
    </row>
    <row r="12" spans="2:5">
      <c r="B12" s="160"/>
      <c r="C12" s="43" t="s">
        <v>110</v>
      </c>
      <c r="D12" s="35" t="s">
        <v>111</v>
      </c>
      <c r="E12" s="44">
        <v>0.04</v>
      </c>
    </row>
    <row r="13" spans="2:5">
      <c r="B13" s="160"/>
      <c r="C13" s="45" t="s">
        <v>112</v>
      </c>
      <c r="D13" s="35" t="s">
        <v>113</v>
      </c>
      <c r="E13" s="44">
        <v>6.9599999999999995E-2</v>
      </c>
    </row>
    <row r="14" spans="2:5">
      <c r="B14" s="160"/>
      <c r="C14" s="43" t="s">
        <v>114</v>
      </c>
      <c r="D14" s="35" t="s">
        <v>65</v>
      </c>
      <c r="E14" s="44">
        <v>0.02</v>
      </c>
    </row>
    <row r="15" spans="2:5">
      <c r="B15" s="160"/>
      <c r="C15" s="45" t="s">
        <v>115</v>
      </c>
      <c r="D15" s="35" t="s">
        <v>63</v>
      </c>
      <c r="E15" s="44">
        <v>0.03</v>
      </c>
    </row>
    <row r="16" spans="2:5" ht="25.5">
      <c r="B16" s="160"/>
      <c r="C16" s="47" t="s">
        <v>116</v>
      </c>
      <c r="D16" s="48" t="s">
        <v>69</v>
      </c>
      <c r="E16" s="49">
        <v>1.4999999999999999E-2</v>
      </c>
    </row>
    <row r="17" spans="2:5">
      <c r="B17" s="160"/>
      <c r="C17" s="45" t="s">
        <v>117</v>
      </c>
      <c r="D17" s="35" t="s">
        <v>118</v>
      </c>
      <c r="E17" s="44">
        <v>4.2700000000000002E-2</v>
      </c>
    </row>
    <row r="18" spans="2:5">
      <c r="B18" s="160"/>
      <c r="C18" s="40"/>
      <c r="D18" s="50" t="s">
        <v>119</v>
      </c>
      <c r="E18" s="51">
        <f>SUM(E6:E17)</f>
        <v>1.6408999999999998</v>
      </c>
    </row>
    <row r="19" spans="2:5">
      <c r="B19" s="160"/>
      <c r="C19" s="42" t="s">
        <v>120</v>
      </c>
      <c r="D19" s="163" t="s">
        <v>121</v>
      </c>
      <c r="E19" s="164"/>
    </row>
    <row r="20" spans="2:5">
      <c r="B20" s="160"/>
      <c r="C20" s="43" t="s">
        <v>122</v>
      </c>
      <c r="D20" s="35" t="s">
        <v>123</v>
      </c>
      <c r="E20" s="44">
        <v>0.05</v>
      </c>
    </row>
    <row r="21" spans="2:5">
      <c r="B21" s="160"/>
      <c r="C21" s="43" t="s">
        <v>124</v>
      </c>
      <c r="D21" s="35" t="s">
        <v>125</v>
      </c>
      <c r="E21" s="44">
        <v>0.01</v>
      </c>
    </row>
    <row r="22" spans="2:5">
      <c r="B22" s="160"/>
      <c r="C22" s="40"/>
      <c r="D22" s="50" t="s">
        <v>119</v>
      </c>
      <c r="E22" s="51">
        <f>SUM(E20:E21)</f>
        <v>6.0000000000000005E-2</v>
      </c>
    </row>
    <row r="23" spans="2:5">
      <c r="B23" s="160"/>
      <c r="C23" s="42" t="s">
        <v>126</v>
      </c>
      <c r="D23" s="162" t="s">
        <v>75</v>
      </c>
      <c r="E23" s="162"/>
    </row>
    <row r="24" spans="2:5" ht="15.6" customHeight="1">
      <c r="B24" s="160"/>
      <c r="C24" s="43" t="s">
        <v>127</v>
      </c>
      <c r="D24" s="35" t="s">
        <v>128</v>
      </c>
      <c r="E24" s="44">
        <v>0.01</v>
      </c>
    </row>
    <row r="25" spans="2:5">
      <c r="B25" s="160"/>
      <c r="C25" s="43" t="s">
        <v>129</v>
      </c>
      <c r="D25" s="35" t="s">
        <v>130</v>
      </c>
      <c r="E25" s="44">
        <v>0.01</v>
      </c>
    </row>
    <row r="26" spans="2:5">
      <c r="B26" s="160"/>
      <c r="C26" s="43" t="s">
        <v>131</v>
      </c>
      <c r="D26" s="35" t="s">
        <v>132</v>
      </c>
      <c r="E26" s="44">
        <v>1.4999999999999999E-2</v>
      </c>
    </row>
    <row r="27" spans="2:5">
      <c r="B27" s="160"/>
      <c r="C27" s="43">
        <v>3.4</v>
      </c>
      <c r="D27" s="35" t="s">
        <v>133</v>
      </c>
      <c r="E27" s="44">
        <v>0.02</v>
      </c>
    </row>
    <row r="28" spans="2:5">
      <c r="B28" s="160"/>
      <c r="C28" s="43">
        <v>3.5</v>
      </c>
      <c r="D28" s="35" t="s">
        <v>134</v>
      </c>
      <c r="E28" s="44">
        <v>1.4999999999999999E-2</v>
      </c>
    </row>
    <row r="29" spans="2:5">
      <c r="B29" s="160"/>
      <c r="C29" s="40"/>
      <c r="D29" s="50" t="s">
        <v>119</v>
      </c>
      <c r="E29" s="51">
        <f>SUM(E24:E28)</f>
        <v>7.0000000000000007E-2</v>
      </c>
    </row>
    <row r="30" spans="2:5">
      <c r="B30" s="160"/>
      <c r="C30" s="52" t="s">
        <v>135</v>
      </c>
      <c r="D30" s="53" t="s">
        <v>136</v>
      </c>
      <c r="E30" s="54"/>
    </row>
    <row r="31" spans="2:5">
      <c r="B31" s="160"/>
      <c r="C31" s="43" t="s">
        <v>137</v>
      </c>
      <c r="D31" s="35" t="s">
        <v>138</v>
      </c>
      <c r="E31" s="44">
        <v>0.01</v>
      </c>
    </row>
    <row r="32" spans="2:5" ht="14.25" customHeight="1">
      <c r="B32" s="160"/>
      <c r="C32" s="43" t="s">
        <v>139</v>
      </c>
      <c r="D32" s="32" t="s">
        <v>140</v>
      </c>
      <c r="E32" s="55">
        <v>2.5000000000000001E-2</v>
      </c>
    </row>
    <row r="33" spans="2:5" ht="14.25" customHeight="1">
      <c r="B33" s="160"/>
      <c r="C33" s="47"/>
      <c r="D33" s="56" t="s">
        <v>141</v>
      </c>
      <c r="E33" s="55"/>
    </row>
    <row r="34" spans="2:5" ht="14.25" customHeight="1">
      <c r="B34" s="160"/>
      <c r="C34" s="47"/>
      <c r="D34" s="32" t="s">
        <v>87</v>
      </c>
      <c r="E34" s="55">
        <v>0.06</v>
      </c>
    </row>
    <row r="35" spans="2:5" ht="14.25" customHeight="1">
      <c r="B35" s="160"/>
      <c r="C35" s="47"/>
      <c r="D35" s="32" t="s">
        <v>89</v>
      </c>
      <c r="E35" s="55">
        <v>0.01</v>
      </c>
    </row>
    <row r="36" spans="2:5" ht="14.25" customHeight="1">
      <c r="B36" s="160"/>
      <c r="C36" s="47"/>
      <c r="D36" s="32" t="s">
        <v>142</v>
      </c>
      <c r="E36" s="55">
        <v>0.01</v>
      </c>
    </row>
    <row r="37" spans="2:5" ht="14.25" customHeight="1">
      <c r="B37" s="160"/>
      <c r="C37" s="47"/>
      <c r="D37" s="32" t="s">
        <v>143</v>
      </c>
      <c r="E37" s="55">
        <v>1.4999999999999999E-2</v>
      </c>
    </row>
    <row r="38" spans="2:5" ht="14.25" customHeight="1">
      <c r="B38" s="160"/>
      <c r="C38" s="47"/>
      <c r="D38" s="32" t="s">
        <v>144</v>
      </c>
      <c r="E38" s="55">
        <v>0.03</v>
      </c>
    </row>
    <row r="39" spans="2:5" ht="14.25" customHeight="1">
      <c r="B39" s="160"/>
      <c r="C39" s="47"/>
      <c r="D39" s="32" t="s">
        <v>145</v>
      </c>
      <c r="E39" s="55">
        <v>5.0000000000000001E-3</v>
      </c>
    </row>
    <row r="40" spans="2:5" ht="14.25" customHeight="1">
      <c r="B40" s="160"/>
      <c r="C40" s="47"/>
      <c r="D40" s="32" t="s">
        <v>146</v>
      </c>
      <c r="E40" s="55">
        <v>5.0000000000000001E-3</v>
      </c>
    </row>
    <row r="41" spans="2:5">
      <c r="B41" s="160"/>
      <c r="C41" s="40"/>
      <c r="D41" s="50" t="s">
        <v>119</v>
      </c>
      <c r="E41" s="51">
        <f>SUM(E31:G40)</f>
        <v>0.17</v>
      </c>
    </row>
    <row r="42" spans="2:5" ht="30">
      <c r="B42" s="160"/>
      <c r="C42" s="57" t="s">
        <v>147</v>
      </c>
      <c r="D42" s="53" t="s">
        <v>148</v>
      </c>
      <c r="E42" s="58"/>
    </row>
    <row r="43" spans="2:5">
      <c r="B43" s="160"/>
      <c r="C43" s="40"/>
      <c r="D43" s="50" t="s">
        <v>119</v>
      </c>
      <c r="E43" s="51">
        <v>0.16</v>
      </c>
    </row>
    <row r="44" spans="2:5">
      <c r="B44" s="160"/>
      <c r="C44" s="59"/>
      <c r="D44" s="59" t="s">
        <v>29</v>
      </c>
      <c r="E44" s="60">
        <f>+E18+E22+E29+E41+E43</f>
        <v>2.1008999999999998</v>
      </c>
    </row>
    <row r="45" spans="2:5" ht="15.75" thickBot="1">
      <c r="C45" s="158" t="s">
        <v>95</v>
      </c>
      <c r="D45" s="158"/>
      <c r="E45" s="61">
        <f>E44</f>
        <v>2.1008999999999998</v>
      </c>
    </row>
    <row r="50" spans="3:5">
      <c r="C50" s="62"/>
      <c r="D50" s="63"/>
      <c r="E50" s="64"/>
    </row>
    <row r="51" spans="3:5">
      <c r="C51" s="65"/>
      <c r="D51" s="63"/>
      <c r="E51" s="66"/>
    </row>
    <row r="52" spans="3:5">
      <c r="C52" s="67"/>
      <c r="D52" s="63"/>
      <c r="E52" s="66"/>
    </row>
    <row r="53" spans="3:5">
      <c r="C53" s="67"/>
      <c r="D53" s="63"/>
      <c r="E53" s="66"/>
    </row>
    <row r="54" spans="3:5">
      <c r="C54" s="65"/>
      <c r="D54" s="63"/>
      <c r="E54" s="66"/>
    </row>
  </sheetData>
  <mergeCells count="7">
    <mergeCell ref="C45:D45"/>
    <mergeCell ref="B1:E1"/>
    <mergeCell ref="B2:B44"/>
    <mergeCell ref="C2:E3"/>
    <mergeCell ref="D5:E5"/>
    <mergeCell ref="D19:E19"/>
    <mergeCell ref="D23:E23"/>
  </mergeCells>
  <printOptions horizontalCentered="1"/>
  <pageMargins left="0.70866141732283472" right="0.70866141732283472" top="0.74803149606299213" bottom="0.74803149606299213" header="0.31496062992125984" footer="0.31496062992125984"/>
  <pageSetup scale="8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pageSetUpPr fitToPage="1"/>
  </sheetPr>
  <dimension ref="A1:G25"/>
  <sheetViews>
    <sheetView workbookViewId="0">
      <selection activeCell="K10" sqref="K10"/>
    </sheetView>
  </sheetViews>
  <sheetFormatPr defaultColWidth="11.42578125" defaultRowHeight="16.5"/>
  <cols>
    <col min="1" max="1" width="32.5703125" style="68" customWidth="1"/>
    <col min="2" max="2" width="12.42578125" style="68" bestFit="1" customWidth="1"/>
    <col min="3" max="3" width="14.5703125" style="68" customWidth="1"/>
    <col min="4" max="4" width="11.42578125" style="68"/>
    <col min="5" max="5" width="16.140625" style="68" customWidth="1"/>
    <col min="6" max="6" width="11.5703125" style="68" bestFit="1" customWidth="1"/>
    <col min="7" max="7" width="22.5703125" style="68" customWidth="1"/>
    <col min="8" max="16384" width="11.42578125" style="68"/>
  </cols>
  <sheetData>
    <row r="1" spans="1:7" ht="17.25" thickBot="1"/>
    <row r="2" spans="1:7">
      <c r="A2" s="166" t="s">
        <v>149</v>
      </c>
      <c r="B2" s="167"/>
      <c r="C2" s="167"/>
      <c r="D2" s="167"/>
      <c r="E2" s="167"/>
      <c r="F2" s="167"/>
      <c r="G2" s="168"/>
    </row>
    <row r="3" spans="1:7" ht="17.25" thickBot="1">
      <c r="A3" s="169"/>
      <c r="B3" s="170"/>
      <c r="C3" s="170"/>
      <c r="D3" s="170"/>
      <c r="E3" s="170"/>
      <c r="F3" s="170"/>
      <c r="G3" s="171"/>
    </row>
    <row r="4" spans="1:7" ht="5.25" customHeight="1">
      <c r="A4" s="172"/>
      <c r="B4" s="173"/>
      <c r="C4" s="173"/>
      <c r="D4" s="173"/>
      <c r="E4" s="173"/>
      <c r="F4" s="173"/>
      <c r="G4" s="174"/>
    </row>
    <row r="5" spans="1:7">
      <c r="A5" s="69" t="s">
        <v>3</v>
      </c>
      <c r="B5" s="69" t="s">
        <v>4</v>
      </c>
      <c r="C5" s="69" t="s">
        <v>5</v>
      </c>
      <c r="D5" s="69" t="s">
        <v>6</v>
      </c>
      <c r="E5" s="69" t="s">
        <v>7</v>
      </c>
      <c r="F5" s="69" t="s">
        <v>8</v>
      </c>
      <c r="G5" s="69" t="s">
        <v>9</v>
      </c>
    </row>
    <row r="6" spans="1:7" ht="42.75">
      <c r="A6" s="69" t="s">
        <v>11</v>
      </c>
      <c r="B6" s="69" t="s">
        <v>12</v>
      </c>
      <c r="C6" s="69" t="s">
        <v>14</v>
      </c>
      <c r="D6" s="69" t="s">
        <v>150</v>
      </c>
      <c r="E6" s="69" t="s">
        <v>151</v>
      </c>
      <c r="F6" s="69" t="s">
        <v>152</v>
      </c>
      <c r="G6" s="69" t="s">
        <v>153</v>
      </c>
    </row>
    <row r="7" spans="1:7">
      <c r="A7" s="70" t="s">
        <v>19</v>
      </c>
      <c r="B7" s="71">
        <v>4200000</v>
      </c>
      <c r="C7" s="72">
        <v>0.6</v>
      </c>
      <c r="D7" s="73">
        <v>2.1</v>
      </c>
      <c r="E7" s="74">
        <f>B7*C7*D7</f>
        <v>5292000</v>
      </c>
      <c r="F7" s="75">
        <v>2</v>
      </c>
      <c r="G7" s="74">
        <f>E7*F7</f>
        <v>10584000</v>
      </c>
    </row>
    <row r="8" spans="1:7">
      <c r="A8" s="70" t="s">
        <v>20</v>
      </c>
      <c r="B8" s="71">
        <v>2500000</v>
      </c>
      <c r="C8" s="72">
        <v>1</v>
      </c>
      <c r="D8" s="73">
        <v>2.1</v>
      </c>
      <c r="E8" s="74">
        <f>B8*C8*D8</f>
        <v>5250000</v>
      </c>
      <c r="F8" s="75">
        <v>2</v>
      </c>
      <c r="G8" s="74">
        <f>E8*F8</f>
        <v>10500000</v>
      </c>
    </row>
    <row r="9" spans="1:7" ht="5.25" customHeight="1">
      <c r="A9" s="175"/>
      <c r="B9" s="175"/>
      <c r="C9" s="175"/>
      <c r="D9" s="175"/>
      <c r="E9" s="175"/>
      <c r="F9" s="175"/>
      <c r="G9" s="175"/>
    </row>
    <row r="10" spans="1:7">
      <c r="A10" s="165" t="s">
        <v>154</v>
      </c>
      <c r="B10" s="165"/>
      <c r="C10" s="165"/>
      <c r="D10" s="165"/>
      <c r="E10" s="165"/>
      <c r="F10" s="165"/>
      <c r="G10" s="76">
        <f>SUM(G7+G8)</f>
        <v>21084000</v>
      </c>
    </row>
    <row r="11" spans="1:7" ht="5.25" customHeight="1">
      <c r="A11" s="176"/>
      <c r="B11" s="177"/>
      <c r="C11" s="177"/>
      <c r="D11" s="177"/>
      <c r="E11" s="177"/>
      <c r="F11" s="177"/>
      <c r="G11" s="178"/>
    </row>
    <row r="12" spans="1:7">
      <c r="A12" s="69" t="s">
        <v>3</v>
      </c>
      <c r="B12" s="69" t="s">
        <v>4</v>
      </c>
      <c r="C12" s="69" t="s">
        <v>5</v>
      </c>
      <c r="D12" s="69" t="s">
        <v>6</v>
      </c>
      <c r="E12" s="69" t="s">
        <v>7</v>
      </c>
      <c r="F12" s="69" t="s">
        <v>8</v>
      </c>
      <c r="G12" s="69" t="s">
        <v>9</v>
      </c>
    </row>
    <row r="13" spans="1:7" ht="42.75">
      <c r="A13" s="69" t="s">
        <v>22</v>
      </c>
      <c r="B13" s="69" t="s">
        <v>12</v>
      </c>
      <c r="C13" s="69" t="s">
        <v>14</v>
      </c>
      <c r="D13" s="69" t="s">
        <v>150</v>
      </c>
      <c r="E13" s="69" t="s">
        <v>151</v>
      </c>
      <c r="F13" s="69" t="s">
        <v>152</v>
      </c>
      <c r="G13" s="69" t="s">
        <v>153</v>
      </c>
    </row>
    <row r="14" spans="1:7">
      <c r="A14" s="70" t="s">
        <v>23</v>
      </c>
      <c r="B14" s="71">
        <v>1000000</v>
      </c>
      <c r="C14" s="72">
        <v>0.6</v>
      </c>
      <c r="D14" s="73">
        <v>2.1</v>
      </c>
      <c r="E14" s="74">
        <f>B14*C14*D14</f>
        <v>1260000</v>
      </c>
      <c r="F14" s="75">
        <v>2</v>
      </c>
      <c r="G14" s="74">
        <f>E14*F14</f>
        <v>2520000</v>
      </c>
    </row>
    <row r="15" spans="1:7">
      <c r="A15" s="165" t="s">
        <v>155</v>
      </c>
      <c r="B15" s="165"/>
      <c r="C15" s="165"/>
      <c r="D15" s="165"/>
      <c r="E15" s="165"/>
      <c r="F15" s="165"/>
      <c r="G15" s="76">
        <f>SUM(G14)</f>
        <v>2520000</v>
      </c>
    </row>
    <row r="16" spans="1:7" ht="5.25" customHeight="1">
      <c r="A16" s="176"/>
      <c r="B16" s="177"/>
      <c r="C16" s="177"/>
      <c r="D16" s="177"/>
      <c r="E16" s="177"/>
      <c r="F16" s="177"/>
      <c r="G16" s="178"/>
    </row>
    <row r="17" spans="1:7">
      <c r="A17" s="185" t="s">
        <v>25</v>
      </c>
      <c r="B17" s="185"/>
      <c r="C17" s="185"/>
      <c r="D17" s="185"/>
      <c r="E17" s="185"/>
      <c r="F17" s="185"/>
      <c r="G17" s="185"/>
    </row>
    <row r="18" spans="1:7">
      <c r="A18" s="77" t="s">
        <v>25</v>
      </c>
      <c r="B18" s="69" t="s">
        <v>26</v>
      </c>
      <c r="C18" s="69" t="s">
        <v>27</v>
      </c>
      <c r="D18" s="186" t="s">
        <v>28</v>
      </c>
      <c r="E18" s="186"/>
      <c r="F18" s="186"/>
      <c r="G18" s="69" t="s">
        <v>29</v>
      </c>
    </row>
    <row r="19" spans="1:7">
      <c r="A19" s="78" t="s">
        <v>30</v>
      </c>
      <c r="B19" s="75" t="s">
        <v>31</v>
      </c>
      <c r="C19" s="75">
        <v>1</v>
      </c>
      <c r="D19" s="187">
        <v>1500000</v>
      </c>
      <c r="E19" s="188"/>
      <c r="F19" s="189"/>
      <c r="G19" s="74">
        <f>C19*D19</f>
        <v>1500000</v>
      </c>
    </row>
    <row r="20" spans="1:7">
      <c r="A20" s="165" t="s">
        <v>32</v>
      </c>
      <c r="B20" s="165"/>
      <c r="C20" s="165"/>
      <c r="D20" s="165"/>
      <c r="E20" s="165"/>
      <c r="F20" s="165"/>
      <c r="G20" s="79">
        <f>SUM(G19:G19)</f>
        <v>1500000</v>
      </c>
    </row>
    <row r="21" spans="1:7" ht="6" customHeight="1" thickBot="1">
      <c r="A21" s="190"/>
      <c r="B21" s="190"/>
      <c r="C21" s="190"/>
      <c r="D21" s="190"/>
      <c r="E21" s="190"/>
      <c r="F21" s="190"/>
      <c r="G21" s="190"/>
    </row>
    <row r="22" spans="1:7" ht="17.25" thickBot="1">
      <c r="A22" s="179" t="s">
        <v>33</v>
      </c>
      <c r="B22" s="180"/>
      <c r="C22" s="180"/>
      <c r="D22" s="180"/>
      <c r="E22" s="180"/>
      <c r="F22" s="180"/>
      <c r="G22" s="181"/>
    </row>
    <row r="23" spans="1:7">
      <c r="A23" s="182" t="s">
        <v>34</v>
      </c>
      <c r="B23" s="182"/>
      <c r="C23" s="182"/>
      <c r="D23" s="182"/>
      <c r="E23" s="182"/>
      <c r="F23" s="182"/>
      <c r="G23" s="80">
        <f>SUM(G10+G15+G20)</f>
        <v>25104000</v>
      </c>
    </row>
    <row r="24" spans="1:7">
      <c r="A24" s="183" t="s">
        <v>156</v>
      </c>
      <c r="B24" s="183"/>
      <c r="C24" s="183"/>
      <c r="D24" s="183"/>
      <c r="E24" s="183"/>
      <c r="F24" s="183"/>
      <c r="G24" s="80">
        <f>G23*19%</f>
        <v>4769760</v>
      </c>
    </row>
    <row r="25" spans="1:7" ht="18">
      <c r="A25" s="184" t="s">
        <v>157</v>
      </c>
      <c r="B25" s="184"/>
      <c r="C25" s="184"/>
      <c r="D25" s="184"/>
      <c r="E25" s="184"/>
      <c r="F25" s="184"/>
      <c r="G25" s="81">
        <f>SUM(G23:G24)</f>
        <v>29873760</v>
      </c>
    </row>
  </sheetData>
  <mergeCells count="16">
    <mergeCell ref="A22:G22"/>
    <mergeCell ref="A23:F23"/>
    <mergeCell ref="A24:F24"/>
    <mergeCell ref="A25:F25"/>
    <mergeCell ref="A16:G16"/>
    <mergeCell ref="A17:G17"/>
    <mergeCell ref="D18:F18"/>
    <mergeCell ref="D19:F19"/>
    <mergeCell ref="A20:F20"/>
    <mergeCell ref="A21:G21"/>
    <mergeCell ref="A15:F15"/>
    <mergeCell ref="A2:G3"/>
    <mergeCell ref="A4:G4"/>
    <mergeCell ref="A9:G9"/>
    <mergeCell ref="A10:F10"/>
    <mergeCell ref="A11:G11"/>
  </mergeCells>
  <pageMargins left="0.7" right="0.7" top="0.75" bottom="0.75" header="0.3" footer="0.3"/>
  <pageSetup paperSize="14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Alfonso Samuel Pinilla Almario</cp:lastModifiedBy>
  <cp:revision/>
  <dcterms:created xsi:type="dcterms:W3CDTF">2019-03-11T20:45:10Z</dcterms:created>
  <dcterms:modified xsi:type="dcterms:W3CDTF">2022-11-28T22:09:13Z</dcterms:modified>
  <cp:category/>
  <cp:contentStatus/>
</cp:coreProperties>
</file>