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6"/>
  <workbookPr/>
  <mc:AlternateContent xmlns:mc="http://schemas.openxmlformats.org/markup-compatibility/2006">
    <mc:Choice Requires="x15">
      <x15ac:absPath xmlns:x15ac="http://schemas.microsoft.com/office/spreadsheetml/2010/11/ac" url="C:\Users\ana.velasquez\Desktop\LIQUIDACIONES NOVIEMBRE\LUIS FERNANDO CUEVAS\CPS 166-2022 JHON CUBILLOS\"/>
    </mc:Choice>
  </mc:AlternateContent>
  <xr:revisionPtr revIDLastSave="2" documentId="11_BDF3C451822C9B68C53DC2BF850E7DDFA8CA7FC9" xr6:coauthVersionLast="47" xr6:coauthVersionMax="47" xr10:uidLastSave="{B9A73B6F-2C09-4664-AF90-A8871C1E4A8E}"/>
  <bookViews>
    <workbookView xWindow="0" yWindow="0" windowWidth="28800" windowHeight="12330" xr2:uid="{00000000-000D-0000-FFFF-FFFF00000000}"/>
  </bookViews>
  <sheets>
    <sheet name="NOVIEMBRE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10" l="1"/>
  <c r="B44" i="10" s="1"/>
  <c r="E22" i="10"/>
  <c r="E21" i="10"/>
  <c r="I18" i="10"/>
  <c r="I19" i="10" s="1"/>
  <c r="E16" i="10"/>
  <c r="I20" i="10" l="1"/>
  <c r="I23" i="10" s="1"/>
  <c r="B43" i="10"/>
  <c r="C23" i="10" s="1"/>
  <c r="E23" i="10" s="1"/>
  <c r="E28" i="10" s="1"/>
  <c r="E29" i="10" s="1"/>
  <c r="I24" i="10" l="1"/>
  <c r="I25" i="10" s="1"/>
  <c r="I28" i="10" s="1"/>
  <c r="I32" i="10" s="1"/>
  <c r="I34" i="10" s="1"/>
  <c r="I35" i="10" s="1"/>
  <c r="I36" i="10" l="1"/>
  <c r="I37" i="10" s="1"/>
</calcChain>
</file>

<file path=xl/sharedStrings.xml><?xml version="1.0" encoding="utf-8"?>
<sst xmlns="http://schemas.openxmlformats.org/spreadsheetml/2006/main" count="69" uniqueCount="66">
  <si>
    <t>GESTIÓN CORPORATIVA</t>
  </si>
  <si>
    <t>GESTIÓN CORPORTATIVA LOCAL</t>
  </si>
  <si>
    <t>ALCALDIA LOCAL DE TUNJUELITO</t>
  </si>
  <si>
    <t>FORMATO CÁLCULO DE IMPUESTOS</t>
  </si>
  <si>
    <t>CONTRATO No.  166-2022</t>
  </si>
  <si>
    <t xml:space="preserve">FECHA: </t>
  </si>
  <si>
    <t>CONTRATISTA :   JHON SEBASTIAN CUBILLOS GOMEZ</t>
  </si>
  <si>
    <t>NIT. o C.C.</t>
  </si>
  <si>
    <t>PERIODO:  1 AL 31 DE OCTUBRE DE 2022</t>
  </si>
  <si>
    <t>PAGO No.  9</t>
  </si>
  <si>
    <t>DOCUMENTO No.</t>
  </si>
  <si>
    <t>PAGO</t>
  </si>
  <si>
    <t>CODIGO</t>
  </si>
  <si>
    <t>BASE</t>
  </si>
  <si>
    <t>%</t>
  </si>
  <si>
    <t>VALOR</t>
  </si>
  <si>
    <t>VALOR BRUTO</t>
  </si>
  <si>
    <t>RETEFUENTE HONORARIOS</t>
  </si>
  <si>
    <t>5-1-11-79-01</t>
  </si>
  <si>
    <t>RETEFUENTE SERVICIOS</t>
  </si>
  <si>
    <t>PAGO MENSUAL</t>
  </si>
  <si>
    <t>RETEFUENTE ARRENDAMIENTOS</t>
  </si>
  <si>
    <t>BASE PARA SEGU.SOCIAL</t>
  </si>
  <si>
    <t>RETEFUENTE COMPRAS</t>
  </si>
  <si>
    <t>APORTE A SALUD</t>
  </si>
  <si>
    <t>RETEFUENTE  - C.O.P.</t>
  </si>
  <si>
    <t>APORTE A PENSION</t>
  </si>
  <si>
    <t>RETEFUENTE</t>
  </si>
  <si>
    <t>2-4-36-15-002</t>
  </si>
  <si>
    <t>APORTE A ARL</t>
  </si>
  <si>
    <t>RETEIVA</t>
  </si>
  <si>
    <t>TOTAL SEGURIDAD SOCIAL</t>
  </si>
  <si>
    <t>RETEICA</t>
  </si>
  <si>
    <t>2-4-36-27</t>
  </si>
  <si>
    <t>SUBTOTAL</t>
  </si>
  <si>
    <t>CONTRIBUCIÓN ESPECIAL</t>
  </si>
  <si>
    <t>25 %RENTA EXENTA</t>
  </si>
  <si>
    <t>AMORTIZACIÓN  ANTICIPOS</t>
  </si>
  <si>
    <t>OTROS AJUSTES DE RETENCIÓN</t>
  </si>
  <si>
    <t>PREPAGADA</t>
  </si>
  <si>
    <t>Dependientes</t>
  </si>
  <si>
    <t>TOTAL DESCUENTOS</t>
  </si>
  <si>
    <t>BASE DE RETENCION</t>
  </si>
  <si>
    <t>NETO A PAGAR</t>
  </si>
  <si>
    <t>2-4-01-01</t>
  </si>
  <si>
    <t>TARIFA DEL 19%</t>
  </si>
  <si>
    <t>Hugo Eduardo Rios Rivera</t>
  </si>
  <si>
    <t>PAULA ANDREA ROMERO BRICEÑO</t>
  </si>
  <si>
    <t>NOMBRES Y APELLIDOS</t>
  </si>
  <si>
    <t>Contador F.D.L.T</t>
  </si>
  <si>
    <t>Profesional Presupuesto FDLT</t>
  </si>
  <si>
    <t>UVT</t>
  </si>
  <si>
    <t>BASE RETENCION EN UVT</t>
  </si>
  <si>
    <t>Elaboró: Ana Mercedes Velasquez C.</t>
  </si>
  <si>
    <t>RETENCION EN UVT</t>
  </si>
  <si>
    <t xml:space="preserve"> </t>
  </si>
  <si>
    <t>VR. RETENCION</t>
  </si>
  <si>
    <t>% RETENCION</t>
  </si>
  <si>
    <t xml:space="preserve">OBSERVACIONES Y/O NOTAS:  </t>
  </si>
  <si>
    <t>OBJETO:      EL CONTRATISTA SE OBLIGA CON EL FONDO DE DESARROLLO LOCAL DE TUNJUELITO A PRESTAR SUS SERVICIOS COMO GESTOR AMBIENTAL LOCAL EN EL MARCO DEL PROYECTO 1923, "CAMBIO DE HÁBITOS PARA UNA TUNJUELITO SOSTENIBLE"
Actividad Comercial:    8299
Cuenta de ahorros:                                                   0550488420137587 DAVIVIENDA                                                                                                                                                                                                                                                                                                                                                                                         Apoyo a la Supervisión:     LUIS FERNANDO CUEVAS</t>
  </si>
  <si>
    <t>BASE PARA PAGO DE SALUD, PENSIÓN Y ARL</t>
  </si>
  <si>
    <t>APORTE OBLIGATORIO PARA SALUD  12,5%</t>
  </si>
  <si>
    <t>APORTE OBLIGATORIO PARA PENSIÓN 16%</t>
  </si>
  <si>
    <t>APORTE OBLIGATORIO ARL</t>
  </si>
  <si>
    <t>TOTAL APORTES SALUD Y PENSIÓN</t>
  </si>
  <si>
    <t>Código: GCO-GCI-F148 
Versión 02  
Vigencia: 24 de octubre de 2019
Caso HOLA: 74659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</si>
</sst>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Garamond"/>
      <family val="1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rgb="FF000000"/>
      <name val="Liberation Sans"/>
    </font>
    <font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Garamond"/>
      <family val="1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8"/>
      <color rgb="FFFF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5D9F1"/>
        <bgColor rgb="FFC5D9F1"/>
      </patternFill>
    </fill>
    <fill>
      <patternFill patternType="solid">
        <fgColor rgb="FFCCCCFF"/>
        <bgColor rgb="FFCCCC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00B0F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1A1A1A"/>
      </left>
      <right/>
      <top style="thin">
        <color rgb="FF1A1A1A"/>
      </top>
      <bottom style="thin">
        <color rgb="FF1A1A1A"/>
      </bottom>
      <diagonal/>
    </border>
    <border>
      <left/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/>
      <diagonal/>
    </border>
    <border>
      <left style="thin">
        <color rgb="FF1A1A1A"/>
      </left>
      <right style="thin">
        <color rgb="FF1A1A1A"/>
      </right>
      <top/>
      <bottom/>
      <diagonal/>
    </border>
    <border>
      <left style="thin">
        <color rgb="FF1A1A1A"/>
      </left>
      <right/>
      <top/>
      <bottom style="thin">
        <color rgb="FF1A1A1A"/>
      </bottom>
      <diagonal/>
    </border>
    <border>
      <left style="thin">
        <color rgb="FF1A1A1A"/>
      </left>
      <right style="thin">
        <color rgb="FF1A1A1A"/>
      </right>
      <top/>
      <bottom style="thin">
        <color rgb="FF1A1A1A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133">
    <xf numFmtId="0" fontId="0" fillId="0" borderId="0" xfId="0"/>
    <xf numFmtId="10" fontId="0" fillId="0" borderId="0" xfId="0" applyNumberFormat="1"/>
    <xf numFmtId="4" fontId="0" fillId="0" borderId="0" xfId="0" applyNumberFormat="1"/>
    <xf numFmtId="0" fontId="0" fillId="2" borderId="0" xfId="0" applyFill="1"/>
    <xf numFmtId="0" fontId="2" fillId="2" borderId="3" xfId="0" applyFont="1" applyFill="1" applyBorder="1" applyAlignment="1">
      <alignment horizontal="center"/>
    </xf>
    <xf numFmtId="0" fontId="0" fillId="2" borderId="3" xfId="0" applyFill="1" applyBorder="1"/>
    <xf numFmtId="10" fontId="0" fillId="2" borderId="3" xfId="0" applyNumberFormat="1" applyFill="1" applyBorder="1"/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4" fontId="6" fillId="2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vertical="center"/>
    </xf>
    <xf numFmtId="10" fontId="2" fillId="2" borderId="8" xfId="0" applyNumberFormat="1" applyFont="1" applyFill="1" applyBorder="1" applyAlignment="1">
      <alignment vertical="center"/>
    </xf>
    <xf numFmtId="4" fontId="7" fillId="2" borderId="9" xfId="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2" fillId="2" borderId="2" xfId="2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vertical="center"/>
    </xf>
    <xf numFmtId="10" fontId="2" fillId="2" borderId="2" xfId="0" applyNumberFormat="1" applyFont="1" applyFill="1" applyBorder="1" applyAlignment="1">
      <alignment vertical="center"/>
    </xf>
    <xf numFmtId="3" fontId="7" fillId="2" borderId="11" xfId="0" applyNumberFormat="1" applyFont="1" applyFill="1" applyBorder="1" applyAlignment="1">
      <alignment vertical="center"/>
    </xf>
    <xf numFmtId="4" fontId="8" fillId="0" borderId="12" xfId="0" applyNumberFormat="1" applyFont="1" applyBorder="1"/>
    <xf numFmtId="4" fontId="8" fillId="0" borderId="14" xfId="0" applyNumberFormat="1" applyFont="1" applyBorder="1"/>
    <xf numFmtId="3" fontId="8" fillId="0" borderId="15" xfId="0" applyNumberFormat="1" applyFont="1" applyBorder="1"/>
    <xf numFmtId="0" fontId="5" fillId="0" borderId="10" xfId="0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10" fontId="2" fillId="0" borderId="2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3" fontId="8" fillId="3" borderId="15" xfId="0" applyNumberFormat="1" applyFont="1" applyFill="1" applyBorder="1"/>
    <xf numFmtId="0" fontId="9" fillId="0" borderId="10" xfId="0" applyFont="1" applyBorder="1" applyAlignment="1">
      <alignment vertical="center"/>
    </xf>
    <xf numFmtId="4" fontId="8" fillId="0" borderId="17" xfId="0" applyNumberFormat="1" applyFont="1" applyBorder="1"/>
    <xf numFmtId="3" fontId="8" fillId="0" borderId="18" xfId="0" applyNumberFormat="1" applyFont="1" applyBorder="1"/>
    <xf numFmtId="4" fontId="8" fillId="0" borderId="0" xfId="0" applyNumberFormat="1" applyFont="1"/>
    <xf numFmtId="4" fontId="8" fillId="0" borderId="23" xfId="0" applyNumberFormat="1" applyFon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0" fontId="0" fillId="0" borderId="1" xfId="0" applyBorder="1"/>
    <xf numFmtId="10" fontId="0" fillId="0" borderId="1" xfId="0" applyNumberFormat="1" applyBorder="1"/>
    <xf numFmtId="4" fontId="0" fillId="0" borderId="1" xfId="0" applyNumberFormat="1" applyBorder="1"/>
    <xf numFmtId="3" fontId="0" fillId="0" borderId="27" xfId="0" applyNumberFormat="1" applyBorder="1"/>
    <xf numFmtId="4" fontId="0" fillId="0" borderId="27" xfId="0" applyNumberFormat="1" applyBorder="1"/>
    <xf numFmtId="4" fontId="8" fillId="4" borderId="25" xfId="0" applyNumberFormat="1" applyFont="1" applyFill="1" applyBorder="1"/>
    <xf numFmtId="4" fontId="0" fillId="4" borderId="27" xfId="0" applyNumberFormat="1" applyFill="1" applyBorder="1"/>
    <xf numFmtId="0" fontId="9" fillId="0" borderId="1" xfId="0" applyFont="1" applyBorder="1" applyAlignment="1">
      <alignment vertical="top" wrapText="1"/>
    </xf>
    <xf numFmtId="4" fontId="8" fillId="4" borderId="28" xfId="0" applyNumberFormat="1" applyFont="1" applyFill="1" applyBorder="1"/>
    <xf numFmtId="4" fontId="0" fillId="4" borderId="29" xfId="0" applyNumberFormat="1" applyFill="1" applyBorder="1"/>
    <xf numFmtId="3" fontId="11" fillId="0" borderId="30" xfId="2" applyNumberFormat="1" applyFont="1" applyBorder="1"/>
    <xf numFmtId="0" fontId="0" fillId="0" borderId="30" xfId="0" applyBorder="1"/>
    <xf numFmtId="3" fontId="7" fillId="0" borderId="1" xfId="2" applyNumberFormat="1" applyFont="1" applyBorder="1"/>
    <xf numFmtId="0" fontId="2" fillId="0" borderId="0" xfId="0" applyFont="1" applyAlignment="1">
      <alignment horizontal="center"/>
    </xf>
    <xf numFmtId="3" fontId="16" fillId="2" borderId="2" xfId="0" applyNumberFormat="1" applyFont="1" applyFill="1" applyBorder="1" applyAlignment="1">
      <alignment horizontal="right" vertical="center" wrapText="1"/>
    </xf>
    <xf numFmtId="3" fontId="15" fillId="2" borderId="2" xfId="0" applyNumberFormat="1" applyFont="1" applyFill="1" applyBorder="1" applyAlignment="1">
      <alignment vertical="center"/>
    </xf>
    <xf numFmtId="3" fontId="14" fillId="3" borderId="13" xfId="0" applyNumberFormat="1" applyFont="1" applyFill="1" applyBorder="1"/>
    <xf numFmtId="0" fontId="2" fillId="5" borderId="10" xfId="0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10" fontId="2" fillId="5" borderId="2" xfId="0" applyNumberFormat="1" applyFont="1" applyFill="1" applyBorder="1" applyAlignment="1">
      <alignment vertical="center"/>
    </xf>
    <xf numFmtId="3" fontId="7" fillId="5" borderId="16" xfId="0" applyNumberFormat="1" applyFont="1" applyFill="1" applyBorder="1" applyAlignment="1">
      <alignment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2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vertical="center"/>
    </xf>
    <xf numFmtId="10" fontId="2" fillId="5" borderId="21" xfId="0" applyNumberFormat="1" applyFont="1" applyFill="1" applyBorder="1" applyAlignment="1">
      <alignment vertical="center"/>
    </xf>
    <xf numFmtId="3" fontId="7" fillId="5" borderId="22" xfId="0" applyNumberFormat="1" applyFont="1" applyFill="1" applyBorder="1" applyAlignment="1">
      <alignment vertical="center"/>
    </xf>
    <xf numFmtId="0" fontId="0" fillId="0" borderId="31" xfId="0" applyBorder="1"/>
    <xf numFmtId="0" fontId="2" fillId="0" borderId="32" xfId="0" applyFont="1" applyBorder="1" applyAlignment="1">
      <alignment horizontal="center"/>
    </xf>
    <xf numFmtId="0" fontId="0" fillId="0" borderId="32" xfId="0" applyBorder="1"/>
    <xf numFmtId="10" fontId="0" fillId="0" borderId="32" xfId="0" applyNumberFormat="1" applyBorder="1"/>
    <xf numFmtId="4" fontId="0" fillId="0" borderId="33" xfId="0" applyNumberFormat="1" applyBorder="1"/>
    <xf numFmtId="0" fontId="0" fillId="0" borderId="34" xfId="0" applyBorder="1"/>
    <xf numFmtId="4" fontId="0" fillId="0" borderId="35" xfId="0" applyNumberFormat="1" applyBorder="1"/>
    <xf numFmtId="0" fontId="0" fillId="2" borderId="34" xfId="0" applyFill="1" applyBorder="1"/>
    <xf numFmtId="0" fontId="2" fillId="2" borderId="0" xfId="0" applyFont="1" applyFill="1" applyAlignment="1">
      <alignment horizontal="center"/>
    </xf>
    <xf numFmtId="10" fontId="0" fillId="2" borderId="0" xfId="0" applyNumberFormat="1" applyFill="1"/>
    <xf numFmtId="4" fontId="0" fillId="2" borderId="35" xfId="0" applyNumberFormat="1" applyFill="1" applyBorder="1"/>
    <xf numFmtId="0" fontId="2" fillId="2" borderId="37" xfId="0" applyFont="1" applyFill="1" applyBorder="1"/>
    <xf numFmtId="4" fontId="0" fillId="2" borderId="38" xfId="0" applyNumberFormat="1" applyFill="1" applyBorder="1"/>
    <xf numFmtId="0" fontId="13" fillId="0" borderId="39" xfId="0" applyFont="1" applyBorder="1"/>
    <xf numFmtId="4" fontId="0" fillId="0" borderId="36" xfId="0" applyNumberFormat="1" applyBorder="1"/>
    <xf numFmtId="0" fontId="9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4" xfId="0" applyFont="1" applyBorder="1"/>
    <xf numFmtId="0" fontId="9" fillId="0" borderId="0" xfId="0" applyFont="1"/>
    <xf numFmtId="0" fontId="2" fillId="0" borderId="35" xfId="0" applyFont="1" applyBorder="1"/>
    <xf numFmtId="0" fontId="0" fillId="0" borderId="35" xfId="0" applyBorder="1"/>
    <xf numFmtId="0" fontId="17" fillId="0" borderId="0" xfId="0" applyFont="1"/>
    <xf numFmtId="0" fontId="17" fillId="0" borderId="35" xfId="0" applyFont="1" applyBorder="1"/>
    <xf numFmtId="0" fontId="7" fillId="0" borderId="34" xfId="0" applyFont="1" applyBorder="1" applyAlignment="1">
      <alignment horizontal="left"/>
    </xf>
    <xf numFmtId="0" fontId="0" fillId="0" borderId="39" xfId="0" applyBorder="1" applyAlignment="1">
      <alignment horizontal="left"/>
    </xf>
    <xf numFmtId="0" fontId="10" fillId="0" borderId="40" xfId="0" applyFont="1" applyBorder="1" applyAlignment="1">
      <alignment horizontal="left" vertical="center"/>
    </xf>
    <xf numFmtId="0" fontId="0" fillId="0" borderId="41" xfId="0" applyBorder="1"/>
    <xf numFmtId="0" fontId="10" fillId="0" borderId="34" xfId="0" applyFont="1" applyBorder="1" applyAlignment="1">
      <alignment horizontal="left" vertical="center"/>
    </xf>
    <xf numFmtId="3" fontId="11" fillId="0" borderId="0" xfId="2" applyNumberFormat="1" applyFont="1"/>
    <xf numFmtId="0" fontId="10" fillId="0" borderId="39" xfId="0" applyFont="1" applyBorder="1" applyAlignment="1">
      <alignment horizontal="left" vertical="center"/>
    </xf>
    <xf numFmtId="0" fontId="0" fillId="0" borderId="36" xfId="0" applyBorder="1"/>
    <xf numFmtId="0" fontId="2" fillId="2" borderId="46" xfId="0" applyFont="1" applyFill="1" applyBorder="1"/>
    <xf numFmtId="0" fontId="2" fillId="2" borderId="47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left"/>
    </xf>
    <xf numFmtId="4" fontId="2" fillId="5" borderId="47" xfId="0" applyNumberFormat="1" applyFont="1" applyFill="1" applyBorder="1"/>
    <xf numFmtId="14" fontId="2" fillId="2" borderId="45" xfId="1" applyNumberFormat="1" applyFont="1" applyFill="1" applyBorder="1"/>
    <xf numFmtId="0" fontId="2" fillId="5" borderId="46" xfId="0" applyFont="1" applyFill="1" applyBorder="1"/>
    <xf numFmtId="0" fontId="2" fillId="2" borderId="47" xfId="0" applyFont="1" applyFill="1" applyBorder="1"/>
    <xf numFmtId="10" fontId="5" fillId="5" borderId="47" xfId="0" applyNumberFormat="1" applyFont="1" applyFill="1" applyBorder="1"/>
    <xf numFmtId="0" fontId="0" fillId="0" borderId="47" xfId="0" applyBorder="1"/>
    <xf numFmtId="4" fontId="0" fillId="2" borderId="45" xfId="0" applyNumberFormat="1" applyFill="1" applyBorder="1"/>
    <xf numFmtId="0" fontId="2" fillId="0" borderId="47" xfId="0" applyFont="1" applyBorder="1"/>
    <xf numFmtId="10" fontId="0" fillId="0" borderId="47" xfId="0" applyNumberFormat="1" applyBorder="1"/>
    <xf numFmtId="4" fontId="0" fillId="0" borderId="45" xfId="0" applyNumberFormat="1" applyBorder="1"/>
    <xf numFmtId="0" fontId="18" fillId="0" borderId="1" xfId="0" applyFont="1" applyBorder="1"/>
    <xf numFmtId="0" fontId="5" fillId="0" borderId="0" xfId="0" applyFont="1" applyAlignment="1">
      <alignment horizontal="left"/>
    </xf>
    <xf numFmtId="0" fontId="2" fillId="0" borderId="0" xfId="0" applyFont="1"/>
    <xf numFmtId="0" fontId="3" fillId="0" borderId="42" xfId="0" applyFont="1" applyBorder="1" applyAlignment="1">
      <alignment horizontal="right" wrapText="1"/>
    </xf>
    <xf numFmtId="0" fontId="3" fillId="0" borderId="43" xfId="0" applyFont="1" applyBorder="1" applyAlignment="1">
      <alignment horizontal="right" wrapText="1"/>
    </xf>
    <xf numFmtId="0" fontId="3" fillId="0" borderId="44" xfId="0" applyFont="1" applyBorder="1" applyAlignment="1">
      <alignment horizontal="right" wrapText="1"/>
    </xf>
    <xf numFmtId="0" fontId="12" fillId="0" borderId="0" xfId="0" applyFont="1" applyAlignment="1">
      <alignment horizontal="right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4" fillId="6" borderId="34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4" fillId="6" borderId="35" xfId="0" applyFont="1" applyFill="1" applyBorder="1" applyAlignment="1">
      <alignment horizontal="center"/>
    </xf>
    <xf numFmtId="0" fontId="11" fillId="0" borderId="3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2" fillId="7" borderId="34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0</xdr:col>
      <xdr:colOff>1181100</xdr:colOff>
      <xdr:row>6</xdr:row>
      <xdr:rowOff>0</xdr:rowOff>
    </xdr:to>
    <xdr:pic>
      <xdr:nvPicPr>
        <xdr:cNvPr id="2" name="Picture 17" descr="LOGO SECRETARIA final 2011">
          <a:extLst>
            <a:ext uri="{FF2B5EF4-FFF2-40B4-BE49-F238E27FC236}">
              <a16:creationId xmlns:a16="http://schemas.microsoft.com/office/drawing/2014/main" id="{0C8F897F-6318-415F-8BC6-64DB052C5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0" y="0"/>
          <a:ext cx="1174750" cy="1162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topLeftCell="A22" zoomScale="70" zoomScaleNormal="70" workbookViewId="0">
      <selection activeCell="B38" sqref="B38"/>
    </sheetView>
  </sheetViews>
  <sheetFormatPr defaultColWidth="11.42578125" defaultRowHeight="15"/>
  <cols>
    <col min="1" max="1" width="32.7109375" customWidth="1"/>
    <col min="2" max="2" width="13.42578125" customWidth="1"/>
    <col min="3" max="3" width="17.140625" customWidth="1"/>
    <col min="5" max="5" width="17" customWidth="1"/>
    <col min="8" max="8" width="24" bestFit="1" customWidth="1"/>
    <col min="9" max="9" width="13.42578125" bestFit="1" customWidth="1"/>
  </cols>
  <sheetData>
    <row r="1" spans="1:6">
      <c r="A1" s="67"/>
      <c r="B1" s="68"/>
      <c r="C1" s="69"/>
      <c r="D1" s="70"/>
      <c r="E1" s="71"/>
    </row>
    <row r="2" spans="1:6">
      <c r="A2" s="118" t="s">
        <v>0</v>
      </c>
      <c r="B2" s="119"/>
      <c r="C2" s="119"/>
      <c r="D2" s="119"/>
      <c r="E2" s="120"/>
    </row>
    <row r="3" spans="1:6">
      <c r="A3" s="118" t="s">
        <v>1</v>
      </c>
      <c r="B3" s="119"/>
      <c r="C3" s="119"/>
      <c r="D3" s="119"/>
      <c r="E3" s="120"/>
    </row>
    <row r="4" spans="1:6">
      <c r="A4" s="130" t="s">
        <v>2</v>
      </c>
      <c r="B4" s="131"/>
      <c r="C4" s="131"/>
      <c r="D4" s="131"/>
      <c r="E4" s="132"/>
    </row>
    <row r="5" spans="1:6">
      <c r="A5" s="121"/>
      <c r="B5" s="122"/>
      <c r="C5" s="122"/>
      <c r="D5" s="122"/>
      <c r="E5" s="123"/>
    </row>
    <row r="6" spans="1:6">
      <c r="A6" s="72"/>
      <c r="B6" s="53"/>
      <c r="D6" s="1"/>
      <c r="E6" s="73"/>
    </row>
    <row r="7" spans="1:6" ht="15.75">
      <c r="A7" s="124" t="s">
        <v>3</v>
      </c>
      <c r="B7" s="125"/>
      <c r="C7" s="125"/>
      <c r="D7" s="125"/>
      <c r="E7" s="126"/>
    </row>
    <row r="8" spans="1:6">
      <c r="A8" s="74"/>
      <c r="B8" s="75"/>
      <c r="C8" s="3"/>
      <c r="D8" s="76"/>
      <c r="E8" s="77"/>
      <c r="F8" s="3"/>
    </row>
    <row r="9" spans="1:6">
      <c r="A9" s="98" t="s">
        <v>4</v>
      </c>
      <c r="B9" s="99"/>
      <c r="C9" s="100"/>
      <c r="D9" s="101" t="s">
        <v>5</v>
      </c>
      <c r="E9" s="102">
        <v>44873</v>
      </c>
      <c r="F9" s="3"/>
    </row>
    <row r="10" spans="1:6">
      <c r="A10" s="98" t="s">
        <v>6</v>
      </c>
      <c r="B10" s="99"/>
      <c r="C10" s="99"/>
      <c r="D10" s="101" t="s">
        <v>7</v>
      </c>
      <c r="E10" s="54">
        <v>1031166539</v>
      </c>
      <c r="F10" s="3"/>
    </row>
    <row r="11" spans="1:6">
      <c r="A11" s="103" t="s">
        <v>8</v>
      </c>
      <c r="B11" s="108"/>
      <c r="C11" s="108"/>
      <c r="D11" s="109"/>
      <c r="E11" s="110"/>
      <c r="F11" s="3"/>
    </row>
    <row r="12" spans="1:6">
      <c r="A12" s="103" t="s">
        <v>9</v>
      </c>
      <c r="B12" s="104"/>
      <c r="C12" s="105" t="s">
        <v>10</v>
      </c>
      <c r="D12" s="106">
        <v>9</v>
      </c>
      <c r="E12" s="107"/>
      <c r="F12" s="3"/>
    </row>
    <row r="13" spans="1:6" ht="15.75" thickBot="1">
      <c r="A13" s="78"/>
      <c r="B13" s="4"/>
      <c r="C13" s="5"/>
      <c r="D13" s="6"/>
      <c r="E13" s="79"/>
      <c r="F13" s="3"/>
    </row>
    <row r="14" spans="1:6" ht="16.5" thickTop="1" thickBot="1">
      <c r="A14" s="7" t="s">
        <v>11</v>
      </c>
      <c r="B14" s="8" t="s">
        <v>12</v>
      </c>
      <c r="C14" s="8" t="s">
        <v>13</v>
      </c>
      <c r="D14" s="9" t="s">
        <v>14</v>
      </c>
      <c r="E14" s="10" t="s">
        <v>15</v>
      </c>
      <c r="F14" s="3"/>
    </row>
    <row r="15" spans="1:6" ht="15.75" thickTop="1">
      <c r="A15" s="11" t="s">
        <v>16</v>
      </c>
      <c r="B15" s="12"/>
      <c r="C15" s="13"/>
      <c r="D15" s="14"/>
      <c r="E15" s="15"/>
      <c r="F15" s="3"/>
    </row>
    <row r="16" spans="1:6">
      <c r="A16" s="16" t="s">
        <v>17</v>
      </c>
      <c r="B16" s="17" t="s">
        <v>18</v>
      </c>
      <c r="C16" s="55">
        <v>1880000</v>
      </c>
      <c r="D16" s="19"/>
      <c r="E16" s="20">
        <f>+C16</f>
        <v>1880000</v>
      </c>
      <c r="F16" s="3"/>
    </row>
    <row r="17" spans="1:9">
      <c r="A17" s="16" t="s">
        <v>19</v>
      </c>
      <c r="B17" s="17"/>
      <c r="C17" s="18"/>
      <c r="D17" s="19"/>
      <c r="E17" s="20"/>
      <c r="F17" s="3"/>
      <c r="H17" s="21" t="s">
        <v>20</v>
      </c>
      <c r="I17" s="56">
        <v>1880000</v>
      </c>
    </row>
    <row r="18" spans="1:9">
      <c r="A18" s="16" t="s">
        <v>21</v>
      </c>
      <c r="B18" s="17"/>
      <c r="C18" s="18"/>
      <c r="D18" s="19"/>
      <c r="E18" s="20"/>
      <c r="F18" s="3"/>
      <c r="H18" s="22" t="s">
        <v>22</v>
      </c>
      <c r="I18" s="23">
        <f>+I17*0.4</f>
        <v>752000</v>
      </c>
    </row>
    <row r="19" spans="1:9">
      <c r="A19" s="16" t="s">
        <v>23</v>
      </c>
      <c r="B19" s="17"/>
      <c r="C19" s="18"/>
      <c r="D19" s="19"/>
      <c r="E19" s="20"/>
      <c r="F19" s="3"/>
      <c r="H19" s="22" t="s">
        <v>24</v>
      </c>
      <c r="I19" s="23">
        <f>+I18*12.5/100</f>
        <v>94000</v>
      </c>
    </row>
    <row r="20" spans="1:9">
      <c r="A20" s="24" t="s">
        <v>25</v>
      </c>
      <c r="B20" s="25"/>
      <c r="C20" s="26"/>
      <c r="D20" s="27"/>
      <c r="E20" s="28"/>
      <c r="H20" s="22" t="s">
        <v>26</v>
      </c>
      <c r="I20" s="23">
        <f>+I18*0.16</f>
        <v>120320</v>
      </c>
    </row>
    <row r="21" spans="1:9">
      <c r="A21" s="24" t="s">
        <v>27</v>
      </c>
      <c r="B21" s="25" t="s">
        <v>28</v>
      </c>
      <c r="C21" s="26"/>
      <c r="D21" s="27">
        <v>0</v>
      </c>
      <c r="E21" s="28">
        <f>+D21*C21</f>
        <v>0</v>
      </c>
      <c r="H21" s="22" t="s">
        <v>29</v>
      </c>
      <c r="I21" s="23"/>
    </row>
    <row r="22" spans="1:9">
      <c r="A22" s="24" t="s">
        <v>30</v>
      </c>
      <c r="B22" s="25"/>
      <c r="C22" s="26"/>
      <c r="D22" s="27"/>
      <c r="E22" s="28">
        <f>+D22*C22</f>
        <v>0</v>
      </c>
      <c r="H22" s="22" t="s">
        <v>31</v>
      </c>
      <c r="I22" s="23">
        <v>0</v>
      </c>
    </row>
    <row r="23" spans="1:9">
      <c r="A23" s="24" t="s">
        <v>32</v>
      </c>
      <c r="B23" s="25" t="s">
        <v>33</v>
      </c>
      <c r="C23" s="26">
        <f>+C16-B46</f>
        <v>1880000</v>
      </c>
      <c r="D23" s="29">
        <v>9.6600000000000002E-3</v>
      </c>
      <c r="E23" s="28">
        <f>+D23*C23</f>
        <v>18160.8</v>
      </c>
      <c r="H23" s="22" t="s">
        <v>34</v>
      </c>
      <c r="I23" s="23">
        <f>+I17-I22</f>
        <v>1880000</v>
      </c>
    </row>
    <row r="24" spans="1:9">
      <c r="A24" s="24" t="s">
        <v>35</v>
      </c>
      <c r="B24" s="25"/>
      <c r="C24" s="26"/>
      <c r="D24" s="27"/>
      <c r="E24" s="28"/>
      <c r="H24" s="22" t="s">
        <v>36</v>
      </c>
      <c r="I24" s="23">
        <f>+I23*0.25</f>
        <v>470000</v>
      </c>
    </row>
    <row r="25" spans="1:9">
      <c r="A25" s="24" t="s">
        <v>37</v>
      </c>
      <c r="B25" s="25"/>
      <c r="C25" s="26"/>
      <c r="D25" s="27"/>
      <c r="E25" s="28"/>
      <c r="H25" s="22" t="s">
        <v>34</v>
      </c>
      <c r="I25" s="23">
        <f>+I23-I24</f>
        <v>1410000</v>
      </c>
    </row>
    <row r="26" spans="1:9">
      <c r="A26" s="24" t="s">
        <v>38</v>
      </c>
      <c r="B26" s="25"/>
      <c r="C26" s="30"/>
      <c r="D26" s="27"/>
      <c r="E26" s="28"/>
      <c r="H26" s="22" t="s">
        <v>39</v>
      </c>
      <c r="I26" s="31">
        <v>0</v>
      </c>
    </row>
    <row r="27" spans="1:9">
      <c r="A27" s="32"/>
      <c r="B27" s="25"/>
      <c r="C27" s="30"/>
      <c r="D27" s="27"/>
      <c r="E27" s="28"/>
      <c r="H27" s="22" t="s">
        <v>40</v>
      </c>
      <c r="I27" s="31">
        <v>0</v>
      </c>
    </row>
    <row r="28" spans="1:9" ht="15.75" thickBot="1">
      <c r="A28" s="57" t="s">
        <v>41</v>
      </c>
      <c r="B28" s="58"/>
      <c r="C28" s="59"/>
      <c r="D28" s="60"/>
      <c r="E28" s="61">
        <f>+E23+E21+E22</f>
        <v>18160.8</v>
      </c>
      <c r="H28" s="33" t="s">
        <v>42</v>
      </c>
      <c r="I28" s="34">
        <f>+I25-I26-I27</f>
        <v>1410000</v>
      </c>
    </row>
    <row r="29" spans="1:9" ht="15.75" thickBot="1">
      <c r="A29" s="62" t="s">
        <v>43</v>
      </c>
      <c r="B29" s="63" t="s">
        <v>44</v>
      </c>
      <c r="C29" s="64"/>
      <c r="D29" s="65"/>
      <c r="E29" s="66">
        <f>+E16-E28</f>
        <v>1861839.2</v>
      </c>
      <c r="H29" s="35"/>
      <c r="I29" s="35"/>
    </row>
    <row r="30" spans="1:9">
      <c r="A30" s="72"/>
      <c r="B30" s="53"/>
      <c r="D30" s="1"/>
      <c r="E30" s="73"/>
      <c r="H30" s="36" t="s">
        <v>45</v>
      </c>
      <c r="I30" s="37"/>
    </row>
    <row r="31" spans="1:9">
      <c r="A31" s="80" t="s">
        <v>46</v>
      </c>
      <c r="B31" s="53"/>
      <c r="C31" s="111" t="s">
        <v>47</v>
      </c>
      <c r="D31" s="41"/>
      <c r="E31" s="81"/>
      <c r="H31" s="38"/>
      <c r="I31" s="39"/>
    </row>
    <row r="32" spans="1:9">
      <c r="A32" s="72" t="s">
        <v>48</v>
      </c>
      <c r="B32" s="53"/>
      <c r="C32" s="112" t="s">
        <v>48</v>
      </c>
      <c r="D32" s="82"/>
      <c r="E32" s="83"/>
      <c r="H32" s="38" t="s">
        <v>42</v>
      </c>
      <c r="I32" s="43">
        <f>+I28</f>
        <v>1410000</v>
      </c>
    </row>
    <row r="33" spans="1:9">
      <c r="A33" s="84" t="s">
        <v>49</v>
      </c>
      <c r="B33" s="53"/>
      <c r="C33" s="113" t="s">
        <v>50</v>
      </c>
      <c r="D33" s="85"/>
      <c r="E33" s="86"/>
      <c r="H33" s="38" t="s">
        <v>51</v>
      </c>
      <c r="I33" s="43">
        <v>38004</v>
      </c>
    </row>
    <row r="34" spans="1:9">
      <c r="A34" s="72"/>
      <c r="E34" s="87"/>
      <c r="H34" s="38" t="s">
        <v>52</v>
      </c>
      <c r="I34" s="44">
        <f>+I32/I33</f>
        <v>37.101357751815598</v>
      </c>
    </row>
    <row r="35" spans="1:9">
      <c r="A35" s="72" t="s">
        <v>53</v>
      </c>
      <c r="B35" s="53"/>
      <c r="D35" s="1"/>
      <c r="E35" s="73"/>
      <c r="H35" s="38" t="s">
        <v>54</v>
      </c>
      <c r="I35" s="44">
        <f>+(I34-95)*0.19</f>
        <v>-11.000742027155036</v>
      </c>
    </row>
    <row r="36" spans="1:9">
      <c r="A36" s="72" t="s">
        <v>55</v>
      </c>
      <c r="E36" s="87"/>
      <c r="H36" s="45" t="s">
        <v>56</v>
      </c>
      <c r="I36" s="46">
        <f>+I35*38004</f>
        <v>-418072.2</v>
      </c>
    </row>
    <row r="37" spans="1:9" ht="15" customHeight="1">
      <c r="A37" s="72"/>
      <c r="B37" s="88"/>
      <c r="C37" s="88"/>
      <c r="D37" s="88"/>
      <c r="E37" s="89"/>
      <c r="H37" s="48" t="s">
        <v>57</v>
      </c>
      <c r="I37" s="49">
        <f>+(I36/I32)*100</f>
        <v>-29.650510638297874</v>
      </c>
    </row>
    <row r="38" spans="1:9" ht="23.25" customHeight="1">
      <c r="A38" s="90" t="s">
        <v>58</v>
      </c>
      <c r="B38" s="88"/>
      <c r="C38" s="88"/>
      <c r="D38" s="88"/>
      <c r="E38" s="89"/>
    </row>
    <row r="39" spans="1:9" ht="81" customHeight="1">
      <c r="A39" s="127" t="s">
        <v>59</v>
      </c>
      <c r="B39" s="128"/>
      <c r="C39" s="128"/>
      <c r="D39" s="128"/>
      <c r="E39" s="129"/>
    </row>
    <row r="40" spans="1:9">
      <c r="A40" s="91"/>
      <c r="B40" s="47"/>
      <c r="C40" s="42"/>
      <c r="D40" s="40"/>
      <c r="E40" s="81"/>
    </row>
    <row r="41" spans="1:9">
      <c r="A41" s="72"/>
      <c r="B41" s="53"/>
      <c r="D41" s="1"/>
      <c r="E41" s="73"/>
    </row>
    <row r="42" spans="1:9">
      <c r="A42" s="92" t="s">
        <v>60</v>
      </c>
      <c r="B42" s="50">
        <f>+I17*0.4</f>
        <v>752000</v>
      </c>
      <c r="C42" s="51"/>
      <c r="D42" s="51"/>
      <c r="E42" s="93"/>
    </row>
    <row r="43" spans="1:9">
      <c r="A43" s="94" t="s">
        <v>61</v>
      </c>
      <c r="B43" s="95">
        <f>B42*12.5/100</f>
        <v>94000</v>
      </c>
      <c r="E43" s="87"/>
    </row>
    <row r="44" spans="1:9">
      <c r="A44" s="94" t="s">
        <v>62</v>
      </c>
      <c r="B44" s="95">
        <f>B42*16/100</f>
        <v>120320</v>
      </c>
      <c r="E44" s="87"/>
    </row>
    <row r="45" spans="1:9" ht="15" customHeight="1">
      <c r="A45" s="94" t="s">
        <v>63</v>
      </c>
      <c r="B45" s="95"/>
      <c r="E45" s="73"/>
    </row>
    <row r="46" spans="1:9">
      <c r="A46" s="96" t="s">
        <v>64</v>
      </c>
      <c r="B46" s="52">
        <v>0</v>
      </c>
      <c r="C46" s="40"/>
      <c r="D46" s="40"/>
      <c r="E46" s="97"/>
    </row>
    <row r="47" spans="1:9" ht="61.5" customHeight="1" thickBot="1">
      <c r="A47" s="114" t="s">
        <v>65</v>
      </c>
      <c r="B47" s="115"/>
      <c r="C47" s="115"/>
      <c r="D47" s="115"/>
      <c r="E47" s="116"/>
    </row>
    <row r="48" spans="1:9">
      <c r="A48" s="117"/>
      <c r="B48" s="117"/>
      <c r="C48" s="117"/>
      <c r="D48" s="117"/>
      <c r="E48" s="117"/>
    </row>
    <row r="49" spans="2:5">
      <c r="B49" s="53"/>
      <c r="D49" s="1"/>
      <c r="E49" s="2"/>
    </row>
    <row r="50" spans="2:5">
      <c r="B50" s="53"/>
      <c r="D50" s="1"/>
      <c r="E50" s="2"/>
    </row>
  </sheetData>
  <mergeCells count="8">
    <mergeCell ref="A47:E47"/>
    <mergeCell ref="A48:E48"/>
    <mergeCell ref="A2:E2"/>
    <mergeCell ref="A3:E3"/>
    <mergeCell ref="A4:E4"/>
    <mergeCell ref="A5:E5"/>
    <mergeCell ref="A7:E7"/>
    <mergeCell ref="A39:E3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7" ma:contentTypeDescription="Crear nuevo documento." ma:contentTypeScope="" ma:versionID="41bd271f28602cbb13c01ca227b1701a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f43919386926e1a049bbb51c2df4b203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TaxCatchAll xmlns="f70d6925-5891-4b80-8091-fb9b9ba1923c" xsi:nil="true"/>
  </documentManagement>
</p:properties>
</file>

<file path=customXml/itemProps1.xml><?xml version="1.0" encoding="utf-8"?>
<ds:datastoreItem xmlns:ds="http://schemas.openxmlformats.org/officeDocument/2006/customXml" ds:itemID="{C4CB3018-E88E-4CE3-9D2D-5306723D39ED}"/>
</file>

<file path=customXml/itemProps2.xml><?xml version="1.0" encoding="utf-8"?>
<ds:datastoreItem xmlns:ds="http://schemas.openxmlformats.org/officeDocument/2006/customXml" ds:itemID="{AF44BDE6-AADD-4FA0-93AF-177291D380D0}"/>
</file>

<file path=customXml/itemProps3.xml><?xml version="1.0" encoding="utf-8"?>
<ds:datastoreItem xmlns:ds="http://schemas.openxmlformats.org/officeDocument/2006/customXml" ds:itemID="{22166798-FB52-4544-9F39-2AC2D90439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Hugo Eduardo Rios Rivera</cp:lastModifiedBy>
  <cp:revision/>
  <dcterms:created xsi:type="dcterms:W3CDTF">2021-04-19T11:07:39Z</dcterms:created>
  <dcterms:modified xsi:type="dcterms:W3CDTF">2022-11-09T23:43:07Z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