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E CLUB UNIÓN 2022\"/>
    </mc:Choice>
  </mc:AlternateContent>
  <xr:revisionPtr revIDLastSave="0" documentId="13_ncr:1_{23189E18-4217-46CC-B610-B7E5F2CA1513}" xr6:coauthVersionLast="47" xr6:coauthVersionMax="47" xr10:uidLastSave="{00000000-0000-0000-0000-000000000000}"/>
  <bookViews>
    <workbookView xWindow="-108" yWindow="-108" windowWidth="23256" windowHeight="12576" activeTab="2" xr2:uid="{1F8B8F29-15BD-4E45-8A54-5CB663CC80E4}"/>
  </bookViews>
  <sheets>
    <sheet name="SEDE B" sheetId="2" r:id="rId1"/>
    <sheet name="SEDE C" sheetId="3" r:id="rId2"/>
    <sheet name="Hoja1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1" i="1" l="1"/>
  <c r="O9" i="1"/>
  <c r="O7" i="1"/>
  <c r="L10" i="1"/>
  <c r="J7" i="2"/>
  <c r="H16" i="3"/>
  <c r="H17" i="3" s="1"/>
  <c r="H10" i="3"/>
  <c r="H9" i="3"/>
  <c r="H21" i="2"/>
  <c r="H16" i="2"/>
  <c r="H17" i="2" s="1"/>
  <c r="H10" i="2"/>
  <c r="H9" i="2"/>
  <c r="H11" i="2" s="1"/>
  <c r="H13" i="2" s="1"/>
  <c r="H11" i="3" l="1"/>
  <c r="H13" i="3" s="1"/>
  <c r="H18" i="3" s="1"/>
  <c r="H19" i="3" s="1"/>
  <c r="H20" i="3" s="1"/>
  <c r="H18" i="2"/>
  <c r="H19" i="2"/>
  <c r="H20" i="2" s="1"/>
  <c r="H22" i="2" s="1"/>
  <c r="H21" i="3" l="1"/>
  <c r="H22" i="3" s="1"/>
  <c r="K9" i="1"/>
  <c r="J18" i="1" a="1"/>
  <c r="J18" i="1" s="1"/>
  <c r="J9" i="1"/>
  <c r="E4" i="1"/>
  <c r="C20" i="1"/>
  <c r="D14" i="1"/>
  <c r="D10" i="1"/>
  <c r="D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<sst xmlns="http://schemas.openxmlformats.org/spreadsheetml/2006/main" count="120" uniqueCount="83">
  <si>
    <t>DESCRIPCIÓN</t>
  </si>
  <si>
    <t>SALARIO BASICO</t>
  </si>
  <si>
    <t>PRESTACIONES SOCIALES</t>
  </si>
  <si>
    <t>Cesantías</t>
  </si>
  <si>
    <t>Intereses de las cesantías</t>
  </si>
  <si>
    <t>Primas</t>
  </si>
  <si>
    <t>Vacaciones</t>
  </si>
  <si>
    <t>SEGURIDAD SOCIAL</t>
  </si>
  <si>
    <t>Pension</t>
  </si>
  <si>
    <t>Salud</t>
  </si>
  <si>
    <t>ARL</t>
  </si>
  <si>
    <t>OTROS</t>
  </si>
  <si>
    <t>Caja de compensación</t>
  </si>
  <si>
    <t>Subsidio de transporte</t>
  </si>
  <si>
    <t>Recargo dominical, festivo y nocturno</t>
  </si>
  <si>
    <t>Dotación y EPP, SGSST</t>
  </si>
  <si>
    <t>Examen de ingreso y egreso</t>
  </si>
  <si>
    <t>COSTOS DE OFICINA</t>
  </si>
  <si>
    <t>Asesoría legal, tributaria y médica</t>
  </si>
  <si>
    <t>Personal administrativo no facturado (Sueldo + prestaciones)</t>
  </si>
  <si>
    <t>Personal profesional no facturado</t>
  </si>
  <si>
    <t>Gastos de representación</t>
  </si>
  <si>
    <t>Capacitación de personal</t>
  </si>
  <si>
    <t>Seguros oficina de consultor</t>
  </si>
  <si>
    <t>Costos propuesta</t>
  </si>
  <si>
    <t>Documentación técnica</t>
  </si>
  <si>
    <t xml:space="preserve">HONORARIOS </t>
  </si>
  <si>
    <t xml:space="preserve">PORCENTAJE </t>
  </si>
  <si>
    <t>ADMINISTRACIÓN</t>
  </si>
  <si>
    <t>IMPUESTOS</t>
  </si>
  <si>
    <t>ESTAMPILLA PRO-UIS 2,2% SOBRE EL V/R</t>
  </si>
  <si>
    <t>TOTAL DEL CONTRATO</t>
  </si>
  <si>
    <t>ESTAMPILLA PRO-HOSPITAL 2,2% SOBRE EL</t>
  </si>
  <si>
    <t>V/R TOTAL DEL CONTRATO</t>
  </si>
  <si>
    <t>IMPUESTO DE INDUSTRIA Y COMERCIO, 1%</t>
  </si>
  <si>
    <t>SOBRE EL V/R TOTAL DEL CONTRATO</t>
  </si>
  <si>
    <t>AUTORRETENCIÓN ESPECIAL SOBRE EL V/R</t>
  </si>
  <si>
    <t>TOTAL DEL CONTRATO (0,8%)</t>
  </si>
  <si>
    <t>GARANTÍAS</t>
  </si>
  <si>
    <t>CUMPLIMIENTO DEL CONTRATO</t>
  </si>
  <si>
    <t>PAGO DE SALARIOS, PRESTACIONES SOCIALES</t>
  </si>
  <si>
    <t>LEGALES E INDEMNIZACIONES LABORALES</t>
  </si>
  <si>
    <t>CALIDAD DEL SERVICIO</t>
  </si>
  <si>
    <t>COSTOS FINANCIEROS</t>
  </si>
  <si>
    <t>CALCULO VALOR DE INTERVENTORIA</t>
  </si>
  <si>
    <t>PLAZO DE EJECUCION</t>
  </si>
  <si>
    <t>1. COSTOS DIRECTOS DE PERSONAL</t>
  </si>
  <si>
    <t>CANT</t>
  </si>
  <si>
    <t>DESCRIPCION</t>
  </si>
  <si>
    <t>TIEMPO</t>
  </si>
  <si>
    <t>MESES</t>
  </si>
  <si>
    <t>VALOR MENSUAL</t>
  </si>
  <si>
    <t>VALOR PARCIAL</t>
  </si>
  <si>
    <t>Profesional 1. Profesional HSE</t>
  </si>
  <si>
    <t>Profesional 2. Residente de Interventoría</t>
  </si>
  <si>
    <t>SUBTOTAL COSTOS DIRECTOS DE PERSONAL</t>
  </si>
  <si>
    <t>FACTOR MULTIPLICADOR</t>
  </si>
  <si>
    <t>A= TOTAL COSTOS DIRECTOS DE PERSONAL</t>
  </si>
  <si>
    <t>2. OTROS COSTOS DIRECTOS</t>
  </si>
  <si>
    <t>ITEM</t>
  </si>
  <si>
    <t>UNIDAD</t>
  </si>
  <si>
    <t>CANTIDAD</t>
  </si>
  <si>
    <t>2.1</t>
  </si>
  <si>
    <t>Edición de Informes, Fotografías, planos</t>
  </si>
  <si>
    <t>Und</t>
  </si>
  <si>
    <t>B =TOTAL OTROS COSTOS DIRECTOS</t>
  </si>
  <si>
    <t>C= (A+B) TOTAL COSTOS DE LA INTERVENTORIA</t>
  </si>
  <si>
    <t>D= FACTOR ADMINISTRACIÓN ( %)</t>
  </si>
  <si>
    <t>VALOR TOTAL DE LA INTERVENTORIA ANTES DE IVA (C+D)</t>
  </si>
  <si>
    <t>IVA</t>
  </si>
  <si>
    <t>VALOR TOTAL DE LA INTERVENTORIA DESPUES DE IVA</t>
  </si>
  <si>
    <t>2 MESES</t>
  </si>
  <si>
    <t>CONSTRUCCIÓN DE MURO DE CONTENCIÓN Y MEJORAMIENTO DE LA CIRCULACIÓN EN LA IE CLUB UNIÓN - SEDE C</t>
  </si>
  <si>
    <t>1,5 meses</t>
  </si>
  <si>
    <t>cdp</t>
  </si>
  <si>
    <t>CDP</t>
  </si>
  <si>
    <t xml:space="preserve">ANALISIS DEL PORCENTAJE DE ADMINISTRACIÓN </t>
  </si>
  <si>
    <t>SEDE B</t>
  </si>
  <si>
    <t>SEDE C</t>
  </si>
  <si>
    <t>Realizar reparación de pisos, paredes internas y externas de la Institución educativa Club Unión sede B</t>
  </si>
  <si>
    <t>TOTAL</t>
  </si>
  <si>
    <t>NOTA, Los presentes porcentajes corresponden maximos aplicables, siempre y cuando sea demosatrable y debidamente justificado por el contratista. La institución educativa no reconocerá valores que no se encuentren debidamente soportados</t>
  </si>
  <si>
    <t>GASTOS BANCARIOS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</si>
</sst>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8" formatCode="_-&quot;$&quot;\ * #,##0_-;\-&quot;$&quot;\ * #,##0_-;_-&quot;$&quot;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b/>
      <sz val="7"/>
      <color rgb="FF000000"/>
      <name val="Arial"/>
      <family val="2"/>
    </font>
    <font>
      <b/>
      <sz val="14.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.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BEBEBE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D96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6A6A6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9">
    <xf numFmtId="0" fontId="0" fillId="0" borderId="0" xfId="0"/>
    <xf numFmtId="10" fontId="0" fillId="0" borderId="0" xfId="0" applyNumberFormat="1"/>
    <xf numFmtId="10" fontId="4" fillId="0" borderId="8" xfId="0" applyNumberFormat="1" applyFont="1" applyBorder="1" applyAlignment="1">
      <alignment horizontal="right" vertical="center" wrapText="1"/>
    </xf>
    <xf numFmtId="10" fontId="5" fillId="2" borderId="8" xfId="0" applyNumberFormat="1" applyFont="1" applyFill="1" applyBorder="1" applyAlignment="1">
      <alignment horizontal="right" vertical="center" wrapText="1"/>
    </xf>
    <xf numFmtId="10" fontId="3" fillId="0" borderId="8" xfId="0" applyNumberFormat="1" applyFont="1" applyBorder="1" applyAlignment="1">
      <alignment horizontal="right" vertical="center" wrapText="1"/>
    </xf>
    <xf numFmtId="10" fontId="6" fillId="2" borderId="8" xfId="0" applyNumberFormat="1" applyFont="1" applyFill="1" applyBorder="1" applyAlignment="1">
      <alignment horizontal="right" vertical="center" wrapText="1"/>
    </xf>
    <xf numFmtId="0" fontId="4" fillId="0" borderId="9" xfId="0" applyFont="1" applyBorder="1" applyAlignment="1">
      <alignment vertical="center" wrapText="1"/>
    </xf>
    <xf numFmtId="43" fontId="0" fillId="0" borderId="0" xfId="1" applyFont="1"/>
    <xf numFmtId="0" fontId="7" fillId="0" borderId="5" xfId="0" applyFont="1" applyBorder="1" applyAlignment="1">
      <alignment horizontal="center" vertical="center" wrapText="1"/>
    </xf>
    <xf numFmtId="9" fontId="7" fillId="0" borderId="8" xfId="0" applyNumberFormat="1" applyFont="1" applyBorder="1" applyAlignment="1">
      <alignment horizontal="center" vertical="center" wrapText="1"/>
    </xf>
    <xf numFmtId="10" fontId="9" fillId="3" borderId="8" xfId="0" applyNumberFormat="1" applyFont="1" applyFill="1" applyBorder="1" applyAlignment="1">
      <alignment horizontal="left" vertical="center" wrapText="1" indent="5"/>
    </xf>
    <xf numFmtId="10" fontId="8" fillId="0" borderId="8" xfId="0" applyNumberFormat="1" applyFont="1" applyBorder="1" applyAlignment="1">
      <alignment horizontal="left" vertical="center" wrapText="1" indent="5"/>
    </xf>
    <xf numFmtId="0" fontId="8" fillId="0" borderId="5" xfId="0" applyFont="1" applyBorder="1" applyAlignment="1">
      <alignment vertical="center" wrapText="1"/>
    </xf>
    <xf numFmtId="10" fontId="8" fillId="0" borderId="8" xfId="0" applyNumberFormat="1" applyFont="1" applyBorder="1" applyAlignment="1">
      <alignment horizontal="right" vertical="center" wrapText="1"/>
    </xf>
    <xf numFmtId="10" fontId="9" fillId="3" borderId="8" xfId="0" applyNumberFormat="1" applyFont="1" applyFill="1" applyBorder="1" applyAlignment="1">
      <alignment horizontal="right" vertical="center" wrapText="1"/>
    </xf>
    <xf numFmtId="0" fontId="13" fillId="0" borderId="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 wrapText="1"/>
    </xf>
    <xf numFmtId="0" fontId="13" fillId="0" borderId="10" xfId="0" applyFont="1" applyBorder="1" applyAlignment="1">
      <alignment horizontal="center" vertical="center" wrapText="1"/>
    </xf>
    <xf numFmtId="9" fontId="13" fillId="0" borderId="8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8" fontId="13" fillId="0" borderId="8" xfId="0" applyNumberFormat="1" applyFont="1" applyBorder="1" applyAlignment="1">
      <alignment horizontal="center" vertical="center" wrapText="1"/>
    </xf>
    <xf numFmtId="44" fontId="13" fillId="0" borderId="8" xfId="2" applyFont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 wrapText="1" indent="1"/>
    </xf>
    <xf numFmtId="0" fontId="11" fillId="0" borderId="8" xfId="0" applyFont="1" applyBorder="1" applyAlignment="1">
      <alignment horizontal="left" vertical="center" wrapText="1" indent="1"/>
    </xf>
    <xf numFmtId="0" fontId="13" fillId="0" borderId="10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44" fontId="13" fillId="0" borderId="8" xfId="2" applyFont="1" applyBorder="1" applyAlignment="1">
      <alignment vertical="center" wrapText="1"/>
    </xf>
    <xf numFmtId="10" fontId="11" fillId="0" borderId="8" xfId="0" applyNumberFormat="1" applyFont="1" applyBorder="1" applyAlignment="1">
      <alignment horizontal="right" vertical="center" wrapText="1"/>
    </xf>
    <xf numFmtId="164" fontId="0" fillId="0" borderId="0" xfId="1" applyNumberFormat="1" applyFont="1"/>
    <xf numFmtId="44" fontId="0" fillId="0" borderId="0" xfId="0" applyNumberFormat="1"/>
    <xf numFmtId="0" fontId="4" fillId="0" borderId="12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10" fontId="8" fillId="0" borderId="11" xfId="0" applyNumberFormat="1" applyFont="1" applyBorder="1" applyAlignment="1">
      <alignment horizontal="right" vertical="center" wrapText="1"/>
    </xf>
    <xf numFmtId="10" fontId="8" fillId="0" borderId="10" xfId="0" applyNumberFormat="1" applyFont="1" applyBorder="1" applyAlignment="1">
      <alignment horizontal="right" vertical="center" wrapText="1"/>
    </xf>
    <xf numFmtId="0" fontId="9" fillId="3" borderId="13" xfId="0" applyFont="1" applyFill="1" applyBorder="1" applyAlignment="1">
      <alignment vertical="center" wrapText="1"/>
    </xf>
    <xf numFmtId="0" fontId="9" fillId="3" borderId="9" xfId="0" applyFont="1" applyFill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0" fontId="3" fillId="0" borderId="13" xfId="0" applyNumberFormat="1" applyFont="1" applyBorder="1" applyAlignment="1">
      <alignment horizontal="right" vertical="center" wrapText="1" indent="5"/>
    </xf>
    <xf numFmtId="10" fontId="3" fillId="0" borderId="9" xfId="0" applyNumberFormat="1" applyFont="1" applyBorder="1" applyAlignment="1">
      <alignment horizontal="right" vertical="center" wrapText="1" indent="5"/>
    </xf>
    <xf numFmtId="9" fontId="5" fillId="2" borderId="13" xfId="0" applyNumberFormat="1" applyFont="1" applyFill="1" applyBorder="1" applyAlignment="1">
      <alignment horizontal="right" vertical="center" wrapText="1" indent="4"/>
    </xf>
    <xf numFmtId="9" fontId="5" fillId="2" borderId="9" xfId="0" applyNumberFormat="1" applyFont="1" applyFill="1" applyBorder="1" applyAlignment="1">
      <alignment horizontal="right" vertical="center" wrapText="1" indent="4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10" fontId="5" fillId="2" borderId="13" xfId="0" applyNumberFormat="1" applyFont="1" applyFill="1" applyBorder="1" applyAlignment="1">
      <alignment horizontal="right" vertical="center" wrapText="1" indent="4"/>
    </xf>
    <xf numFmtId="10" fontId="5" fillId="2" borderId="9" xfId="0" applyNumberFormat="1" applyFont="1" applyFill="1" applyBorder="1" applyAlignment="1">
      <alignment horizontal="right" vertical="center" wrapText="1" indent="4"/>
    </xf>
    <xf numFmtId="10" fontId="3" fillId="0" borderId="13" xfId="0" applyNumberFormat="1" applyFont="1" applyBorder="1" applyAlignment="1">
      <alignment horizontal="right" vertical="center" wrapText="1" indent="4"/>
    </xf>
    <xf numFmtId="10" fontId="3" fillId="0" borderId="9" xfId="0" applyNumberFormat="1" applyFont="1" applyBorder="1" applyAlignment="1">
      <alignment horizontal="right" vertical="center" wrapText="1" indent="4"/>
    </xf>
    <xf numFmtId="0" fontId="5" fillId="2" borderId="13" xfId="0" applyFont="1" applyFill="1" applyBorder="1" applyAlignment="1">
      <alignment vertical="center" wrapText="1"/>
    </xf>
    <xf numFmtId="0" fontId="5" fillId="2" borderId="14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11" fillId="0" borderId="13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10" borderId="13" xfId="0" applyFont="1" applyFill="1" applyBorder="1" applyAlignment="1">
      <alignment vertical="center" wrapText="1"/>
    </xf>
    <xf numFmtId="0" fontId="11" fillId="10" borderId="14" xfId="0" applyFont="1" applyFill="1" applyBorder="1" applyAlignment="1">
      <alignment vertical="center" wrapText="1"/>
    </xf>
    <xf numFmtId="0" fontId="11" fillId="10" borderId="9" xfId="0" applyFont="1" applyFill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1" fillId="7" borderId="13" xfId="0" applyFont="1" applyFill="1" applyBorder="1" applyAlignment="1">
      <alignment vertical="center" wrapText="1"/>
    </xf>
    <xf numFmtId="0" fontId="11" fillId="7" borderId="14" xfId="0" applyFont="1" applyFill="1" applyBorder="1" applyAlignment="1">
      <alignment vertical="center" wrapText="1"/>
    </xf>
    <xf numFmtId="0" fontId="11" fillId="7" borderId="9" xfId="0" applyFont="1" applyFill="1" applyBorder="1" applyAlignment="1">
      <alignment vertical="center" wrapText="1"/>
    </xf>
    <xf numFmtId="0" fontId="13" fillId="0" borderId="13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1" fillId="7" borderId="13" xfId="0" applyFont="1" applyFill="1" applyBorder="1" applyAlignment="1">
      <alignment horizontal="left" vertical="center" wrapText="1" indent="15"/>
    </xf>
    <xf numFmtId="0" fontId="11" fillId="7" borderId="14" xfId="0" applyFont="1" applyFill="1" applyBorder="1" applyAlignment="1">
      <alignment horizontal="left" vertical="center" wrapText="1" indent="15"/>
    </xf>
    <xf numFmtId="0" fontId="11" fillId="7" borderId="9" xfId="0" applyFont="1" applyFill="1" applyBorder="1" applyAlignment="1">
      <alignment horizontal="left" vertical="center" wrapText="1" indent="15"/>
    </xf>
    <xf numFmtId="0" fontId="11" fillId="8" borderId="13" xfId="0" applyFont="1" applyFill="1" applyBorder="1" applyAlignment="1">
      <alignment horizontal="right" vertical="center" wrapText="1"/>
    </xf>
    <xf numFmtId="0" fontId="11" fillId="8" borderId="14" xfId="0" applyFont="1" applyFill="1" applyBorder="1" applyAlignment="1">
      <alignment horizontal="right" vertical="center" wrapText="1"/>
    </xf>
    <xf numFmtId="0" fontId="11" fillId="8" borderId="9" xfId="0" applyFont="1" applyFill="1" applyBorder="1" applyAlignment="1">
      <alignment horizontal="right" vertical="center" wrapText="1"/>
    </xf>
    <xf numFmtId="0" fontId="11" fillId="9" borderId="13" xfId="0" applyFont="1" applyFill="1" applyBorder="1" applyAlignment="1">
      <alignment horizontal="center" vertical="center" wrapText="1"/>
    </xf>
    <xf numFmtId="0" fontId="11" fillId="9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left" vertical="center" wrapText="1"/>
    </xf>
    <xf numFmtId="0" fontId="11" fillId="5" borderId="19" xfId="0" applyFont="1" applyFill="1" applyBorder="1" applyAlignment="1">
      <alignment horizontal="left" vertical="center" wrapText="1"/>
    </xf>
    <xf numFmtId="0" fontId="11" fillId="5" borderId="20" xfId="0" applyFont="1" applyFill="1" applyBorder="1" applyAlignment="1">
      <alignment horizontal="left" vertical="center" wrapText="1"/>
    </xf>
    <xf numFmtId="0" fontId="11" fillId="6" borderId="15" xfId="0" applyFont="1" applyFill="1" applyBorder="1" applyAlignment="1">
      <alignment horizontal="left" vertical="center" wrapText="1"/>
    </xf>
    <xf numFmtId="0" fontId="11" fillId="6" borderId="16" xfId="0" applyFont="1" applyFill="1" applyBorder="1" applyAlignment="1">
      <alignment horizontal="left" vertical="center" wrapText="1"/>
    </xf>
    <xf numFmtId="0" fontId="11" fillId="6" borderId="17" xfId="0" applyFont="1" applyFill="1" applyBorder="1" applyAlignment="1">
      <alignment horizontal="left" vertical="center" wrapText="1"/>
    </xf>
    <xf numFmtId="168" fontId="0" fillId="0" borderId="0" xfId="0" applyNumberFormat="1"/>
    <xf numFmtId="168" fontId="13" fillId="0" borderId="8" xfId="2" applyNumberFormat="1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vertical="center" wrapText="1"/>
    </xf>
    <xf numFmtId="0" fontId="11" fillId="6" borderId="16" xfId="0" applyFont="1" applyFill="1" applyBorder="1" applyAlignment="1">
      <alignment vertical="center" wrapText="1"/>
    </xf>
    <xf numFmtId="0" fontId="11" fillId="6" borderId="17" xfId="0" applyFont="1" applyFill="1" applyBorder="1" applyAlignment="1">
      <alignment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7BC9C-83D1-4BB2-B9BC-233D355D2282}">
  <dimension ref="B1:J22"/>
  <sheetViews>
    <sheetView topLeftCell="A9" workbookViewId="0">
      <selection activeCell="B15" sqref="B15:D15"/>
    </sheetView>
  </sheetViews>
  <sheetFormatPr baseColWidth="10" defaultRowHeight="14.4" x14ac:dyDescent="0.3"/>
  <cols>
    <col min="7" max="7" width="24.88671875" customWidth="1"/>
    <col min="8" max="8" width="22.77734375" customWidth="1"/>
    <col min="10" max="10" width="14.33203125" style="31" bestFit="1" customWidth="1"/>
  </cols>
  <sheetData>
    <row r="1" spans="2:10" ht="15" thickBot="1" x14ac:dyDescent="0.35"/>
    <row r="2" spans="2:10" ht="19.2" thickBot="1" x14ac:dyDescent="0.35">
      <c r="B2" s="101"/>
      <c r="C2" s="102"/>
      <c r="D2" s="102"/>
      <c r="E2" s="102"/>
      <c r="F2" s="102"/>
      <c r="G2" s="102"/>
      <c r="H2" s="103"/>
    </row>
    <row r="3" spans="2:10" ht="15" thickBot="1" x14ac:dyDescent="0.35">
      <c r="B3" s="104"/>
      <c r="C3" s="105"/>
      <c r="D3" s="105"/>
      <c r="E3" s="105"/>
      <c r="F3" s="105"/>
      <c r="G3" s="105"/>
      <c r="H3" s="106"/>
    </row>
    <row r="4" spans="2:10" ht="17.399999999999999" thickBot="1" x14ac:dyDescent="0.35">
      <c r="B4" s="107" t="s">
        <v>44</v>
      </c>
      <c r="C4" s="108"/>
      <c r="D4" s="108"/>
      <c r="E4" s="108"/>
      <c r="F4" s="108"/>
      <c r="G4" s="108"/>
      <c r="H4" s="109"/>
    </row>
    <row r="5" spans="2:10" ht="15" thickBot="1" x14ac:dyDescent="0.35">
      <c r="B5" s="110" t="s">
        <v>79</v>
      </c>
      <c r="C5" s="111"/>
      <c r="D5" s="111"/>
      <c r="E5" s="111"/>
      <c r="F5" s="111"/>
      <c r="G5" s="111"/>
      <c r="H5" s="112"/>
      <c r="I5" t="s">
        <v>75</v>
      </c>
      <c r="J5" s="31">
        <v>19916957</v>
      </c>
    </row>
    <row r="6" spans="2:10" ht="15" thickBot="1" x14ac:dyDescent="0.35">
      <c r="B6" s="113" t="s">
        <v>45</v>
      </c>
      <c r="C6" s="114"/>
      <c r="D6" s="114"/>
      <c r="E6" s="114"/>
      <c r="F6" s="114"/>
      <c r="G6" s="115"/>
      <c r="H6" s="15" t="s">
        <v>71</v>
      </c>
    </row>
    <row r="7" spans="2:10" ht="15" customHeight="1" thickBot="1" x14ac:dyDescent="0.35">
      <c r="B7" s="136" t="s">
        <v>46</v>
      </c>
      <c r="C7" s="137"/>
      <c r="D7" s="137"/>
      <c r="E7" s="137"/>
      <c r="F7" s="137"/>
      <c r="G7" s="137"/>
      <c r="H7" s="138"/>
      <c r="J7" s="31">
        <f>J5-H22</f>
        <v>2592278.2160000019</v>
      </c>
    </row>
    <row r="8" spans="2:10" ht="30" customHeight="1" thickBot="1" x14ac:dyDescent="0.35">
      <c r="B8" s="16" t="s">
        <v>47</v>
      </c>
      <c r="C8" s="17" t="s">
        <v>48</v>
      </c>
      <c r="D8" s="18"/>
      <c r="E8" s="17" t="s">
        <v>49</v>
      </c>
      <c r="F8" s="17" t="s">
        <v>50</v>
      </c>
      <c r="G8" s="17" t="s">
        <v>51</v>
      </c>
      <c r="H8" s="17" t="s">
        <v>52</v>
      </c>
    </row>
    <row r="9" spans="2:10" ht="31.2" customHeight="1" thickBot="1" x14ac:dyDescent="0.35">
      <c r="B9" s="19">
        <v>1</v>
      </c>
      <c r="C9" s="91" t="s">
        <v>53</v>
      </c>
      <c r="D9" s="92"/>
      <c r="E9" s="20">
        <v>0.55000000000000004</v>
      </c>
      <c r="F9" s="21">
        <v>2</v>
      </c>
      <c r="G9" s="22">
        <v>2800000</v>
      </c>
      <c r="H9" s="23">
        <f>G9*E9*F9</f>
        <v>3080000.0000000005</v>
      </c>
    </row>
    <row r="10" spans="2:10" ht="32.4" customHeight="1" thickBot="1" x14ac:dyDescent="0.35">
      <c r="B10" s="19">
        <v>1</v>
      </c>
      <c r="C10" s="91" t="s">
        <v>54</v>
      </c>
      <c r="D10" s="92"/>
      <c r="E10" s="20">
        <v>1</v>
      </c>
      <c r="F10" s="21">
        <v>2</v>
      </c>
      <c r="G10" s="22">
        <v>3000000</v>
      </c>
      <c r="H10" s="23">
        <f>G10*E10*F10</f>
        <v>6000000</v>
      </c>
    </row>
    <row r="11" spans="2:10" ht="15" thickBot="1" x14ac:dyDescent="0.35">
      <c r="B11" s="93" t="s">
        <v>55</v>
      </c>
      <c r="C11" s="94"/>
      <c r="D11" s="94"/>
      <c r="E11" s="94"/>
      <c r="F11" s="94"/>
      <c r="G11" s="95"/>
      <c r="H11" s="23">
        <f>SUM(H9:H10)</f>
        <v>9080000</v>
      </c>
    </row>
    <row r="12" spans="2:10" ht="15" thickBot="1" x14ac:dyDescent="0.35">
      <c r="B12" s="96" t="s">
        <v>56</v>
      </c>
      <c r="C12" s="97"/>
      <c r="D12" s="97"/>
      <c r="E12" s="97"/>
      <c r="F12" s="97"/>
      <c r="G12" s="98"/>
      <c r="H12" s="24">
        <v>1.38</v>
      </c>
    </row>
    <row r="13" spans="2:10" ht="15" thickBot="1" x14ac:dyDescent="0.35">
      <c r="B13" s="88" t="s">
        <v>57</v>
      </c>
      <c r="C13" s="89"/>
      <c r="D13" s="89"/>
      <c r="E13" s="89"/>
      <c r="F13" s="89"/>
      <c r="G13" s="90"/>
      <c r="H13" s="23">
        <f>H11*H12</f>
        <v>12530399.999999998</v>
      </c>
    </row>
    <row r="14" spans="2:10" ht="15" thickBot="1" x14ac:dyDescent="0.35">
      <c r="B14" s="99" t="s">
        <v>58</v>
      </c>
      <c r="C14" s="100"/>
      <c r="D14" s="100"/>
      <c r="E14" s="100"/>
      <c r="F14" s="100"/>
      <c r="G14" s="100"/>
      <c r="H14" s="100"/>
    </row>
    <row r="15" spans="2:10" ht="28.2" thickBot="1" x14ac:dyDescent="0.35">
      <c r="B15" s="25" t="s">
        <v>59</v>
      </c>
      <c r="C15" s="17" t="s">
        <v>48</v>
      </c>
      <c r="D15" s="17" t="s">
        <v>60</v>
      </c>
      <c r="E15" s="26" t="s">
        <v>61</v>
      </c>
      <c r="F15" s="17" t="s">
        <v>50</v>
      </c>
      <c r="G15" s="17" t="s">
        <v>51</v>
      </c>
      <c r="H15" s="26" t="s">
        <v>52</v>
      </c>
    </row>
    <row r="16" spans="2:10" ht="55.8" thickBot="1" x14ac:dyDescent="0.35">
      <c r="B16" s="27" t="s">
        <v>62</v>
      </c>
      <c r="C16" s="28" t="s">
        <v>63</v>
      </c>
      <c r="D16" s="21" t="s">
        <v>64</v>
      </c>
      <c r="E16" s="21">
        <v>1</v>
      </c>
      <c r="F16" s="21">
        <v>2</v>
      </c>
      <c r="G16" s="22">
        <v>450000</v>
      </c>
      <c r="H16" s="29">
        <f>E16*F16*G16</f>
        <v>900000</v>
      </c>
    </row>
    <row r="17" spans="2:8" ht="15" thickBot="1" x14ac:dyDescent="0.35">
      <c r="B17" s="83" t="s">
        <v>65</v>
      </c>
      <c r="C17" s="84"/>
      <c r="D17" s="84"/>
      <c r="E17" s="84"/>
      <c r="F17" s="84"/>
      <c r="G17" s="85"/>
      <c r="H17" s="29">
        <f>H16</f>
        <v>900000</v>
      </c>
    </row>
    <row r="18" spans="2:8" ht="15" thickBot="1" x14ac:dyDescent="0.35">
      <c r="B18" s="80" t="s">
        <v>66</v>
      </c>
      <c r="C18" s="81"/>
      <c r="D18" s="81"/>
      <c r="E18" s="81"/>
      <c r="F18" s="81"/>
      <c r="G18" s="82"/>
      <c r="H18" s="29">
        <f>H13+H17</f>
        <v>13430399.999999998</v>
      </c>
    </row>
    <row r="19" spans="2:8" ht="15" thickBot="1" x14ac:dyDescent="0.35">
      <c r="B19" s="83" t="s">
        <v>67</v>
      </c>
      <c r="C19" s="84"/>
      <c r="D19" s="85"/>
      <c r="E19" s="30">
        <v>8.4000000000000005E-2</v>
      </c>
      <c r="F19" s="86"/>
      <c r="G19" s="87"/>
      <c r="H19" s="29">
        <f>H18*E19</f>
        <v>1128153.5999999999</v>
      </c>
    </row>
    <row r="20" spans="2:8" ht="15" thickBot="1" x14ac:dyDescent="0.35">
      <c r="B20" s="80" t="s">
        <v>68</v>
      </c>
      <c r="C20" s="81"/>
      <c r="D20" s="81"/>
      <c r="E20" s="81"/>
      <c r="F20" s="81"/>
      <c r="G20" s="82"/>
      <c r="H20" s="29">
        <f>H18+H19</f>
        <v>14558553.599999998</v>
      </c>
    </row>
    <row r="21" spans="2:8" ht="15" thickBot="1" x14ac:dyDescent="0.35">
      <c r="B21" s="88" t="s">
        <v>69</v>
      </c>
      <c r="C21" s="89"/>
      <c r="D21" s="90"/>
      <c r="E21" s="30">
        <v>0.19</v>
      </c>
      <c r="F21" s="86"/>
      <c r="G21" s="87"/>
      <c r="H21" s="29">
        <f>H20*E21</f>
        <v>2766125.1839999994</v>
      </c>
    </row>
    <row r="22" spans="2:8" ht="15" thickBot="1" x14ac:dyDescent="0.35">
      <c r="B22" s="80" t="s">
        <v>70</v>
      </c>
      <c r="C22" s="81"/>
      <c r="D22" s="81"/>
      <c r="E22" s="81"/>
      <c r="F22" s="81"/>
      <c r="G22" s="82"/>
      <c r="H22" s="120">
        <f>H20+H21</f>
        <v>17324678.783999998</v>
      </c>
    </row>
  </sheetData>
  <mergeCells count="19">
    <mergeCell ref="B14:H14"/>
    <mergeCell ref="B2:H2"/>
    <mergeCell ref="B3:H3"/>
    <mergeCell ref="B4:H4"/>
    <mergeCell ref="B5:H5"/>
    <mergeCell ref="B6:G6"/>
    <mergeCell ref="C9:D9"/>
    <mergeCell ref="C10:D10"/>
    <mergeCell ref="B11:G11"/>
    <mergeCell ref="B12:G12"/>
    <mergeCell ref="B13:G13"/>
    <mergeCell ref="B22:G22"/>
    <mergeCell ref="B17:G17"/>
    <mergeCell ref="B18:G18"/>
    <mergeCell ref="B19:D19"/>
    <mergeCell ref="F19:G19"/>
    <mergeCell ref="B20:G20"/>
    <mergeCell ref="B21:D21"/>
    <mergeCell ref="F21:G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3D74E-9054-4968-8C88-2212940A5EC4}">
  <dimension ref="B1:K22"/>
  <sheetViews>
    <sheetView workbookViewId="0">
      <selection activeCell="K15" sqref="K15"/>
    </sheetView>
  </sheetViews>
  <sheetFormatPr baseColWidth="10" defaultRowHeight="14.4" x14ac:dyDescent="0.3"/>
  <cols>
    <col min="7" max="7" width="24.88671875" customWidth="1"/>
    <col min="8" max="8" width="22.77734375" customWidth="1"/>
    <col min="11" max="11" width="12.88671875" bestFit="1" customWidth="1"/>
  </cols>
  <sheetData>
    <row r="1" spans="2:11" ht="15" thickBot="1" x14ac:dyDescent="0.35"/>
    <row r="2" spans="2:11" ht="19.2" thickBot="1" x14ac:dyDescent="0.35">
      <c r="B2" s="101"/>
      <c r="C2" s="102"/>
      <c r="D2" s="102"/>
      <c r="E2" s="102"/>
      <c r="F2" s="102"/>
      <c r="G2" s="102"/>
      <c r="H2" s="103"/>
      <c r="J2" t="s">
        <v>74</v>
      </c>
      <c r="K2" s="31">
        <v>6005231</v>
      </c>
    </row>
    <row r="3" spans="2:11" ht="15" thickBot="1" x14ac:dyDescent="0.35">
      <c r="B3" s="104"/>
      <c r="C3" s="105"/>
      <c r="D3" s="105"/>
      <c r="E3" s="105"/>
      <c r="F3" s="105"/>
      <c r="G3" s="105"/>
      <c r="H3" s="106"/>
    </row>
    <row r="4" spans="2:11" ht="17.399999999999999" thickBot="1" x14ac:dyDescent="0.35">
      <c r="B4" s="107" t="s">
        <v>44</v>
      </c>
      <c r="C4" s="108"/>
      <c r="D4" s="108"/>
      <c r="E4" s="108"/>
      <c r="F4" s="108"/>
      <c r="G4" s="108"/>
      <c r="H4" s="109"/>
    </row>
    <row r="5" spans="2:11" ht="15" thickBot="1" x14ac:dyDescent="0.35">
      <c r="B5" s="110" t="s">
        <v>72</v>
      </c>
      <c r="C5" s="111"/>
      <c r="D5" s="111"/>
      <c r="E5" s="111"/>
      <c r="F5" s="111"/>
      <c r="G5" s="111"/>
      <c r="H5" s="112"/>
    </row>
    <row r="6" spans="2:11" ht="15" thickBot="1" x14ac:dyDescent="0.35">
      <c r="B6" s="113" t="s">
        <v>45</v>
      </c>
      <c r="C6" s="114"/>
      <c r="D6" s="114"/>
      <c r="E6" s="114"/>
      <c r="F6" s="114"/>
      <c r="G6" s="115"/>
      <c r="H6" s="15" t="s">
        <v>73</v>
      </c>
    </row>
    <row r="7" spans="2:11" ht="15" thickBot="1" x14ac:dyDescent="0.35">
      <c r="B7" s="116" t="s">
        <v>46</v>
      </c>
      <c r="C7" s="117"/>
      <c r="D7" s="117"/>
      <c r="E7" s="117"/>
      <c r="F7" s="117"/>
      <c r="G7" s="117"/>
      <c r="H7" s="118"/>
    </row>
    <row r="8" spans="2:11" ht="28.2" thickBot="1" x14ac:dyDescent="0.35">
      <c r="B8" s="16" t="s">
        <v>47</v>
      </c>
      <c r="C8" s="17" t="s">
        <v>48</v>
      </c>
      <c r="D8" s="18"/>
      <c r="E8" s="17" t="s">
        <v>49</v>
      </c>
      <c r="F8" s="17" t="s">
        <v>50</v>
      </c>
      <c r="G8" s="17" t="s">
        <v>51</v>
      </c>
      <c r="H8" s="17" t="s">
        <v>52</v>
      </c>
    </row>
    <row r="9" spans="2:11" ht="24.6" customHeight="1" thickBot="1" x14ac:dyDescent="0.35">
      <c r="B9" s="19">
        <v>1</v>
      </c>
      <c r="C9" s="91" t="s">
        <v>53</v>
      </c>
      <c r="D9" s="92"/>
      <c r="E9" s="20">
        <v>0.2</v>
      </c>
      <c r="F9" s="21">
        <v>1.5</v>
      </c>
      <c r="G9" s="22">
        <v>2800000</v>
      </c>
      <c r="H9" s="23">
        <f>G9*E9*F9</f>
        <v>840000</v>
      </c>
    </row>
    <row r="10" spans="2:11" ht="33.6" customHeight="1" thickBot="1" x14ac:dyDescent="0.35">
      <c r="B10" s="19">
        <v>1</v>
      </c>
      <c r="C10" s="91" t="s">
        <v>54</v>
      </c>
      <c r="D10" s="92"/>
      <c r="E10" s="20">
        <v>0.5</v>
      </c>
      <c r="F10" s="21">
        <v>1.5</v>
      </c>
      <c r="G10" s="22">
        <v>3000000</v>
      </c>
      <c r="H10" s="23">
        <f>G10*E10*F10</f>
        <v>2250000</v>
      </c>
    </row>
    <row r="11" spans="2:11" ht="15" thickBot="1" x14ac:dyDescent="0.35">
      <c r="B11" s="93" t="s">
        <v>55</v>
      </c>
      <c r="C11" s="94"/>
      <c r="D11" s="94"/>
      <c r="E11" s="94"/>
      <c r="F11" s="94"/>
      <c r="G11" s="95"/>
      <c r="H11" s="23">
        <f>SUM(H9:H10)</f>
        <v>3090000</v>
      </c>
    </row>
    <row r="12" spans="2:11" ht="15" thickBot="1" x14ac:dyDescent="0.35">
      <c r="B12" s="96" t="s">
        <v>56</v>
      </c>
      <c r="C12" s="97"/>
      <c r="D12" s="97"/>
      <c r="E12" s="97"/>
      <c r="F12" s="97"/>
      <c r="G12" s="98"/>
      <c r="H12" s="24">
        <v>1.38</v>
      </c>
    </row>
    <row r="13" spans="2:11" ht="15" thickBot="1" x14ac:dyDescent="0.35">
      <c r="B13" s="88" t="s">
        <v>57</v>
      </c>
      <c r="C13" s="89"/>
      <c r="D13" s="89"/>
      <c r="E13" s="89"/>
      <c r="F13" s="89"/>
      <c r="G13" s="90"/>
      <c r="H13" s="23">
        <f>H11*H12</f>
        <v>4264200</v>
      </c>
    </row>
    <row r="14" spans="2:11" ht="15" thickBot="1" x14ac:dyDescent="0.35">
      <c r="B14" s="99" t="s">
        <v>58</v>
      </c>
      <c r="C14" s="100"/>
      <c r="D14" s="100"/>
      <c r="E14" s="100"/>
      <c r="F14" s="100"/>
      <c r="G14" s="100"/>
      <c r="H14" s="100"/>
    </row>
    <row r="15" spans="2:11" ht="28.2" thickBot="1" x14ac:dyDescent="0.35">
      <c r="B15" s="25" t="s">
        <v>59</v>
      </c>
      <c r="C15" s="17" t="s">
        <v>48</v>
      </c>
      <c r="D15" s="17" t="s">
        <v>60</v>
      </c>
      <c r="E15" s="26" t="s">
        <v>61</v>
      </c>
      <c r="F15" s="17" t="s">
        <v>50</v>
      </c>
      <c r="G15" s="17" t="s">
        <v>51</v>
      </c>
      <c r="H15" s="26" t="s">
        <v>52</v>
      </c>
    </row>
    <row r="16" spans="2:11" ht="55.8" thickBot="1" x14ac:dyDescent="0.35">
      <c r="B16" s="27" t="s">
        <v>62</v>
      </c>
      <c r="C16" s="28" t="s">
        <v>63</v>
      </c>
      <c r="D16" s="21" t="s">
        <v>64</v>
      </c>
      <c r="E16" s="21">
        <v>1</v>
      </c>
      <c r="F16" s="21">
        <v>1.5</v>
      </c>
      <c r="G16" s="22">
        <v>260000</v>
      </c>
      <c r="H16" s="29">
        <f>E16*F16*G16</f>
        <v>390000</v>
      </c>
    </row>
    <row r="17" spans="2:8" ht="15" thickBot="1" x14ac:dyDescent="0.35">
      <c r="B17" s="83" t="s">
        <v>65</v>
      </c>
      <c r="C17" s="84"/>
      <c r="D17" s="84"/>
      <c r="E17" s="84"/>
      <c r="F17" s="84"/>
      <c r="G17" s="85"/>
      <c r="H17" s="29">
        <f>H16</f>
        <v>390000</v>
      </c>
    </row>
    <row r="18" spans="2:8" ht="15" thickBot="1" x14ac:dyDescent="0.35">
      <c r="B18" s="80" t="s">
        <v>66</v>
      </c>
      <c r="C18" s="81"/>
      <c r="D18" s="81"/>
      <c r="E18" s="81"/>
      <c r="F18" s="81"/>
      <c r="G18" s="82"/>
      <c r="H18" s="29">
        <f>H13+H17</f>
        <v>4654200</v>
      </c>
    </row>
    <row r="19" spans="2:8" ht="15" thickBot="1" x14ac:dyDescent="0.35">
      <c r="B19" s="83" t="s">
        <v>67</v>
      </c>
      <c r="C19" s="84"/>
      <c r="D19" s="85"/>
      <c r="E19" s="30">
        <v>8.4000000000000005E-2</v>
      </c>
      <c r="F19" s="86"/>
      <c r="G19" s="87"/>
      <c r="H19" s="29">
        <f>H18*E19</f>
        <v>390952.80000000005</v>
      </c>
    </row>
    <row r="20" spans="2:8" ht="15" thickBot="1" x14ac:dyDescent="0.35">
      <c r="B20" s="80" t="s">
        <v>68</v>
      </c>
      <c r="C20" s="81"/>
      <c r="D20" s="81"/>
      <c r="E20" s="81"/>
      <c r="F20" s="81"/>
      <c r="G20" s="82"/>
      <c r="H20" s="29">
        <f>H18+H19</f>
        <v>5045152.8</v>
      </c>
    </row>
    <row r="21" spans="2:8" ht="15" thickBot="1" x14ac:dyDescent="0.35">
      <c r="B21" s="88" t="s">
        <v>69</v>
      </c>
      <c r="C21" s="89"/>
      <c r="D21" s="90"/>
      <c r="E21" s="30">
        <v>0.19</v>
      </c>
      <c r="F21" s="86"/>
      <c r="G21" s="87"/>
      <c r="H21" s="29">
        <f>H20*E21</f>
        <v>958579.03200000001</v>
      </c>
    </row>
    <row r="22" spans="2:8" ht="15" thickBot="1" x14ac:dyDescent="0.35">
      <c r="B22" s="80" t="s">
        <v>70</v>
      </c>
      <c r="C22" s="81"/>
      <c r="D22" s="81"/>
      <c r="E22" s="81"/>
      <c r="F22" s="81"/>
      <c r="G22" s="82"/>
      <c r="H22" s="120">
        <f>H20+H21</f>
        <v>6003731.8319999995</v>
      </c>
    </row>
  </sheetData>
  <mergeCells count="20">
    <mergeCell ref="B14:H14"/>
    <mergeCell ref="B2:H2"/>
    <mergeCell ref="B3:H3"/>
    <mergeCell ref="B4:H4"/>
    <mergeCell ref="B5:H5"/>
    <mergeCell ref="B6:G6"/>
    <mergeCell ref="B7:H7"/>
    <mergeCell ref="C9:D9"/>
    <mergeCell ref="C10:D10"/>
    <mergeCell ref="B11:G11"/>
    <mergeCell ref="B12:G12"/>
    <mergeCell ref="B13:G13"/>
    <mergeCell ref="B22:G22"/>
    <mergeCell ref="B17:G17"/>
    <mergeCell ref="B18:G18"/>
    <mergeCell ref="B19:D19"/>
    <mergeCell ref="F19:G19"/>
    <mergeCell ref="B20:G20"/>
    <mergeCell ref="B21:D21"/>
    <mergeCell ref="F21:G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5F07B-F691-47B4-99E7-708B04A97D48}">
  <dimension ref="A1:O31"/>
  <sheetViews>
    <sheetView tabSelected="1" workbookViewId="0">
      <selection activeCell="F12" sqref="F12"/>
    </sheetView>
  </sheetViews>
  <sheetFormatPr baseColWidth="10" defaultRowHeight="14.4" x14ac:dyDescent="0.3"/>
  <cols>
    <col min="10" max="10" width="29.77734375" customWidth="1"/>
    <col min="15" max="15" width="16.44140625" bestFit="1" customWidth="1"/>
  </cols>
  <sheetData>
    <row r="1" spans="1:15" x14ac:dyDescent="0.3">
      <c r="A1" s="43" t="s">
        <v>56</v>
      </c>
      <c r="B1" s="44"/>
      <c r="C1" s="44"/>
      <c r="D1" s="45"/>
    </row>
    <row r="2" spans="1:15" x14ac:dyDescent="0.3">
      <c r="A2" s="71"/>
      <c r="B2" s="72"/>
      <c r="C2" s="73"/>
      <c r="D2" s="33"/>
    </row>
    <row r="3" spans="1:15" ht="15" thickBot="1" x14ac:dyDescent="0.35">
      <c r="A3" s="74" t="s">
        <v>0</v>
      </c>
      <c r="B3" s="75"/>
      <c r="C3" s="76"/>
      <c r="D3" s="34"/>
    </row>
    <row r="4" spans="1:15" ht="15" thickBot="1" x14ac:dyDescent="0.35">
      <c r="A4" s="77" t="s">
        <v>1</v>
      </c>
      <c r="B4" s="78"/>
      <c r="C4" s="79"/>
      <c r="D4" s="2">
        <v>1</v>
      </c>
      <c r="E4" s="7">
        <f>SUM(D5+D10+D14+C20+C29)</f>
        <v>1.3847999999999998</v>
      </c>
      <c r="H4" s="48" t="s">
        <v>76</v>
      </c>
      <c r="I4" s="49"/>
      <c r="J4" s="50"/>
      <c r="N4" s="7"/>
    </row>
    <row r="5" spans="1:15" ht="15" thickBot="1" x14ac:dyDescent="0.35">
      <c r="A5" s="68" t="s">
        <v>2</v>
      </c>
      <c r="B5" s="69"/>
      <c r="C5" s="70"/>
      <c r="D5" s="3">
        <f>D6+D7+D8+D9</f>
        <v>0.21829999999999999</v>
      </c>
      <c r="H5" s="51"/>
      <c r="I5" s="52"/>
      <c r="J5" s="53"/>
    </row>
    <row r="6" spans="1:15" ht="15" thickBot="1" x14ac:dyDescent="0.35">
      <c r="A6" s="61" t="s">
        <v>3</v>
      </c>
      <c r="B6" s="62"/>
      <c r="C6" s="63"/>
      <c r="D6" s="4">
        <v>8.3299999999999999E-2</v>
      </c>
      <c r="H6" s="46"/>
      <c r="I6" s="47"/>
      <c r="J6" s="8" t="s">
        <v>27</v>
      </c>
    </row>
    <row r="7" spans="1:15" ht="15" thickBot="1" x14ac:dyDescent="0.35">
      <c r="A7" s="61" t="s">
        <v>4</v>
      </c>
      <c r="B7" s="62"/>
      <c r="C7" s="63"/>
      <c r="D7" s="4">
        <v>0.01</v>
      </c>
      <c r="H7" s="51" t="s">
        <v>0</v>
      </c>
      <c r="I7" s="53"/>
      <c r="J7" s="9">
        <v>0.08</v>
      </c>
      <c r="N7" t="s">
        <v>77</v>
      </c>
      <c r="O7" s="32">
        <f>+'SEDE B'!H22</f>
        <v>17324678.783999998</v>
      </c>
    </row>
    <row r="8" spans="1:15" ht="15" thickBot="1" x14ac:dyDescent="0.35">
      <c r="A8" s="61" t="s">
        <v>5</v>
      </c>
      <c r="B8" s="62"/>
      <c r="C8" s="63"/>
      <c r="D8" s="4">
        <v>8.3299999999999999E-2</v>
      </c>
      <c r="H8" s="54" t="s">
        <v>28</v>
      </c>
      <c r="I8" s="55"/>
      <c r="J8" s="56"/>
    </row>
    <row r="9" spans="1:15" ht="15" thickBot="1" x14ac:dyDescent="0.35">
      <c r="A9" s="61" t="s">
        <v>6</v>
      </c>
      <c r="B9" s="62"/>
      <c r="C9" s="63"/>
      <c r="D9" s="4">
        <v>4.1700000000000001E-2</v>
      </c>
      <c r="H9" s="39" t="s">
        <v>29</v>
      </c>
      <c r="I9" s="40"/>
      <c r="J9" s="10">
        <f>SUM(J10:J17)</f>
        <v>6.7599999999999993E-2</v>
      </c>
      <c r="K9" s="1">
        <f>SUM(J9+J18+J23)</f>
        <v>8.3999999999999991E-2</v>
      </c>
      <c r="N9" t="s">
        <v>78</v>
      </c>
      <c r="O9" s="32">
        <f>+'SEDE C'!H22</f>
        <v>6003731.8319999995</v>
      </c>
    </row>
    <row r="10" spans="1:15" ht="19.2" customHeight="1" thickBot="1" x14ac:dyDescent="0.35">
      <c r="A10" s="68" t="s">
        <v>7</v>
      </c>
      <c r="B10" s="69"/>
      <c r="C10" s="70"/>
      <c r="D10" s="3">
        <f>D11+D12+D13</f>
        <v>0.27460000000000001</v>
      </c>
      <c r="H10" s="46" t="s">
        <v>30</v>
      </c>
      <c r="I10" s="47"/>
      <c r="J10" s="37">
        <v>2.4E-2</v>
      </c>
      <c r="L10" s="7">
        <f>E4+K9</f>
        <v>1.4687999999999999</v>
      </c>
    </row>
    <row r="11" spans="1:15" ht="15" thickBot="1" x14ac:dyDescent="0.35">
      <c r="A11" s="61" t="s">
        <v>8</v>
      </c>
      <c r="B11" s="62"/>
      <c r="C11" s="63"/>
      <c r="D11" s="4">
        <v>0.12</v>
      </c>
      <c r="H11" s="35" t="s">
        <v>31</v>
      </c>
      <c r="I11" s="36"/>
      <c r="J11" s="38"/>
      <c r="O11" s="119">
        <f>O7+O9</f>
        <v>23328410.615999997</v>
      </c>
    </row>
    <row r="12" spans="1:15" ht="19.2" customHeight="1" thickBot="1" x14ac:dyDescent="0.35">
      <c r="A12" s="61" t="s">
        <v>9</v>
      </c>
      <c r="B12" s="62"/>
      <c r="C12" s="63"/>
      <c r="D12" s="4">
        <v>8.5000000000000006E-2</v>
      </c>
      <c r="H12" s="46" t="s">
        <v>32</v>
      </c>
      <c r="I12" s="47"/>
      <c r="J12" s="37">
        <v>2.4E-2</v>
      </c>
    </row>
    <row r="13" spans="1:15" ht="15" thickBot="1" x14ac:dyDescent="0.35">
      <c r="A13" s="61" t="s">
        <v>10</v>
      </c>
      <c r="B13" s="62"/>
      <c r="C13" s="63"/>
      <c r="D13" s="4">
        <v>6.9599999999999995E-2</v>
      </c>
      <c r="H13" s="35" t="s">
        <v>33</v>
      </c>
      <c r="I13" s="36"/>
      <c r="J13" s="38"/>
    </row>
    <row r="14" spans="1:15" ht="19.2" customHeight="1" thickBot="1" x14ac:dyDescent="0.35">
      <c r="A14" s="68" t="s">
        <v>11</v>
      </c>
      <c r="B14" s="69"/>
      <c r="C14" s="70"/>
      <c r="D14" s="5">
        <f>D15+D16+D17+D18+D19</f>
        <v>0.1769</v>
      </c>
      <c r="H14" s="46" t="s">
        <v>34</v>
      </c>
      <c r="I14" s="47"/>
      <c r="J14" s="37">
        <v>1.09E-2</v>
      </c>
    </row>
    <row r="15" spans="1:15" ht="19.2" customHeight="1" thickBot="1" x14ac:dyDescent="0.35">
      <c r="A15" s="61" t="s">
        <v>12</v>
      </c>
      <c r="B15" s="62"/>
      <c r="C15" s="63"/>
      <c r="D15" s="4">
        <v>0.04</v>
      </c>
      <c r="H15" s="35" t="s">
        <v>35</v>
      </c>
      <c r="I15" s="36"/>
      <c r="J15" s="38"/>
    </row>
    <row r="16" spans="1:15" ht="19.2" customHeight="1" thickBot="1" x14ac:dyDescent="0.35">
      <c r="A16" s="61" t="s">
        <v>13</v>
      </c>
      <c r="B16" s="62"/>
      <c r="C16" s="63"/>
      <c r="D16" s="4">
        <v>1.6899999999999998E-2</v>
      </c>
      <c r="H16" s="46" t="s">
        <v>36</v>
      </c>
      <c r="I16" s="47"/>
      <c r="J16" s="37">
        <v>8.6999999999999994E-3</v>
      </c>
    </row>
    <row r="17" spans="1:10" ht="15" thickBot="1" x14ac:dyDescent="0.35">
      <c r="A17" s="61" t="s">
        <v>14</v>
      </c>
      <c r="B17" s="62"/>
      <c r="C17" s="63"/>
      <c r="D17" s="4">
        <v>0.03</v>
      </c>
      <c r="H17" s="35" t="s">
        <v>37</v>
      </c>
      <c r="I17" s="36"/>
      <c r="J17" s="38"/>
    </row>
    <row r="18" spans="1:10" ht="15" thickBot="1" x14ac:dyDescent="0.35">
      <c r="A18" s="61" t="s">
        <v>15</v>
      </c>
      <c r="B18" s="62"/>
      <c r="C18" s="63"/>
      <c r="D18" s="4">
        <v>7.0000000000000007E-2</v>
      </c>
      <c r="H18" s="39" t="s">
        <v>38</v>
      </c>
      <c r="I18" s="40"/>
      <c r="J18" s="10" cm="1">
        <f t="array" ref="J18">SUM(J19+J20:J22)</f>
        <v>1.0999999999999999E-2</v>
      </c>
    </row>
    <row r="19" spans="1:10" ht="15" thickBot="1" x14ac:dyDescent="0.35">
      <c r="A19" s="61" t="s">
        <v>16</v>
      </c>
      <c r="B19" s="62"/>
      <c r="C19" s="63"/>
      <c r="D19" s="4">
        <v>0.02</v>
      </c>
      <c r="H19" s="41" t="s">
        <v>39</v>
      </c>
      <c r="I19" s="42"/>
      <c r="J19" s="11">
        <v>2E-3</v>
      </c>
    </row>
    <row r="20" spans="1:10" ht="25.2" customHeight="1" thickBot="1" x14ac:dyDescent="0.35">
      <c r="A20" s="123" t="s">
        <v>17</v>
      </c>
      <c r="B20" s="124"/>
      <c r="C20" s="64">
        <f>SUM(C21:D28)</f>
        <v>0.46499999999999997</v>
      </c>
      <c r="D20" s="65"/>
      <c r="H20" s="128" t="s">
        <v>40</v>
      </c>
      <c r="I20" s="129"/>
      <c r="J20" s="12"/>
    </row>
    <row r="21" spans="1:10" ht="18" customHeight="1" thickBot="1" x14ac:dyDescent="0.35">
      <c r="A21" s="125" t="s">
        <v>18</v>
      </c>
      <c r="B21" s="126"/>
      <c r="C21" s="57">
        <v>0.06</v>
      </c>
      <c r="D21" s="58"/>
      <c r="H21" s="131" t="s">
        <v>41</v>
      </c>
      <c r="I21" s="130"/>
      <c r="J21" s="13">
        <v>3.3E-3</v>
      </c>
    </row>
    <row r="22" spans="1:10" ht="15" thickBot="1" x14ac:dyDescent="0.35">
      <c r="A22" s="125" t="s">
        <v>19</v>
      </c>
      <c r="B22" s="126"/>
      <c r="C22" s="66">
        <v>0.11</v>
      </c>
      <c r="D22" s="67"/>
      <c r="H22" s="132" t="s">
        <v>42</v>
      </c>
      <c r="I22" s="133"/>
      <c r="J22" s="13">
        <v>1.6999999999999999E-3</v>
      </c>
    </row>
    <row r="23" spans="1:10" ht="15" thickBot="1" x14ac:dyDescent="0.35">
      <c r="A23" s="125" t="s">
        <v>20</v>
      </c>
      <c r="B23" s="126"/>
      <c r="C23" s="66">
        <v>0.11</v>
      </c>
      <c r="D23" s="67"/>
      <c r="H23" s="134" t="s">
        <v>43</v>
      </c>
      <c r="I23" s="135"/>
      <c r="J23" s="14">
        <v>5.4000000000000003E-3</v>
      </c>
    </row>
    <row r="24" spans="1:10" ht="15" thickBot="1" x14ac:dyDescent="0.35">
      <c r="A24" s="125" t="s">
        <v>21</v>
      </c>
      <c r="B24" s="126"/>
      <c r="C24" s="57">
        <v>0.05</v>
      </c>
      <c r="D24" s="58"/>
      <c r="H24" s="132" t="s">
        <v>82</v>
      </c>
      <c r="I24" s="133"/>
      <c r="J24" s="13">
        <v>5.4000000000000003E-3</v>
      </c>
    </row>
    <row r="25" spans="1:10" ht="15" thickBot="1" x14ac:dyDescent="0.35">
      <c r="A25" s="125" t="s">
        <v>22</v>
      </c>
      <c r="B25" s="126"/>
      <c r="C25" s="57">
        <v>7.0000000000000007E-2</v>
      </c>
      <c r="D25" s="58"/>
    </row>
    <row r="26" spans="1:10" ht="15" thickBot="1" x14ac:dyDescent="0.35">
      <c r="A26" s="125" t="s">
        <v>23</v>
      </c>
      <c r="B26" s="126"/>
      <c r="C26" s="57">
        <v>2.5000000000000001E-2</v>
      </c>
      <c r="D26" s="58"/>
    </row>
    <row r="27" spans="1:10" ht="15" thickBot="1" x14ac:dyDescent="0.35">
      <c r="A27" s="125" t="s">
        <v>24</v>
      </c>
      <c r="B27" s="126"/>
      <c r="C27" s="57">
        <v>0.01</v>
      </c>
      <c r="D27" s="58"/>
    </row>
    <row r="28" spans="1:10" ht="15" thickBot="1" x14ac:dyDescent="0.35">
      <c r="A28" s="125" t="s">
        <v>25</v>
      </c>
      <c r="B28" s="126"/>
      <c r="C28" s="57">
        <v>0.03</v>
      </c>
      <c r="D28" s="58"/>
    </row>
    <row r="29" spans="1:10" ht="15" thickBot="1" x14ac:dyDescent="0.35">
      <c r="A29" s="123" t="s">
        <v>26</v>
      </c>
      <c r="B29" s="124"/>
      <c r="C29" s="59">
        <v>0.25</v>
      </c>
      <c r="D29" s="60"/>
    </row>
    <row r="30" spans="1:10" ht="15" thickBot="1" x14ac:dyDescent="0.35">
      <c r="A30" s="121" t="s">
        <v>80</v>
      </c>
      <c r="B30" s="122"/>
      <c r="C30" s="122"/>
      <c r="D30" s="6">
        <v>1.38</v>
      </c>
    </row>
    <row r="31" spans="1:10" ht="70.8" customHeight="1" x14ac:dyDescent="0.3">
      <c r="A31" s="127" t="s">
        <v>81</v>
      </c>
      <c r="B31" s="127"/>
      <c r="C31" s="127"/>
      <c r="D31" s="127"/>
    </row>
  </sheetData>
  <mergeCells count="65">
    <mergeCell ref="A31:D31"/>
    <mergeCell ref="H20:I20"/>
    <mergeCell ref="H21:I21"/>
    <mergeCell ref="H22:I22"/>
    <mergeCell ref="H23:I23"/>
    <mergeCell ref="H24:I24"/>
    <mergeCell ref="A30:C30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9:C9"/>
    <mergeCell ref="A10:C10"/>
    <mergeCell ref="A11:C11"/>
    <mergeCell ref="A2:C2"/>
    <mergeCell ref="A3:C3"/>
    <mergeCell ref="A4:C4"/>
    <mergeCell ref="A5:C5"/>
    <mergeCell ref="C20:D20"/>
    <mergeCell ref="C21:D21"/>
    <mergeCell ref="C22:D22"/>
    <mergeCell ref="C23:D23"/>
    <mergeCell ref="A12:C12"/>
    <mergeCell ref="A13:C13"/>
    <mergeCell ref="A14:C14"/>
    <mergeCell ref="A15:C15"/>
    <mergeCell ref="A16:C16"/>
    <mergeCell ref="A17:C17"/>
    <mergeCell ref="H4:J5"/>
    <mergeCell ref="H6:I6"/>
    <mergeCell ref="H7:I7"/>
    <mergeCell ref="H8:J8"/>
    <mergeCell ref="H9:I9"/>
    <mergeCell ref="H10:I10"/>
    <mergeCell ref="H11:I11"/>
    <mergeCell ref="J10:J11"/>
    <mergeCell ref="H12:I12"/>
    <mergeCell ref="C24:D24"/>
    <mergeCell ref="C25:D25"/>
    <mergeCell ref="C26:D26"/>
    <mergeCell ref="C27:D27"/>
    <mergeCell ref="C28:D28"/>
    <mergeCell ref="C29:D29"/>
    <mergeCell ref="H17:I17"/>
    <mergeCell ref="J16:J17"/>
    <mergeCell ref="H18:I18"/>
    <mergeCell ref="H19:I19"/>
    <mergeCell ref="A1:D1"/>
    <mergeCell ref="H13:I13"/>
    <mergeCell ref="J12:J13"/>
    <mergeCell ref="H14:I14"/>
    <mergeCell ref="H15:I15"/>
    <mergeCell ref="J14:J15"/>
    <mergeCell ref="H16:I16"/>
    <mergeCell ref="A18:C18"/>
    <mergeCell ref="A19:C19"/>
    <mergeCell ref="A6:C6"/>
    <mergeCell ref="A7:C7"/>
    <mergeCell ref="A8:C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SEDE B</vt:lpstr>
      <vt:lpstr>SEDE C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Jeimy</dc:creator>
  <cp:lastModifiedBy>Jeimy</cp:lastModifiedBy>
  <dcterms:created xsi:type="dcterms:W3CDTF">2022-11-24T06:11:10Z</dcterms:created>
  <dcterms:modified xsi:type="dcterms:W3CDTF">2022-12-05T19:04:14Z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2022-11-24T06:42:51Z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740d0df0-4b54-4b72-853c-eb56fc7a920a</vt:lpwstr>
  </property>
  <property fmtid="{D5CDD505-2E9C-101B-9397-08002B2CF9AE}" pid="8" name="MSIP_Label_1299739c-ad3d-4908-806e-4d91151a6e13_ContentBits">
    <vt:lpwstr>0</vt:lpwstr>
  </property>
</Properties>
</file>