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9585" windowHeight="11325"/>
  </bookViews>
  <sheets>
    <sheet name="mazu" sheetId="1" r:id="rId1"/>
  </sheets>
  <definedNames>
    <definedName name="_xlnm._FilterDatabase" localSheetId="0" hidden="1">mazu!$B$8:$K$59</definedName>
    <definedName name="_xlnm.Print_Area" localSheetId="0">mazu!$A$1:$K$76</definedName>
    <definedName name="_xlnm.Print_Titles" localSheetId="0">mazu!$8:$8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8" i="1" l="1"/>
  <c r="N58" i="1"/>
  <c r="O58" i="1"/>
  <c r="P58" i="1"/>
  <c r="I58" i="1"/>
  <c r="J58" i="1"/>
  <c r="J57" i="1"/>
  <c r="M55" i="1"/>
  <c r="N55" i="1"/>
  <c r="O55" i="1"/>
  <c r="P55" i="1"/>
  <c r="I55" i="1"/>
  <c r="J55" i="1"/>
  <c r="M56" i="1"/>
  <c r="N56" i="1"/>
  <c r="O56" i="1"/>
  <c r="P56" i="1"/>
  <c r="I56" i="1"/>
  <c r="J56" i="1"/>
  <c r="J54" i="1"/>
  <c r="M52" i="1"/>
  <c r="N52" i="1"/>
  <c r="O52" i="1"/>
  <c r="P52" i="1"/>
  <c r="I52" i="1"/>
  <c r="J52" i="1"/>
  <c r="M53" i="1"/>
  <c r="N53" i="1"/>
  <c r="O53" i="1"/>
  <c r="P53" i="1"/>
  <c r="I53" i="1"/>
  <c r="J53" i="1"/>
  <c r="J51" i="1"/>
  <c r="M50" i="1"/>
  <c r="N50" i="1"/>
  <c r="O50" i="1"/>
  <c r="P50" i="1"/>
  <c r="I50" i="1"/>
  <c r="J50" i="1"/>
  <c r="J49" i="1"/>
  <c r="M48" i="1"/>
  <c r="N48" i="1"/>
  <c r="O48" i="1"/>
  <c r="P48" i="1"/>
  <c r="I48" i="1"/>
  <c r="J48" i="1"/>
  <c r="J47" i="1"/>
  <c r="M45" i="1"/>
  <c r="N45" i="1"/>
  <c r="O45" i="1"/>
  <c r="P45" i="1"/>
  <c r="I45" i="1"/>
  <c r="J45" i="1"/>
  <c r="M46" i="1"/>
  <c r="N46" i="1"/>
  <c r="O46" i="1"/>
  <c r="P46" i="1"/>
  <c r="I46" i="1"/>
  <c r="J46" i="1"/>
  <c r="J44" i="1"/>
  <c r="M40" i="1"/>
  <c r="N40" i="1"/>
  <c r="O40" i="1"/>
  <c r="P40" i="1"/>
  <c r="I40" i="1"/>
  <c r="J40" i="1"/>
  <c r="M41" i="1"/>
  <c r="N41" i="1"/>
  <c r="O41" i="1"/>
  <c r="P41" i="1"/>
  <c r="I41" i="1"/>
  <c r="J41" i="1"/>
  <c r="M42" i="1"/>
  <c r="N42" i="1"/>
  <c r="O42" i="1"/>
  <c r="P42" i="1"/>
  <c r="I42" i="1"/>
  <c r="J42" i="1"/>
  <c r="M43" i="1"/>
  <c r="N43" i="1"/>
  <c r="O43" i="1"/>
  <c r="P43" i="1"/>
  <c r="I43" i="1"/>
  <c r="J43" i="1"/>
  <c r="J39" i="1"/>
  <c r="M27" i="1"/>
  <c r="N27" i="1"/>
  <c r="O27" i="1"/>
  <c r="P27" i="1"/>
  <c r="I27" i="1"/>
  <c r="J27" i="1"/>
  <c r="M28" i="1"/>
  <c r="N28" i="1"/>
  <c r="O28" i="1"/>
  <c r="P28" i="1"/>
  <c r="I28" i="1"/>
  <c r="J28" i="1"/>
  <c r="M29" i="1"/>
  <c r="N29" i="1"/>
  <c r="O29" i="1"/>
  <c r="P29" i="1"/>
  <c r="I29" i="1"/>
  <c r="J29" i="1"/>
  <c r="M30" i="1"/>
  <c r="N30" i="1"/>
  <c r="O30" i="1"/>
  <c r="P30" i="1"/>
  <c r="I30" i="1"/>
  <c r="J30" i="1"/>
  <c r="M31" i="1"/>
  <c r="N31" i="1"/>
  <c r="O31" i="1"/>
  <c r="P31" i="1"/>
  <c r="I31" i="1"/>
  <c r="J31" i="1"/>
  <c r="M32" i="1"/>
  <c r="N32" i="1"/>
  <c r="O32" i="1"/>
  <c r="P32" i="1"/>
  <c r="I32" i="1"/>
  <c r="J32" i="1"/>
  <c r="M33" i="1"/>
  <c r="N33" i="1"/>
  <c r="O33" i="1"/>
  <c r="P33" i="1"/>
  <c r="I33" i="1"/>
  <c r="J33" i="1"/>
  <c r="M34" i="1"/>
  <c r="N34" i="1"/>
  <c r="O34" i="1"/>
  <c r="P34" i="1"/>
  <c r="I34" i="1"/>
  <c r="J34" i="1"/>
  <c r="M35" i="1"/>
  <c r="N35" i="1"/>
  <c r="O35" i="1"/>
  <c r="P35" i="1"/>
  <c r="I35" i="1"/>
  <c r="J35" i="1"/>
  <c r="M36" i="1"/>
  <c r="N36" i="1"/>
  <c r="O36" i="1"/>
  <c r="P36" i="1"/>
  <c r="I36" i="1"/>
  <c r="J36" i="1"/>
  <c r="M37" i="1"/>
  <c r="N37" i="1"/>
  <c r="O37" i="1"/>
  <c r="P37" i="1"/>
  <c r="I37" i="1"/>
  <c r="J37" i="1"/>
  <c r="M38" i="1"/>
  <c r="N38" i="1"/>
  <c r="O38" i="1"/>
  <c r="P38" i="1"/>
  <c r="I38" i="1"/>
  <c r="J38" i="1"/>
  <c r="J26" i="1"/>
  <c r="M24" i="1"/>
  <c r="N24" i="1"/>
  <c r="O24" i="1"/>
  <c r="P24" i="1"/>
  <c r="I24" i="1"/>
  <c r="J24" i="1"/>
  <c r="M25" i="1"/>
  <c r="N25" i="1"/>
  <c r="O25" i="1"/>
  <c r="P25" i="1"/>
  <c r="I25" i="1"/>
  <c r="J25" i="1"/>
  <c r="J23" i="1"/>
  <c r="M22" i="1"/>
  <c r="N22" i="1"/>
  <c r="O22" i="1"/>
  <c r="P22" i="1"/>
  <c r="I22" i="1"/>
  <c r="J22" i="1"/>
  <c r="J21" i="1"/>
  <c r="M18" i="1"/>
  <c r="N18" i="1"/>
  <c r="O18" i="1"/>
  <c r="P18" i="1"/>
  <c r="I18" i="1"/>
  <c r="J18" i="1"/>
  <c r="M19" i="1"/>
  <c r="N19" i="1"/>
  <c r="O19" i="1"/>
  <c r="P19" i="1"/>
  <c r="I19" i="1"/>
  <c r="J19" i="1"/>
  <c r="M20" i="1"/>
  <c r="N20" i="1"/>
  <c r="O20" i="1"/>
  <c r="P20" i="1"/>
  <c r="I20" i="1"/>
  <c r="J20" i="1"/>
  <c r="J17" i="1"/>
  <c r="M14" i="1"/>
  <c r="N14" i="1"/>
  <c r="O14" i="1"/>
  <c r="P14" i="1"/>
  <c r="I14" i="1"/>
  <c r="J14" i="1"/>
  <c r="M15" i="1"/>
  <c r="N15" i="1"/>
  <c r="O15" i="1"/>
  <c r="P15" i="1"/>
  <c r="I15" i="1"/>
  <c r="J15" i="1"/>
  <c r="M16" i="1"/>
  <c r="N16" i="1"/>
  <c r="O16" i="1"/>
  <c r="P16" i="1"/>
  <c r="I16" i="1"/>
  <c r="J16" i="1"/>
  <c r="J13" i="1"/>
  <c r="M10" i="1"/>
  <c r="N10" i="1"/>
  <c r="O10" i="1"/>
  <c r="P10" i="1"/>
  <c r="I10" i="1"/>
  <c r="J10" i="1"/>
  <c r="M11" i="1"/>
  <c r="N11" i="1"/>
  <c r="O11" i="1"/>
  <c r="P11" i="1"/>
  <c r="I11" i="1"/>
  <c r="J11" i="1"/>
  <c r="M12" i="1"/>
  <c r="N12" i="1"/>
  <c r="O12" i="1"/>
  <c r="P12" i="1"/>
  <c r="I12" i="1"/>
  <c r="J12" i="1"/>
  <c r="J9" i="1"/>
  <c r="J59" i="1"/>
  <c r="J61" i="1"/>
  <c r="J62" i="1"/>
  <c r="J63" i="1"/>
  <c r="J64" i="1"/>
  <c r="J65" i="1"/>
  <c r="J66" i="1"/>
  <c r="M13" i="1"/>
  <c r="N13" i="1"/>
  <c r="O13" i="1"/>
  <c r="M17" i="1"/>
  <c r="N17" i="1"/>
  <c r="O17" i="1"/>
  <c r="M21" i="1"/>
  <c r="N21" i="1"/>
  <c r="O21" i="1"/>
  <c r="M23" i="1"/>
  <c r="N23" i="1"/>
  <c r="O23" i="1"/>
  <c r="M26" i="1"/>
  <c r="N26" i="1"/>
  <c r="O26" i="1"/>
  <c r="M39" i="1"/>
  <c r="N39" i="1"/>
  <c r="O39" i="1"/>
  <c r="M44" i="1"/>
  <c r="N44" i="1"/>
  <c r="O44" i="1"/>
  <c r="M47" i="1"/>
  <c r="N47" i="1"/>
  <c r="O47" i="1"/>
  <c r="M49" i="1"/>
  <c r="N49" i="1"/>
  <c r="O49" i="1"/>
  <c r="M51" i="1"/>
  <c r="N51" i="1"/>
  <c r="O51" i="1"/>
  <c r="M54" i="1"/>
  <c r="N54" i="1"/>
  <c r="O54" i="1"/>
  <c r="M57" i="1"/>
  <c r="N57" i="1"/>
  <c r="O57" i="1"/>
</calcChain>
</file>

<file path=xl/sharedStrings.xml><?xml version="1.0" encoding="utf-8"?>
<sst xmlns="http://schemas.openxmlformats.org/spreadsheetml/2006/main" count="154" uniqueCount="117">
  <si>
    <t>DESCRIPCION</t>
  </si>
  <si>
    <t>PRELIMINARES</t>
  </si>
  <si>
    <t>1.1</t>
  </si>
  <si>
    <t>1.2</t>
  </si>
  <si>
    <t>M2</t>
  </si>
  <si>
    <t>1.3</t>
  </si>
  <si>
    <t>ESTRUCTURA</t>
  </si>
  <si>
    <t>2.1</t>
  </si>
  <si>
    <t>2.2</t>
  </si>
  <si>
    <t>UN</t>
  </si>
  <si>
    <t>2.3</t>
  </si>
  <si>
    <t>M3</t>
  </si>
  <si>
    <t>3.1</t>
  </si>
  <si>
    <t>3.2</t>
  </si>
  <si>
    <t>3.3</t>
  </si>
  <si>
    <t>4</t>
  </si>
  <si>
    <t>PAÑETES</t>
  </si>
  <si>
    <t>4.1</t>
  </si>
  <si>
    <t>INSTALACIONES HIDROSANITARIAS</t>
  </si>
  <si>
    <t>5.1</t>
  </si>
  <si>
    <t>5.2</t>
  </si>
  <si>
    <t>INSTALACIONES  ELECTRICAS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</si>
  <si>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</si>
  <si>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</si>
  <si>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</si>
  <si>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</si>
  <si>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</si>
  <si>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</si>
  <si>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</si>
  <si>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</si>
  <si>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</si>
  <si>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</si>
  <si>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</si>
  <si>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</si>
  <si>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</t>
  </si>
  <si>
    <t>ACABADOS E IMPERMEABILIZACIONES</t>
  </si>
  <si>
    <t>7.1</t>
  </si>
  <si>
    <t>7.2</t>
  </si>
  <si>
    <t>7.3</t>
  </si>
  <si>
    <t>7.4</t>
  </si>
  <si>
    <t>8</t>
  </si>
  <si>
    <t>PINTURA</t>
  </si>
  <si>
    <t>8.1</t>
  </si>
  <si>
    <t>9</t>
  </si>
  <si>
    <t>CARPINTERIA EN ALUMINIO Y VIDRIO</t>
  </si>
  <si>
    <t>9.1</t>
  </si>
  <si>
    <t>10</t>
  </si>
  <si>
    <t>CERRADURAS</t>
  </si>
  <si>
    <t>10.1</t>
  </si>
  <si>
    <t>CARPINTERIA METALICA</t>
  </si>
  <si>
    <t>11.1</t>
  </si>
  <si>
    <t>11.2</t>
  </si>
  <si>
    <t>12</t>
  </si>
  <si>
    <t>APARATOS SANITARIOS Y ACCESORIOS</t>
  </si>
  <si>
    <t>12.1</t>
  </si>
  <si>
    <t>12.2</t>
  </si>
  <si>
    <t>13</t>
  </si>
  <si>
    <t>ASEO GENERAL</t>
  </si>
  <si>
    <t>13.1</t>
  </si>
  <si>
    <t>ADMINISTRACIÓN</t>
  </si>
  <si>
    <t>%</t>
  </si>
  <si>
    <t>IMPREVISTOS</t>
  </si>
  <si>
    <t>UTILIDADES</t>
  </si>
  <si>
    <t>IVA SOBRE UTILIDAD</t>
  </si>
  <si>
    <t>TOTAL COSTOS DIRECTOS</t>
  </si>
  <si>
    <t>TOTAL GENERAL COSTOS DIRECTOS</t>
  </si>
  <si>
    <t>Presentar su oferta económica en formato excel. No adicionar o eliminar filas y/o columnas. So pena de rechazo de la oferta económica.</t>
  </si>
  <si>
    <t>ITEM</t>
  </si>
  <si>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</si>
  <si>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</si>
  <si>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</si>
  <si>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total
</t>
    </r>
    <r>
      <rPr>
        <sz val="11"/>
        <color theme="1"/>
        <rFont val="Arial"/>
        <family val="2"/>
      </rPr>
      <t>(3) = (1X2)</t>
    </r>
  </si>
  <si>
    <t>Valor Total de Referencia</t>
  </si>
  <si>
    <t>Valor total de la oferta económica</t>
  </si>
  <si>
    <t>FIRMA DE REPRESENTANTE LEGAL</t>
  </si>
  <si>
    <t>Suministro e Instalación de luminaria tipo panel LED de sobreponer o incrustar en techo, con montaje opcional para colgar con guayas, de uso interior, marco en aluminio anodizado, proyección uniforme de la luz, temperatura de color 6500 K (DL); acabado blanco; flujo luminoso 3600 LM; grado de protección IP20; tensión de operación 100-240 V 50/60 Hz; ángulo de apertura 120°; dimensiones (LXW) 60x60 cm; 45 W, corriente de entrada 0.4A a 120 V; tipo de distribución directa simétrica; tipo de montaje sobreponer o empotrar; factor de potencia 0.50; reproducción de color (IRC) &gt; 80, tipo de driver independiente CC; ida útil 35000 H L70; óptica difusor opalizado; eficacia 90 LM/W; temperatura de operación TA -20°C ~ +50°C. Sylvania, Philips o superior calidad, con certificación RETILAP.</t>
  </si>
  <si>
    <t>Suministro e instalación tablero Bifásico 24 circuitos, 200A twc-18mbo marca Legrand o mejor calidad, 5 hilos (barrajes de fase, neutro y tierra aislada), con puerta, chapa plástica, cerradura y llave, espacio para totalizador, accesorios de fijación, retiro de tablero existente, marquillado y obras civiles. Se debe instalar como tablero de distribución GENERAL.</t>
  </si>
  <si>
    <t>Pintura  biocida</t>
  </si>
  <si>
    <t>Suministro e instalación puertas hoja en madera o.8 x 2.0</t>
  </si>
  <si>
    <t>Grifería lavaplatos cuello de ganso (Grival sevilla)</t>
  </si>
  <si>
    <t>MAMPOSTERIA</t>
  </si>
  <si>
    <t>Suministro e instalación alimentador bifásico (4H) cable Cu. 2X No. 6 F + No.6 N + No. 8T AWG, THWN/THHN 90° LSZH. incluye ducto 1-1/2" EMT, incluye: cajas de paso, riel, tornillo, uniones, curvas, accesorios de fijación, elementos necesarios para su correcta instalación y conexionado, para conectar el tablero de distribución general desde equipo de medida existente incluido la cola desde TGD a medidor.</t>
  </si>
  <si>
    <t>Salida para tomacorriente bifásico tetrafilar 2F+N+T.Cable Cobre 7 Hilos No.10 AWG THHN/THWN 90°C 600V Marcado LSZH.  Incluye tomacorriente,  cableado, accesorios de fijación, cajas, ductos PVC (En muros) y EMT (Sobre Cielo Raso) y tomacorriente 250V, 20A. Incluye breaker Bipolar 30A, para conexión de aire acondicionado.</t>
  </si>
  <si>
    <t>.Salida con interruptor sencillo. Incluye interruptor, cajas, tapas, cableado en cable de Cu 7 Hilos No. 12 AWG THHN/THWN 90°C, 600V, LSZH, ductos PVC (En muros) y EMT (Sobre Cielo Raso) y retiro de cableado existente.</t>
  </si>
  <si>
    <t>Salida con interruptor doble. Incluye interruptor, cajas, tapas, cableado en cable de Cu 7 Hilos No. 12 AWG THHN/THWN 90°C, 600V, LSZH, ductos PVC (En muros) y EMT (Sobre Cielo Raso) y retiro de cableado existente.</t>
  </si>
  <si>
    <t>Salida con interruptor conmutable. Incluye cajas, tapas, cableado en cable de Cu 7 Hilos No. 12 AWG THHN/THWN 90°C, 600V, LSZH, ductos PVC (En muros) y EMT (Sobre Cielo Raso) y retiro de cableado existente.</t>
  </si>
  <si>
    <t>Salida para iluminación. Incluye conexión con toma corriente doble y clavija, caja fundida, tapa, cable de Cu 7 hilos No.12 AWG, THHN/THWN 90°C, 600V, LSZH, ductos (EMT sobre cielo raso o sobrepuesto y PVC empotrado en muros) y retiro de cableado existente. Todos los elementos deben tener certificación RETIE.</t>
  </si>
  <si>
    <t>Salida para toma corriente doble, con polo a tierra (Incluye tomacorriente blanco, tierra aislada, tipo leviton o similar), Cable Cobre 7 Hilos No.12 AWG THHN/THWN 90°C 600V Marcado LSZH. Incluye cableado, cajas, accesorios de fijación, Ductos PVC (En muros) y EMT (Sobre Cielo Raso) y Marquillado.</t>
  </si>
  <si>
    <t>Salida sanitaria lavadero 2.</t>
  </si>
  <si>
    <t>Pañete impermeabilizado muros 1:3.</t>
  </si>
  <si>
    <t xml:space="preserve">Estuco muro ladrillo. </t>
  </si>
  <si>
    <t>Muro drywall doble cara e=10cm.</t>
  </si>
  <si>
    <t>Muro ladrillo estructural p.v. pared doble.</t>
  </si>
  <si>
    <t>Mesón en  concreto 3,0m*0.68m*8cm.</t>
  </si>
  <si>
    <t>Suministro e instalación de anclaje en varilla corruga.</t>
  </si>
  <si>
    <t>Dovelas grouting.</t>
  </si>
  <si>
    <t>Demolición placas piso y placa contrapiso 0,20 x 0,20.</t>
  </si>
  <si>
    <t>Demolición muro para apertura puerta baño.</t>
  </si>
  <si>
    <t>Desmontaje de Luminaria interior situada a menos de 3 m de altura, empotrada o colgada con guayas, utilizando medios manuales, sin deteriorar los elementos constructivos a los que pueda estar sujeta, incluye retiro y disposición final.</t>
  </si>
  <si>
    <t>Punto a.c. lavamanos hidráulico.</t>
  </si>
  <si>
    <t>Suministro e instalación breaker monopolar enchufable 20A.</t>
  </si>
  <si>
    <t>Suministro e Instalación Interruptores Bipolares Termomagnéticos Caja Moldeada Fijos 25 kA a 240V, I Nominal 60 A.</t>
  </si>
  <si>
    <t>Suministro, transporte e instalación de puntos IP, incluye cableado F/UTP cat 6A, toma sencilla, rj45-F/UTP, face plate angulado cat 6A; 3 un patch cord F/UTP cat 6A de 6 pies, certificación y demás elementos para su instalación. Se incluye organización y peinado de rack existente,  Instalación en canaletas e infraestructura existente, Puntos de hasta 35 mts.</t>
  </si>
  <si>
    <t>Guardaescoba plástica media caña extruida 9cm.</t>
  </si>
  <si>
    <t>Alistado de piso 4cm - impermeabilizado.</t>
  </si>
  <si>
    <t>Piso porcelanato 56.6x56.6cm.</t>
  </si>
  <si>
    <t>Piso en granito natural aserrado brillado 20mm sobre mesón en concreto.</t>
  </si>
  <si>
    <t>Pintura en vinilo tipo 1,  3 manos para muros.</t>
  </si>
  <si>
    <t>Ventana corrediza al. 0.6x0.4vidrio 3mm.</t>
  </si>
  <si>
    <t>Suministro e instalación chapas.</t>
  </si>
  <si>
    <t>MARCO MADERA (Incluye Pintura)</t>
  </si>
  <si>
    <t xml:space="preserve">Limpieza general interior y exterior. </t>
  </si>
  <si>
    <t>Lavaplatos acero inoxidable de incrustar.</t>
  </si>
  <si>
    <t>M</t>
  </si>
  <si>
    <t>ANEXO No. 3. OFERTA ECONÓMICA</t>
  </si>
  <si>
    <t>Valor total de la oferta económica en letras: CUARENTA Y CUATRO MILLONES SETECIENTOS NOVENTA Y DOS MIL SETECIENTOS DIECISISTE PESOS</t>
  </si>
  <si>
    <t>GERALDINE LAMPREA 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</si>
</sst>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5" formatCode="_-&quot;$&quot;* #,##0_-;\-&quot;$&quot;* #,##0_-;_-&quot;$&quot;* &quot;-&quot;_-;_-@_-"/>
    <numFmt numFmtId="166" formatCode="0.0"/>
    <numFmt numFmtId="167" formatCode="#,##0.0"/>
    <numFmt numFmtId="168" formatCode="&quot;$&quot;#,##0"/>
    <numFmt numFmtId="169" formatCode="&quot;$&quot;\ #,##0.0"/>
  </numFmts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9C0006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2" fontId="2" fillId="4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167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2" fillId="4" borderId="1" xfId="0" applyNumberFormat="1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/>
    <xf numFmtId="0" fontId="3" fillId="0" borderId="0" xfId="0" applyFont="1"/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168" fontId="3" fillId="3" borderId="1" xfId="0" applyNumberFormat="1" applyFont="1" applyFill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vertical="center"/>
    </xf>
    <xf numFmtId="167" fontId="3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right" vertical="center"/>
    </xf>
    <xf numFmtId="168" fontId="3" fillId="3" borderId="1" xfId="0" applyNumberFormat="1" applyFont="1" applyFill="1" applyBorder="1" applyAlignment="1">
      <alignment vertical="center"/>
    </xf>
    <xf numFmtId="168" fontId="2" fillId="0" borderId="1" xfId="0" applyNumberFormat="1" applyFont="1" applyBorder="1"/>
    <xf numFmtId="168" fontId="3" fillId="3" borderId="1" xfId="0" applyNumberFormat="1" applyFont="1" applyFill="1" applyBorder="1"/>
    <xf numFmtId="168" fontId="3" fillId="6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0" xfId="0" applyNumberFormat="1" applyFont="1"/>
    <xf numFmtId="168" fontId="2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16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16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2" borderId="0" xfId="1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7" fillId="0" borderId="0" xfId="0" applyFont="1" applyAlignment="1">
      <alignment horizontal="justify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9525</xdr:colOff>
      <xdr:row>1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029575" cy="819150"/>
          <a:chOff x="0" y="9525"/>
          <a:chExt cx="7858116" cy="781050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9808"/>
          <a:stretch/>
        </xdr:blipFill>
        <xdr:spPr>
          <a:xfrm>
            <a:off x="0" y="9525"/>
            <a:ext cx="7362825" cy="781050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990"/>
          <a:stretch/>
        </xdr:blipFill>
        <xdr:spPr>
          <a:xfrm>
            <a:off x="1981117" y="9525"/>
            <a:ext cx="5876999" cy="78105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323850</xdr:colOff>
      <xdr:row>70</xdr:row>
      <xdr:rowOff>47625</xdr:rowOff>
    </xdr:from>
    <xdr:to>
      <xdr:col>3</xdr:col>
      <xdr:colOff>685800</xdr:colOff>
      <xdr:row>74</xdr:row>
      <xdr:rowOff>180974</xdr:rowOff>
    </xdr:to>
    <xdr:pic>
      <xdr:nvPicPr>
        <xdr:cNvPr id="5" name="Imagen 1" descr="FIRMA GERALD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50" b="25200"/>
        <a:stretch>
          <a:fillRect/>
        </a:stretch>
      </xdr:blipFill>
      <xdr:spPr bwMode="auto">
        <a:xfrm>
          <a:off x="504825" y="34337625"/>
          <a:ext cx="1562100" cy="876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1"/>
  <sheetViews>
    <sheetView showGridLines="0" tabSelected="1" workbookViewId="0">
      <selection activeCell="H76" sqref="H76:H77"/>
    </sheetView>
  </sheetViews>
  <sheetFormatPr baseColWidth="10" defaultColWidth="11.42578125" defaultRowHeight="15" x14ac:dyDescent="0.25"/>
  <cols>
    <col min="1" max="1" width="2.7109375" style="3" customWidth="1"/>
    <col min="2" max="2" width="6.5703125" style="3" customWidth="1"/>
    <col min="3" max="3" width="11.42578125" style="11" customWidth="1"/>
    <col min="4" max="4" width="11.42578125" style="12" customWidth="1"/>
    <col min="5" max="5" width="15.7109375" style="1" customWidth="1"/>
    <col min="6" max="6" width="11.42578125" style="2" customWidth="1"/>
    <col min="7" max="7" width="11.42578125" style="13" customWidth="1"/>
    <col min="8" max="8" width="16.7109375" style="13" customWidth="1"/>
    <col min="9" max="9" width="11.42578125" style="3" customWidth="1"/>
    <col min="10" max="11" width="10.7109375" style="3" customWidth="1"/>
    <col min="12" max="12" width="19.85546875" style="3" customWidth="1"/>
    <col min="13" max="13" width="19.42578125" style="3" hidden="1" customWidth="1"/>
    <col min="14" max="14" width="15.140625" style="3" hidden="1" customWidth="1"/>
    <col min="15" max="15" width="20.140625" style="3" hidden="1" customWidth="1"/>
    <col min="16" max="17" width="0" style="3" hidden="1" customWidth="1"/>
    <col min="18" max="16384" width="11.42578125" style="3"/>
  </cols>
  <sheetData>
    <row r="1" spans="1:16" customFormat="1" ht="63.75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6" customFormat="1" ht="14.45" x14ac:dyDescent="0.3"/>
    <row r="3" spans="1:16" customFormat="1" ht="19.5" customHeight="1" x14ac:dyDescent="0.25">
      <c r="A3" s="66" t="s">
        <v>66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6" customFormat="1" ht="19.5" customHeigh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6" customFormat="1" ht="14.45" x14ac:dyDescent="0.3"/>
    <row r="6" spans="1:16" customFormat="1" x14ac:dyDescent="0.25">
      <c r="A6" s="67" t="s">
        <v>114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4"/>
    </row>
    <row r="7" spans="1:16" customFormat="1" ht="14.45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6" customFormat="1" ht="45" customHeight="1" x14ac:dyDescent="0.3">
      <c r="B8" s="22" t="s">
        <v>67</v>
      </c>
      <c r="C8" s="68" t="s">
        <v>0</v>
      </c>
      <c r="D8" s="68"/>
      <c r="E8" s="68"/>
      <c r="F8" s="23" t="s">
        <v>68</v>
      </c>
      <c r="G8" s="23" t="s">
        <v>69</v>
      </c>
      <c r="H8" s="24" t="s">
        <v>72</v>
      </c>
      <c r="I8" s="23" t="s">
        <v>70</v>
      </c>
      <c r="J8" s="69" t="s">
        <v>71</v>
      </c>
      <c r="K8" s="69"/>
    </row>
    <row r="9" spans="1:16" ht="15" customHeight="1" x14ac:dyDescent="0.25">
      <c r="B9" s="25">
        <v>1</v>
      </c>
      <c r="C9" s="62" t="s">
        <v>1</v>
      </c>
      <c r="D9" s="62"/>
      <c r="E9" s="62"/>
      <c r="F9" s="25"/>
      <c r="G9" s="26"/>
      <c r="H9" s="38">
        <v>322253</v>
      </c>
      <c r="I9" s="27"/>
      <c r="J9" s="55">
        <f>SUM(J10:K12)</f>
        <v>320900</v>
      </c>
      <c r="K9" s="56"/>
    </row>
    <row r="10" spans="1:16" ht="30" customHeight="1" x14ac:dyDescent="0.2">
      <c r="B10" s="36" t="s">
        <v>2</v>
      </c>
      <c r="C10" s="58" t="s">
        <v>96</v>
      </c>
      <c r="D10" s="58"/>
      <c r="E10" s="58"/>
      <c r="F10" s="5" t="s">
        <v>113</v>
      </c>
      <c r="G10" s="15">
        <v>2</v>
      </c>
      <c r="H10" s="39">
        <v>78893</v>
      </c>
      <c r="I10" s="45">
        <f>P10</f>
        <v>39300</v>
      </c>
      <c r="J10" s="59">
        <f>I10*G10</f>
        <v>78600</v>
      </c>
      <c r="K10" s="60"/>
      <c r="M10" s="44">
        <f>H10/G10</f>
        <v>39446.5</v>
      </c>
      <c r="N10" s="44">
        <f>M10*0.4%</f>
        <v>157.786</v>
      </c>
      <c r="O10" s="44">
        <f>M10-N10</f>
        <v>39288.714</v>
      </c>
      <c r="P10" s="3">
        <f>MROUND(O10,50)</f>
        <v>39300</v>
      </c>
    </row>
    <row r="11" spans="1:16" ht="28.5" customHeight="1" x14ac:dyDescent="0.2">
      <c r="B11" s="5" t="s">
        <v>3</v>
      </c>
      <c r="C11" s="58" t="s">
        <v>97</v>
      </c>
      <c r="D11" s="58"/>
      <c r="E11" s="58"/>
      <c r="F11" s="5" t="s">
        <v>4</v>
      </c>
      <c r="G11" s="15">
        <v>2</v>
      </c>
      <c r="H11" s="39">
        <v>24000</v>
      </c>
      <c r="I11" s="45">
        <f t="shared" ref="I11:I12" si="0">P11</f>
        <v>11950</v>
      </c>
      <c r="J11" s="59">
        <f>I11*G11</f>
        <v>23900</v>
      </c>
      <c r="K11" s="60"/>
      <c r="M11" s="44">
        <f t="shared" ref="M11:M58" si="1">H11/G11</f>
        <v>12000</v>
      </c>
      <c r="N11" s="44">
        <f t="shared" ref="N11:N58" si="2">M11*0.4%</f>
        <v>48</v>
      </c>
      <c r="O11" s="44">
        <f t="shared" ref="O11:O58" si="3">M11-N11</f>
        <v>11952</v>
      </c>
      <c r="P11" s="3">
        <f t="shared" ref="P11:P58" si="4">MROUND(O11,50)</f>
        <v>11950</v>
      </c>
    </row>
    <row r="12" spans="1:16" ht="101.25" customHeight="1" x14ac:dyDescent="0.2">
      <c r="B12" s="5" t="s">
        <v>5</v>
      </c>
      <c r="C12" s="71" t="s">
        <v>98</v>
      </c>
      <c r="D12" s="71"/>
      <c r="E12" s="71"/>
      <c r="F12" s="5" t="s">
        <v>9</v>
      </c>
      <c r="G12" s="17">
        <v>12</v>
      </c>
      <c r="H12" s="18">
        <v>219360</v>
      </c>
      <c r="I12" s="45">
        <f t="shared" si="0"/>
        <v>18200</v>
      </c>
      <c r="J12" s="59">
        <f>I12*G12</f>
        <v>218400</v>
      </c>
      <c r="K12" s="60"/>
      <c r="M12" s="44">
        <f t="shared" si="1"/>
        <v>18280</v>
      </c>
      <c r="N12" s="44">
        <f t="shared" si="2"/>
        <v>73.12</v>
      </c>
      <c r="O12" s="44">
        <f t="shared" si="3"/>
        <v>18206.88</v>
      </c>
      <c r="P12" s="3">
        <f t="shared" si="4"/>
        <v>18200</v>
      </c>
    </row>
    <row r="13" spans="1:16" x14ac:dyDescent="0.2">
      <c r="B13" s="25">
        <v>2</v>
      </c>
      <c r="C13" s="62" t="s">
        <v>6</v>
      </c>
      <c r="D13" s="62"/>
      <c r="E13" s="62"/>
      <c r="F13" s="29"/>
      <c r="G13" s="30"/>
      <c r="H13" s="38">
        <v>1684565</v>
      </c>
      <c r="I13" s="27"/>
      <c r="J13" s="55">
        <f>SUM(J14:K16)</f>
        <v>1677948</v>
      </c>
      <c r="K13" s="56"/>
      <c r="M13" s="44" t="e">
        <f t="shared" si="1"/>
        <v>#DIV/0!</v>
      </c>
      <c r="N13" s="44" t="e">
        <f t="shared" si="2"/>
        <v>#DIV/0!</v>
      </c>
      <c r="O13" s="44" t="e">
        <f t="shared" si="3"/>
        <v>#DIV/0!</v>
      </c>
    </row>
    <row r="14" spans="1:16" ht="15" customHeight="1" x14ac:dyDescent="0.2">
      <c r="B14" s="36" t="s">
        <v>7</v>
      </c>
      <c r="C14" s="58" t="s">
        <v>93</v>
      </c>
      <c r="D14" s="58"/>
      <c r="E14" s="58"/>
      <c r="F14" s="5" t="s">
        <v>113</v>
      </c>
      <c r="G14" s="15">
        <v>2</v>
      </c>
      <c r="H14" s="39">
        <v>813235</v>
      </c>
      <c r="I14" s="28">
        <f>P14</f>
        <v>405000</v>
      </c>
      <c r="J14" s="50">
        <f>I14*G14</f>
        <v>810000</v>
      </c>
      <c r="K14" s="51"/>
      <c r="M14" s="44">
        <f t="shared" si="1"/>
        <v>406617.5</v>
      </c>
      <c r="N14" s="44">
        <f t="shared" si="2"/>
        <v>1626.47</v>
      </c>
      <c r="O14" s="44">
        <f t="shared" si="3"/>
        <v>404991.03</v>
      </c>
      <c r="P14" s="3">
        <f t="shared" si="4"/>
        <v>405000</v>
      </c>
    </row>
    <row r="15" spans="1:16" ht="30" customHeight="1" x14ac:dyDescent="0.2">
      <c r="B15" s="36" t="s">
        <v>8</v>
      </c>
      <c r="C15" s="58" t="s">
        <v>94</v>
      </c>
      <c r="D15" s="58"/>
      <c r="E15" s="58"/>
      <c r="F15" s="5" t="s">
        <v>9</v>
      </c>
      <c r="G15" s="15">
        <v>12</v>
      </c>
      <c r="H15" s="39">
        <v>827607</v>
      </c>
      <c r="I15" s="28">
        <f t="shared" ref="I15:I16" si="5">P15</f>
        <v>68700</v>
      </c>
      <c r="J15" s="50">
        <f t="shared" ref="J15:J16" si="6">I15*G15</f>
        <v>824400</v>
      </c>
      <c r="K15" s="51"/>
      <c r="M15" s="44">
        <f t="shared" si="1"/>
        <v>68967.25</v>
      </c>
      <c r="N15" s="44">
        <f t="shared" si="2"/>
        <v>275.86900000000003</v>
      </c>
      <c r="O15" s="44">
        <f t="shared" si="3"/>
        <v>68691.380999999994</v>
      </c>
      <c r="P15" s="3">
        <f t="shared" si="4"/>
        <v>68700</v>
      </c>
    </row>
    <row r="16" spans="1:16" ht="13.9" customHeight="1" x14ac:dyDescent="0.2">
      <c r="B16" s="36" t="s">
        <v>10</v>
      </c>
      <c r="C16" s="58" t="s">
        <v>95</v>
      </c>
      <c r="D16" s="58"/>
      <c r="E16" s="58"/>
      <c r="F16" s="5" t="s">
        <v>11</v>
      </c>
      <c r="G16" s="15">
        <v>0.08</v>
      </c>
      <c r="H16" s="39">
        <v>43723</v>
      </c>
      <c r="I16" s="28">
        <f t="shared" si="5"/>
        <v>544350</v>
      </c>
      <c r="J16" s="50">
        <f t="shared" si="6"/>
        <v>43548</v>
      </c>
      <c r="K16" s="51"/>
      <c r="M16" s="44">
        <f t="shared" si="1"/>
        <v>546537.5</v>
      </c>
      <c r="N16" s="44">
        <f t="shared" si="2"/>
        <v>2186.15</v>
      </c>
      <c r="O16" s="44">
        <f t="shared" si="3"/>
        <v>544351.35</v>
      </c>
      <c r="P16" s="3">
        <f t="shared" si="4"/>
        <v>544350</v>
      </c>
    </row>
    <row r="17" spans="2:16" x14ac:dyDescent="0.2">
      <c r="B17" s="25">
        <v>3</v>
      </c>
      <c r="C17" s="62" t="s">
        <v>80</v>
      </c>
      <c r="D17" s="62"/>
      <c r="E17" s="62"/>
      <c r="F17" s="29"/>
      <c r="G17" s="30"/>
      <c r="H17" s="38">
        <v>9098460</v>
      </c>
      <c r="I17" s="27"/>
      <c r="J17" s="55">
        <f>SUM(J18:K20)</f>
        <v>9061130</v>
      </c>
      <c r="K17" s="56"/>
      <c r="M17" s="44" t="e">
        <f t="shared" si="1"/>
        <v>#DIV/0!</v>
      </c>
      <c r="N17" s="44" t="e">
        <f t="shared" si="2"/>
        <v>#DIV/0!</v>
      </c>
      <c r="O17" s="44" t="e">
        <f t="shared" si="3"/>
        <v>#DIV/0!</v>
      </c>
    </row>
    <row r="18" spans="2:16" ht="15" customHeight="1" x14ac:dyDescent="0.2">
      <c r="B18" s="36" t="s">
        <v>12</v>
      </c>
      <c r="C18" s="58" t="s">
        <v>92</v>
      </c>
      <c r="D18" s="58"/>
      <c r="E18" s="58"/>
      <c r="F18" s="5" t="s">
        <v>4</v>
      </c>
      <c r="G18" s="15">
        <v>7.2</v>
      </c>
      <c r="H18" s="39">
        <v>3591916</v>
      </c>
      <c r="I18" s="28">
        <f>P17:P18</f>
        <v>496900</v>
      </c>
      <c r="J18" s="50">
        <f>I18*G18</f>
        <v>3577680</v>
      </c>
      <c r="K18" s="51"/>
      <c r="M18" s="44">
        <f t="shared" si="1"/>
        <v>498877.22222222219</v>
      </c>
      <c r="N18" s="44">
        <f t="shared" si="2"/>
        <v>1995.5088888888888</v>
      </c>
      <c r="O18" s="44">
        <f t="shared" si="3"/>
        <v>496881.71333333332</v>
      </c>
      <c r="P18" s="3">
        <f t="shared" si="4"/>
        <v>496900</v>
      </c>
    </row>
    <row r="19" spans="2:16" ht="13.9" customHeight="1" x14ac:dyDescent="0.2">
      <c r="B19" s="36" t="s">
        <v>13</v>
      </c>
      <c r="C19" s="58" t="s">
        <v>91</v>
      </c>
      <c r="D19" s="58"/>
      <c r="E19" s="58"/>
      <c r="F19" s="5" t="s">
        <v>4</v>
      </c>
      <c r="G19" s="15">
        <v>63</v>
      </c>
      <c r="H19" s="39">
        <v>5355561</v>
      </c>
      <c r="I19" s="28">
        <f t="shared" ref="I19:I20" si="7">P18:P19</f>
        <v>84650</v>
      </c>
      <c r="J19" s="50">
        <f t="shared" ref="J19:J20" si="8">I19*G19</f>
        <v>5332950</v>
      </c>
      <c r="K19" s="51"/>
      <c r="M19" s="44">
        <f t="shared" si="1"/>
        <v>85008.904761904763</v>
      </c>
      <c r="N19" s="44">
        <f t="shared" si="2"/>
        <v>340.03561904761904</v>
      </c>
      <c r="O19" s="44">
        <f t="shared" si="3"/>
        <v>84668.869142857147</v>
      </c>
      <c r="P19" s="3">
        <f t="shared" si="4"/>
        <v>84650</v>
      </c>
    </row>
    <row r="20" spans="2:16" ht="13.9" customHeight="1" x14ac:dyDescent="0.2">
      <c r="B20" s="36" t="s">
        <v>14</v>
      </c>
      <c r="C20" s="58" t="s">
        <v>90</v>
      </c>
      <c r="D20" s="58"/>
      <c r="E20" s="58"/>
      <c r="F20" s="5" t="s">
        <v>4</v>
      </c>
      <c r="G20" s="15">
        <v>14</v>
      </c>
      <c r="H20" s="39">
        <v>150983</v>
      </c>
      <c r="I20" s="28">
        <f t="shared" si="7"/>
        <v>10750</v>
      </c>
      <c r="J20" s="50">
        <f t="shared" si="8"/>
        <v>150500</v>
      </c>
      <c r="K20" s="51"/>
      <c r="M20" s="44">
        <f t="shared" si="1"/>
        <v>10784.5</v>
      </c>
      <c r="N20" s="44">
        <f t="shared" si="2"/>
        <v>43.137999999999998</v>
      </c>
      <c r="O20" s="44">
        <f t="shared" si="3"/>
        <v>10741.361999999999</v>
      </c>
      <c r="P20" s="3">
        <f t="shared" si="4"/>
        <v>10750</v>
      </c>
    </row>
    <row r="21" spans="2:16" x14ac:dyDescent="0.25">
      <c r="B21" s="31" t="s">
        <v>15</v>
      </c>
      <c r="C21" s="57" t="s">
        <v>16</v>
      </c>
      <c r="D21" s="57"/>
      <c r="E21" s="57"/>
      <c r="F21" s="25"/>
      <c r="G21" s="35"/>
      <c r="H21" s="40">
        <v>691885</v>
      </c>
      <c r="I21" s="27"/>
      <c r="J21" s="55">
        <f>SUM(J22)</f>
        <v>688800</v>
      </c>
      <c r="K21" s="56"/>
      <c r="M21" s="44" t="e">
        <f t="shared" si="1"/>
        <v>#DIV/0!</v>
      </c>
      <c r="N21" s="44" t="e">
        <f t="shared" si="2"/>
        <v>#DIV/0!</v>
      </c>
      <c r="O21" s="44" t="e">
        <f t="shared" si="3"/>
        <v>#DIV/0!</v>
      </c>
    </row>
    <row r="22" spans="2:16" ht="15" customHeight="1" x14ac:dyDescent="0.2">
      <c r="B22" s="36" t="s">
        <v>17</v>
      </c>
      <c r="C22" s="58" t="s">
        <v>89</v>
      </c>
      <c r="D22" s="58"/>
      <c r="E22" s="58"/>
      <c r="F22" s="5" t="s">
        <v>4</v>
      </c>
      <c r="G22" s="15">
        <v>14</v>
      </c>
      <c r="H22" s="39">
        <v>691885</v>
      </c>
      <c r="I22" s="28">
        <f>P22</f>
        <v>49200</v>
      </c>
      <c r="J22" s="50">
        <f>I22*G22</f>
        <v>688800</v>
      </c>
      <c r="K22" s="51"/>
      <c r="M22" s="44">
        <f t="shared" si="1"/>
        <v>49420.357142857145</v>
      </c>
      <c r="N22" s="44">
        <f t="shared" si="2"/>
        <v>197.6814285714286</v>
      </c>
      <c r="O22" s="44">
        <f t="shared" si="3"/>
        <v>49222.675714285717</v>
      </c>
      <c r="P22" s="3">
        <f t="shared" si="4"/>
        <v>49200</v>
      </c>
    </row>
    <row r="23" spans="2:16" s="16" customFormat="1" x14ac:dyDescent="0.2">
      <c r="B23" s="25">
        <v>5</v>
      </c>
      <c r="C23" s="62" t="s">
        <v>18</v>
      </c>
      <c r="D23" s="62"/>
      <c r="E23" s="62"/>
      <c r="F23" s="29"/>
      <c r="G23" s="30"/>
      <c r="H23" s="38">
        <v>169485</v>
      </c>
      <c r="I23" s="27"/>
      <c r="J23" s="63">
        <f>SUM(J24:K25)</f>
        <v>168800</v>
      </c>
      <c r="K23" s="64"/>
      <c r="M23" s="44" t="e">
        <f t="shared" si="1"/>
        <v>#DIV/0!</v>
      </c>
      <c r="N23" s="44" t="e">
        <f t="shared" si="2"/>
        <v>#DIV/0!</v>
      </c>
      <c r="O23" s="44" t="e">
        <f t="shared" si="3"/>
        <v>#DIV/0!</v>
      </c>
      <c r="P23" s="3"/>
    </row>
    <row r="24" spans="2:16" ht="14.25" x14ac:dyDescent="0.2">
      <c r="B24" s="36" t="s">
        <v>19</v>
      </c>
      <c r="C24" s="58" t="s">
        <v>99</v>
      </c>
      <c r="D24" s="58"/>
      <c r="E24" s="58"/>
      <c r="F24" s="5" t="s">
        <v>9</v>
      </c>
      <c r="G24" s="15">
        <v>1</v>
      </c>
      <c r="H24" s="39">
        <v>36202</v>
      </c>
      <c r="I24" s="28">
        <f>P24</f>
        <v>36050</v>
      </c>
      <c r="J24" s="50">
        <f>I24*G24</f>
        <v>36050</v>
      </c>
      <c r="K24" s="51"/>
      <c r="M24" s="44">
        <f t="shared" si="1"/>
        <v>36202</v>
      </c>
      <c r="N24" s="44">
        <f t="shared" si="2"/>
        <v>144.80799999999999</v>
      </c>
      <c r="O24" s="44">
        <f t="shared" si="3"/>
        <v>36057.192000000003</v>
      </c>
      <c r="P24" s="3">
        <f t="shared" si="4"/>
        <v>36050</v>
      </c>
    </row>
    <row r="25" spans="2:16" ht="14.25" x14ac:dyDescent="0.2">
      <c r="B25" s="36" t="s">
        <v>20</v>
      </c>
      <c r="C25" s="58" t="s">
        <v>88</v>
      </c>
      <c r="D25" s="58"/>
      <c r="E25" s="58"/>
      <c r="F25" s="5" t="s">
        <v>9</v>
      </c>
      <c r="G25" s="15">
        <v>1</v>
      </c>
      <c r="H25" s="39">
        <v>133283</v>
      </c>
      <c r="I25" s="28">
        <f>P25</f>
        <v>132750</v>
      </c>
      <c r="J25" s="50">
        <f>I25*G25</f>
        <v>132750</v>
      </c>
      <c r="K25" s="51"/>
      <c r="M25" s="44">
        <f t="shared" si="1"/>
        <v>133283</v>
      </c>
      <c r="N25" s="44">
        <f t="shared" si="2"/>
        <v>533.13200000000006</v>
      </c>
      <c r="O25" s="44">
        <f t="shared" si="3"/>
        <v>132749.86799999999</v>
      </c>
      <c r="P25" s="3">
        <f t="shared" si="4"/>
        <v>132750</v>
      </c>
    </row>
    <row r="26" spans="2:16" x14ac:dyDescent="0.25">
      <c r="B26" s="25">
        <v>6</v>
      </c>
      <c r="C26" s="57" t="s">
        <v>21</v>
      </c>
      <c r="D26" s="57"/>
      <c r="E26" s="57"/>
      <c r="F26" s="25"/>
      <c r="G26" s="35"/>
      <c r="H26" s="40">
        <v>18526018</v>
      </c>
      <c r="I26" s="27"/>
      <c r="J26" s="55">
        <f>SUM(J27:K38)</f>
        <v>18452550</v>
      </c>
      <c r="K26" s="56"/>
      <c r="M26" s="44" t="e">
        <f t="shared" si="1"/>
        <v>#DIV/0!</v>
      </c>
      <c r="N26" s="44" t="e">
        <f t="shared" si="2"/>
        <v>#DIV/0!</v>
      </c>
      <c r="O26" s="44" t="e">
        <f t="shared" si="3"/>
        <v>#DIV/0!</v>
      </c>
    </row>
    <row r="27" spans="2:16" ht="305.25" customHeight="1" x14ac:dyDescent="0.2">
      <c r="B27" s="33" t="s">
        <v>22</v>
      </c>
      <c r="C27" s="61" t="s">
        <v>75</v>
      </c>
      <c r="D27" s="61"/>
      <c r="E27" s="61"/>
      <c r="F27" s="5" t="s">
        <v>9</v>
      </c>
      <c r="G27" s="17">
        <v>13</v>
      </c>
      <c r="H27" s="18">
        <v>2464722</v>
      </c>
      <c r="I27" s="28">
        <f>P27</f>
        <v>188850</v>
      </c>
      <c r="J27" s="59">
        <f>I27*G27</f>
        <v>2455050</v>
      </c>
      <c r="K27" s="60"/>
      <c r="M27" s="44">
        <f t="shared" si="1"/>
        <v>189594</v>
      </c>
      <c r="N27" s="44">
        <f t="shared" si="2"/>
        <v>758.37599999999998</v>
      </c>
      <c r="O27" s="44">
        <f t="shared" si="3"/>
        <v>188835.62400000001</v>
      </c>
      <c r="P27" s="3">
        <f t="shared" si="4"/>
        <v>188850</v>
      </c>
    </row>
    <row r="28" spans="2:16" ht="132" customHeight="1" x14ac:dyDescent="0.2">
      <c r="B28" s="33" t="s">
        <v>23</v>
      </c>
      <c r="C28" s="61" t="s">
        <v>86</v>
      </c>
      <c r="D28" s="61"/>
      <c r="E28" s="61"/>
      <c r="F28" s="5" t="s">
        <v>9</v>
      </c>
      <c r="G28" s="17">
        <v>13</v>
      </c>
      <c r="H28" s="18">
        <v>2338141</v>
      </c>
      <c r="I28" s="28">
        <f t="shared" ref="I28:I38" si="9">P28</f>
        <v>179150</v>
      </c>
      <c r="J28" s="59">
        <f t="shared" ref="J28:J38" si="10">I28*G28</f>
        <v>2328950</v>
      </c>
      <c r="K28" s="60"/>
      <c r="M28" s="44">
        <f t="shared" si="1"/>
        <v>179857</v>
      </c>
      <c r="N28" s="44">
        <f t="shared" si="2"/>
        <v>719.428</v>
      </c>
      <c r="O28" s="44">
        <f t="shared" si="3"/>
        <v>179137.57199999999</v>
      </c>
      <c r="P28" s="3">
        <f t="shared" si="4"/>
        <v>179150</v>
      </c>
    </row>
    <row r="29" spans="2:16" s="7" customFormat="1" ht="133.5" customHeight="1" x14ac:dyDescent="0.2">
      <c r="B29" s="33" t="s">
        <v>24</v>
      </c>
      <c r="C29" s="61" t="s">
        <v>87</v>
      </c>
      <c r="D29" s="61"/>
      <c r="E29" s="61"/>
      <c r="F29" s="5" t="s">
        <v>9</v>
      </c>
      <c r="G29" s="17">
        <v>19</v>
      </c>
      <c r="H29" s="18">
        <v>3087215</v>
      </c>
      <c r="I29" s="28">
        <f t="shared" si="9"/>
        <v>161850</v>
      </c>
      <c r="J29" s="59">
        <f t="shared" si="10"/>
        <v>3075150</v>
      </c>
      <c r="K29" s="60"/>
      <c r="L29" s="3"/>
      <c r="M29" s="44">
        <f t="shared" si="1"/>
        <v>162485</v>
      </c>
      <c r="N29" s="44">
        <f t="shared" si="2"/>
        <v>649.94000000000005</v>
      </c>
      <c r="O29" s="44">
        <f t="shared" si="3"/>
        <v>161835.06</v>
      </c>
      <c r="P29" s="3">
        <f t="shared" si="4"/>
        <v>161850</v>
      </c>
    </row>
    <row r="30" spans="2:16" ht="91.5" customHeight="1" x14ac:dyDescent="0.2">
      <c r="B30" s="33" t="s">
        <v>25</v>
      </c>
      <c r="C30" s="61" t="s">
        <v>85</v>
      </c>
      <c r="D30" s="61"/>
      <c r="E30" s="61"/>
      <c r="F30" s="5" t="s">
        <v>9</v>
      </c>
      <c r="G30" s="17">
        <v>4</v>
      </c>
      <c r="H30" s="18">
        <v>640960</v>
      </c>
      <c r="I30" s="28">
        <f t="shared" si="9"/>
        <v>159600</v>
      </c>
      <c r="J30" s="59">
        <f t="shared" si="10"/>
        <v>638400</v>
      </c>
      <c r="K30" s="60"/>
      <c r="M30" s="44">
        <f t="shared" si="1"/>
        <v>160240</v>
      </c>
      <c r="N30" s="44">
        <f t="shared" si="2"/>
        <v>640.96</v>
      </c>
      <c r="O30" s="44">
        <f t="shared" si="3"/>
        <v>159599.04000000001</v>
      </c>
      <c r="P30" s="3">
        <f t="shared" si="4"/>
        <v>159600</v>
      </c>
    </row>
    <row r="31" spans="2:16" ht="90" customHeight="1" x14ac:dyDescent="0.2">
      <c r="B31" s="33" t="s">
        <v>26</v>
      </c>
      <c r="C31" s="61" t="s">
        <v>83</v>
      </c>
      <c r="D31" s="61"/>
      <c r="E31" s="61"/>
      <c r="F31" s="5" t="s">
        <v>9</v>
      </c>
      <c r="G31" s="17">
        <v>3</v>
      </c>
      <c r="H31" s="18">
        <v>341910</v>
      </c>
      <c r="I31" s="28">
        <f t="shared" si="9"/>
        <v>113500</v>
      </c>
      <c r="J31" s="59">
        <f t="shared" si="10"/>
        <v>340500</v>
      </c>
      <c r="K31" s="60"/>
      <c r="M31" s="44">
        <f t="shared" si="1"/>
        <v>113970</v>
      </c>
      <c r="N31" s="44">
        <f t="shared" si="2"/>
        <v>455.88</v>
      </c>
      <c r="O31" s="44">
        <f t="shared" si="3"/>
        <v>113514.12</v>
      </c>
      <c r="P31" s="3">
        <f t="shared" si="4"/>
        <v>113500</v>
      </c>
    </row>
    <row r="32" spans="2:16" ht="105" customHeight="1" x14ac:dyDescent="0.2">
      <c r="B32" s="33" t="s">
        <v>27</v>
      </c>
      <c r="C32" s="61" t="s">
        <v>84</v>
      </c>
      <c r="D32" s="61"/>
      <c r="E32" s="61"/>
      <c r="F32" s="5" t="s">
        <v>9</v>
      </c>
      <c r="G32" s="17">
        <v>1</v>
      </c>
      <c r="H32" s="18">
        <v>138410</v>
      </c>
      <c r="I32" s="28">
        <f t="shared" si="9"/>
        <v>137850</v>
      </c>
      <c r="J32" s="59">
        <f t="shared" si="10"/>
        <v>137850</v>
      </c>
      <c r="K32" s="60"/>
      <c r="M32" s="44">
        <f t="shared" si="1"/>
        <v>138410</v>
      </c>
      <c r="N32" s="44">
        <f t="shared" si="2"/>
        <v>553.64</v>
      </c>
      <c r="O32" s="44">
        <f t="shared" si="3"/>
        <v>137856.35999999999</v>
      </c>
      <c r="P32" s="3">
        <f t="shared" si="4"/>
        <v>137850</v>
      </c>
    </row>
    <row r="33" spans="2:16" s="7" customFormat="1" ht="132" customHeight="1" x14ac:dyDescent="0.2">
      <c r="B33" s="33" t="s">
        <v>28</v>
      </c>
      <c r="C33" s="61" t="s">
        <v>82</v>
      </c>
      <c r="D33" s="61"/>
      <c r="E33" s="61"/>
      <c r="F33" s="5" t="s">
        <v>9</v>
      </c>
      <c r="G33" s="17">
        <v>3</v>
      </c>
      <c r="H33" s="18">
        <v>632727</v>
      </c>
      <c r="I33" s="28">
        <f t="shared" si="9"/>
        <v>210050</v>
      </c>
      <c r="J33" s="59">
        <f t="shared" si="10"/>
        <v>630150</v>
      </c>
      <c r="K33" s="60"/>
      <c r="L33" s="3"/>
      <c r="M33" s="44">
        <f t="shared" si="1"/>
        <v>210909</v>
      </c>
      <c r="N33" s="44">
        <f t="shared" si="2"/>
        <v>843.63599999999997</v>
      </c>
      <c r="O33" s="44">
        <f t="shared" si="3"/>
        <v>210065.364</v>
      </c>
      <c r="P33" s="3">
        <f t="shared" si="4"/>
        <v>210050</v>
      </c>
    </row>
    <row r="34" spans="2:16" ht="144" customHeight="1" x14ac:dyDescent="0.2">
      <c r="B34" s="33" t="s">
        <v>29</v>
      </c>
      <c r="C34" s="61" t="s">
        <v>76</v>
      </c>
      <c r="D34" s="61"/>
      <c r="E34" s="61"/>
      <c r="F34" s="5" t="s">
        <v>9</v>
      </c>
      <c r="G34" s="17">
        <v>1</v>
      </c>
      <c r="H34" s="18">
        <v>942800</v>
      </c>
      <c r="I34" s="28">
        <f t="shared" si="9"/>
        <v>939050</v>
      </c>
      <c r="J34" s="59">
        <f t="shared" si="10"/>
        <v>939050</v>
      </c>
      <c r="K34" s="60"/>
      <c r="M34" s="44">
        <f t="shared" si="1"/>
        <v>942800</v>
      </c>
      <c r="N34" s="44">
        <f t="shared" si="2"/>
        <v>3771.2000000000003</v>
      </c>
      <c r="O34" s="44">
        <f t="shared" si="3"/>
        <v>939028.8</v>
      </c>
      <c r="P34" s="3">
        <f t="shared" si="4"/>
        <v>939050</v>
      </c>
    </row>
    <row r="35" spans="2:16" ht="162.75" customHeight="1" x14ac:dyDescent="0.2">
      <c r="B35" s="33" t="s">
        <v>30</v>
      </c>
      <c r="C35" s="61" t="s">
        <v>81</v>
      </c>
      <c r="D35" s="61"/>
      <c r="E35" s="61"/>
      <c r="F35" s="8" t="s">
        <v>113</v>
      </c>
      <c r="G35" s="17">
        <v>15</v>
      </c>
      <c r="H35" s="18">
        <v>1383000</v>
      </c>
      <c r="I35" s="28">
        <f t="shared" si="9"/>
        <v>91850</v>
      </c>
      <c r="J35" s="59">
        <f t="shared" si="10"/>
        <v>1377750</v>
      </c>
      <c r="K35" s="60"/>
      <c r="M35" s="44">
        <f t="shared" si="1"/>
        <v>92200</v>
      </c>
      <c r="N35" s="44">
        <f t="shared" si="2"/>
        <v>368.8</v>
      </c>
      <c r="O35" s="44">
        <f t="shared" si="3"/>
        <v>91831.2</v>
      </c>
      <c r="P35" s="3">
        <f t="shared" si="4"/>
        <v>91850</v>
      </c>
    </row>
    <row r="36" spans="2:16" ht="28.5" customHeight="1" x14ac:dyDescent="0.2">
      <c r="B36" s="33" t="s">
        <v>31</v>
      </c>
      <c r="C36" s="61" t="s">
        <v>100</v>
      </c>
      <c r="D36" s="61"/>
      <c r="E36" s="61"/>
      <c r="F36" s="5" t="s">
        <v>9</v>
      </c>
      <c r="G36" s="17">
        <v>11</v>
      </c>
      <c r="H36" s="18">
        <v>312213</v>
      </c>
      <c r="I36" s="28">
        <f t="shared" si="9"/>
        <v>28250</v>
      </c>
      <c r="J36" s="59">
        <f t="shared" si="10"/>
        <v>310750</v>
      </c>
      <c r="K36" s="60"/>
      <c r="M36" s="44">
        <f t="shared" si="1"/>
        <v>28383</v>
      </c>
      <c r="N36" s="44">
        <f t="shared" si="2"/>
        <v>113.532</v>
      </c>
      <c r="O36" s="44">
        <f t="shared" si="3"/>
        <v>28269.468000000001</v>
      </c>
      <c r="P36" s="3">
        <f t="shared" si="4"/>
        <v>28250</v>
      </c>
    </row>
    <row r="37" spans="2:16" ht="57.75" customHeight="1" x14ac:dyDescent="0.2">
      <c r="B37" s="33" t="s">
        <v>32</v>
      </c>
      <c r="C37" s="61" t="s">
        <v>101</v>
      </c>
      <c r="D37" s="61"/>
      <c r="E37" s="61"/>
      <c r="F37" s="5" t="s">
        <v>9</v>
      </c>
      <c r="G37" s="17">
        <v>1</v>
      </c>
      <c r="H37" s="18">
        <v>243920</v>
      </c>
      <c r="I37" s="28">
        <f t="shared" si="9"/>
        <v>242950</v>
      </c>
      <c r="J37" s="59">
        <f t="shared" si="10"/>
        <v>242950</v>
      </c>
      <c r="K37" s="60"/>
      <c r="M37" s="44">
        <f t="shared" si="1"/>
        <v>243920</v>
      </c>
      <c r="N37" s="44">
        <f t="shared" si="2"/>
        <v>975.68000000000006</v>
      </c>
      <c r="O37" s="44">
        <f t="shared" si="3"/>
        <v>242944.32</v>
      </c>
      <c r="P37" s="3">
        <f t="shared" si="4"/>
        <v>242950</v>
      </c>
    </row>
    <row r="38" spans="2:16" ht="146.25" customHeight="1" x14ac:dyDescent="0.2">
      <c r="B38" s="33" t="s">
        <v>33</v>
      </c>
      <c r="C38" s="65" t="s">
        <v>102</v>
      </c>
      <c r="D38" s="65"/>
      <c r="E38" s="65"/>
      <c r="F38" s="5" t="s">
        <v>9</v>
      </c>
      <c r="G38" s="15">
        <v>5</v>
      </c>
      <c r="H38" s="34">
        <v>6000000</v>
      </c>
      <c r="I38" s="28">
        <f t="shared" si="9"/>
        <v>1195200</v>
      </c>
      <c r="J38" s="59">
        <f t="shared" si="10"/>
        <v>5976000</v>
      </c>
      <c r="K38" s="60"/>
      <c r="M38" s="44">
        <f t="shared" si="1"/>
        <v>1200000</v>
      </c>
      <c r="N38" s="44">
        <f t="shared" si="2"/>
        <v>4800</v>
      </c>
      <c r="O38" s="44">
        <f t="shared" si="3"/>
        <v>1195200</v>
      </c>
      <c r="P38" s="3">
        <f t="shared" si="4"/>
        <v>1195200</v>
      </c>
    </row>
    <row r="39" spans="2:16" s="7" customFormat="1" x14ac:dyDescent="0.25">
      <c r="B39" s="31" t="s">
        <v>34</v>
      </c>
      <c r="C39" s="32" t="s">
        <v>35</v>
      </c>
      <c r="D39" s="32"/>
      <c r="E39" s="32"/>
      <c r="F39" s="25"/>
      <c r="G39" s="35"/>
      <c r="H39" s="40">
        <v>1589543</v>
      </c>
      <c r="I39" s="27"/>
      <c r="J39" s="55">
        <f>SUM(J40:K43)</f>
        <v>1583100</v>
      </c>
      <c r="K39" s="56"/>
      <c r="L39" s="3"/>
      <c r="M39" s="44" t="e">
        <f t="shared" si="1"/>
        <v>#DIV/0!</v>
      </c>
      <c r="N39" s="44" t="e">
        <f t="shared" si="2"/>
        <v>#DIV/0!</v>
      </c>
      <c r="O39" s="44" t="e">
        <f t="shared" si="3"/>
        <v>#DIV/0!</v>
      </c>
      <c r="P39" s="3"/>
    </row>
    <row r="40" spans="2:16" ht="30" customHeight="1" x14ac:dyDescent="0.2">
      <c r="B40" s="36" t="s">
        <v>36</v>
      </c>
      <c r="C40" s="58" t="s">
        <v>103</v>
      </c>
      <c r="D40" s="58"/>
      <c r="E40" s="58"/>
      <c r="F40" s="5" t="s">
        <v>113</v>
      </c>
      <c r="G40" s="15">
        <v>30</v>
      </c>
      <c r="H40" s="39">
        <v>646269</v>
      </c>
      <c r="I40" s="28">
        <f>P40</f>
        <v>21450</v>
      </c>
      <c r="J40" s="50">
        <f>I40*G40</f>
        <v>643500</v>
      </c>
      <c r="K40" s="51"/>
      <c r="M40" s="44">
        <f t="shared" si="1"/>
        <v>21542.3</v>
      </c>
      <c r="N40" s="44">
        <f t="shared" si="2"/>
        <v>86.169200000000004</v>
      </c>
      <c r="O40" s="44">
        <f t="shared" si="3"/>
        <v>21456.130799999999</v>
      </c>
      <c r="P40" s="3">
        <f t="shared" si="4"/>
        <v>21450</v>
      </c>
    </row>
    <row r="41" spans="2:16" ht="36.75" customHeight="1" x14ac:dyDescent="0.2">
      <c r="B41" s="36" t="s">
        <v>37</v>
      </c>
      <c r="C41" s="58" t="s">
        <v>104</v>
      </c>
      <c r="D41" s="58"/>
      <c r="E41" s="58"/>
      <c r="F41" s="5" t="s">
        <v>4</v>
      </c>
      <c r="G41" s="15">
        <v>2</v>
      </c>
      <c r="H41" s="39">
        <v>97281</v>
      </c>
      <c r="I41" s="28">
        <f t="shared" ref="I41:I43" si="11">P41</f>
        <v>48450</v>
      </c>
      <c r="J41" s="50">
        <f t="shared" ref="J41:J43" si="12">I41*G41</f>
        <v>96900</v>
      </c>
      <c r="K41" s="51"/>
      <c r="M41" s="44">
        <f t="shared" si="1"/>
        <v>48640.5</v>
      </c>
      <c r="N41" s="44">
        <f t="shared" si="2"/>
        <v>194.56200000000001</v>
      </c>
      <c r="O41" s="44">
        <f t="shared" si="3"/>
        <v>48445.938000000002</v>
      </c>
      <c r="P41" s="3">
        <f t="shared" si="4"/>
        <v>48450</v>
      </c>
    </row>
    <row r="42" spans="2:16" s="7" customFormat="1" ht="15" customHeight="1" x14ac:dyDescent="0.2">
      <c r="B42" s="36" t="s">
        <v>38</v>
      </c>
      <c r="C42" s="58" t="s">
        <v>105</v>
      </c>
      <c r="D42" s="58"/>
      <c r="E42" s="58"/>
      <c r="F42" s="5" t="s">
        <v>4</v>
      </c>
      <c r="G42" s="15">
        <v>2</v>
      </c>
      <c r="H42" s="39">
        <v>190468</v>
      </c>
      <c r="I42" s="28">
        <f t="shared" si="11"/>
        <v>94850</v>
      </c>
      <c r="J42" s="50">
        <f t="shared" si="12"/>
        <v>189700</v>
      </c>
      <c r="K42" s="51"/>
      <c r="L42" s="3"/>
      <c r="M42" s="44">
        <f t="shared" si="1"/>
        <v>95234</v>
      </c>
      <c r="N42" s="44">
        <f t="shared" si="2"/>
        <v>380.93600000000004</v>
      </c>
      <c r="O42" s="44">
        <f t="shared" si="3"/>
        <v>94853.063999999998</v>
      </c>
      <c r="P42" s="3">
        <f t="shared" si="4"/>
        <v>94850</v>
      </c>
    </row>
    <row r="43" spans="2:16" ht="34.5" customHeight="1" x14ac:dyDescent="0.2">
      <c r="B43" s="36" t="s">
        <v>39</v>
      </c>
      <c r="C43" s="58" t="s">
        <v>106</v>
      </c>
      <c r="D43" s="58"/>
      <c r="E43" s="58"/>
      <c r="F43" s="5" t="s">
        <v>4</v>
      </c>
      <c r="G43" s="15">
        <v>5</v>
      </c>
      <c r="H43" s="39">
        <v>655525</v>
      </c>
      <c r="I43" s="28">
        <f t="shared" si="11"/>
        <v>130600</v>
      </c>
      <c r="J43" s="50">
        <f t="shared" si="12"/>
        <v>653000</v>
      </c>
      <c r="K43" s="51"/>
      <c r="M43" s="44">
        <f t="shared" si="1"/>
        <v>131105</v>
      </c>
      <c r="N43" s="44">
        <f t="shared" si="2"/>
        <v>524.41999999999996</v>
      </c>
      <c r="O43" s="44">
        <f t="shared" si="3"/>
        <v>130580.58</v>
      </c>
      <c r="P43" s="3">
        <f t="shared" si="4"/>
        <v>130600</v>
      </c>
    </row>
    <row r="44" spans="2:16" x14ac:dyDescent="0.25">
      <c r="B44" s="31" t="s">
        <v>40</v>
      </c>
      <c r="C44" s="57" t="s">
        <v>41</v>
      </c>
      <c r="D44" s="57"/>
      <c r="E44" s="57"/>
      <c r="F44" s="25"/>
      <c r="G44" s="35"/>
      <c r="H44" s="40">
        <v>2257728</v>
      </c>
      <c r="I44" s="27"/>
      <c r="J44" s="55">
        <f>SUM(J45:K46)</f>
        <v>2250000</v>
      </c>
      <c r="K44" s="56"/>
      <c r="M44" s="44" t="e">
        <f t="shared" si="1"/>
        <v>#DIV/0!</v>
      </c>
      <c r="N44" s="44" t="e">
        <f t="shared" si="2"/>
        <v>#DIV/0!</v>
      </c>
      <c r="O44" s="44" t="e">
        <f t="shared" si="3"/>
        <v>#DIV/0!</v>
      </c>
    </row>
    <row r="45" spans="2:16" ht="15" customHeight="1" x14ac:dyDescent="0.2">
      <c r="B45" s="36" t="s">
        <v>42</v>
      </c>
      <c r="C45" s="58" t="s">
        <v>77</v>
      </c>
      <c r="D45" s="58"/>
      <c r="E45" s="58"/>
      <c r="F45" s="5" t="s">
        <v>4</v>
      </c>
      <c r="G45" s="15">
        <v>100</v>
      </c>
      <c r="H45" s="39">
        <v>1704528</v>
      </c>
      <c r="I45" s="28">
        <f>P45</f>
        <v>17000</v>
      </c>
      <c r="J45" s="50">
        <f>I45*G45</f>
        <v>1700000</v>
      </c>
      <c r="K45" s="51"/>
      <c r="M45" s="44">
        <f t="shared" si="1"/>
        <v>17045.28</v>
      </c>
      <c r="N45" s="44">
        <f t="shared" si="2"/>
        <v>68.181119999999993</v>
      </c>
      <c r="O45" s="44">
        <f t="shared" si="3"/>
        <v>16977.098879999998</v>
      </c>
      <c r="P45" s="3">
        <f t="shared" si="4"/>
        <v>17000</v>
      </c>
    </row>
    <row r="46" spans="2:16" ht="27" customHeight="1" x14ac:dyDescent="0.2">
      <c r="B46" s="36" t="s">
        <v>42</v>
      </c>
      <c r="C46" s="58" t="s">
        <v>107</v>
      </c>
      <c r="D46" s="58"/>
      <c r="E46" s="58"/>
      <c r="F46" s="5" t="s">
        <v>4</v>
      </c>
      <c r="G46" s="15">
        <v>100</v>
      </c>
      <c r="H46" s="39">
        <v>553200</v>
      </c>
      <c r="I46" s="28">
        <f>P46</f>
        <v>5500</v>
      </c>
      <c r="J46" s="50">
        <f>I46*G46</f>
        <v>550000</v>
      </c>
      <c r="K46" s="51"/>
      <c r="M46" s="44">
        <f t="shared" si="1"/>
        <v>5532</v>
      </c>
      <c r="N46" s="44">
        <f t="shared" si="2"/>
        <v>22.128</v>
      </c>
      <c r="O46" s="44">
        <f t="shared" si="3"/>
        <v>5509.8720000000003</v>
      </c>
      <c r="P46" s="3">
        <f t="shared" si="4"/>
        <v>5500</v>
      </c>
    </row>
    <row r="47" spans="2:16" x14ac:dyDescent="0.25">
      <c r="B47" s="31" t="s">
        <v>43</v>
      </c>
      <c r="C47" s="32" t="s">
        <v>44</v>
      </c>
      <c r="D47" s="32"/>
      <c r="E47" s="32"/>
      <c r="F47" s="25"/>
      <c r="G47" s="35"/>
      <c r="H47" s="40">
        <v>321812</v>
      </c>
      <c r="I47" s="27"/>
      <c r="J47" s="55">
        <f>SUM(J48)</f>
        <v>320500</v>
      </c>
      <c r="K47" s="56"/>
      <c r="M47" s="44" t="e">
        <f t="shared" si="1"/>
        <v>#DIV/0!</v>
      </c>
      <c r="N47" s="44" t="e">
        <f t="shared" si="2"/>
        <v>#DIV/0!</v>
      </c>
      <c r="O47" s="44" t="e">
        <f t="shared" si="3"/>
        <v>#DIV/0!</v>
      </c>
    </row>
    <row r="48" spans="2:16" ht="15" customHeight="1" x14ac:dyDescent="0.2">
      <c r="B48" s="36" t="s">
        <v>45</v>
      </c>
      <c r="C48" s="58" t="s">
        <v>108</v>
      </c>
      <c r="D48" s="58"/>
      <c r="E48" s="58"/>
      <c r="F48" s="5" t="s">
        <v>9</v>
      </c>
      <c r="G48" s="15">
        <v>1</v>
      </c>
      <c r="H48" s="39">
        <v>321812</v>
      </c>
      <c r="I48" s="28">
        <f>P48</f>
        <v>320500</v>
      </c>
      <c r="J48" s="50">
        <f>I48*G48</f>
        <v>320500</v>
      </c>
      <c r="K48" s="51"/>
      <c r="M48" s="44">
        <f t="shared" si="1"/>
        <v>321812</v>
      </c>
      <c r="N48" s="44">
        <f t="shared" si="2"/>
        <v>1287.248</v>
      </c>
      <c r="O48" s="44">
        <f t="shared" si="3"/>
        <v>320524.75199999998</v>
      </c>
      <c r="P48" s="3">
        <f t="shared" si="4"/>
        <v>320500</v>
      </c>
    </row>
    <row r="49" spans="2:16" x14ac:dyDescent="0.2">
      <c r="B49" s="31" t="s">
        <v>46</v>
      </c>
      <c r="C49" s="57" t="s">
        <v>47</v>
      </c>
      <c r="D49" s="57"/>
      <c r="E49" s="57"/>
      <c r="F49" s="25"/>
      <c r="G49" s="35"/>
      <c r="H49" s="38">
        <v>383389</v>
      </c>
      <c r="I49" s="27"/>
      <c r="J49" s="55">
        <f>SUM(J50)</f>
        <v>381900</v>
      </c>
      <c r="K49" s="56"/>
      <c r="M49" s="44" t="e">
        <f t="shared" si="1"/>
        <v>#DIV/0!</v>
      </c>
      <c r="N49" s="44" t="e">
        <f t="shared" si="2"/>
        <v>#DIV/0!</v>
      </c>
      <c r="O49" s="44" t="e">
        <f t="shared" si="3"/>
        <v>#DIV/0!</v>
      </c>
    </row>
    <row r="50" spans="2:16" ht="15" customHeight="1" x14ac:dyDescent="0.2">
      <c r="B50" s="36" t="s">
        <v>48</v>
      </c>
      <c r="C50" s="58" t="s">
        <v>109</v>
      </c>
      <c r="D50" s="58"/>
      <c r="E50" s="58"/>
      <c r="F50" s="5" t="s">
        <v>9</v>
      </c>
      <c r="G50" s="15">
        <v>2</v>
      </c>
      <c r="H50" s="39">
        <v>383389</v>
      </c>
      <c r="I50" s="28">
        <f>P50</f>
        <v>190950</v>
      </c>
      <c r="J50" s="50">
        <f>I50*G50</f>
        <v>381900</v>
      </c>
      <c r="K50" s="51"/>
      <c r="M50" s="44">
        <f t="shared" si="1"/>
        <v>191694.5</v>
      </c>
      <c r="N50" s="44">
        <f t="shared" si="2"/>
        <v>766.77800000000002</v>
      </c>
      <c r="O50" s="44">
        <f t="shared" si="3"/>
        <v>190927.72200000001</v>
      </c>
      <c r="P50" s="3">
        <f t="shared" si="4"/>
        <v>190950</v>
      </c>
    </row>
    <row r="51" spans="2:16" ht="15" customHeight="1" x14ac:dyDescent="0.2">
      <c r="B51" s="29">
        <v>11</v>
      </c>
      <c r="C51" s="62" t="s">
        <v>49</v>
      </c>
      <c r="D51" s="62"/>
      <c r="E51" s="62"/>
      <c r="F51" s="42"/>
      <c r="G51" s="30"/>
      <c r="H51" s="38">
        <v>1428853</v>
      </c>
      <c r="I51" s="27"/>
      <c r="J51" s="55">
        <f>SUM(J52:K53)</f>
        <v>1423200</v>
      </c>
      <c r="K51" s="56"/>
      <c r="M51" s="44" t="e">
        <f t="shared" si="1"/>
        <v>#DIV/0!</v>
      </c>
      <c r="N51" s="44" t="e">
        <f t="shared" si="2"/>
        <v>#DIV/0!</v>
      </c>
      <c r="O51" s="44" t="e">
        <f t="shared" si="3"/>
        <v>#DIV/0!</v>
      </c>
    </row>
    <row r="52" spans="2:16" ht="31.5" customHeight="1" x14ac:dyDescent="0.2">
      <c r="B52" s="36" t="s">
        <v>50</v>
      </c>
      <c r="C52" s="58" t="s">
        <v>78</v>
      </c>
      <c r="D52" s="58"/>
      <c r="E52" s="58"/>
      <c r="F52" s="5" t="s">
        <v>9</v>
      </c>
      <c r="G52" s="15">
        <v>2</v>
      </c>
      <c r="H52" s="39">
        <v>1114735</v>
      </c>
      <c r="I52" s="28">
        <f>P52</f>
        <v>555150</v>
      </c>
      <c r="J52" s="50">
        <f>I52*G52</f>
        <v>1110300</v>
      </c>
      <c r="K52" s="51"/>
      <c r="M52" s="44">
        <f t="shared" si="1"/>
        <v>557367.5</v>
      </c>
      <c r="N52" s="44">
        <f t="shared" si="2"/>
        <v>2229.4700000000003</v>
      </c>
      <c r="O52" s="44">
        <f t="shared" si="3"/>
        <v>555138.03</v>
      </c>
      <c r="P52" s="3">
        <f t="shared" si="4"/>
        <v>555150</v>
      </c>
    </row>
    <row r="53" spans="2:16" ht="15" customHeight="1" x14ac:dyDescent="0.2">
      <c r="B53" s="36" t="s">
        <v>51</v>
      </c>
      <c r="C53" s="58" t="s">
        <v>110</v>
      </c>
      <c r="D53" s="58"/>
      <c r="E53" s="58"/>
      <c r="F53" s="5" t="s">
        <v>9</v>
      </c>
      <c r="G53" s="15">
        <v>2</v>
      </c>
      <c r="H53" s="39">
        <v>314118</v>
      </c>
      <c r="I53" s="28">
        <f>P53</f>
        <v>156450</v>
      </c>
      <c r="J53" s="50">
        <f>I53*G53</f>
        <v>312900</v>
      </c>
      <c r="K53" s="51"/>
      <c r="M53" s="44">
        <f t="shared" si="1"/>
        <v>157059</v>
      </c>
      <c r="N53" s="44">
        <f t="shared" si="2"/>
        <v>628.23599999999999</v>
      </c>
      <c r="O53" s="44">
        <f t="shared" si="3"/>
        <v>156430.764</v>
      </c>
      <c r="P53" s="3">
        <f t="shared" si="4"/>
        <v>156450</v>
      </c>
    </row>
    <row r="54" spans="2:16" x14ac:dyDescent="0.25">
      <c r="B54" s="31" t="s">
        <v>52</v>
      </c>
      <c r="C54" s="32" t="s">
        <v>53</v>
      </c>
      <c r="D54" s="32"/>
      <c r="E54" s="32"/>
      <c r="F54" s="25"/>
      <c r="G54" s="35"/>
      <c r="H54" s="40">
        <v>370754</v>
      </c>
      <c r="I54" s="27"/>
      <c r="J54" s="55">
        <f>SUM(J55:K56)</f>
        <v>369250</v>
      </c>
      <c r="K54" s="56"/>
      <c r="M54" s="44" t="e">
        <f t="shared" si="1"/>
        <v>#DIV/0!</v>
      </c>
      <c r="N54" s="44" t="e">
        <f t="shared" si="2"/>
        <v>#DIV/0!</v>
      </c>
      <c r="O54" s="44" t="e">
        <f t="shared" si="3"/>
        <v>#DIV/0!</v>
      </c>
    </row>
    <row r="55" spans="2:16" ht="15" customHeight="1" x14ac:dyDescent="0.2">
      <c r="B55" s="36" t="s">
        <v>54</v>
      </c>
      <c r="C55" s="58" t="s">
        <v>112</v>
      </c>
      <c r="D55" s="58"/>
      <c r="E55" s="58"/>
      <c r="F55" s="5" t="s">
        <v>9</v>
      </c>
      <c r="G55" s="15">
        <v>1</v>
      </c>
      <c r="H55" s="39">
        <v>178573</v>
      </c>
      <c r="I55" s="28">
        <f>P55</f>
        <v>177850</v>
      </c>
      <c r="J55" s="50">
        <f>I55*G55</f>
        <v>177850</v>
      </c>
      <c r="K55" s="51"/>
      <c r="M55" s="44">
        <f t="shared" si="1"/>
        <v>178573</v>
      </c>
      <c r="N55" s="44">
        <f t="shared" si="2"/>
        <v>714.29200000000003</v>
      </c>
      <c r="O55" s="44">
        <f t="shared" si="3"/>
        <v>177858.70800000001</v>
      </c>
      <c r="P55" s="3">
        <f t="shared" si="4"/>
        <v>177850</v>
      </c>
    </row>
    <row r="56" spans="2:16" ht="30" customHeight="1" x14ac:dyDescent="0.2">
      <c r="B56" s="36" t="s">
        <v>55</v>
      </c>
      <c r="C56" s="58" t="s">
        <v>79</v>
      </c>
      <c r="D56" s="58"/>
      <c r="E56" s="58"/>
      <c r="F56" s="5" t="s">
        <v>9</v>
      </c>
      <c r="G56" s="15">
        <v>1</v>
      </c>
      <c r="H56" s="39">
        <v>192181</v>
      </c>
      <c r="I56" s="28">
        <f>P56</f>
        <v>191400</v>
      </c>
      <c r="J56" s="50">
        <f>I56*G56</f>
        <v>191400</v>
      </c>
      <c r="K56" s="51"/>
      <c r="M56" s="44">
        <f t="shared" si="1"/>
        <v>192181</v>
      </c>
      <c r="N56" s="44">
        <f t="shared" si="2"/>
        <v>768.72400000000005</v>
      </c>
      <c r="O56" s="44">
        <f t="shared" si="3"/>
        <v>191412.27600000001</v>
      </c>
      <c r="P56" s="3">
        <f t="shared" si="4"/>
        <v>191400</v>
      </c>
    </row>
    <row r="57" spans="2:16" x14ac:dyDescent="0.25">
      <c r="B57" s="31" t="s">
        <v>56</v>
      </c>
      <c r="C57" s="57" t="s">
        <v>57</v>
      </c>
      <c r="D57" s="57"/>
      <c r="E57" s="57"/>
      <c r="F57" s="25"/>
      <c r="G57" s="35"/>
      <c r="H57" s="40">
        <v>336000</v>
      </c>
      <c r="I57" s="27"/>
      <c r="J57" s="55">
        <f>SUM(J58)</f>
        <v>336000</v>
      </c>
      <c r="K57" s="56"/>
      <c r="M57" s="44" t="e">
        <f t="shared" si="1"/>
        <v>#DIV/0!</v>
      </c>
      <c r="N57" s="44" t="e">
        <f t="shared" si="2"/>
        <v>#DIV/0!</v>
      </c>
      <c r="O57" s="44" t="e">
        <f t="shared" si="3"/>
        <v>#DIV/0!</v>
      </c>
    </row>
    <row r="58" spans="2:16" ht="15" customHeight="1" x14ac:dyDescent="0.2">
      <c r="B58" s="36" t="s">
        <v>58</v>
      </c>
      <c r="C58" s="58" t="s">
        <v>111</v>
      </c>
      <c r="D58" s="58"/>
      <c r="E58" s="58"/>
      <c r="F58" s="43" t="s">
        <v>4</v>
      </c>
      <c r="G58" s="15">
        <v>112</v>
      </c>
      <c r="H58" s="34">
        <v>336000</v>
      </c>
      <c r="I58" s="28">
        <f>P58</f>
        <v>3000</v>
      </c>
      <c r="J58" s="50">
        <f>I58*G58</f>
        <v>336000</v>
      </c>
      <c r="K58" s="51"/>
      <c r="M58" s="44">
        <f t="shared" si="1"/>
        <v>3000</v>
      </c>
      <c r="N58" s="44">
        <f t="shared" si="2"/>
        <v>12</v>
      </c>
      <c r="O58" s="44">
        <f t="shared" si="3"/>
        <v>2988</v>
      </c>
      <c r="P58" s="3">
        <f t="shared" si="4"/>
        <v>3000</v>
      </c>
    </row>
    <row r="59" spans="2:16" ht="16.5" customHeight="1" x14ac:dyDescent="0.25">
      <c r="B59" s="9"/>
      <c r="C59" s="48" t="s">
        <v>64</v>
      </c>
      <c r="D59" s="48"/>
      <c r="E59" s="48"/>
      <c r="F59" s="48"/>
      <c r="G59" s="48"/>
      <c r="H59" s="41">
        <v>37180745</v>
      </c>
      <c r="I59" s="37"/>
      <c r="J59" s="52">
        <f>J57+J54+J51+J49+J47+J44+J39+J26+J23+J21+J17+J13+J9</f>
        <v>37034078</v>
      </c>
      <c r="K59" s="53"/>
    </row>
    <row r="60" spans="2:16" s="7" customFormat="1" ht="9" customHeight="1" x14ac:dyDescent="0.25"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3"/>
      <c r="M60" s="3"/>
      <c r="N60" s="3"/>
      <c r="O60" s="3"/>
      <c r="P60" s="3"/>
    </row>
    <row r="61" spans="2:16" x14ac:dyDescent="0.25">
      <c r="B61" s="9"/>
      <c r="C61" s="48" t="s">
        <v>65</v>
      </c>
      <c r="D61" s="48"/>
      <c r="E61" s="48"/>
      <c r="F61" s="48"/>
      <c r="G61" s="48"/>
      <c r="H61" s="48"/>
      <c r="I61" s="48"/>
      <c r="J61" s="47">
        <f>+J59</f>
        <v>37034078</v>
      </c>
      <c r="K61" s="47"/>
    </row>
    <row r="62" spans="2:16" x14ac:dyDescent="0.25">
      <c r="B62" s="5"/>
      <c r="C62" s="49" t="s">
        <v>59</v>
      </c>
      <c r="D62" s="49"/>
      <c r="E62" s="49"/>
      <c r="F62" s="49"/>
      <c r="G62" s="49"/>
      <c r="H62" s="5" t="s">
        <v>60</v>
      </c>
      <c r="I62" s="6">
        <v>0.13</v>
      </c>
      <c r="J62" s="46">
        <f>J61*13%</f>
        <v>4814430.1400000006</v>
      </c>
      <c r="K62" s="46"/>
    </row>
    <row r="63" spans="2:16" s="7" customFormat="1" x14ac:dyDescent="0.25">
      <c r="B63" s="5"/>
      <c r="C63" s="49" t="s">
        <v>61</v>
      </c>
      <c r="D63" s="49"/>
      <c r="E63" s="49"/>
      <c r="F63" s="49"/>
      <c r="G63" s="49"/>
      <c r="H63" s="5" t="s">
        <v>60</v>
      </c>
      <c r="I63" s="6">
        <v>0.02</v>
      </c>
      <c r="J63" s="46">
        <f>J61*2%</f>
        <v>740681.56</v>
      </c>
      <c r="K63" s="46"/>
      <c r="L63" s="3"/>
      <c r="M63" s="3"/>
      <c r="N63" s="3"/>
      <c r="O63" s="3"/>
      <c r="P63" s="3"/>
    </row>
    <row r="64" spans="2:16" x14ac:dyDescent="0.25">
      <c r="B64" s="5"/>
      <c r="C64" s="49" t="s">
        <v>62</v>
      </c>
      <c r="D64" s="49"/>
      <c r="E64" s="49"/>
      <c r="F64" s="49"/>
      <c r="G64" s="49"/>
      <c r="H64" s="5" t="s">
        <v>60</v>
      </c>
      <c r="I64" s="6">
        <v>0.05</v>
      </c>
      <c r="J64" s="46">
        <f>J61*5%</f>
        <v>1851703.9000000001</v>
      </c>
      <c r="K64" s="46"/>
    </row>
    <row r="65" spans="1:19" x14ac:dyDescent="0.25">
      <c r="B65" s="5"/>
      <c r="C65" s="49" t="s">
        <v>63</v>
      </c>
      <c r="D65" s="49"/>
      <c r="E65" s="49"/>
      <c r="F65" s="49"/>
      <c r="G65" s="49"/>
      <c r="H65" s="5" t="s">
        <v>60</v>
      </c>
      <c r="I65" s="6">
        <v>0.19</v>
      </c>
      <c r="J65" s="46">
        <f>J64*19%</f>
        <v>351823.74100000004</v>
      </c>
      <c r="K65" s="46"/>
    </row>
    <row r="66" spans="1:19" x14ac:dyDescent="0.2">
      <c r="B66" s="9"/>
      <c r="C66" s="70" t="s">
        <v>73</v>
      </c>
      <c r="D66" s="70"/>
      <c r="E66" s="70"/>
      <c r="F66" s="70"/>
      <c r="G66" s="70"/>
      <c r="H66" s="70"/>
      <c r="I66" s="70"/>
      <c r="J66" s="47">
        <f>SUM(J61:K65)</f>
        <v>44792717.340999998</v>
      </c>
      <c r="K66" s="47"/>
    </row>
    <row r="67" spans="1:19" ht="14.25" x14ac:dyDescent="0.2">
      <c r="C67" s="3"/>
      <c r="D67" s="3"/>
      <c r="E67" s="3"/>
      <c r="F67" s="3"/>
      <c r="G67" s="3"/>
      <c r="H67" s="3"/>
    </row>
    <row r="68" spans="1:19" ht="14.25" x14ac:dyDescent="0.2">
      <c r="C68" s="3"/>
      <c r="D68" s="3"/>
      <c r="E68" s="3"/>
      <c r="F68" s="3"/>
      <c r="G68" s="3"/>
      <c r="H68" s="3"/>
    </row>
    <row r="69" spans="1:19" ht="14.25" customHeight="1" x14ac:dyDescent="0.2">
      <c r="A69" s="72" t="s">
        <v>115</v>
      </c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</row>
    <row r="70" spans="1:19" ht="14.25" customHeight="1" x14ac:dyDescent="0.2">
      <c r="A70" s="72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</row>
    <row r="71" spans="1:19" ht="14.25" customHeight="1" x14ac:dyDescent="0.2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</row>
    <row r="72" spans="1:19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</row>
    <row r="73" spans="1:19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  <row r="74" spans="1:19" ht="14.25" x14ac:dyDescent="0.2">
      <c r="C74" s="3"/>
      <c r="D74" s="3"/>
      <c r="E74" s="3"/>
      <c r="F74" s="3"/>
      <c r="G74" s="3"/>
      <c r="H74" s="3"/>
    </row>
    <row r="75" spans="1:19" ht="14.25" x14ac:dyDescent="0.2">
      <c r="A75" s="20"/>
      <c r="B75" s="20"/>
      <c r="C75" s="20"/>
      <c r="D75" s="20"/>
      <c r="E75" s="20"/>
      <c r="F75" s="3"/>
      <c r="G75" s="3"/>
      <c r="H75" s="3"/>
    </row>
    <row r="76" spans="1:19" x14ac:dyDescent="0.25">
      <c r="A76" s="21" t="s">
        <v>74</v>
      </c>
      <c r="C76" s="3"/>
      <c r="D76" s="3"/>
      <c r="E76" s="3"/>
      <c r="F76" s="3"/>
      <c r="G76" s="3"/>
      <c r="H76" s="3"/>
    </row>
    <row r="77" spans="1:19" ht="15.75" thickBot="1" x14ac:dyDescent="0.25">
      <c r="C77" s="3"/>
      <c r="D77" s="3"/>
      <c r="E77" s="3"/>
      <c r="F77" s="3"/>
      <c r="G77" s="3"/>
      <c r="H77" s="3"/>
      <c r="J77" s="10"/>
      <c r="K77" s="10"/>
      <c r="L77" s="10"/>
      <c r="M77" s="10"/>
    </row>
    <row r="78" spans="1:19" ht="15.75" thickBot="1" x14ac:dyDescent="0.25">
      <c r="B78" s="75" t="s">
        <v>116</v>
      </c>
      <c r="C78" s="76"/>
      <c r="D78" s="76"/>
      <c r="E78" s="77"/>
      <c r="F78" s="3"/>
      <c r="G78" s="3"/>
      <c r="H78" s="3"/>
      <c r="J78" s="10"/>
      <c r="K78" s="10"/>
      <c r="L78" s="10"/>
      <c r="M78" s="10"/>
    </row>
    <row r="79" spans="1:19" x14ac:dyDescent="0.25">
      <c r="B79"/>
      <c r="C79" s="3"/>
      <c r="D79" s="3"/>
      <c r="E79" s="3"/>
      <c r="F79" s="3"/>
      <c r="G79" s="3"/>
      <c r="H79" s="3"/>
      <c r="J79" s="10"/>
      <c r="K79" s="10"/>
      <c r="L79" s="10"/>
      <c r="M79" s="10"/>
    </row>
    <row r="80" spans="1:19" x14ac:dyDescent="0.2">
      <c r="B80" s="74"/>
      <c r="C80" s="3"/>
      <c r="D80" s="3"/>
      <c r="E80" s="3"/>
      <c r="F80" s="3"/>
      <c r="G80" s="3"/>
      <c r="H80" s="3"/>
      <c r="J80" s="10"/>
      <c r="K80" s="10"/>
      <c r="L80" s="10"/>
      <c r="M80" s="10"/>
    </row>
    <row r="81" spans="2:2" x14ac:dyDescent="0.25">
      <c r="B81" s="74"/>
    </row>
  </sheetData>
  <mergeCells count="118">
    <mergeCell ref="A69:S71"/>
    <mergeCell ref="B78:E78"/>
    <mergeCell ref="A3:K4"/>
    <mergeCell ref="A6:K6"/>
    <mergeCell ref="C8:E8"/>
    <mergeCell ref="J8:K8"/>
    <mergeCell ref="C66:I66"/>
    <mergeCell ref="C9:E9"/>
    <mergeCell ref="C10:E10"/>
    <mergeCell ref="C11:E11"/>
    <mergeCell ref="C12:E12"/>
    <mergeCell ref="C48:E48"/>
    <mergeCell ref="C49:E49"/>
    <mergeCell ref="C50:E50"/>
    <mergeCell ref="C13:E13"/>
    <mergeCell ref="C14:E14"/>
    <mergeCell ref="C15:E15"/>
    <mergeCell ref="C16:E16"/>
    <mergeCell ref="J9:K9"/>
    <mergeCell ref="J10:K10"/>
    <mergeCell ref="J11:K11"/>
    <mergeCell ref="J12:K12"/>
    <mergeCell ref="J13:K13"/>
    <mergeCell ref="J14:K14"/>
    <mergeCell ref="J15:K15"/>
    <mergeCell ref="J23:K23"/>
    <mergeCell ref="J24:K24"/>
    <mergeCell ref="J25:K25"/>
    <mergeCell ref="J26:K26"/>
    <mergeCell ref="J27:K27"/>
    <mergeCell ref="C51:E51"/>
    <mergeCell ref="C52:E52"/>
    <mergeCell ref="C41:E41"/>
    <mergeCell ref="C42:E42"/>
    <mergeCell ref="C43:E43"/>
    <mergeCell ref="C44:E44"/>
    <mergeCell ref="C45:E45"/>
    <mergeCell ref="C46:E46"/>
    <mergeCell ref="C35:E35"/>
    <mergeCell ref="C36:E36"/>
    <mergeCell ref="C37:E37"/>
    <mergeCell ref="C38:E38"/>
    <mergeCell ref="C40:E40"/>
    <mergeCell ref="J16:K16"/>
    <mergeCell ref="J17:K17"/>
    <mergeCell ref="J18:K18"/>
    <mergeCell ref="J19:K19"/>
    <mergeCell ref="J20:K20"/>
    <mergeCell ref="C17:E17"/>
    <mergeCell ref="C18:E18"/>
    <mergeCell ref="C19:E19"/>
    <mergeCell ref="C20:E20"/>
    <mergeCell ref="C57:E57"/>
    <mergeCell ref="C58:E58"/>
    <mergeCell ref="C59:G59"/>
    <mergeCell ref="C53:E53"/>
    <mergeCell ref="C55:E55"/>
    <mergeCell ref="C56:E56"/>
    <mergeCell ref="C33:E33"/>
    <mergeCell ref="C34:E34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J21:K21"/>
    <mergeCell ref="C21:E21"/>
    <mergeCell ref="C22:E22"/>
    <mergeCell ref="J36:K36"/>
    <mergeCell ref="J37:K37"/>
    <mergeCell ref="J38:K38"/>
    <mergeCell ref="J39:K39"/>
    <mergeCell ref="J52:K52"/>
    <mergeCell ref="J53:K53"/>
    <mergeCell ref="J33:K33"/>
    <mergeCell ref="J40:K40"/>
    <mergeCell ref="J41:K41"/>
    <mergeCell ref="J42:K42"/>
    <mergeCell ref="J43:K43"/>
    <mergeCell ref="J44:K44"/>
    <mergeCell ref="J45:K45"/>
    <mergeCell ref="J34:K34"/>
    <mergeCell ref="J35:K35"/>
    <mergeCell ref="J28:K28"/>
    <mergeCell ref="J29:K29"/>
    <mergeCell ref="J30:K30"/>
    <mergeCell ref="J31:K31"/>
    <mergeCell ref="J32:K32"/>
    <mergeCell ref="J22:K22"/>
    <mergeCell ref="J54:K54"/>
    <mergeCell ref="J55:K55"/>
    <mergeCell ref="J56:K56"/>
    <mergeCell ref="J57:K57"/>
    <mergeCell ref="J46:K46"/>
    <mergeCell ref="J47:K47"/>
    <mergeCell ref="J48:K48"/>
    <mergeCell ref="J49:K49"/>
    <mergeCell ref="J50:K50"/>
    <mergeCell ref="J51:K51"/>
    <mergeCell ref="J65:K65"/>
    <mergeCell ref="J66:K66"/>
    <mergeCell ref="C61:I61"/>
    <mergeCell ref="C62:G62"/>
    <mergeCell ref="C63:G63"/>
    <mergeCell ref="C64:G64"/>
    <mergeCell ref="C65:G65"/>
    <mergeCell ref="J58:K58"/>
    <mergeCell ref="J59:K59"/>
    <mergeCell ref="J61:K61"/>
    <mergeCell ref="J62:K62"/>
    <mergeCell ref="J63:K63"/>
    <mergeCell ref="J64:K64"/>
    <mergeCell ref="B60:K60"/>
  </mergeCells>
  <pageMargins left="0.23622047244094491" right="0.23622047244094491" top="0.74803149606299213" bottom="0.74803149606299213" header="0.31496062992125984" footer="0.31496062992125984"/>
  <pageSetup scale="85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4" ma:contentTypeDescription="Crear nuevo documento." ma:contentTypeScope="" ma:versionID="9a6a001f5e8e53221ea613c601246e50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56bf8cb4b0a4bad13a77c8443f023d6f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7FF743-4B13-48B1-A5A3-4D2516ABF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D7B4F9-198B-401D-A732-C086F57E5588}">
  <ds:schemaRefs>
    <ds:schemaRef ds:uri="http://schemas.microsoft.com/office/infopath/2007/PartnerControls"/>
    <ds:schemaRef ds:uri="7207b4e5-b58c-4c87-be16-7608439bb6a4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065462d7-4ea1-419b-8513-70aa5d63479a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5973869-8D40-437E-9165-52B690F3A0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mazu</vt:lpstr>
      <vt:lpstr>mazu!Área_de_impresión</vt:lpstr>
      <vt:lpstr>mazu!Títulos_a_imprimir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Sanchez Cuadros</dc:creator>
  <cp:lastModifiedBy>USUARIO</cp:lastModifiedBy>
  <cp:lastPrinted>2022-11-17T16:02:47Z</cp:lastPrinted>
  <dcterms:created xsi:type="dcterms:W3CDTF">2022-11-17T14:35:53Z</dcterms:created>
  <dcterms:modified xsi:type="dcterms:W3CDTF">2022-12-05T22:03:48Z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