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ARITO\DOCS. ALCALDÍA\DOCUMENTOS USME\MILENA\MÍNIMA CUANTÍA PUBLICIDAD\CORRECCIONES\"/>
    </mc:Choice>
  </mc:AlternateContent>
  <bookViews>
    <workbookView xWindow="0" yWindow="0" windowWidth="20490" windowHeight="7620"/>
  </bookViews>
  <sheets>
    <sheet name="SUBLÍNEA  1" sheetId="1" r:id="rId1"/>
    <sheet name="Hoja1" sheetId="3" r:id="rId2"/>
  </sheets>
  <definedNames>
    <definedName name="_xlnm._FilterDatabase" localSheetId="0" hidden="1">'SUBLÍNEA  1'!$A$4:$CH$22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CE13" i="1"/>
  <c r="CF13" i="1" s="1"/>
  <c r="CE12" i="1"/>
  <c r="CF12" i="1" s="1"/>
  <c r="CB12" i="1" l="1"/>
  <c r="CC12" i="1" s="1"/>
  <c r="CG12" i="1" s="1"/>
  <c r="CB13" i="1"/>
  <c r="CC13" i="1" s="1"/>
  <c r="BY10" i="1" l="1"/>
  <c r="BZ10" i="1" s="1"/>
  <c r="BV18" i="1" l="1"/>
  <c r="BW18" i="1" s="1"/>
  <c r="Z16" i="1"/>
  <c r="AA16" i="1" s="1"/>
  <c r="T16" i="1"/>
  <c r="U16" i="1" s="1"/>
  <c r="Z15" i="1"/>
  <c r="AA15" i="1" s="1"/>
  <c r="T15" i="1"/>
  <c r="U15" i="1" s="1"/>
  <c r="BS16" i="1"/>
  <c r="BT16" i="1" s="1"/>
  <c r="BS15" i="1"/>
  <c r="BT15" i="1" s="1"/>
  <c r="BM14" i="1"/>
  <c r="BN14" i="1" s="1"/>
  <c r="BJ14" i="1"/>
  <c r="BK14" i="1" s="1"/>
  <c r="BF9" i="1"/>
  <c r="BG9" i="1"/>
  <c r="BH9" i="1" s="1"/>
  <c r="BG7" i="1"/>
  <c r="BH7" i="1" s="1"/>
  <c r="CG15" i="1" l="1"/>
  <c r="CG16" i="1"/>
  <c r="BG13" i="1"/>
  <c r="BH13" i="1" s="1"/>
  <c r="BD7" i="1"/>
  <c r="BE7" i="1" s="1"/>
  <c r="BA9" i="1"/>
  <c r="BB9" i="1" s="1"/>
  <c r="AX14" i="1" l="1"/>
  <c r="AY14" i="1" s="1"/>
  <c r="CG14" i="1" s="1"/>
  <c r="AU13" i="1" l="1"/>
  <c r="AV13" i="1" s="1"/>
  <c r="CG13" i="1" s="1"/>
  <c r="AO10" i="1"/>
  <c r="AP10" i="1" s="1"/>
  <c r="AK10" i="1"/>
  <c r="AL10" i="1" s="1"/>
  <c r="AM10" i="1" s="1"/>
  <c r="CG10" i="1" s="1"/>
  <c r="AI9" i="1"/>
  <c r="AJ9" i="1" s="1"/>
  <c r="CG9" i="1" l="1"/>
  <c r="CH9" i="1" s="1"/>
  <c r="AE7" i="1" l="1"/>
  <c r="AF7" i="1" s="1"/>
  <c r="AC18" i="1"/>
  <c r="AD18" i="1" s="1"/>
  <c r="Z18" i="1"/>
  <c r="AA18" i="1" s="1"/>
  <c r="W17" i="1"/>
  <c r="X17" i="1" s="1"/>
  <c r="T17" i="1"/>
  <c r="U17" i="1" s="1"/>
  <c r="Q17" i="1"/>
  <c r="R17" i="1" s="1"/>
  <c r="CG17" i="1" s="1"/>
  <c r="H8" i="1"/>
  <c r="I8" i="1" s="1"/>
  <c r="CG8" i="1" s="1"/>
  <c r="F6" i="1"/>
  <c r="H11" i="1"/>
  <c r="I11" i="1" s="1"/>
  <c r="CG11" i="1" s="1"/>
  <c r="H6" i="1"/>
  <c r="I6" i="1" s="1"/>
  <c r="CG6" i="1" s="1"/>
  <c r="H5" i="1"/>
  <c r="CG18" i="1" l="1"/>
  <c r="CH6" i="1"/>
  <c r="AG7" i="1"/>
  <c r="CG7" i="1" s="1"/>
  <c r="CH7" i="1" s="1"/>
  <c r="CH8" i="1"/>
  <c r="CH20" i="1" s="1"/>
  <c r="CH21" i="1" s="1"/>
  <c r="CH22" i="1" s="1"/>
  <c r="I5" i="1"/>
  <c r="CG5" i="1" s="1"/>
  <c r="CH18" i="1"/>
  <c r="CH17" i="1"/>
  <c r="CH16" i="1" l="1"/>
  <c r="CH15" i="1"/>
  <c r="CH14" i="1"/>
  <c r="CH13" i="1"/>
  <c r="CH12" i="1"/>
  <c r="CH11" i="1"/>
  <c r="CH10" i="1"/>
  <c r="CH5" i="1"/>
</calcChain>
</file>

<file path=xl/sharedStrings.xml><?xml version="1.0" encoding="utf-8"?>
<sst xmlns="http://schemas.openxmlformats.org/spreadsheetml/2006/main" count="212" uniqueCount="151">
  <si>
    <t>ESTUDIO DE MERCADO</t>
  </si>
  <si>
    <t>HOMECENTER</t>
  </si>
  <si>
    <t>ITEMS</t>
  </si>
  <si>
    <t>REFERENCIA</t>
  </si>
  <si>
    <t>DESCRIPCIÓN</t>
  </si>
  <si>
    <t>UNIDAD DE MEDIDA</t>
  </si>
  <si>
    <t xml:space="preserve">CANTIDADES </t>
  </si>
  <si>
    <t>COTIZACIÓN 1</t>
  </si>
  <si>
    <t>VALOR PROMEDIO</t>
  </si>
  <si>
    <t>UNIDAD</t>
  </si>
  <si>
    <t>SUBTOTAL</t>
  </si>
  <si>
    <t>IVA</t>
  </si>
  <si>
    <t>GORRAS</t>
  </si>
  <si>
    <t>PENDONES</t>
  </si>
  <si>
    <t>BANDERINES</t>
  </si>
  <si>
    <t>DELANTALES</t>
  </si>
  <si>
    <t>MARCO GIGANTE PARA FOTOS</t>
  </si>
  <si>
    <t>PASACALLE</t>
  </si>
  <si>
    <t>MANTEL TIPO PICNIC</t>
  </si>
  <si>
    <t>MANTELES PLÁSTICO UNICOLOR</t>
  </si>
  <si>
    <t>PAQUETE</t>
  </si>
  <si>
    <t>CINTA DE ARCO
GUIRNALDA DE
GLOBO DE
BOMBAS</t>
  </si>
  <si>
    <t>Composición: 
100% Poliéster, Visera plástica pre-curveada, unicolor bordada en la parte frontal con imagen
institucional,  Visera y parte frontal: Espumados, Botón: forrado. Ajuste: Graduable plástico de doble fila. Medida: 58 cm (circunferencia)</t>
  </si>
  <si>
    <t>Material: Algodón y poliéster. Medidas: 80 x 60
cm completos Dos bolsillos en la parte frontal
Imágenes institucionales estampadas</t>
  </si>
  <si>
    <t xml:space="preserve">Materiales: hecho de tablero KT de alta calidad muy ligero.  Medidas: 50cm (alto) x 80 cm (largo). Borde de acuerdo con diseño autorizado. (según imagen de muestra)
</t>
  </si>
  <si>
    <t>13A - 125V -1625W -  Calibre 3x12 AWG
Marca CONDELTEC  - Para uso con Polo a Tierra</t>
  </si>
  <si>
    <t>Cinta Para Arco De Globos X 5mts.</t>
  </si>
  <si>
    <t>CANASTA</t>
  </si>
  <si>
    <t>Pendón Genérico
Tamaño 1,80mts x 80cms, Tela Banner para
exteriores,  Full Color, Porta pendón, Sistemas Roll Up,  Ojetes y/o porta pendón tipo araña
Diseño: logos e información General del proyecto. Aprobado por prensa de la Alcaldía Local de Usme.</t>
  </si>
  <si>
    <t>BOLSA REUTILIZABLE
82101500</t>
  </si>
  <si>
    <t>VOLANTES</t>
  </si>
  <si>
    <t>PERÍODICO</t>
  </si>
  <si>
    <t>COTIZACIÓN 1 
IVA 2022</t>
  </si>
  <si>
    <t>COTIZACIÓN 1 ANTES DE IVA</t>
  </si>
  <si>
    <t>COTIZACIÓN 2</t>
  </si>
  <si>
    <t>COTIZACIÓN 2
IVA 2022</t>
  </si>
  <si>
    <t>COTIZACIÓN 2 ANTES DE IVA</t>
  </si>
  <si>
    <t>EXTENSIÓN ELÉCTRICA
ENCAUCHETADA X 15MT USO INDUSTRIAL
LARGA</t>
  </si>
  <si>
    <t>15mt de Largo - 3 entradas - Max power: 1625 W - Amperaje: 15 - Voltios: AC 110 V - 125V - Cable: 2 X 14 AWG</t>
  </si>
  <si>
    <t xml:space="preserve">EASY </t>
  </si>
  <si>
    <t>Extensión luces LED exterior jardín, patio, terraza de 15 metros</t>
  </si>
  <si>
    <t>PAPELERÍA LA GRAN 12</t>
  </si>
  <si>
    <t>SEMPERTEX</t>
  </si>
  <si>
    <t>ÉXITO</t>
  </si>
  <si>
    <t>BOMBATEX</t>
  </si>
  <si>
    <t>BALLOONS BOGOTÁ</t>
  </si>
  <si>
    <t xml:space="preserve">GRUPO EMPRESARIAL INGENIO </t>
  </si>
  <si>
    <t>Bolsa Ecológica Plana en Tela 100% reciclable y biodegradable con mangos largos, Color Beige Medidas 42,0 x 38,0 x 0,2 cm, estampado a
una tinta. Máximo marcaje 280mm x 280 mm</t>
  </si>
  <si>
    <t>Volantes impresos en Papel Bond. Tamaño 1/2 de carta a cuatro (4) tintas, acabado brillante, impreso a 1 cara (Incluye el diseño)</t>
  </si>
  <si>
    <t>EXTENSIÓN BOMBILLOS
VINTAGE LED EXTERIORES</t>
  </si>
  <si>
    <t>EXTENSIÓN ELÉCTRICA
TIPO PESADO INDUSTRIAL X 30MTS</t>
  </si>
  <si>
    <t>BOMBAS/GLOBOS  R12</t>
  </si>
  <si>
    <t>Bombas o Globos de tamaño R12, en Colores Surtidos. Paquete x 50</t>
  </si>
  <si>
    <t>IMAGEN DE REFERENCIA</t>
  </si>
  <si>
    <t>CODIGO</t>
  </si>
  <si>
    <t>CONTROL P</t>
  </si>
  <si>
    <t>COTIZACIÓN 3</t>
  </si>
  <si>
    <t>COTIZACIÓN 3
IVA 2022</t>
  </si>
  <si>
    <t>COTIZACIÓN 3 ANTES DE IVA</t>
  </si>
  <si>
    <t>COTIZACIÓN 4</t>
  </si>
  <si>
    <t>COTIZACIÓN 4
IVA 2022</t>
  </si>
  <si>
    <t>COTIZACIÓN 4 ANTES DE IVA</t>
  </si>
  <si>
    <t>COTIZACIÓN 5</t>
  </si>
  <si>
    <t>COTIZACIÓN 5
IVA 2022</t>
  </si>
  <si>
    <t>COTIZACIÓN 5 ANTES DE IVA</t>
  </si>
  <si>
    <t>COTIZACIÓN 6</t>
  </si>
  <si>
    <t>COTIZACIÓN 6
IVA 2022</t>
  </si>
  <si>
    <t>COTIZACIÓN 6 ANTES DE IVA</t>
  </si>
  <si>
    <t>COTIZACIÓN 7</t>
  </si>
  <si>
    <t>COTIZACIÓN 7
IVA 2022</t>
  </si>
  <si>
    <t>COTIZACIÓN 7 ANTES DE IVA</t>
  </si>
  <si>
    <t>COTIZACIÓN 8</t>
  </si>
  <si>
    <t>COTIZACIÓN 8
IVA 2022</t>
  </si>
  <si>
    <t>COTIZACIÓN 8 ANTES DE IVA</t>
  </si>
  <si>
    <t>COTIZACIÓN 9</t>
  </si>
  <si>
    <t>COTIZACIÓN 9
IVA 2022</t>
  </si>
  <si>
    <t>COTIZACIÓN 10 ANTES DE IVA</t>
  </si>
  <si>
    <t>COTIZACIÓN 11</t>
  </si>
  <si>
    <t>COTIZACIÓN 11
IVA 2022</t>
  </si>
  <si>
    <t>COTIZACIÓN 11 ANTES DE IVA</t>
  </si>
  <si>
    <t>COTIZACIÓN 12</t>
  </si>
  <si>
    <t>COTIZACIÓN 12
IVA 2022</t>
  </si>
  <si>
    <t>COTIZACIÓN 12 ANTES DE IVA</t>
  </si>
  <si>
    <t>COTIZACIÓN 13</t>
  </si>
  <si>
    <t>COTIZACIÓN 13
IVA 2022</t>
  </si>
  <si>
    <t>COTIZACIÓN 13 ANTES DE IVA</t>
  </si>
  <si>
    <t>COTIZACIÓN 14</t>
  </si>
  <si>
    <t>COTIZACIÓN 14
IVA 2022</t>
  </si>
  <si>
    <t>COTIZACIÓN 14 ANTES DE IVA</t>
  </si>
  <si>
    <t>COTIZACIÓN 15</t>
  </si>
  <si>
    <t>COTIZACIÓN 15
IVA 2022</t>
  </si>
  <si>
    <t>COTIZACIÓN 15 ANTES DE IVA</t>
  </si>
  <si>
    <t>COTIZACIÓN 16</t>
  </si>
  <si>
    <t>COTIZACIÓN 16
IVA 2022</t>
  </si>
  <si>
    <t>COTIZACIÓN 16 ANTES DE IVA</t>
  </si>
  <si>
    <t>COTIZACIÓN 17</t>
  </si>
  <si>
    <t>COTIZACIÓN 17
IVA 2022</t>
  </si>
  <si>
    <t>COTIZACIÓN 17 ANTES DE IVA</t>
  </si>
  <si>
    <t>COTIZACIÓN 18</t>
  </si>
  <si>
    <t>COTIZACIÓN 18
IVA 2022</t>
  </si>
  <si>
    <t>COTIZACIÓN 18 ANTES DE IVA</t>
  </si>
  <si>
    <t>COTIZACIÓN 19</t>
  </si>
  <si>
    <t>COTIZACIÓN 19
IVA 2022</t>
  </si>
  <si>
    <t>COTIZACIÓN 19 ANTES DE IVA</t>
  </si>
  <si>
    <t>COTIZACIÓN 20</t>
  </si>
  <si>
    <t>COTIZACIÓN 20
IVA 2022</t>
  </si>
  <si>
    <t>COTIZACIÓN 20 ANTES DE IVA</t>
  </si>
  <si>
    <t>COTIZACIÓN 21</t>
  </si>
  <si>
    <t>COTIZACIÓN 21
IVA 2022</t>
  </si>
  <si>
    <t>COTIZACIÓN 21 ANTES DE IVA</t>
  </si>
  <si>
    <t>COTIZACIÓN 22</t>
  </si>
  <si>
    <t>COTIZACIÓN 22
IVA 2022</t>
  </si>
  <si>
    <t>COTIZACIÓN 22 ANTES DE IVA</t>
  </si>
  <si>
    <t>COTIZACIÓN 23</t>
  </si>
  <si>
    <t>COTIZACIÓN 24
IVA 2022</t>
  </si>
  <si>
    <t>COTIZACIÓN 23 ANTES DE IVA</t>
  </si>
  <si>
    <t>COTIZACIÓN 23
IVA 2022</t>
  </si>
  <si>
    <t>COTIZACIÓN 24</t>
  </si>
  <si>
    <t>COTIZACIÓN 24 ANTES DE IVA</t>
  </si>
  <si>
    <t xml:space="preserve">AYTEX DOTACIONES </t>
  </si>
  <si>
    <t>REDES ELÉCTRICAS</t>
  </si>
  <si>
    <t>DIAGRAL SAS</t>
  </si>
  <si>
    <t>MANTELES Y CACEROLAS</t>
  </si>
  <si>
    <t>KROMO PRINT</t>
  </si>
  <si>
    <t>Diseño e impresión a full color  de períodico en tamaño tabloide, en papel bond o cultural, Tamaño del Tabloide  32x 47.5 cm, área de impresión 30.5 x 46 cm - Igual o superior a 10 hojas</t>
  </si>
  <si>
    <t>DOTASEO</t>
  </si>
  <si>
    <t>A4 PUBLICIDAD</t>
  </si>
  <si>
    <t>Pasacalle en lona con orificios de circulación de vierto / aire.  Ojales metálicos en cada extremo -  Medidas: 25 cmt (alto) x 2 mts (largo)</t>
  </si>
  <si>
    <t>TEJIDOS Y TELARES</t>
  </si>
  <si>
    <t>CALYPSO</t>
  </si>
  <si>
    <t>MATERIALES ELÉCTRICOS VM SAS</t>
  </si>
  <si>
    <t>PARTYMAX</t>
  </si>
  <si>
    <t>OHLALA CELEBRACIONES</t>
  </si>
  <si>
    <r>
      <t xml:space="preserve">Mantel en tela tipo  picnic Largo x Ancho: 150 cm x 150 cm, Diámetro: 150 cm . </t>
    </r>
    <r>
      <rPr>
        <b/>
        <sz val="11"/>
        <color rgb="FF000000"/>
        <rFont val="Times New Roman"/>
        <family val="1"/>
      </rPr>
      <t>Color verde con blanco</t>
    </r>
  </si>
  <si>
    <r>
      <t>Manteles de plástico en PVC reutilizables 150 *150 cm en</t>
    </r>
    <r>
      <rPr>
        <b/>
        <sz val="11"/>
        <color rgb="FF000000"/>
        <rFont val="Times New Roman"/>
        <family val="1"/>
      </rPr>
      <t xml:space="preserve"> color blanco</t>
    </r>
  </si>
  <si>
    <r>
      <t xml:space="preserve">Manteles de plástico en PVC reutilizables 150 *150 cm en </t>
    </r>
    <r>
      <rPr>
        <b/>
        <sz val="11"/>
        <color rgb="FF000000"/>
        <rFont val="Times New Roman"/>
        <family val="1"/>
      </rPr>
      <t>color rosado</t>
    </r>
  </si>
  <si>
    <t>Cenefa de banderín en tela triangular tipo Feria
• Total 100 metros: 50 mts con logo “Ume Reverdese” estampado y 50 metros sin estampar. Intercalado
• Tela Impermeable resistente a Intemperie.
• Cosidos en fibra de polipropileno número 12.</t>
  </si>
  <si>
    <t>COMERCIA UNIFORMES</t>
  </si>
  <si>
    <t>COTIZACIÓN 25</t>
  </si>
  <si>
    <t>COTIZACIÓN 25
IVA 2022</t>
  </si>
  <si>
    <t>COTIZACIÓN 25 ANTES DE IVA</t>
  </si>
  <si>
    <t>MARKETGRAF</t>
  </si>
  <si>
    <t>COTIZACIÓN 26</t>
  </si>
  <si>
    <t>COTIZACIÓN 26
IVA 2022</t>
  </si>
  <si>
    <t>COTIZACIÓN 26 ANTES DE IVA</t>
  </si>
  <si>
    <t>OFIMAX</t>
  </si>
  <si>
    <t>COTIZACIÓN 9 ANTES DE IVA</t>
  </si>
  <si>
    <t>COTIZACIÓN 10</t>
  </si>
  <si>
    <t>COTIZACIÓN 10
IVA 2022</t>
  </si>
  <si>
    <t>PENTÁGONO Y ASOCIADOS</t>
  </si>
  <si>
    <t>cinta ribbon para atar globos y decorar,  útil en  acciones de publicidad como decorar stands y lugares donde se ejecuten actividades publicitarias.  Extensión de 5mts.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</si>
</sst>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10" x14ac:knownFonts="1"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000000"/>
      <name val="Garamond"/>
      <family val="1"/>
    </font>
    <font>
      <sz val="11"/>
      <color rgb="FF000000"/>
      <name val="Garamond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6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77">
    <xf numFmtId="0" fontId="0" fillId="0" borderId="0" xfId="0"/>
    <xf numFmtId="0" fontId="3" fillId="2" borderId="0" xfId="0" applyFont="1" applyFill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3" borderId="8" xfId="0" applyFont="1" applyFill="1" applyBorder="1" applyAlignment="1">
      <alignment vertical="top"/>
    </xf>
    <xf numFmtId="0" fontId="3" fillId="2" borderId="0" xfId="0" applyFont="1" applyFill="1" applyAlignment="1">
      <alignment horizontal="center" vertical="top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/>
    <xf numFmtId="42" fontId="3" fillId="2" borderId="0" xfId="0" applyNumberFormat="1" applyFont="1" applyFill="1" applyAlignment="1">
      <alignment horizontal="left" vertical="top"/>
    </xf>
    <xf numFmtId="0" fontId="4" fillId="0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3" fillId="2" borderId="3" xfId="1" applyNumberFormat="1" applyFont="1" applyFill="1" applyBorder="1" applyAlignment="1">
      <alignment horizontal="left" vertical="center" wrapText="1"/>
    </xf>
    <xf numFmtId="0" fontId="3" fillId="2" borderId="3" xfId="1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4" fontId="3" fillId="0" borderId="2" xfId="2" applyFont="1" applyFill="1" applyBorder="1" applyAlignment="1">
      <alignment horizontal="center" vertical="center" wrapText="1"/>
    </xf>
    <xf numFmtId="42" fontId="3" fillId="0" borderId="2" xfId="3" applyFont="1" applyFill="1" applyBorder="1" applyAlignment="1">
      <alignment horizontal="center" vertical="center" wrapText="1"/>
    </xf>
    <xf numFmtId="42" fontId="3" fillId="3" borderId="2" xfId="3" applyFont="1" applyFill="1" applyBorder="1" applyAlignment="1">
      <alignment horizontal="center" vertical="center"/>
    </xf>
    <xf numFmtId="0" fontId="3" fillId="2" borderId="2" xfId="1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42" fontId="4" fillId="0" borderId="6" xfId="3" applyFont="1" applyFill="1" applyBorder="1" applyAlignment="1">
      <alignment horizontal="center" vertical="center"/>
    </xf>
    <xf numFmtId="42" fontId="4" fillId="0" borderId="7" xfId="3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42" fontId="4" fillId="3" borderId="9" xfId="0" applyNumberFormat="1" applyFont="1" applyFill="1" applyBorder="1" applyAlignment="1">
      <alignment horizontal="center" vertical="top"/>
    </xf>
    <xf numFmtId="44" fontId="3" fillId="2" borderId="0" xfId="2" applyFont="1" applyFill="1" applyAlignment="1">
      <alignment horizontal="center" vertical="top"/>
    </xf>
    <xf numFmtId="0" fontId="7" fillId="5" borderId="2" xfId="0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vertical="center" wrapText="1"/>
    </xf>
    <xf numFmtId="0" fontId="3" fillId="5" borderId="1" xfId="1" applyNumberFormat="1" applyFont="1" applyFill="1" applyBorder="1" applyAlignment="1">
      <alignment vertical="center" wrapText="1"/>
    </xf>
    <xf numFmtId="0" fontId="3" fillId="5" borderId="1" xfId="1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6" fillId="5" borderId="2" xfId="0" applyFont="1" applyFill="1" applyBorder="1"/>
    <xf numFmtId="0" fontId="6" fillId="5" borderId="0" xfId="0" applyFont="1" applyFill="1"/>
    <xf numFmtId="0" fontId="3" fillId="2" borderId="2" xfId="1" applyNumberFormat="1" applyFont="1" applyFill="1" applyBorder="1" applyAlignment="1">
      <alignment horizontal="left" vertical="center" wrapText="1"/>
    </xf>
    <xf numFmtId="42" fontId="4" fillId="3" borderId="3" xfId="3" applyFont="1" applyFill="1" applyBorder="1" applyAlignment="1">
      <alignment horizontal="center" vertical="center"/>
    </xf>
    <xf numFmtId="42" fontId="4" fillId="3" borderId="3" xfId="3" applyFont="1" applyFill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42" fontId="3" fillId="2" borderId="11" xfId="3" applyFont="1" applyFill="1" applyBorder="1" applyAlignment="1">
      <alignment horizontal="center" vertical="center"/>
    </xf>
    <xf numFmtId="42" fontId="8" fillId="2" borderId="11" xfId="3" applyFont="1" applyFill="1" applyBorder="1" applyAlignment="1">
      <alignment horizontal="center" vertical="center"/>
    </xf>
    <xf numFmtId="42" fontId="3" fillId="2" borderId="11" xfId="3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3" fillId="2" borderId="13" xfId="1" applyNumberFormat="1" applyFont="1" applyFill="1" applyBorder="1" applyAlignment="1">
      <alignment vertical="center" wrapText="1"/>
    </xf>
    <xf numFmtId="0" fontId="3" fillId="2" borderId="13" xfId="1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42" fontId="3" fillId="0" borderId="13" xfId="3" applyFont="1" applyFill="1" applyBorder="1" applyAlignment="1">
      <alignment horizontal="center" vertical="center" wrapText="1"/>
    </xf>
    <xf numFmtId="42" fontId="3" fillId="3" borderId="13" xfId="3" applyFont="1" applyFill="1" applyBorder="1" applyAlignment="1">
      <alignment horizontal="center" vertical="center"/>
    </xf>
    <xf numFmtId="42" fontId="3" fillId="2" borderId="14" xfId="3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44" fontId="3" fillId="0" borderId="3" xfId="2" applyFont="1" applyFill="1" applyBorder="1" applyAlignment="1">
      <alignment horizontal="center" vertical="center" wrapText="1"/>
    </xf>
    <xf numFmtId="42" fontId="3" fillId="0" borderId="3" xfId="3" applyFont="1" applyFill="1" applyBorder="1" applyAlignment="1">
      <alignment horizontal="center" vertical="center" wrapText="1"/>
    </xf>
    <xf numFmtId="42" fontId="3" fillId="3" borderId="3" xfId="3" applyFont="1" applyFill="1" applyBorder="1" applyAlignment="1">
      <alignment horizontal="center" vertical="center"/>
    </xf>
    <xf numFmtId="42" fontId="3" fillId="2" borderId="16" xfId="3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/>
    </xf>
    <xf numFmtId="0" fontId="4" fillId="2" borderId="18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1009702</xdr:colOff>
      <xdr:row>14</xdr:row>
      <xdr:rowOff>0</xdr:rowOff>
    </xdr:from>
    <xdr:to>
      <xdr:col>4</xdr:col>
      <xdr:colOff>4283</xdr:colOff>
      <xdr:row>14</xdr:row>
      <xdr:rowOff>0</xdr:rowOff>
    </xdr:to>
    <xdr:pic>
      <xdr:nvPicPr>
        <xdr:cNvPr id="2" name="image85.png">
          <a:extLst>
            <a:ext uri="{FF2B5EF4-FFF2-40B4-BE49-F238E27FC236}">
              <a16:creationId xmlns:a16="http://schemas.microsoft.com/office/drawing/2014/main" id="{AC40FA91-124B-4E8F-A8A6-EDDC49F7F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24337">
          <a:off x="3648127" y="4943475"/>
          <a:ext cx="413806" cy="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3</xdr:row>
      <xdr:rowOff>209550</xdr:rowOff>
    </xdr:from>
    <xdr:to>
      <xdr:col>4</xdr:col>
      <xdr:colOff>1381685</xdr:colOff>
      <xdr:row>3</xdr:row>
      <xdr:rowOff>1152525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67425" y="1162050"/>
          <a:ext cx="1210235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4</xdr:row>
      <xdr:rowOff>114300</xdr:rowOff>
    </xdr:from>
    <xdr:to>
      <xdr:col>4</xdr:col>
      <xdr:colOff>733192</xdr:colOff>
      <xdr:row>4</xdr:row>
      <xdr:rowOff>1218906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8851" y="2352675"/>
          <a:ext cx="590316" cy="1104606"/>
        </a:xfrm>
        <a:prstGeom prst="rect">
          <a:avLst/>
        </a:prstGeom>
      </xdr:spPr>
    </xdr:pic>
    <xdr:clientData/>
  </xdr:twoCellAnchor>
  <xdr:twoCellAnchor editAs="oneCell">
    <xdr:from>
      <xdr:col>4</xdr:col>
      <xdr:colOff>838200</xdr:colOff>
      <xdr:row>4</xdr:row>
      <xdr:rowOff>66675</xdr:rowOff>
    </xdr:from>
    <xdr:to>
      <xdr:col>4</xdr:col>
      <xdr:colOff>1518138</xdr:colOff>
      <xdr:row>4</xdr:row>
      <xdr:rowOff>1285875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34175" y="2305050"/>
          <a:ext cx="679938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5</xdr:row>
      <xdr:rowOff>171451</xdr:rowOff>
    </xdr:from>
    <xdr:to>
      <xdr:col>4</xdr:col>
      <xdr:colOff>1454297</xdr:colOff>
      <xdr:row>5</xdr:row>
      <xdr:rowOff>1028701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38850" y="3743326"/>
          <a:ext cx="1311422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8</xdr:row>
      <xdr:rowOff>76201</xdr:rowOff>
    </xdr:from>
    <xdr:to>
      <xdr:col>4</xdr:col>
      <xdr:colOff>1343025</xdr:colOff>
      <xdr:row>8</xdr:row>
      <xdr:rowOff>863653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67425" y="6457951"/>
          <a:ext cx="1171575" cy="787452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10</xdr:row>
      <xdr:rowOff>86352</xdr:rowOff>
    </xdr:from>
    <xdr:to>
      <xdr:col>4</xdr:col>
      <xdr:colOff>1390650</xdr:colOff>
      <xdr:row>10</xdr:row>
      <xdr:rowOff>914204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67425" y="8592177"/>
          <a:ext cx="1219200" cy="827852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9</xdr:row>
      <xdr:rowOff>28576</xdr:rowOff>
    </xdr:from>
    <xdr:to>
      <xdr:col>4</xdr:col>
      <xdr:colOff>1495426</xdr:colOff>
      <xdr:row>9</xdr:row>
      <xdr:rowOff>949576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00751" y="7581901"/>
          <a:ext cx="1390650" cy="92100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</xdr:row>
      <xdr:rowOff>190500</xdr:rowOff>
    </xdr:from>
    <xdr:to>
      <xdr:col>4</xdr:col>
      <xdr:colOff>1800226</xdr:colOff>
      <xdr:row>11</xdr:row>
      <xdr:rowOff>436727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00751" y="9420225"/>
          <a:ext cx="1695450" cy="246227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209551</xdr:colOff>
      <xdr:row>12</xdr:row>
      <xdr:rowOff>123825</xdr:rowOff>
    </xdr:from>
    <xdr:to>
      <xdr:col>4</xdr:col>
      <xdr:colOff>1588461</xdr:colOff>
      <xdr:row>12</xdr:row>
      <xdr:rowOff>914400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105526" y="9925050"/>
          <a:ext cx="1378910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14</xdr:row>
      <xdr:rowOff>49002</xdr:rowOff>
    </xdr:from>
    <xdr:to>
      <xdr:col>4</xdr:col>
      <xdr:colOff>1438275</xdr:colOff>
      <xdr:row>14</xdr:row>
      <xdr:rowOff>863780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162675" y="11402802"/>
          <a:ext cx="1171575" cy="81477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</xdr:row>
      <xdr:rowOff>57150</xdr:rowOff>
    </xdr:from>
    <xdr:to>
      <xdr:col>4</xdr:col>
      <xdr:colOff>1567433</xdr:colOff>
      <xdr:row>13</xdr:row>
      <xdr:rowOff>771526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010275" y="10839450"/>
          <a:ext cx="1453133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333376</xdr:colOff>
      <xdr:row>23</xdr:row>
      <xdr:rowOff>57150</xdr:rowOff>
    </xdr:from>
    <xdr:to>
      <xdr:col>4</xdr:col>
      <xdr:colOff>1381126</xdr:colOff>
      <xdr:row>23</xdr:row>
      <xdr:rowOff>1085407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29351" y="12553950"/>
          <a:ext cx="1047750" cy="1028257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295275</xdr:colOff>
      <xdr:row>16</xdr:row>
      <xdr:rowOff>114300</xdr:rowOff>
    </xdr:from>
    <xdr:to>
      <xdr:col>4</xdr:col>
      <xdr:colOff>1447800</xdr:colOff>
      <xdr:row>16</xdr:row>
      <xdr:rowOff>1061279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191250" y="15316200"/>
          <a:ext cx="1152525" cy="946979"/>
        </a:xfrm>
        <a:prstGeom prst="rect">
          <a:avLst/>
        </a:prstGeom>
      </xdr:spPr>
    </xdr:pic>
    <xdr:clientData/>
  </xdr:twoCellAnchor>
  <xdr:twoCellAnchor editAs="oneCell">
    <xdr:from>
      <xdr:col>4</xdr:col>
      <xdr:colOff>419100</xdr:colOff>
      <xdr:row>17</xdr:row>
      <xdr:rowOff>66150</xdr:rowOff>
    </xdr:from>
    <xdr:to>
      <xdr:col>4</xdr:col>
      <xdr:colOff>1247775</xdr:colOff>
      <xdr:row>17</xdr:row>
      <xdr:rowOff>961850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315075" y="15849075"/>
          <a:ext cx="828675" cy="895700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18</xdr:row>
      <xdr:rowOff>76200</xdr:rowOff>
    </xdr:from>
    <xdr:to>
      <xdr:col>4</xdr:col>
      <xdr:colOff>1331402</xdr:colOff>
      <xdr:row>18</xdr:row>
      <xdr:rowOff>895350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172201" y="16868775"/>
          <a:ext cx="1055176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266701</xdr:colOff>
      <xdr:row>7</xdr:row>
      <xdr:rowOff>38100</xdr:rowOff>
    </xdr:from>
    <xdr:to>
      <xdr:col>4</xdr:col>
      <xdr:colOff>1338680</xdr:colOff>
      <xdr:row>7</xdr:row>
      <xdr:rowOff>990250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162676" y="5657850"/>
          <a:ext cx="1071979" cy="952150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6</xdr:row>
      <xdr:rowOff>66675</xdr:rowOff>
    </xdr:from>
    <xdr:to>
      <xdr:col>4</xdr:col>
      <xdr:colOff>1476375</xdr:colOff>
      <xdr:row>6</xdr:row>
      <xdr:rowOff>893108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248400" y="4781550"/>
          <a:ext cx="1123950" cy="826433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457200</xdr:colOff>
      <xdr:row>15</xdr:row>
      <xdr:rowOff>47626</xdr:rowOff>
    </xdr:from>
    <xdr:to>
      <xdr:col>4</xdr:col>
      <xdr:colOff>1276350</xdr:colOff>
      <xdr:row>15</xdr:row>
      <xdr:rowOff>839622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353175" y="13154026"/>
          <a:ext cx="819150" cy="7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9"/>
  <sheetViews>
    <sheetView tabSelected="1" topLeftCell="A11" zoomScale="90" zoomScaleNormal="90" workbookViewId="0">
      <selection activeCell="A17" sqref="A17"/>
    </sheetView>
  </sheetViews>
  <sheetFormatPr baseColWidth="10" defaultColWidth="12" defaultRowHeight="15" x14ac:dyDescent="0.2"/>
  <cols>
    <col min="1" max="1" width="10" style="1" customWidth="1"/>
    <col min="2" max="2" width="16.5" style="1" customWidth="1"/>
    <col min="3" max="3" width="23" style="1" customWidth="1"/>
    <col min="4" max="4" width="61.33203125" style="1" customWidth="1"/>
    <col min="5" max="5" width="14" style="7" customWidth="1"/>
    <col min="6" max="6" width="11.83203125" style="7" customWidth="1"/>
    <col min="7" max="9" width="20.5" style="30" customWidth="1"/>
    <col min="10" max="10" width="22" style="30" customWidth="1"/>
    <col min="11" max="11" width="21.33203125" style="30" customWidth="1"/>
    <col min="12" max="12" width="21.6640625" style="30" customWidth="1"/>
    <col min="13" max="15" width="22.5" style="30" bestFit="1" customWidth="1"/>
    <col min="16" max="16" width="13.83203125" style="30" bestFit="1" customWidth="1"/>
    <col min="17" max="17" width="12.33203125" style="30" bestFit="1" customWidth="1"/>
    <col min="18" max="18" width="13.83203125" style="30" bestFit="1" customWidth="1"/>
    <col min="19" max="19" width="17.83203125" style="30" bestFit="1" customWidth="1"/>
    <col min="20" max="20" width="12.33203125" style="30" bestFit="1" customWidth="1"/>
    <col min="21" max="21" width="15.1640625" style="30" customWidth="1"/>
    <col min="22" max="22" width="14.33203125" style="30" customWidth="1"/>
    <col min="23" max="23" width="12.33203125" style="30" bestFit="1" customWidth="1"/>
    <col min="24" max="24" width="13.83203125" style="30" bestFit="1" customWidth="1"/>
    <col min="25" max="25" width="15.5" style="30" customWidth="1"/>
    <col min="26" max="26" width="13.83203125" style="30" customWidth="1"/>
    <col min="27" max="27" width="15.6640625" style="30" customWidth="1"/>
    <col min="28" max="28" width="13.83203125" style="30" customWidth="1"/>
    <col min="29" max="30" width="18" style="30" customWidth="1"/>
    <col min="31" max="31" width="19.33203125" style="30" bestFit="1" customWidth="1"/>
    <col min="32" max="32" width="15.33203125" style="30" customWidth="1"/>
    <col min="33" max="33" width="19.33203125" style="30" bestFit="1" customWidth="1"/>
    <col min="34" max="34" width="19.83203125" style="30" customWidth="1"/>
    <col min="35" max="35" width="13.83203125" style="30" customWidth="1"/>
    <col min="36" max="57" width="18.6640625" style="30" customWidth="1"/>
    <col min="58" max="58" width="22.6640625" style="30" customWidth="1"/>
    <col min="59" max="59" width="18.6640625" style="30" customWidth="1"/>
    <col min="60" max="60" width="21.1640625" style="30" customWidth="1"/>
    <col min="61" max="84" width="18.6640625" style="30" customWidth="1"/>
    <col min="85" max="85" width="21.5" style="1" customWidth="1"/>
    <col min="86" max="86" width="26.5" style="1" bestFit="1" customWidth="1"/>
    <col min="87" max="87" width="12" style="1"/>
    <col min="88" max="88" width="16.1640625" style="1" bestFit="1" customWidth="1"/>
    <col min="89" max="16384" width="12" style="1"/>
  </cols>
  <sheetData>
    <row r="1" spans="1:88" ht="20.25" x14ac:dyDescent="0.2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</row>
    <row r="2" spans="1:88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</row>
    <row r="3" spans="1:88" s="28" customFormat="1" ht="28.5" customHeight="1" thickBot="1" x14ac:dyDescent="0.25">
      <c r="C3" s="3"/>
      <c r="D3" s="3"/>
      <c r="E3" s="3"/>
      <c r="F3" s="3"/>
      <c r="G3" s="76" t="s">
        <v>27</v>
      </c>
      <c r="H3" s="76"/>
      <c r="I3" s="76"/>
      <c r="J3" s="68" t="s">
        <v>1</v>
      </c>
      <c r="K3" s="68"/>
      <c r="L3" s="68"/>
      <c r="M3" s="68" t="s">
        <v>39</v>
      </c>
      <c r="N3" s="68"/>
      <c r="O3" s="68"/>
      <c r="P3" s="68" t="s">
        <v>41</v>
      </c>
      <c r="Q3" s="68"/>
      <c r="R3" s="68"/>
      <c r="S3" s="68" t="s">
        <v>42</v>
      </c>
      <c r="T3" s="68"/>
      <c r="U3" s="68"/>
      <c r="V3" s="68" t="s">
        <v>43</v>
      </c>
      <c r="W3" s="68"/>
      <c r="X3" s="68"/>
      <c r="Y3" s="68" t="s">
        <v>44</v>
      </c>
      <c r="Z3" s="68"/>
      <c r="AA3" s="68"/>
      <c r="AB3" s="68" t="s">
        <v>45</v>
      </c>
      <c r="AC3" s="68"/>
      <c r="AD3" s="68"/>
      <c r="AE3" s="68" t="s">
        <v>46</v>
      </c>
      <c r="AF3" s="68"/>
      <c r="AG3" s="68"/>
      <c r="AH3" s="68" t="s">
        <v>55</v>
      </c>
      <c r="AI3" s="68"/>
      <c r="AJ3" s="68"/>
      <c r="AK3" s="72" t="s">
        <v>149</v>
      </c>
      <c r="AL3" s="72"/>
      <c r="AM3" s="72"/>
      <c r="AN3" s="68" t="s">
        <v>119</v>
      </c>
      <c r="AO3" s="68"/>
      <c r="AP3" s="68"/>
      <c r="AQ3" s="68" t="s">
        <v>120</v>
      </c>
      <c r="AR3" s="68"/>
      <c r="AS3" s="68"/>
      <c r="AT3" s="68" t="s">
        <v>121</v>
      </c>
      <c r="AU3" s="68"/>
      <c r="AV3" s="68"/>
      <c r="AW3" s="68" t="s">
        <v>122</v>
      </c>
      <c r="AX3" s="68"/>
      <c r="AY3" s="68"/>
      <c r="AZ3" s="68" t="s">
        <v>123</v>
      </c>
      <c r="BA3" s="68"/>
      <c r="BB3" s="68"/>
      <c r="BC3" s="68" t="s">
        <v>125</v>
      </c>
      <c r="BD3" s="68"/>
      <c r="BE3" s="68"/>
      <c r="BF3" s="68" t="s">
        <v>126</v>
      </c>
      <c r="BG3" s="68"/>
      <c r="BH3" s="68"/>
      <c r="BI3" s="68" t="s">
        <v>128</v>
      </c>
      <c r="BJ3" s="68"/>
      <c r="BK3" s="68"/>
      <c r="BL3" s="68" t="s">
        <v>129</v>
      </c>
      <c r="BM3" s="68"/>
      <c r="BN3" s="68"/>
      <c r="BO3" s="68" t="s">
        <v>130</v>
      </c>
      <c r="BP3" s="68"/>
      <c r="BQ3" s="68"/>
      <c r="BR3" s="68" t="s">
        <v>131</v>
      </c>
      <c r="BS3" s="68"/>
      <c r="BT3" s="68"/>
      <c r="BU3" s="68" t="s">
        <v>132</v>
      </c>
      <c r="BV3" s="68"/>
      <c r="BW3" s="68"/>
      <c r="BX3" s="68" t="s">
        <v>137</v>
      </c>
      <c r="BY3" s="68"/>
      <c r="BZ3" s="68"/>
      <c r="CA3" s="68" t="s">
        <v>141</v>
      </c>
      <c r="CB3" s="68"/>
      <c r="CC3" s="68"/>
      <c r="CD3" s="68" t="s">
        <v>145</v>
      </c>
      <c r="CE3" s="68"/>
      <c r="CF3" s="68"/>
    </row>
    <row r="4" spans="1:88" ht="57.75" thickBot="1" x14ac:dyDescent="0.25">
      <c r="A4" s="65" t="s">
        <v>2</v>
      </c>
      <c r="B4" s="66" t="s">
        <v>54</v>
      </c>
      <c r="C4" s="66" t="s">
        <v>3</v>
      </c>
      <c r="D4" s="66" t="s">
        <v>4</v>
      </c>
      <c r="E4" s="67" t="s">
        <v>5</v>
      </c>
      <c r="F4" s="67" t="s">
        <v>6</v>
      </c>
      <c r="G4" s="67" t="s">
        <v>7</v>
      </c>
      <c r="H4" s="67" t="s">
        <v>32</v>
      </c>
      <c r="I4" s="67" t="s">
        <v>33</v>
      </c>
      <c r="J4" s="67" t="s">
        <v>34</v>
      </c>
      <c r="K4" s="67" t="s">
        <v>35</v>
      </c>
      <c r="L4" s="67" t="s">
        <v>36</v>
      </c>
      <c r="M4" s="67" t="s">
        <v>56</v>
      </c>
      <c r="N4" s="67" t="s">
        <v>57</v>
      </c>
      <c r="O4" s="67" t="s">
        <v>58</v>
      </c>
      <c r="P4" s="67" t="s">
        <v>59</v>
      </c>
      <c r="Q4" s="67" t="s">
        <v>60</v>
      </c>
      <c r="R4" s="67" t="s">
        <v>61</v>
      </c>
      <c r="S4" s="67" t="s">
        <v>62</v>
      </c>
      <c r="T4" s="67" t="s">
        <v>63</v>
      </c>
      <c r="U4" s="67" t="s">
        <v>64</v>
      </c>
      <c r="V4" s="67" t="s">
        <v>65</v>
      </c>
      <c r="W4" s="67" t="s">
        <v>66</v>
      </c>
      <c r="X4" s="67" t="s">
        <v>67</v>
      </c>
      <c r="Y4" s="67" t="s">
        <v>68</v>
      </c>
      <c r="Z4" s="67" t="s">
        <v>69</v>
      </c>
      <c r="AA4" s="67" t="s">
        <v>70</v>
      </c>
      <c r="AB4" s="67" t="s">
        <v>71</v>
      </c>
      <c r="AC4" s="67" t="s">
        <v>72</v>
      </c>
      <c r="AD4" s="67" t="s">
        <v>73</v>
      </c>
      <c r="AE4" s="67" t="s">
        <v>74</v>
      </c>
      <c r="AF4" s="67" t="s">
        <v>75</v>
      </c>
      <c r="AG4" s="67" t="s">
        <v>146</v>
      </c>
      <c r="AH4" s="67" t="s">
        <v>147</v>
      </c>
      <c r="AI4" s="67" t="s">
        <v>148</v>
      </c>
      <c r="AJ4" s="67" t="s">
        <v>76</v>
      </c>
      <c r="AK4" s="67" t="s">
        <v>77</v>
      </c>
      <c r="AL4" s="67" t="s">
        <v>78</v>
      </c>
      <c r="AM4" s="67" t="s">
        <v>79</v>
      </c>
      <c r="AN4" s="67" t="s">
        <v>80</v>
      </c>
      <c r="AO4" s="67" t="s">
        <v>81</v>
      </c>
      <c r="AP4" s="67" t="s">
        <v>82</v>
      </c>
      <c r="AQ4" s="67" t="s">
        <v>83</v>
      </c>
      <c r="AR4" s="67" t="s">
        <v>84</v>
      </c>
      <c r="AS4" s="67" t="s">
        <v>85</v>
      </c>
      <c r="AT4" s="67" t="s">
        <v>86</v>
      </c>
      <c r="AU4" s="67" t="s">
        <v>87</v>
      </c>
      <c r="AV4" s="67" t="s">
        <v>88</v>
      </c>
      <c r="AW4" s="67" t="s">
        <v>89</v>
      </c>
      <c r="AX4" s="67" t="s">
        <v>90</v>
      </c>
      <c r="AY4" s="67" t="s">
        <v>91</v>
      </c>
      <c r="AZ4" s="67" t="s">
        <v>92</v>
      </c>
      <c r="BA4" s="67" t="s">
        <v>93</v>
      </c>
      <c r="BB4" s="67" t="s">
        <v>94</v>
      </c>
      <c r="BC4" s="67" t="s">
        <v>95</v>
      </c>
      <c r="BD4" s="67" t="s">
        <v>96</v>
      </c>
      <c r="BE4" s="67" t="s">
        <v>97</v>
      </c>
      <c r="BF4" s="67" t="s">
        <v>98</v>
      </c>
      <c r="BG4" s="67" t="s">
        <v>99</v>
      </c>
      <c r="BH4" s="67" t="s">
        <v>100</v>
      </c>
      <c r="BI4" s="67" t="s">
        <v>101</v>
      </c>
      <c r="BJ4" s="67" t="s">
        <v>102</v>
      </c>
      <c r="BK4" s="67" t="s">
        <v>103</v>
      </c>
      <c r="BL4" s="67" t="s">
        <v>104</v>
      </c>
      <c r="BM4" s="67" t="s">
        <v>105</v>
      </c>
      <c r="BN4" s="67" t="s">
        <v>106</v>
      </c>
      <c r="BO4" s="67" t="s">
        <v>107</v>
      </c>
      <c r="BP4" s="67" t="s">
        <v>108</v>
      </c>
      <c r="BQ4" s="67" t="s">
        <v>109</v>
      </c>
      <c r="BR4" s="67" t="s">
        <v>110</v>
      </c>
      <c r="BS4" s="67" t="s">
        <v>111</v>
      </c>
      <c r="BT4" s="67" t="s">
        <v>112</v>
      </c>
      <c r="BU4" s="67" t="s">
        <v>113</v>
      </c>
      <c r="BV4" s="67" t="s">
        <v>116</v>
      </c>
      <c r="BW4" s="67" t="s">
        <v>115</v>
      </c>
      <c r="BX4" s="67" t="s">
        <v>117</v>
      </c>
      <c r="BY4" s="67" t="s">
        <v>114</v>
      </c>
      <c r="BZ4" s="67" t="s">
        <v>118</v>
      </c>
      <c r="CA4" s="67" t="s">
        <v>138</v>
      </c>
      <c r="CB4" s="67" t="s">
        <v>139</v>
      </c>
      <c r="CC4" s="67" t="s">
        <v>140</v>
      </c>
      <c r="CD4" s="67" t="s">
        <v>142</v>
      </c>
      <c r="CE4" s="67" t="s">
        <v>143</v>
      </c>
      <c r="CF4" s="67" t="s">
        <v>144</v>
      </c>
      <c r="CG4" s="70" t="s">
        <v>8</v>
      </c>
      <c r="CH4" s="71"/>
    </row>
    <row r="5" spans="1:88" ht="127.5" customHeight="1" x14ac:dyDescent="0.2">
      <c r="A5" s="58">
        <v>1</v>
      </c>
      <c r="B5" s="59">
        <v>53102700</v>
      </c>
      <c r="C5" s="60" t="s">
        <v>12</v>
      </c>
      <c r="D5" s="17" t="s">
        <v>22</v>
      </c>
      <c r="E5" s="18" t="s">
        <v>9</v>
      </c>
      <c r="F5" s="24">
        <v>120</v>
      </c>
      <c r="G5" s="61">
        <v>18900</v>
      </c>
      <c r="H5" s="62">
        <f>+G5*0.19</f>
        <v>3591</v>
      </c>
      <c r="I5" s="61">
        <f>+G5-H5</f>
        <v>15309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3">
        <f>I5</f>
        <v>15309</v>
      </c>
      <c r="CH5" s="64">
        <f t="shared" ref="CH5:CH18" si="0">F5*CG5</f>
        <v>1837080</v>
      </c>
    </row>
    <row r="6" spans="1:88" ht="90" x14ac:dyDescent="0.2">
      <c r="A6" s="43">
        <v>2</v>
      </c>
      <c r="B6" s="15">
        <v>55121700</v>
      </c>
      <c r="C6" s="16" t="s">
        <v>13</v>
      </c>
      <c r="D6" s="23" t="s">
        <v>28</v>
      </c>
      <c r="E6" s="25" t="s">
        <v>9</v>
      </c>
      <c r="F6" s="19">
        <f>2+4</f>
        <v>6</v>
      </c>
      <c r="G6" s="20">
        <v>221500</v>
      </c>
      <c r="H6" s="21">
        <f>+G6*0.19</f>
        <v>42085</v>
      </c>
      <c r="I6" s="20">
        <f>+G6-H6</f>
        <v>179415</v>
      </c>
      <c r="J6" s="21"/>
      <c r="K6" s="13"/>
      <c r="L6" s="21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2">
        <f>I6</f>
        <v>179415</v>
      </c>
      <c r="CH6" s="44">
        <f t="shared" si="0"/>
        <v>1076490</v>
      </c>
    </row>
    <row r="7" spans="1:88" ht="75" x14ac:dyDescent="0.2">
      <c r="A7" s="43">
        <v>3</v>
      </c>
      <c r="B7" s="15">
        <v>82101500</v>
      </c>
      <c r="C7" s="16" t="s">
        <v>14</v>
      </c>
      <c r="D7" s="23" t="s">
        <v>136</v>
      </c>
      <c r="E7" s="25" t="s">
        <v>9</v>
      </c>
      <c r="F7" s="19">
        <v>1</v>
      </c>
      <c r="G7" s="20"/>
      <c r="H7" s="21"/>
      <c r="I7" s="20"/>
      <c r="J7" s="13"/>
      <c r="K7" s="13"/>
      <c r="L7" s="21"/>
      <c r="M7" s="21"/>
      <c r="N7" s="21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20">
        <f>345100+589050</f>
        <v>934150</v>
      </c>
      <c r="AF7" s="21">
        <f>+AE7*0.19</f>
        <v>177488.5</v>
      </c>
      <c r="AG7" s="20">
        <f>+AE7-AF7</f>
        <v>756661.5</v>
      </c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20">
        <v>755650</v>
      </c>
      <c r="BD7" s="21">
        <f>+BC7*0.19</f>
        <v>143573.5</v>
      </c>
      <c r="BE7" s="20">
        <f>+BC7-BD7</f>
        <v>612076.5</v>
      </c>
      <c r="BF7" s="20">
        <v>1400000</v>
      </c>
      <c r="BG7" s="21">
        <f>+BF7*0.19</f>
        <v>266000</v>
      </c>
      <c r="BH7" s="20">
        <f>+BF7-BG7</f>
        <v>1134000</v>
      </c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22">
        <f>AVERAGE(AG7,BE7,BH7)</f>
        <v>834246</v>
      </c>
      <c r="CH7" s="44">
        <f t="shared" si="0"/>
        <v>834246</v>
      </c>
    </row>
    <row r="8" spans="1:88" ht="45" x14ac:dyDescent="0.2">
      <c r="A8" s="43">
        <v>4</v>
      </c>
      <c r="B8" s="15">
        <v>82101500</v>
      </c>
      <c r="C8" s="16" t="s">
        <v>30</v>
      </c>
      <c r="D8" s="34" t="s">
        <v>48</v>
      </c>
      <c r="E8" s="25" t="s">
        <v>9</v>
      </c>
      <c r="F8" s="19">
        <v>4208</v>
      </c>
      <c r="G8" s="20">
        <v>700</v>
      </c>
      <c r="H8" s="21">
        <f>+G8*0.19</f>
        <v>133</v>
      </c>
      <c r="I8" s="20">
        <f>+G8-H8</f>
        <v>567</v>
      </c>
      <c r="J8" s="13"/>
      <c r="K8" s="13"/>
      <c r="L8" s="21"/>
      <c r="M8" s="21"/>
      <c r="N8" s="21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22">
        <f>I8</f>
        <v>567</v>
      </c>
      <c r="CH8" s="44">
        <f t="shared" si="0"/>
        <v>2385936</v>
      </c>
    </row>
    <row r="9" spans="1:88" ht="60" x14ac:dyDescent="0.2">
      <c r="A9" s="43">
        <v>5</v>
      </c>
      <c r="B9" s="15">
        <v>82101500</v>
      </c>
      <c r="C9" s="16" t="s">
        <v>31</v>
      </c>
      <c r="D9" s="34" t="s">
        <v>124</v>
      </c>
      <c r="E9" s="25" t="s">
        <v>9</v>
      </c>
      <c r="F9" s="19">
        <v>3700</v>
      </c>
      <c r="G9" s="13"/>
      <c r="H9" s="13"/>
      <c r="I9" s="13"/>
      <c r="J9" s="13"/>
      <c r="K9" s="13"/>
      <c r="L9" s="21"/>
      <c r="M9" s="21"/>
      <c r="N9" s="21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20">
        <v>3999</v>
      </c>
      <c r="AI9" s="21">
        <f>+AH9*0.19</f>
        <v>759.81000000000006</v>
      </c>
      <c r="AJ9" s="20">
        <f>+AH9-AI9</f>
        <v>3239.19</v>
      </c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>
        <v>1011</v>
      </c>
      <c r="BA9" s="21">
        <f>+AZ9*0.19</f>
        <v>192.09</v>
      </c>
      <c r="BB9" s="20">
        <f>+AZ9-BA9</f>
        <v>818.91</v>
      </c>
      <c r="BC9" s="20"/>
      <c r="BD9" s="20"/>
      <c r="BE9" s="20"/>
      <c r="BF9" s="20">
        <f>13370840/7000</f>
        <v>1910.12</v>
      </c>
      <c r="BG9" s="21">
        <f>+BF9*0.19</f>
        <v>362.9228</v>
      </c>
      <c r="BH9" s="20">
        <f>+BF9-BG9</f>
        <v>1547.1971999999998</v>
      </c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2">
        <f>AVERAGE(AJ9,BB9,BH9)</f>
        <v>1868.4323999999999</v>
      </c>
      <c r="CH9" s="45">
        <f t="shared" si="0"/>
        <v>6913199.8799999999</v>
      </c>
      <c r="CJ9" s="12"/>
    </row>
    <row r="10" spans="1:88" ht="45" x14ac:dyDescent="0.2">
      <c r="A10" s="43">
        <v>6</v>
      </c>
      <c r="B10" s="15">
        <v>82121500</v>
      </c>
      <c r="C10" s="16" t="s">
        <v>15</v>
      </c>
      <c r="D10" s="23" t="s">
        <v>23</v>
      </c>
      <c r="E10" s="25" t="s">
        <v>9</v>
      </c>
      <c r="F10" s="19">
        <v>120</v>
      </c>
      <c r="G10" s="13"/>
      <c r="H10" s="13"/>
      <c r="I10" s="13"/>
      <c r="J10" s="13"/>
      <c r="K10" s="13"/>
      <c r="L10" s="21"/>
      <c r="M10" s="21"/>
      <c r="N10" s="21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20">
        <f>(5300303/120)</f>
        <v>44169.191666666666</v>
      </c>
      <c r="AL10" s="21">
        <f>+AK10*0.19</f>
        <v>8392.1464166666665</v>
      </c>
      <c r="AM10" s="20">
        <f>+AK10-AL10</f>
        <v>35777.045249999996</v>
      </c>
      <c r="AN10" s="20">
        <v>18487</v>
      </c>
      <c r="AO10" s="21">
        <f>+AN10*0.19</f>
        <v>3512.53</v>
      </c>
      <c r="AP10" s="20">
        <f>+AN10-AO10</f>
        <v>14974.47</v>
      </c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20">
        <v>39000</v>
      </c>
      <c r="BY10" s="21">
        <f>+BX10*0.19</f>
        <v>7410</v>
      </c>
      <c r="BZ10" s="20">
        <f>+BX10-BY10</f>
        <v>31590</v>
      </c>
      <c r="CA10" s="20"/>
      <c r="CB10" s="20"/>
      <c r="CC10" s="20"/>
      <c r="CD10" s="20"/>
      <c r="CE10" s="20"/>
      <c r="CF10" s="20"/>
      <c r="CG10" s="22">
        <f>AVERAGE(AM10,AP10,BZ10)</f>
        <v>27447.171749999998</v>
      </c>
      <c r="CH10" s="46">
        <f t="shared" si="0"/>
        <v>3293660.61</v>
      </c>
    </row>
    <row r="11" spans="1:88" ht="60" x14ac:dyDescent="0.2">
      <c r="A11" s="43">
        <v>7</v>
      </c>
      <c r="B11" s="15">
        <v>82121500</v>
      </c>
      <c r="C11" s="16" t="s">
        <v>29</v>
      </c>
      <c r="D11" s="23" t="s">
        <v>47</v>
      </c>
      <c r="E11" s="25" t="s">
        <v>9</v>
      </c>
      <c r="F11" s="19">
        <v>370</v>
      </c>
      <c r="G11" s="20">
        <v>14200</v>
      </c>
      <c r="H11" s="21">
        <f>+G11*0.19</f>
        <v>2698</v>
      </c>
      <c r="I11" s="20">
        <f>+G11-H11</f>
        <v>11502</v>
      </c>
      <c r="J11" s="13"/>
      <c r="K11" s="21"/>
      <c r="L11" s="13"/>
      <c r="M11" s="13"/>
      <c r="N11" s="21"/>
      <c r="O11" s="21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22">
        <f>I11</f>
        <v>11502</v>
      </c>
      <c r="CH11" s="46">
        <f t="shared" si="0"/>
        <v>4255740</v>
      </c>
    </row>
    <row r="12" spans="1:88" ht="60" x14ac:dyDescent="0.2">
      <c r="A12" s="43">
        <v>8</v>
      </c>
      <c r="B12" s="15">
        <v>82101500</v>
      </c>
      <c r="C12" s="16" t="s">
        <v>16</v>
      </c>
      <c r="D12" s="23" t="s">
        <v>24</v>
      </c>
      <c r="E12" s="25" t="s">
        <v>9</v>
      </c>
      <c r="F12" s="19">
        <v>1</v>
      </c>
      <c r="G12" s="13"/>
      <c r="H12" s="13"/>
      <c r="I12" s="13"/>
      <c r="J12" s="13"/>
      <c r="K12" s="13"/>
      <c r="L12" s="13"/>
      <c r="M12" s="13"/>
      <c r="N12" s="13"/>
      <c r="O12" s="13"/>
      <c r="P12" s="21"/>
      <c r="Q12" s="21"/>
      <c r="R12" s="21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20">
        <v>41650</v>
      </c>
      <c r="CB12" s="21">
        <f>+CA12*0.19</f>
        <v>7913.5</v>
      </c>
      <c r="CC12" s="20">
        <f>+CA12-CB12</f>
        <v>33736.5</v>
      </c>
      <c r="CD12" s="20">
        <v>191590</v>
      </c>
      <c r="CE12" s="21">
        <f>+CD12*0.19</f>
        <v>36402.1</v>
      </c>
      <c r="CF12" s="20">
        <f>+CD12-CE12</f>
        <v>155187.9</v>
      </c>
      <c r="CG12" s="22">
        <f>AVERAGE(CC12,CF12)</f>
        <v>94462.2</v>
      </c>
      <c r="CH12" s="46">
        <f t="shared" si="0"/>
        <v>94462.2</v>
      </c>
    </row>
    <row r="13" spans="1:88" ht="45" x14ac:dyDescent="0.2">
      <c r="A13" s="43">
        <v>9</v>
      </c>
      <c r="B13" s="15">
        <v>82101500</v>
      </c>
      <c r="C13" s="16" t="s">
        <v>17</v>
      </c>
      <c r="D13" s="23" t="s">
        <v>127</v>
      </c>
      <c r="E13" s="25" t="s">
        <v>9</v>
      </c>
      <c r="F13" s="19">
        <v>20</v>
      </c>
      <c r="G13" s="13"/>
      <c r="H13" s="13"/>
      <c r="I13" s="13"/>
      <c r="J13" s="29"/>
      <c r="K13" s="13"/>
      <c r="L13" s="13"/>
      <c r="M13" s="13"/>
      <c r="N13" s="13"/>
      <c r="O13" s="13"/>
      <c r="P13" s="13"/>
      <c r="Q13" s="13"/>
      <c r="R13" s="13"/>
      <c r="S13" s="21"/>
      <c r="T13" s="13"/>
      <c r="U13" s="13"/>
      <c r="V13" s="21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20">
        <v>83300</v>
      </c>
      <c r="AU13" s="21">
        <f>+AT13*0.19</f>
        <v>15827</v>
      </c>
      <c r="AV13" s="20">
        <f>+AT13-AU13</f>
        <v>67473</v>
      </c>
      <c r="AW13" s="13"/>
      <c r="AX13" s="13"/>
      <c r="AY13" s="13"/>
      <c r="AZ13" s="13"/>
      <c r="BA13" s="13"/>
      <c r="BB13" s="13"/>
      <c r="BC13" s="13"/>
      <c r="BD13" s="13"/>
      <c r="BE13" s="13"/>
      <c r="BF13" s="20">
        <v>21420</v>
      </c>
      <c r="BG13" s="21">
        <f>+BF13*0.19</f>
        <v>4069.8</v>
      </c>
      <c r="BH13" s="20">
        <f>+BF13-BG13</f>
        <v>17350.2</v>
      </c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20">
        <v>29750</v>
      </c>
      <c r="CB13" s="21">
        <f>+CA13*0.19</f>
        <v>5652.5</v>
      </c>
      <c r="CC13" s="20">
        <f>+CA13-CB13</f>
        <v>24097.5</v>
      </c>
      <c r="CD13" s="20">
        <v>50694</v>
      </c>
      <c r="CE13" s="21">
        <f>+CD13*0.19</f>
        <v>9631.86</v>
      </c>
      <c r="CF13" s="20">
        <f>+CD13-CE13</f>
        <v>41062.14</v>
      </c>
      <c r="CG13" s="22">
        <f>AVERAGE(AV13,BH13,CC13,CF13)</f>
        <v>37495.71</v>
      </c>
      <c r="CH13" s="46">
        <f t="shared" si="0"/>
        <v>749914.2</v>
      </c>
    </row>
    <row r="14" spans="1:88" ht="30" x14ac:dyDescent="0.2">
      <c r="A14" s="43">
        <v>10</v>
      </c>
      <c r="B14" s="15">
        <v>82101500</v>
      </c>
      <c r="C14" s="16" t="s">
        <v>18</v>
      </c>
      <c r="D14" s="23" t="s">
        <v>133</v>
      </c>
      <c r="E14" s="25" t="s">
        <v>9</v>
      </c>
      <c r="F14" s="19">
        <v>20</v>
      </c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21"/>
      <c r="T14" s="21"/>
      <c r="U14" s="21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20">
        <v>95000</v>
      </c>
      <c r="AX14" s="21">
        <f>+AW14*0.19</f>
        <v>18050</v>
      </c>
      <c r="AY14" s="20">
        <f>+AW14-AX14</f>
        <v>76950</v>
      </c>
      <c r="AZ14" s="13"/>
      <c r="BA14" s="13"/>
      <c r="BB14" s="13"/>
      <c r="BC14" s="13"/>
      <c r="BD14" s="13"/>
      <c r="BE14" s="13"/>
      <c r="BF14" s="13"/>
      <c r="BG14" s="13"/>
      <c r="BH14" s="13"/>
      <c r="BI14" s="20">
        <v>90000</v>
      </c>
      <c r="BJ14" s="21">
        <f>+BI14*0.19</f>
        <v>17100</v>
      </c>
      <c r="BK14" s="20">
        <f>+BI14-BJ14</f>
        <v>72900</v>
      </c>
      <c r="BL14" s="20">
        <v>21150</v>
      </c>
      <c r="BM14" s="21">
        <f>+BL14*0.19</f>
        <v>4018.5</v>
      </c>
      <c r="BN14" s="20">
        <f>+BL14-BM14</f>
        <v>17131.5</v>
      </c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22">
        <f>AVERAGE(AY14,BK14,BN14)</f>
        <v>55660.5</v>
      </c>
      <c r="CH14" s="46">
        <f t="shared" si="0"/>
        <v>1113210</v>
      </c>
    </row>
    <row r="15" spans="1:88" ht="42.75" x14ac:dyDescent="0.2">
      <c r="A15" s="43">
        <v>11</v>
      </c>
      <c r="B15" s="15">
        <v>82101500</v>
      </c>
      <c r="C15" s="16" t="s">
        <v>19</v>
      </c>
      <c r="D15" s="23" t="s">
        <v>134</v>
      </c>
      <c r="E15" s="25" t="s">
        <v>9</v>
      </c>
      <c r="F15" s="19">
        <v>20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20">
        <v>11400</v>
      </c>
      <c r="T15" s="21">
        <f>+S15*0.19</f>
        <v>2166</v>
      </c>
      <c r="U15" s="20">
        <f>+S15-T15</f>
        <v>9234</v>
      </c>
      <c r="V15" s="13"/>
      <c r="W15" s="13"/>
      <c r="X15" s="13"/>
      <c r="Y15" s="20">
        <v>2600</v>
      </c>
      <c r="Z15" s="21">
        <f>+Y15*0.19</f>
        <v>494</v>
      </c>
      <c r="AA15" s="20">
        <f>+Y15-Z15</f>
        <v>2106</v>
      </c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20">
        <v>6200</v>
      </c>
      <c r="BS15" s="21">
        <f>+BR15*0.19</f>
        <v>1178</v>
      </c>
      <c r="BT15" s="20">
        <f>+BR15-BS15</f>
        <v>5022</v>
      </c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22">
        <f>AVERAGE(U15,AA15,BT15)</f>
        <v>5454</v>
      </c>
      <c r="CH15" s="46">
        <f t="shared" si="0"/>
        <v>109080</v>
      </c>
    </row>
    <row r="16" spans="1:88" ht="42.75" x14ac:dyDescent="0.2">
      <c r="A16" s="43">
        <v>12</v>
      </c>
      <c r="B16" s="15">
        <v>82101500</v>
      </c>
      <c r="C16" s="16" t="s">
        <v>19</v>
      </c>
      <c r="D16" s="23" t="s">
        <v>135</v>
      </c>
      <c r="E16" s="25" t="s">
        <v>9</v>
      </c>
      <c r="F16" s="19">
        <v>20</v>
      </c>
      <c r="G16" s="13"/>
      <c r="H16" s="13"/>
      <c r="I16" s="13"/>
      <c r="J16" s="13"/>
      <c r="K16" s="13"/>
      <c r="L16" s="13"/>
      <c r="M16" s="13"/>
      <c r="N16" s="13"/>
      <c r="O16" s="13"/>
      <c r="P16" s="21"/>
      <c r="Q16" s="13"/>
      <c r="R16" s="13"/>
      <c r="S16" s="20">
        <v>11400</v>
      </c>
      <c r="T16" s="21">
        <f>+S16*0.19</f>
        <v>2166</v>
      </c>
      <c r="U16" s="20">
        <f>+S16-T16</f>
        <v>9234</v>
      </c>
      <c r="V16" s="13"/>
      <c r="W16" s="21"/>
      <c r="X16" s="21"/>
      <c r="Y16" s="20">
        <v>2600</v>
      </c>
      <c r="Z16" s="21">
        <f>+Y16*0.19</f>
        <v>494</v>
      </c>
      <c r="AA16" s="20">
        <f>+Y16-Z16</f>
        <v>2106</v>
      </c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0">
        <v>6200</v>
      </c>
      <c r="BS16" s="21">
        <f>+BR16*0.19</f>
        <v>1178</v>
      </c>
      <c r="BT16" s="20">
        <f>+BR16-BS16</f>
        <v>5022</v>
      </c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2">
        <f>AVERAGE(U16,AA16,BT16)</f>
        <v>5454</v>
      </c>
      <c r="CH16" s="46">
        <f t="shared" si="0"/>
        <v>109080</v>
      </c>
    </row>
    <row r="17" spans="1:86" ht="30" x14ac:dyDescent="0.2">
      <c r="A17" s="47">
        <v>16</v>
      </c>
      <c r="B17" s="15">
        <v>6014100</v>
      </c>
      <c r="C17" s="16" t="s">
        <v>51</v>
      </c>
      <c r="D17" s="23" t="s">
        <v>52</v>
      </c>
      <c r="E17" s="25" t="s">
        <v>20</v>
      </c>
      <c r="F17" s="19">
        <v>46</v>
      </c>
      <c r="G17" s="13"/>
      <c r="H17" s="13"/>
      <c r="I17" s="13"/>
      <c r="J17" s="21"/>
      <c r="K17" s="21"/>
      <c r="L17" s="21"/>
      <c r="M17" s="21"/>
      <c r="N17" s="21"/>
      <c r="O17" s="21"/>
      <c r="P17" s="21">
        <v>13200</v>
      </c>
      <c r="Q17" s="21">
        <f>+P17*0.19</f>
        <v>2508</v>
      </c>
      <c r="R17" s="21">
        <f>+P17-Q17</f>
        <v>10692</v>
      </c>
      <c r="S17" s="21">
        <v>19000</v>
      </c>
      <c r="T17" s="21">
        <f>+S17*0.19</f>
        <v>3610</v>
      </c>
      <c r="U17" s="21">
        <f>+S17-T17</f>
        <v>15390</v>
      </c>
      <c r="V17" s="21">
        <v>17190</v>
      </c>
      <c r="W17" s="21">
        <f>+V17*0.19</f>
        <v>3266.1</v>
      </c>
      <c r="X17" s="21">
        <f>+V17-W17</f>
        <v>13923.9</v>
      </c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2">
        <f>AVERAGE(R17,U17,X17)</f>
        <v>13335.300000000001</v>
      </c>
      <c r="CH17" s="46">
        <f t="shared" si="0"/>
        <v>613423.80000000005</v>
      </c>
    </row>
    <row r="18" spans="1:86" ht="57.75" thickBot="1" x14ac:dyDescent="0.25">
      <c r="A18" s="48">
        <v>17</v>
      </c>
      <c r="B18" s="49">
        <v>6014100</v>
      </c>
      <c r="C18" s="50" t="s">
        <v>21</v>
      </c>
      <c r="D18" s="51" t="s">
        <v>150</v>
      </c>
      <c r="E18" s="52" t="s">
        <v>9</v>
      </c>
      <c r="F18" s="53">
        <v>42</v>
      </c>
      <c r="G18" s="54"/>
      <c r="H18" s="54"/>
      <c r="I18" s="54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>
        <v>2650</v>
      </c>
      <c r="Z18" s="55">
        <f>+Y18*0.19</f>
        <v>503.5</v>
      </c>
      <c r="AA18" s="55">
        <f>+Y18-Z18</f>
        <v>2146.5</v>
      </c>
      <c r="AB18" s="55">
        <v>5000</v>
      </c>
      <c r="AC18" s="55">
        <f>+AB18*0.19</f>
        <v>950</v>
      </c>
      <c r="AD18" s="55">
        <f>+AB18-AC18</f>
        <v>4050</v>
      </c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>
        <v>5000</v>
      </c>
      <c r="BV18" s="55">
        <f>+BU18*0.19</f>
        <v>950</v>
      </c>
      <c r="BW18" s="55">
        <f>+BU18-BV18</f>
        <v>4050</v>
      </c>
      <c r="BX18" s="55"/>
      <c r="BY18" s="55"/>
      <c r="BZ18" s="55"/>
      <c r="CA18" s="55"/>
      <c r="CB18" s="55"/>
      <c r="CC18" s="55"/>
      <c r="CD18" s="55"/>
      <c r="CE18" s="55"/>
      <c r="CF18" s="55"/>
      <c r="CG18" s="56">
        <f>AVERAGE(AA18,AD18,BW18)</f>
        <v>3415.5</v>
      </c>
      <c r="CH18" s="57">
        <f t="shared" si="0"/>
        <v>143451</v>
      </c>
    </row>
    <row r="19" spans="1:86" x14ac:dyDescent="0.2">
      <c r="A19" s="73" t="s">
        <v>10</v>
      </c>
      <c r="B19" s="74"/>
      <c r="C19" s="74"/>
      <c r="D19" s="74"/>
      <c r="E19" s="75"/>
      <c r="F19" s="24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2"/>
      <c r="CH19" s="42"/>
    </row>
    <row r="20" spans="1:86" x14ac:dyDescent="0.2">
      <c r="CG20" s="4"/>
      <c r="CH20" s="26">
        <f>SUM(CH5:CH18)</f>
        <v>23528973.689999998</v>
      </c>
    </row>
    <row r="21" spans="1:86" x14ac:dyDescent="0.2">
      <c r="CG21" s="5" t="s">
        <v>11</v>
      </c>
      <c r="CH21" s="27">
        <f>+CH20*19%</f>
        <v>4470505.0011</v>
      </c>
    </row>
    <row r="22" spans="1:86" ht="15.75" thickBot="1" x14ac:dyDescent="0.25">
      <c r="CG22" s="6"/>
      <c r="CH22" s="31">
        <f>+CH20+CH21</f>
        <v>27999478.691099998</v>
      </c>
    </row>
    <row r="24" spans="1:86" x14ac:dyDescent="0.2">
      <c r="CH24" s="32"/>
    </row>
    <row r="28" spans="1:86" x14ac:dyDescent="0.2">
      <c r="D28" s="2"/>
    </row>
    <row r="29" spans="1:86" x14ac:dyDescent="0.2">
      <c r="D29" s="2"/>
    </row>
  </sheetData>
  <autoFilter ref="A4:CH22">
    <filterColumn colId="84" showButton="0"/>
  </autoFilter>
  <mergeCells count="29">
    <mergeCell ref="BL3:BN3"/>
    <mergeCell ref="A19:E19"/>
    <mergeCell ref="J3:L3"/>
    <mergeCell ref="G3:I3"/>
    <mergeCell ref="M3:O3"/>
    <mergeCell ref="S3:U3"/>
    <mergeCell ref="P3:R3"/>
    <mergeCell ref="A1:CH1"/>
    <mergeCell ref="CG4:CH4"/>
    <mergeCell ref="V3:X3"/>
    <mergeCell ref="Y3:AA3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3:BE3"/>
    <mergeCell ref="BF3:BH3"/>
    <mergeCell ref="BI3:BK3"/>
    <mergeCell ref="BX3:BZ3"/>
    <mergeCell ref="CA3:CC3"/>
    <mergeCell ref="CD3:CF3"/>
    <mergeCell ref="BO3:BQ3"/>
    <mergeCell ref="BR3:BT3"/>
    <mergeCell ref="BU3:BW3"/>
  </mergeCells>
  <pageMargins left="0.7" right="0.7" top="0.75" bottom="0.75" header="0.3" footer="0.3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workbookViewId="0">
      <selection activeCell="A4" sqref="A4"/>
    </sheetView>
  </sheetViews>
  <sheetFormatPr baseColWidth="10" defaultColWidth="19.5" defaultRowHeight="15" x14ac:dyDescent="0.25"/>
  <cols>
    <col min="1" max="1" width="21.83203125" style="10" customWidth="1"/>
    <col min="2" max="2" width="47.6640625" style="10" customWidth="1"/>
    <col min="3" max="3" width="15.6640625" style="10" bestFit="1" customWidth="1"/>
    <col min="4" max="4" width="18" style="10" bestFit="1" customWidth="1"/>
    <col min="5" max="5" width="34.83203125" style="10" customWidth="1"/>
    <col min="6" max="16384" width="19.5" style="10"/>
  </cols>
  <sheetData>
    <row r="3" spans="1:5" ht="45" x14ac:dyDescent="0.25">
      <c r="A3" s="8" t="s">
        <v>3</v>
      </c>
      <c r="B3" s="8" t="s">
        <v>4</v>
      </c>
      <c r="C3" s="9" t="s">
        <v>5</v>
      </c>
      <c r="D3" s="9" t="s">
        <v>6</v>
      </c>
      <c r="E3" s="9" t="s">
        <v>53</v>
      </c>
    </row>
    <row r="4" spans="1:5" ht="101.25" customHeight="1" x14ac:dyDescent="0.25">
      <c r="A4" s="16" t="s">
        <v>12</v>
      </c>
      <c r="B4" s="40" t="s">
        <v>22</v>
      </c>
      <c r="C4" s="25" t="s">
        <v>9</v>
      </c>
      <c r="D4" s="19">
        <v>120</v>
      </c>
      <c r="E4" s="11"/>
    </row>
    <row r="5" spans="1:5" ht="105" x14ac:dyDescent="0.25">
      <c r="A5" s="16" t="s">
        <v>13</v>
      </c>
      <c r="B5" s="23" t="s">
        <v>28</v>
      </c>
      <c r="C5" s="25" t="s">
        <v>9</v>
      </c>
      <c r="D5" s="19">
        <f>2+4</f>
        <v>6</v>
      </c>
      <c r="E5" s="11"/>
    </row>
    <row r="6" spans="1:5" ht="105" x14ac:dyDescent="0.25">
      <c r="A6" s="16" t="s">
        <v>14</v>
      </c>
      <c r="B6" s="23" t="s">
        <v>136</v>
      </c>
      <c r="C6" s="25" t="s">
        <v>9</v>
      </c>
      <c r="D6" s="19">
        <v>1</v>
      </c>
      <c r="E6" s="11"/>
    </row>
    <row r="7" spans="1:5" ht="71.25" customHeight="1" x14ac:dyDescent="0.25">
      <c r="A7" s="16" t="s">
        <v>30</v>
      </c>
      <c r="B7" s="34" t="s">
        <v>48</v>
      </c>
      <c r="C7" s="25" t="s">
        <v>9</v>
      </c>
      <c r="D7" s="19">
        <v>4000</v>
      </c>
      <c r="E7" s="11"/>
    </row>
    <row r="8" spans="1:5" ht="78" customHeight="1" x14ac:dyDescent="0.25">
      <c r="A8" s="16" t="s">
        <v>31</v>
      </c>
      <c r="B8" s="34" t="s">
        <v>124</v>
      </c>
      <c r="C8" s="25" t="s">
        <v>9</v>
      </c>
      <c r="D8" s="19">
        <v>3500</v>
      </c>
      <c r="E8" s="11"/>
    </row>
    <row r="9" spans="1:5" ht="74.25" customHeight="1" x14ac:dyDescent="0.25">
      <c r="A9" s="16" t="s">
        <v>15</v>
      </c>
      <c r="B9" s="23" t="s">
        <v>23</v>
      </c>
      <c r="C9" s="25" t="s">
        <v>9</v>
      </c>
      <c r="D9" s="19">
        <v>120</v>
      </c>
      <c r="E9" s="11"/>
    </row>
    <row r="10" spans="1:5" ht="75" x14ac:dyDescent="0.25">
      <c r="A10" s="16" t="s">
        <v>29</v>
      </c>
      <c r="B10" s="23" t="s">
        <v>47</v>
      </c>
      <c r="C10" s="25" t="s">
        <v>9</v>
      </c>
      <c r="D10" s="19">
        <v>370</v>
      </c>
      <c r="E10" s="11"/>
    </row>
    <row r="11" spans="1:5" ht="75" x14ac:dyDescent="0.25">
      <c r="A11" s="16" t="s">
        <v>16</v>
      </c>
      <c r="B11" s="23" t="s">
        <v>24</v>
      </c>
      <c r="C11" s="25" t="s">
        <v>9</v>
      </c>
      <c r="D11" s="19">
        <v>1</v>
      </c>
      <c r="E11" s="11"/>
    </row>
    <row r="12" spans="1:5" ht="60" x14ac:dyDescent="0.25">
      <c r="A12" s="16" t="s">
        <v>17</v>
      </c>
      <c r="B12" s="23" t="s">
        <v>127</v>
      </c>
      <c r="C12" s="25" t="s">
        <v>9</v>
      </c>
      <c r="D12" s="19">
        <v>20</v>
      </c>
      <c r="E12" s="11"/>
    </row>
    <row r="13" spans="1:5" ht="77.25" customHeight="1" x14ac:dyDescent="0.25">
      <c r="A13" s="16" t="s">
        <v>18</v>
      </c>
      <c r="B13" s="23" t="s">
        <v>133</v>
      </c>
      <c r="C13" s="25" t="s">
        <v>9</v>
      </c>
      <c r="D13" s="19">
        <v>20</v>
      </c>
      <c r="E13" s="11"/>
    </row>
    <row r="14" spans="1:5" ht="66" customHeight="1" x14ac:dyDescent="0.25">
      <c r="A14" s="16" t="s">
        <v>19</v>
      </c>
      <c r="B14" s="23" t="s">
        <v>134</v>
      </c>
      <c r="C14" s="25" t="s">
        <v>9</v>
      </c>
      <c r="D14" s="19">
        <v>20</v>
      </c>
      <c r="E14" s="11"/>
    </row>
    <row r="15" spans="1:5" ht="69" customHeight="1" x14ac:dyDescent="0.25">
      <c r="A15" s="16" t="s">
        <v>19</v>
      </c>
      <c r="B15" s="23" t="s">
        <v>135</v>
      </c>
      <c r="C15" s="25" t="s">
        <v>9</v>
      </c>
      <c r="D15" s="19">
        <v>20</v>
      </c>
      <c r="E15" s="11"/>
    </row>
    <row r="16" spans="1:5" ht="71.25" x14ac:dyDescent="0.25">
      <c r="A16" s="16" t="s">
        <v>50</v>
      </c>
      <c r="B16" s="23" t="s">
        <v>25</v>
      </c>
      <c r="C16" s="25" t="s">
        <v>9</v>
      </c>
      <c r="D16" s="19">
        <v>1</v>
      </c>
      <c r="E16" s="11"/>
    </row>
    <row r="17" spans="1:6" ht="85.5" x14ac:dyDescent="0.25">
      <c r="A17" s="16" t="s">
        <v>37</v>
      </c>
      <c r="B17" s="34" t="s">
        <v>38</v>
      </c>
      <c r="C17" s="25" t="s">
        <v>9</v>
      </c>
      <c r="D17" s="19">
        <v>2</v>
      </c>
      <c r="E17" s="11"/>
    </row>
    <row r="18" spans="1:6" ht="79.5" customHeight="1" x14ac:dyDescent="0.25">
      <c r="A18" s="16" t="s">
        <v>51</v>
      </c>
      <c r="B18" s="23" t="s">
        <v>52</v>
      </c>
      <c r="C18" s="25" t="s">
        <v>20</v>
      </c>
      <c r="D18" s="19">
        <v>46</v>
      </c>
      <c r="E18" s="11"/>
    </row>
    <row r="19" spans="1:6" ht="74.25" customHeight="1" x14ac:dyDescent="0.25">
      <c r="A19" s="16" t="s">
        <v>21</v>
      </c>
      <c r="B19" s="23" t="s">
        <v>26</v>
      </c>
      <c r="C19" s="25" t="s">
        <v>9</v>
      </c>
      <c r="D19" s="19">
        <v>42</v>
      </c>
      <c r="E19" s="11"/>
    </row>
    <row r="24" spans="1:6" ht="93.75" customHeight="1" x14ac:dyDescent="0.25">
      <c r="A24" s="33" t="s">
        <v>49</v>
      </c>
      <c r="B24" s="35" t="s">
        <v>40</v>
      </c>
      <c r="C24" s="36" t="s">
        <v>9</v>
      </c>
      <c r="D24" s="37">
        <v>12</v>
      </c>
      <c r="E24" s="38"/>
      <c r="F24" s="3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SUBLÍNEA  1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RYZEN 5</dc:creator>
  <cp:lastModifiedBy>RYZEN 5</cp:lastModifiedBy>
  <dcterms:created xsi:type="dcterms:W3CDTF">2022-11-01T17:53:22Z</dcterms:created>
  <dcterms:modified xsi:type="dcterms:W3CDTF">2022-12-05T21:38:22Z</dcterms:modified>
</cp:coreProperties>
</file>