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668"/>
  <workbookPr/>
  <mc:AlternateContent xmlns:mc="http://schemas.openxmlformats.org/markup-compatibility/2006">
    <mc:Choice Requires="x15">
      <x15ac:absPath xmlns:x15ac="http://schemas.microsoft.com/office/spreadsheetml/2010/11/ac" url="C:\Users\camilo.ruiz\Documents\MAYO\IDRD-SAS-PUBLICIDAD\PUBLICACIÓN\"/>
    </mc:Choice>
  </mc:AlternateContent>
  <bookViews>
    <workbookView xWindow="0" yWindow="0" windowWidth="28800" windowHeight="11610" tabRatio="651" firstSheet="3" activeTab="3"/>
  </bookViews>
  <sheets>
    <sheet name="CONSOLIDADO (4)" sheetId="26" state="hidden" r:id="rId1"/>
    <sheet name="CONSOLIDADO (3)" sheetId="25" state="hidden" r:id="rId2"/>
    <sheet name="CONSOLIDADO (2)" sheetId="24" state="hidden" r:id="rId3"/>
    <sheet name="Oferta Económica Inicial" sheetId="95" r:id="rId4"/>
    <sheet name="Hoja1" sheetId="5" state="hidden" r:id="rId5"/>
  </sheets>
  <definedNames>
    <definedName name="_xlnm.Print_Area" localSheetId="2">'CONSOLIDADO (2)'!$A$1:$L$38</definedName>
    <definedName name="_xlnm.Print_Area" localSheetId="1">'CONSOLIDADO (3)'!$A$1:$L$41</definedName>
    <definedName name="_xlnm.Print_Area" localSheetId="0">'CONSOLIDADO (4)'!$A$1:$J$41</definedName>
    <definedName name="_xlnm.Print_Area" localSheetId="3">'Oferta Económica Inicial'!$A$1:$H$145</definedName>
  </definedNames>
  <calcPr calcId="171027"/>
</workbook>
</file>

<file path=xl/calcChain.xml><?xml version="1.0" encoding="utf-8"?>
<calcChain xmlns="http://schemas.openxmlformats.org/spreadsheetml/2006/main">
  <c r="H129" i="95" l="1"/>
  <c r="H128" i="95"/>
  <c r="H127" i="95"/>
  <c r="H126" i="95"/>
  <c r="H125" i="95"/>
  <c r="H124" i="95"/>
  <c r="H123" i="95"/>
  <c r="H122" i="95"/>
  <c r="H121" i="95"/>
  <c r="H120" i="95"/>
  <c r="H119" i="95"/>
  <c r="H118" i="95"/>
  <c r="H117" i="95"/>
  <c r="H116" i="95"/>
  <c r="H115" i="95"/>
  <c r="H114" i="95"/>
  <c r="H113" i="95"/>
  <c r="H112" i="95"/>
  <c r="H111" i="95"/>
  <c r="H110" i="95"/>
  <c r="H109" i="95"/>
  <c r="H108" i="95"/>
  <c r="H107" i="95"/>
  <c r="H106" i="95"/>
  <c r="H105" i="95"/>
  <c r="H104" i="95"/>
  <c r="H103" i="95"/>
  <c r="H102" i="95"/>
  <c r="H101" i="95"/>
  <c r="H100" i="95"/>
  <c r="H99" i="95"/>
  <c r="H98" i="95"/>
  <c r="H97" i="95"/>
  <c r="H96" i="95"/>
  <c r="H95" i="95"/>
  <c r="H94" i="95"/>
  <c r="H93" i="95"/>
  <c r="H92" i="95"/>
  <c r="H91" i="95"/>
  <c r="H90" i="95"/>
  <c r="H89" i="95"/>
  <c r="H88" i="95"/>
  <c r="H87" i="95"/>
  <c r="H86" i="95"/>
  <c r="H85" i="95"/>
  <c r="H84" i="95"/>
  <c r="H83" i="95"/>
  <c r="H82" i="95"/>
  <c r="H81" i="95"/>
  <c r="H80" i="95"/>
  <c r="H79" i="95"/>
  <c r="H78" i="95"/>
  <c r="H77" i="95"/>
  <c r="H76" i="95"/>
  <c r="H75" i="95"/>
  <c r="H74" i="95"/>
  <c r="H73" i="95"/>
  <c r="H72" i="95"/>
  <c r="H71" i="95"/>
  <c r="H70" i="95"/>
  <c r="H69" i="95"/>
  <c r="H68" i="95"/>
  <c r="H67" i="95"/>
  <c r="H66" i="95"/>
  <c r="H65" i="95"/>
  <c r="H64" i="95"/>
  <c r="H63" i="95"/>
  <c r="H62" i="95"/>
  <c r="H61" i="95"/>
  <c r="H60" i="95"/>
  <c r="H59" i="95"/>
  <c r="H58" i="95"/>
  <c r="H57" i="95"/>
  <c r="H56" i="95"/>
  <c r="H55" i="95"/>
  <c r="H54" i="95"/>
  <c r="H53" i="95"/>
  <c r="H52" i="95"/>
  <c r="H51" i="95"/>
  <c r="H50" i="95"/>
  <c r="H49" i="95"/>
  <c r="H48" i="95"/>
  <c r="H47" i="95"/>
  <c r="H46" i="95"/>
  <c r="H45" i="95"/>
  <c r="H44" i="95"/>
  <c r="H43" i="95"/>
  <c r="H42" i="95"/>
  <c r="H41" i="95"/>
  <c r="H40" i="95"/>
  <c r="H39" i="95"/>
  <c r="H38" i="95"/>
  <c r="H37" i="95"/>
  <c r="H36" i="95"/>
  <c r="H35" i="95"/>
  <c r="H34" i="95"/>
  <c r="H33" i="95"/>
  <c r="H32" i="95"/>
  <c r="H31" i="95"/>
  <c r="H30" i="95"/>
  <c r="H29" i="95"/>
  <c r="H28" i="95"/>
  <c r="H27" i="95"/>
  <c r="H26" i="95"/>
  <c r="H25" i="95"/>
  <c r="H24" i="95"/>
  <c r="H23" i="95"/>
  <c r="H22" i="95"/>
  <c r="H21" i="95"/>
  <c r="H20" i="95"/>
  <c r="H130" i="95" l="1"/>
  <c r="H18" i="95"/>
  <c r="H19" i="95"/>
  <c r="F131" i="95"/>
  <c r="H132" i="95" l="1"/>
  <c r="D27" i="26"/>
  <c r="B27" i="26"/>
  <c r="B26" i="26"/>
  <c r="B25" i="26"/>
  <c r="B24" i="26"/>
  <c r="D23" i="26"/>
  <c r="E23" i="26" s="1"/>
  <c r="B23" i="26"/>
  <c r="D27" i="25"/>
  <c r="H27" i="25" s="1"/>
  <c r="K27" i="25" s="1"/>
  <c r="B27" i="25"/>
  <c r="D26" i="25"/>
  <c r="H26" i="25" s="1"/>
  <c r="K26" i="25" s="1"/>
  <c r="B26" i="25"/>
  <c r="D25" i="25"/>
  <c r="H25" i="25" s="1"/>
  <c r="K25" i="25" s="1"/>
  <c r="B25" i="25"/>
  <c r="B24" i="25"/>
  <c r="D23" i="25"/>
  <c r="D50" i="25" s="1"/>
  <c r="B23" i="25"/>
  <c r="D27" i="24"/>
  <c r="H27" i="24"/>
  <c r="K27" i="24" s="1"/>
  <c r="B27" i="24"/>
  <c r="D26" i="24"/>
  <c r="H26" i="24"/>
  <c r="K26" i="24" s="1"/>
  <c r="B26" i="24"/>
  <c r="D25" i="24"/>
  <c r="H25" i="24" s="1"/>
  <c r="K25" i="24" s="1"/>
  <c r="B25" i="24"/>
  <c r="B24" i="24"/>
  <c r="D23" i="24"/>
  <c r="E23" i="24" s="1"/>
  <c r="B23" i="24"/>
  <c r="D24" i="25"/>
  <c r="H24" i="25"/>
  <c r="K24" i="25" s="1"/>
  <c r="D24" i="26"/>
  <c r="D24" i="24"/>
  <c r="H24" i="24" s="1"/>
  <c r="K24" i="24" s="1"/>
  <c r="D47" i="24"/>
  <c r="C64" i="24" s="1"/>
  <c r="E64" i="24"/>
  <c r="E65" i="24"/>
  <c r="D49" i="25" l="1"/>
  <c r="C60" i="25" s="1"/>
  <c r="C65" i="24"/>
  <c r="D50" i="26"/>
  <c r="E67" i="26" s="1"/>
  <c r="D49" i="26"/>
  <c r="C56" i="26" s="1"/>
  <c r="D46" i="24"/>
  <c r="C56" i="24" s="1"/>
  <c r="F23" i="24"/>
  <c r="G27" i="24"/>
  <c r="F24" i="24"/>
  <c r="F26" i="24"/>
  <c r="F27" i="24"/>
  <c r="G24" i="24"/>
  <c r="F25" i="24"/>
  <c r="G23" i="24"/>
  <c r="G26" i="24"/>
  <c r="G25" i="24"/>
  <c r="C67" i="25"/>
  <c r="E66" i="25"/>
  <c r="C66" i="25"/>
  <c r="E65" i="25"/>
  <c r="E67" i="25"/>
  <c r="E64" i="25"/>
  <c r="E68" i="25"/>
  <c r="C68" i="25"/>
  <c r="C64" i="25"/>
  <c r="C65" i="25"/>
  <c r="F23" i="26"/>
  <c r="I23" i="26" s="1"/>
  <c r="F24" i="26"/>
  <c r="I24" i="26" s="1"/>
  <c r="F27" i="26"/>
  <c r="I27" i="26" s="1"/>
  <c r="E60" i="26"/>
  <c r="E23" i="25"/>
  <c r="H23" i="24"/>
  <c r="K23" i="24" s="1"/>
  <c r="C57" i="26"/>
  <c r="C59" i="25"/>
  <c r="E61" i="24"/>
  <c r="E63" i="24"/>
  <c r="E53" i="24"/>
  <c r="E60" i="25"/>
  <c r="C62" i="24"/>
  <c r="C59" i="26"/>
  <c r="D48" i="24"/>
  <c r="D51" i="25"/>
  <c r="D51" i="26"/>
  <c r="E57" i="26"/>
  <c r="E56" i="26"/>
  <c r="C58" i="25"/>
  <c r="E59" i="25"/>
  <c r="C61" i="24"/>
  <c r="C63" i="24"/>
  <c r="E57" i="24"/>
  <c r="C60" i="26"/>
  <c r="E55" i="24"/>
  <c r="E56" i="24"/>
  <c r="E58" i="26"/>
  <c r="E62" i="24"/>
  <c r="E54" i="24"/>
  <c r="E59" i="26"/>
  <c r="C58" i="26"/>
  <c r="C66" i="26" l="1"/>
  <c r="C54" i="24"/>
  <c r="C64" i="26"/>
  <c r="C67" i="26"/>
  <c r="C65" i="26"/>
  <c r="C68" i="26"/>
  <c r="E68" i="26"/>
  <c r="C57" i="24"/>
  <c r="C53" i="24"/>
  <c r="E56" i="25"/>
  <c r="C55" i="24"/>
  <c r="C57" i="25"/>
  <c r="E66" i="26"/>
  <c r="E65" i="26"/>
  <c r="E64" i="26"/>
  <c r="E57" i="25"/>
  <c r="E58" i="25"/>
  <c r="C56" i="25"/>
  <c r="E72" i="25"/>
  <c r="E76" i="25"/>
  <c r="C76" i="25"/>
  <c r="E74" i="25"/>
  <c r="E73" i="25"/>
  <c r="C75" i="25"/>
  <c r="C74" i="25"/>
  <c r="E75" i="25"/>
  <c r="C73" i="25"/>
  <c r="C72" i="25"/>
  <c r="G26" i="25"/>
  <c r="F23" i="25"/>
  <c r="F26" i="25"/>
  <c r="G25" i="25"/>
  <c r="G24" i="25"/>
  <c r="F24" i="25"/>
  <c r="F25" i="25"/>
  <c r="F27" i="25"/>
  <c r="G27" i="25"/>
  <c r="G23" i="25"/>
  <c r="H23" i="25"/>
  <c r="K23" i="25" s="1"/>
  <c r="C72" i="24"/>
  <c r="C69" i="24"/>
  <c r="E69" i="24"/>
  <c r="E72" i="24"/>
  <c r="E70" i="24"/>
  <c r="C73" i="24"/>
  <c r="C70" i="24"/>
  <c r="E71" i="24"/>
  <c r="E73" i="24"/>
  <c r="C71" i="24"/>
  <c r="C72" i="26"/>
  <c r="E72" i="26"/>
  <c r="E74" i="26"/>
  <c r="E73" i="26"/>
  <c r="C73" i="26"/>
  <c r="E75" i="26"/>
  <c r="C75" i="26"/>
  <c r="E76" i="26"/>
  <c r="C76" i="26"/>
  <c r="C74" i="26"/>
</calcChain>
</file>

<file path=xl/sharedStrings.xml><?xml version="1.0" encoding="utf-8"?>
<sst xmlns="http://schemas.openxmlformats.org/spreadsheetml/2006/main" count="407" uniqueCount="175">
  <si>
    <t>ITEM</t>
  </si>
  <si>
    <t>INSTITUTO DISTRITAL DE RECREACIÓN Y DEPORTE</t>
  </si>
  <si>
    <t>OFERTA ECONÓMICA</t>
  </si>
  <si>
    <t>DESCRIPCIÓN</t>
  </si>
  <si>
    <t>LA OFERTA ECONOMICA COMTEMPLA LOS COSTOS DIRECTOS, INDIRECTOS, IMPUESTOS, TASAS, CONTRIBUCIONES Y CUALQUIER OTRA EROGACION NECESARIA PARA LA EJECUCION DEL CONTRATO</t>
  </si>
  <si>
    <t>UNIDAD DE MEDIDA</t>
  </si>
  <si>
    <t>PREGUNTA 1</t>
  </si>
  <si>
    <t>Diligencie el valor del presupuesto oficial de acuerdo a lo estipulado por el IDRD para la presente invitación ($50.000.000).</t>
  </si>
  <si>
    <t>OFERTA ECONÓMICA. Diligencie el precio unitario ofertado para cada uno de los ítems. Si el proponente pertenece al régimen común, diligenciar el Precio Unitario Ofertado incluyendo el IVA.</t>
  </si>
  <si>
    <t>PREGUNTA 2</t>
  </si>
  <si>
    <t>PREGUNTA 3</t>
  </si>
  <si>
    <t>Seleccione el Régimen al cual pertenece</t>
  </si>
  <si>
    <t>PROPONENTE</t>
  </si>
  <si>
    <t>CONDICIÓN DEL PROPONENTE</t>
  </si>
  <si>
    <t>HABILITADO</t>
  </si>
  <si>
    <t>PROYECTÓ</t>
  </si>
  <si>
    <t>FIRMA:</t>
  </si>
  <si>
    <t>IDRD-STRD-LP-006-2018</t>
  </si>
  <si>
    <t>OBJETO: "Contratar el suministro de alimentación preparada e hidratación para los deportistas del programa rendimiento deportivo del registro de Bogotá y, los eventos y actividades del IDRD"</t>
  </si>
  <si>
    <t>EDWARD DAVID PUENTES COLMENARES</t>
  </si>
  <si>
    <t>Contratista Área De Costos y Estudios Económicos</t>
  </si>
  <si>
    <t>ARDIKO A&amp;S LTDA CONSTRUCCIONES SUMINISTROS Y SERVICIOS</t>
  </si>
  <si>
    <t>ANGARITA MURCIA LUZ DARY</t>
  </si>
  <si>
    <t>SERVINUTRIR SAS</t>
  </si>
  <si>
    <t>UT FJSB‐VIVIENDA 2018</t>
  </si>
  <si>
    <t>CORPORACIÓN VIENTOS DEL PORVENIR</t>
  </si>
  <si>
    <t>media armónica</t>
  </si>
  <si>
    <t>media geométrica</t>
  </si>
  <si>
    <t>media aritmética</t>
  </si>
  <si>
    <t>PARA MEDIA ARMÓNICA</t>
  </si>
  <si>
    <t>PARA MEDIA GEOMÉTRICA</t>
  </si>
  <si>
    <t>PARA MEDIA ARITMÉTICA BAJA</t>
  </si>
  <si>
    <t>METODOLOGÍA</t>
  </si>
  <si>
    <t>PUNTAJE MENOR</t>
  </si>
  <si>
    <t>PUNTAJE MAYOR</t>
  </si>
  <si>
    <t>PUNTAJE EVALUACIÓN</t>
  </si>
  <si>
    <t>FACTOR CALIDAD</t>
  </si>
  <si>
    <t>INDUSTRIA NACIONAL</t>
  </si>
  <si>
    <t>PUNTAJE TOTAL</t>
  </si>
  <si>
    <t>VALOR UNITARIO IDRD</t>
  </si>
  <si>
    <t>CONSOLIDADO EVALUACIÓN ECONÓMICA</t>
  </si>
  <si>
    <t>MENOR VALOR</t>
  </si>
  <si>
    <t>INSTITUTO DISTRITAL DE RECREACIÓN Y DEPORTE - IDRD</t>
  </si>
  <si>
    <t>Proponente:</t>
  </si>
  <si>
    <t xml:space="preserve">PRECIOS UNITARIOS OFICIALES IDRD </t>
  </si>
  <si>
    <t xml:space="preserve">PRECIOS UNITARIOS OFERTADOS </t>
  </si>
  <si>
    <t>SUMATORIA PRECIOS UNITARIOS OFERTADOS</t>
  </si>
  <si>
    <t>NIT:</t>
  </si>
  <si>
    <t>Teléfono</t>
  </si>
  <si>
    <t>Dirección:</t>
  </si>
  <si>
    <t>Nombr repres. Legal:</t>
  </si>
  <si>
    <t>n°cedula</t>
  </si>
  <si>
    <t>CANT.</t>
  </si>
  <si>
    <t>PRECIO TOTAL  OFERTADO</t>
  </si>
  <si>
    <t>FORMATO OFERTA ECONÓMICA INICIAL</t>
  </si>
  <si>
    <t>Dummy tipo arco en lona cilíndrica impermeable de alta resistencia especial para exteriores, cocido con hilo Nylon reforzado, con sus respectivos anclajes. Con impresión de logos a 1 tinta. Logos por definir y los cuales serán realizados por el IDRD.  Motor incluido. Medidas Arco: 10 mts de ancho x 6 mts de alto.  Incluye mantenimiento preventivo motor:  Doce (12) mantenimientos preventivos que incluyan. Revisión general, limpieza, engrase, cambio de piezas menores tales como tornillos, arandelas, tuercas, etc) y realizar los ajustes menores a que haya lugar..</t>
  </si>
  <si>
    <t>Dummy inflable tipo arco en lona cilíndrica impermeable de alta resistencia especial para exteriores, cocido con hilo Nylon reforzado, con sus respectivos anclajes. Con impresión de logos a 1 tinta. Logos por definir y los cuales serán realizados por el IDRD.  Motor incluido. Medidas Arco: 7 mts de ancho x 5 mts de alto. Incluye mantenimiento preventivo motor:  Doce (12) mantenimientos preventivos que incluyan. Revisión general, limpieza, engrase, cambio de piezas menores tales como tornillos, arandelas, tuercas, etc) y realizar los ajustes menores a que haya lugar.</t>
  </si>
  <si>
    <t>Dummy inflable tipo Colchón fabricado en lona impermeable de alta resistencia especial para exteriores cocido con hilo Nylon reforzado Con impresión de logos a 1 tinta. Logos por definir y los cuales serán realizados por el IDRD. Medidas de 6 mts de ancho x 6 mts de alto x 0.5 mts de profundidad. Con sus respectivos anclajes. Incluye mantenimiento preventivo motor:  Doce (12) mantenimientos preventivos que incluyan: Revisión general,  limpieza,  engrase,  cambio de piezas menores tales como tornillos, arandelas, tuercas, etc) y realizar los ajustes menores a que haya lugar.</t>
  </si>
  <si>
    <t>Dummy caminante inflable con medidas de 2.2 mts de alto a proporción de ancho. Fabricado en tela campero 100% impermeable. Incluye motor interno de 12 voltios, 2 baterías, 1 cargador para las baterías, 1 arnés y maleta para su transporte. Diseño por definir Incluye mantenimiento preventivo motor:  Doce (12) mantenimientos preventivos que incluyan. Revisión general, revisión eléctrica, limpieza, engrase, cambio de piezas menores tales como tornillos, arandelas, tuercas, etc) y realizar los ajustes menores a que haya lugar.</t>
  </si>
  <si>
    <t>Flag Banner tipo gota portátil desarmable, cosido con hilo especial para exteriores y doble costura, ofreciendo más durabilidad para instalaciones en el exterior, Tejido de exterior en Poliéster indesmallable. Confeccionadas con doble costura en sus lados y cintas de refuerzo para sujeción al mástil. Cuentan con un mástil que se encuentra fabricado, generalmente, en secciones flexibles de fibra de vidrio y aluminio. Con impresión de logos a 4 tintas. Logos por definir y los cuales serán realizados por el IDRD. Medidas 3.40 mts de alto x 1.51 mts de ancho.</t>
  </si>
  <si>
    <t>Pasacalle en lona microperforada,13 onzas, tamaño 0,90 mts (alto) x 2,50 mts (ancho), con ojales reforzados en los extremos y a lo largo del pasacalle, logos a 4 tintas Logos por definir y los cuales serán realizados por el IDRD. (Montaje, mantenimiento durante el tiempo requerido y desmontaje)</t>
  </si>
  <si>
    <t>Pasacalle en lona  microperforada, 13 onzas. Medidas 1 mts (alto) x 7 mts (ancho), con ojales reforzados a lo largo del pasacalle, en los extremos deben llevar palos o soportes con el fin de dar firmeza al mismo, cordón tipo nylon, a 4 tintas Logos por definir y los cuales serán realizados por el IDRD. (Montaje, mantenimiento durante el tiempo requerido y desmontaje)</t>
  </si>
  <si>
    <t>Pasacalles en lona  microperforada, 13 onzas. Medidas 1 mts (alto) x 6 mts (ancho), ojales reforzados en los costados y en el centro, Con impresión de logos en una cara a 4 tintas. Color de fondo y logos por definir y los cuales serán realizados por el IDRD.  (Montaje, mantenimiento durante el tiempo requerido y desmontaje)</t>
  </si>
  <si>
    <t>Pasacalles en lona microperforada. 13 onzas. Medidas 1 mts (alto) x 3 mts (ancho), ojales reforzados en los costados y en el centro, Con impresión de logos a 4 tintas. Color de fondo y logos por definir y los cuales serán realizados por el IDRD. (Montaje, mantenimiento durante el tiempo requerido y desmontaje)</t>
  </si>
  <si>
    <t>Pasacalle en Banner Blackout, con impresión a doble cara, tensado con guayas y templetes. A 4 tintas. Color de fondo y logos por definir y los cuales serán realizados por el IDRD.  Tamaño 10 x 1 (Montaje, mantenimiento durante el tiempo requerido y desmontaje)</t>
  </si>
  <si>
    <t>Pasacalle  en Banner Blackout, con impresión a doble cara, tensado con guayas y templetes. A 4 tintas . Color de fondo y logos por definir y los cuales serán realizados por el IDRD. Tamaño 8 x 1 (Montaje, mantenimiento durante el tiempo requerido y desmontaje)</t>
  </si>
  <si>
    <t>Pasacalle en Banner Blackout, con impresión a doble cara, tensado con guayas y templetes. A 4 tintas.  Tamaño 10 x 1.10 Logos  y diseño por definir los cuales serán realizados por el IDRD.  (Montaje, mantenimiento durante el tiempo requerido y desmontaje)</t>
  </si>
  <si>
    <t>Pendón en tela banner. Medidas 1,80 mts (alto) x 1,80 mts (ancho), ojales reforzados en los costados. con impresión 4 tintas. Logos por definir y los cuales serán realizados por el IDRD.  (Montaje, mantenimiento durante el tiempo requerido y desmontaje)</t>
  </si>
  <si>
    <t>Pendón en tela banner, Medidas 2 mts (alto) x 1 mts (ancho), ojales reforzados en los costados, con porta pendón tipo araña. con impresión de logos a 4 tintas. Logos por definir y los cuales serán realizados por el IDRD. (Montaje, mantenimiento durante el tiempo requerido y desmontaje)</t>
  </si>
  <si>
    <t>Pendón tipo retráctil - roll up, en tela banner de 2 mts (alto) x 1 mts (ancho), base en aluminio, tubo seccionado en 3 partes para sostener el banner, lamina de aluminio que se abre para aprisionar el banner en la parte de arriba, con impresión de logos a 4 tintas. Color de fondo y logos por definir y los cuales serán realizados por el IDRD. (Montaje, mantenimiento durante el tiempo requerido y desmontaje)</t>
  </si>
  <si>
    <t>Pendón en tela banner, Medidas 2 mts (alto) x 1 mts (ancho), con tubo y cordón tipo nylon. con impresión de logos a 4 tintas. Color fondo y Logos por definir y los cuales serán realizados por el IDRD. (Montaje, mantenimiento durante el tiempo requerido y desmontaje)</t>
  </si>
  <si>
    <t>Pendón en tela banner. Medidas 3 mts (alto) x 1m (ancho), con tubo y cordón tipo nylon. Impresión de logos a 4 tintas. Color fondo y Logos por definir y los cuales serán realizados por el IDRD.  (Montaje, mantenimiento durante el tiempo requerido y desmontaje)</t>
  </si>
  <si>
    <t>Pendón de poste con estructura y agarre de gran resistencia.  Impresión en banner de 13O, tiro y retiro. Tamaño: 2m x 80cm Terminado: Con bolsillos para soporte metálico y ojáleles para amarre (Montaje, mantenimiento durante el tiempo requerido y desmontaje)</t>
  </si>
  <si>
    <t>Bajantes verticales en lona microperforada. Medidas 7 mts (largo) x 0.60 mts (ancho), ojales reforzados en los costados y alrededor del mismo, Con impresión de logos a 4 tintas. Logos por definir y los cuales serán realizados por el IDRD.  (Montaje, mantenimiento durante el tiempo requerido y desmontaje)</t>
  </si>
  <si>
    <t>Bajantes verticales en lona microperforada. Medidas 10 mts (largo) x 2 mts (ancho), ojales reforzados en los costados y alrededor del mismo, Con impresión de logos a 4 tintas. Color fondo y Logos por definir y los cuales serán realizados por el IDRD.  (Montaje, mantenimiento durante el tiempo requerido y desmontaje)</t>
  </si>
  <si>
    <t>Bajantes verticales en lona microperforada. Medidas 10 mts (largo) x 4 mts (ancho), ojales reforzados en los costados y alrededor del mismo, Con impresión de logos a 4 tintas. Color fondo y Logos por definir y los cuales serán realizados por el IDRD.  (Montaje, mantenimiento durante el tiempo requerido y desmontaje)</t>
  </si>
  <si>
    <t>Bajantes verticales en lona microperforada. Medidas 10 mts (largo) x 6 mts (ancho), ojales reforzados en los costados y alrededor del mismo, Con impresión de logos a 4 tintas. Color fondo y Logos por definir y los cuales serán realizados por el IDRD.  (Montaje, mantenimiento durante el tiempo requerido y desmontaje)</t>
  </si>
  <si>
    <t>Stand portátil expandible (Backing) recto con 3 paneles centrales de 0,75 mts x 2,30 mts c/u y dos paneles laterales de 0,67 mts x 2,30 mts. tubos en aluminio de alta duración. Imagen total de 2,30 mts x 3,59 mts. El Backing incluye dos lámparas halógenas, 5 láminas para imagen, todos los accesorios y contenedor con ruedas tipo maleta para transportarlo. Incluye banner impreso de 2.30 x 3.59 4x0. Logos y diseños por definir y los cuales serán realizados por el IDRD.</t>
  </si>
  <si>
    <t xml:space="preserve">Carpa desarmable de estructura metálica con techo y 4 paredes laterales de tela  blanca impermeables de 3x3m con 3m a  3,50 m de altura mínima, en el centro y entre 2,20m a 2,50m a los laterales
Los laterales deben ser removible.
</t>
  </si>
  <si>
    <t xml:space="preserve">Carpa desarmable de estructura metálica con techo y 4 paredes laterales de tela  blanca impermeables de 4 x  4m con 3m a  3,50 m de altura mínima, en el centro y entre 2,20m a 2,50m a los laterales 
Los laterales deben ser removible.
</t>
  </si>
  <si>
    <t xml:space="preserve">Carpa desarmable de estructura metálica con techo y 4 paredes laterales de tela  blanca impermeables de 2 x  2m con 3m a  3,50 m de altura mínima, en el centro y entre 2,20m a 2,50m a los laterales
Los laterales deben ser removible.
</t>
  </si>
  <si>
    <t>Backing) portátil  estructura en aluminio para tensar el banner.  Medidas 2 mts (alto) x 3 mts (ancho). Incluye banner con ojales reforzados. Impresión 4x0. diseño por definir. Con maleta para su transporte.  (Montaje, mantenimiento durante el tiempo requerido y desmontaje)</t>
  </si>
  <si>
    <t xml:space="preserve">Backing en lona banner con estructura metálica auto soportable de 3 mts (alto) x 2 mts (ancho).  4 x 0 tintas. Logos y diseños por definir los cuales serán realizados por el IDRD.
Incluye en locación establecida por el IDRD en el perímetro urbano de Bogotá. (Montaje, mantenimiento durante el tiempo requerido y desmontaje)
</t>
  </si>
  <si>
    <t xml:space="preserve">Backing en lona banner con estructura metálica auto soportable de 3 mts (alto) x 3 mts (ancho).  4 x 0 tintas. 
Incluye en locación establecida por el IDRD en el perímetro urbano de Bogotá. (Montaje, mantenimiento durante el tiempo requerido y desmontaje)
</t>
  </si>
  <si>
    <t xml:space="preserve">Backing en lona banner con estructura metálica auto soportable de 3 mts (alto) x 6 mts (ancho).  4 x 0 tintas. 
Logos y diseños por definir los cuales serán realizados por el IDRD.
Incluye en locación establecida por el IDRD en el perímetro urbano de Bogotá. (Montaje, mantenimiento durante el tiempo requerido y desmontaje)
</t>
  </si>
  <si>
    <t xml:space="preserve">Backing en lona banner con estructura metálica auto soportable de 2 mts (alto) x 2 mts (ancho).  4 x 0 tintas. 
Logos y diseños por definir los cuales serán realizados por el IDRD.
Incluye en locación establecida por el IDRD en el perímetro urbano de Bogotá. (Montaje, mantenimiento durante el tiempo requerido y desmontaje)
</t>
  </si>
  <si>
    <t>Backign con estructura 3 mts (ancho)* 2m (alto) troquelado para tomar fotos en la cabeza con la gente.</t>
  </si>
  <si>
    <t xml:space="preserve">Tropezón en MDF de 80 cm de ancho x 1.70 de alto doble cara auto soportable. Impresión a 4 tintas </t>
  </si>
  <si>
    <t>Tropezón en cartón de 80 cm de ancho x 1.70 de alto doble cara auto soportable. Impresión a 4 tintas</t>
  </si>
  <si>
    <t>Tótem 3 caras en MDF de alto calibre, impreso a 4 tintas en vinilo adhesivo, tamaño 200 (alto) x70 cm (ancho)</t>
  </si>
  <si>
    <t>Tótem 3 caras en MDF de alto calibre, impreso a 4 tintas en vinilo adhesivo, tamaño 200 (alto) x 1 mts  (ancho)</t>
  </si>
  <si>
    <t>Faldón para tarima en lona microperforada. Medidas 8 mts (largo) x 1.50 mts (ancho), ojales reforzados en los costados y alrededor del mismo, Con impresión de logos a 1 tinta. Color de fondo y Logos por definir y los cuales serán realizados por el IDRD.</t>
  </si>
  <si>
    <t>Camiseta en algodón de un solo fondo tipo T-shirt. Diferentes tallas. Con impresión en transfer tamaño carta en la espalda y tamaño bolsillo al frente  a 4x0  Color camiseta y Logos por definir y los cuales serán realizados por el IDRD</t>
  </si>
  <si>
    <t>Camiseta en algodón de un solo fondo tipo T-shirt. Diferentes tallas. Con impresión en transfer tamaño carta en la espalda y al frente a 4x0 Color camiseta y Logos por definir y los cuales serán realizados por el IDRD</t>
  </si>
  <si>
    <t>Camiseta en algodón de un solo fondo tipo Polo. Diferentes tallas. Con logo impreso  tamaño bolsillo al frente y tamaño carta en la espalda   tamaño carta  4x0,. Color camiseta y Logos por definir y los cuales serán realizados por el IDRD</t>
  </si>
  <si>
    <t>Camiseta en algodón de un solo fondo tipo Polo. Diferentes tallas. Con logo bordado tamaño bolsillo al frente   tamaño carta  4x0,. Color camiseta y Logos por definir y los cuales serán realizados por el IDRD</t>
  </si>
  <si>
    <t>Camiseta en poliéster tipo polo de un fondo, diferentes tallas. Con impresión en transfer 4x0, tamaño bolsillo al frente y tamaño carta en la espalda Color camiseta y Logos por definir y los cuales serán realizados por el IDRD</t>
  </si>
  <si>
    <t>Gorra en dril de un solo fondo, cierre en velcro. Con logo bordado full color. Color gorra y Logos por definir y los cuales serán realizados por el IDRD</t>
  </si>
  <si>
    <t>Afiche en papel propalcote de 150 grs. Tamaño 1/2 pliego. Impresión 4x0. El Diseño será realizado por el IDRD</t>
  </si>
  <si>
    <t>Afiches plastificados impresiones en propalmate 150 gr plastificados, tamaño tabloide full color</t>
  </si>
  <si>
    <t>Volante en papel propalcote blanco brillante de 150 grs. tamaño 1/2 carta, impresión 4x4. Diseño   por definir y los cuales serán realizados por el IDRD</t>
  </si>
  <si>
    <t>Volante en papel propalcote blanco brillante de 150 grs. tamaño 1/2 carta, impresión 4x0. Diseño   por definir y los cuales serán realizados por el IDRD</t>
  </si>
  <si>
    <t>Volante en papel propalcote blanco brillante de 150 grs. tamaño carta, impresión 4x0. Diseño   por definir y los cuales serán realizados por el IDRD</t>
  </si>
  <si>
    <t>Volante en papel propalcote blanco brillante de 150 grs. tamaño carta, impresión 4x4. Diseño   por definir y los cuales serán realizados por el IDRD</t>
  </si>
  <si>
    <t>Plegable 3 cuerpos tamaño oficio abierto. Papel propalcote blanco brillante 150 grs. 4x4.  Diseño por definir y los cuales serán realizados por el IDRD</t>
  </si>
  <si>
    <t>Plegable 3 cuerpos tamaño carta abierto. Papel propalcote blanco brillante 150 grs. 4x4.  Diseño por definir y los cuales serán realizados por el IDRD</t>
  </si>
  <si>
    <t>Plegable 4 cuerpos tamaño oficio abierto. Papel propalcote blanco brillante 150 grs. 4x4.  Diseño por definir y los cuales serán realizados por el IDRD</t>
  </si>
  <si>
    <t>Plegable 10 cuerpos (20 caras) en papel propalcote blanco brillante 150 gr 4x4. Cada cara con medida de 10 alto x 8 de ancho aprox.</t>
  </si>
  <si>
    <t xml:space="preserve">Folleto grapado, tipo mini libro, en propalcote blanco brillante 150gr 4x4, con 16 páginas aprox. más portada y contraportada. Cada página mide 12 alto x 8 de ancho aprox. El diseño será realizado por el IDRD.
Portada y contraportada del mismo material de las páginas interiores. Diseños y logos por definir y los cuales serán realizados por el IDRD
</t>
  </si>
  <si>
    <t>Revista en propalmate de 200 grs hojas internas y portada en propalmate de 240, 6 cuartillas internas (24 páginas) + portada. Grapado al centro. Tamaño cerrado 20 x 29</t>
  </si>
  <si>
    <t>Vinilo Adhesivo para exteriores resistente al clima y pegante de alta adherencia.  M2 con instalación. 4x0. Diseños y logos por definir y los cuales serán realizados por el IDRD</t>
  </si>
  <si>
    <t>Stickers)Vinilo adhesivo de alta durabilidad para exteriores de 9 cm x 15 cms con sellador de bordes y laminado para protección.</t>
  </si>
  <si>
    <t xml:space="preserve">Libro fotografico medida cerrada 23 cm (ancho) x 23 cm (alto).  Portada  tapa blanda de 300 grs. /320 grs con pestañas laterales plegadas hacia el interior de 7cms.    69 pàginas internas con 8 separadores en papel pergamino de 180 grs. Paginas internas en propalmate de 150 grs  a 4 x 4 tintas. Cocido al hilo  Con acabado hotmelt </t>
  </si>
  <si>
    <t xml:space="preserve">Libro fotografico medida cerrada 23 cm (ancho) x 23 cm (alto).  Portada  tapa blanda de 300 grs. /320 grs con pestañas laterales plegadas hacia el interior de 7cms.    69 pàginas internas con 8 separadores en papel pergamino de 180 grs. Paginas internas en propalmate de 150 grs  a 4 x 4 tintas. Cocido al hilo  Con acabado holmelt </t>
  </si>
  <si>
    <t>Libro fotografico medida cerrada 23 cm (ancho) x 23 cm (alto).  Portada  tapa dura 69 pàginas internas con 8 separadores en papel pergamino de 180 grs. Paginas internas en propalmate de 150 grs  a 4 x 4 tintas. Cocido al hilo  Con acabado holmelt</t>
  </si>
  <si>
    <t>stickers) Vinilo adhesivo de alta durabilidad de 9 cm x 15 cms con sellador de bordes y laminado para protección, con troquel</t>
  </si>
  <si>
    <t>Postales 4*4 tintas tamaño 15 * 10 cm en propalcote.</t>
  </si>
  <si>
    <t>Postales 4*0 tintas tamaño 15 * 10 cm en propalcote.</t>
  </si>
  <si>
    <t>Separadores de libros 5x21 cm, impresos a 4x1 tintas en propalcote de 220 gr, plastificado mate y troquelados</t>
  </si>
  <si>
    <t>Fichas técnicas tamaño 20 cm x 12 cm 4*0 en papel propalcote 240 gr. Plastificadas</t>
  </si>
  <si>
    <t xml:space="preserve">Carpetas institucionales tamaño carta 4*4 tintas en propalmate de 300 grs platificado   troquelado con bolsillo interno </t>
  </si>
  <si>
    <t xml:space="preserve">Carpetas institucionales tamaño oficio 4*4 tintas en propalmate de 300 grs platificado   troquelado con bolsillo interno </t>
  </si>
  <si>
    <t xml:space="preserve">Carpetas institucionales tamaño carta 4*0 tintas en propalmate de 300 grs platificado   troquelado con bolsillo interno </t>
  </si>
  <si>
    <t xml:space="preserve">Carpetas institucionales tamaño oficio 4*0 tintas en propalmate de 300 grs platificado   troquelado con bolsillo interno </t>
  </si>
  <si>
    <t xml:space="preserve">Cuadernos tapa dura full color con 5 separadores full color y 120 páginas interna, tamaño 23.5 * 17 cm hojas internas a una sola tinta. Argollado </t>
  </si>
  <si>
    <t xml:space="preserve">Cuadernos tipo libreta  full color 120 páginas interna, tamaño 23.5 * 17 cm hojas internas a una sola tinta. Cosido a caballete.  </t>
  </si>
  <si>
    <t xml:space="preserve">Cuadernillos media carta (rayado o cuadriculdado o blanco) .Hojas internas en papel bond 75 g a 2 x 2 tintas. Con caratula en propalcote de 220 grs  20 hojas y argollado </t>
  </si>
  <si>
    <t>Cuadro con marco en madera, de 32 x 22 con impresión de foto 20 x 15 en papel fotográfico y vidrio de protección y sistema de cierre tipo portarretrato.</t>
  </si>
  <si>
    <t>Retablo en madera con vinilo adhesivo. Impresión 4X0. Medidas 12 cms x 15 cms. Logos y Diseños por definir y los cuales serán realizados por el IDRD.</t>
  </si>
  <si>
    <t>Retablo en madera con vinilo adhesivo. Impresión 4X0. Medidas 50 cm  mts x 50  cms. Logos y Diseños por definir y los cuales serán realizados por el IDRD.</t>
  </si>
  <si>
    <t>Retablo en madera con vinilo adhesivo. Impresión 4X0. Medidas 1 mts x 70 cms  Diseños por definir y los cuales serán realizados por el IDRD.</t>
  </si>
  <si>
    <t>Retablo en madera con vinilo adhesivo. Impresión 4X0. Medidas 1,80 mts x 1,20 mts Diseños por definir y los cuales serán realizados por el IDRD.</t>
  </si>
  <si>
    <t>Globos R-12 a un fondo, logo 4x0 . Diseños por  definir y los cuales serán realizados por el IDRD</t>
  </si>
  <si>
    <t>Tarjetas invitación en propalmate, tamaño 33 x 15 cm con troquel. Impresas 4 x 4, empacado en celofán transparente y cierre de punto  Diseños y logos por definir y los cuales serán realizados por el IDRD.</t>
  </si>
  <si>
    <t>Tarjetas invitación en Papel fino , tamaño 33 x 15 cm con troquel. Impresas 4 x 4, empacado en celofán transparente y cierre de punto Diseños y logos por definir y los cuales serán realizados por el IDRD.</t>
  </si>
  <si>
    <t>Medalla fotograbada en Bronce C-1,5 mm, escudo de 1,2 fotograbada por parte de atrás, texto según Mención, con baño de oro 24 k, con cinta al cuello y estuche en pana francesa azul</t>
  </si>
  <si>
    <t>Pin metálico con la silueta requerida por el cliente color niquel brillante con aplicación de laca negra (opcional) iman de alta potencia en el reverso del mismo para adherirlo a la prenda de vestir medidas aproximadas varia según diseño peso aproximado 8 grs. area de marcación varia según diseño empaque: soporte en cartón y bolsa. la imagen del pegaso es de referencia.</t>
  </si>
  <si>
    <t>PIN DE SOLAPA FOTOGRABADO: Pin en bronce calibre 0.90, on baño en niquel brillante con sticker y resina. Anclaje de puntilla . Diseño por definir y suministrado por el IDRD. Medidas aprox 3 cm x 2 cm</t>
  </si>
  <si>
    <t>PIN DE SOLAPA FOTOGRABADO:Pin en bronce calibre 0,90 con baño en niquel brillante (Natural/pintado) pintura horneable. Anclaje de puntilla. Diseño por definir y suministrado por el IDRD. Medidas aprox 3 cm x 2 cm</t>
  </si>
  <si>
    <t>PIN DE SOLAPA FOTOGRABADO:Pin en bronce calibre.090 con baño en oro de 18 kilates brillante  (natural /pintado). Anclaje de puntilla.  Diseño por definir y suministrado por el IDRD. Medidas aprox 3 cm x 2 cm</t>
  </si>
  <si>
    <t>PIN DE SOLAPA FOTOGRABADO:Pin en bronce calibre 0.90 con baño en oro pintado y resinado.. Anclaje de puntilla.  Diseño por definir y suministrado por el IDRD. Medidas aprox 3 cm x 2 cm</t>
  </si>
  <si>
    <t>PIN DE SOLAPA FOTOGRABADO: Pin siluetiado  en bronce calibre 0.90, on baño en niquel brillante con sticker y resina. Anclaje de puntilla . Diseño por definir y suministrado por el IDRD. Medidas aprox 3 cm x 2 cm</t>
  </si>
  <si>
    <t>PIN DE SOLAPA FOTOGRABADO:Pin siluetiado en bronce calibre 0,90 con baño en niquel brillante (Natural/pintado) pintura horneable. Anclaje de puntilla. Diseño por definir y suministrado por el IDRD. Medidas aprox 3 cm x 2 cm</t>
  </si>
  <si>
    <t>PIN DE SOLAPA FOTOGRABADO:Pin siluetiado en bronce calibre.090 con baño en oro de 18 kilates brillante  (natural /pintado). Anclaje de puntilla.  Diseño por definir y suministrado por el IDRD. Medidas aprox 3 cm x 2 cm</t>
  </si>
  <si>
    <t>PIN FOTOGRABADO:Pin siluetiado en bronce calibre 0.90 con baño en oro pintado y resinado.. Anclaje de puntilla.  Diseño por definir y suministrado por el IDRD. Medidas aprox 3 cm x 2 cm</t>
  </si>
  <si>
    <t>PIN DE SOLAPA TROQUELADO: Pin en broncecalibre 0.90  con baño en niquel brillante  (natural /pintado).  Diseño por definir y suministrado por el IDRD. Medidas aprox 3 cm x 2 cm</t>
  </si>
  <si>
    <t>PIN DE SOLAPA FUNDIDO EN ZAMAK: Pin en aleación zamak con baño en oro antiguo .  Diseño por definir y suministrado por el IDRD. Medidas aprox 3 cm x 2 cm</t>
  </si>
  <si>
    <t>PIN DE SOLAPA FUNDIDO EN ZAMAK: Pin en aleación zamak con baño en plata antigua o envejecida.  Diseño por definir y suministrado por el IDRD. Medidas aprox 3 cm x 2 cm</t>
  </si>
  <si>
    <t>PIN DE SOLAPA FUNDIDO EN ZAMAK: Pin en aleación zamak con baño en bronce antiguo o envejecido.  Diseño por definir y suministrado por el IDRD. Medidas aprox 3 cm x 2 cm</t>
  </si>
  <si>
    <t>PIN DE SOLAPA FUNDIDO EN ZAMAK: Pin en aleación zamak con baño en oro brillante.  Diseño por definir y suministrado por el IDRD. Medidas aprox 3 cm x 2 cm</t>
  </si>
  <si>
    <t xml:space="preserve">Libreta Punch de cartón con 5 stickies adhesivos, taco de memo adhesivos y boligrafo
Medidas:18 cm x 13.5 cm
Marca: 4,5 cm / Tampografía
</t>
  </si>
  <si>
    <t xml:space="preserve">Set de Escritorio Stickies y Resaltadores Mágicos
Estuche en plástico con tapas en cuero, en la tapa interior marcada con el logo o frase suministrado por el IDRD, 5 stickies (colores surtidos), un taco y 3 resaltadores en cera (Azul/Naranja/ Amarillo)
mEDIDAS:  cERRADO:  10.9 cm x 13 cm x 2.1 
Marca:  7 cm / screen/Repujado
</t>
  </si>
  <si>
    <t xml:space="preserve">Sticky Set Munich.  Dispensador redondo de stickies plásticos.  Colores Surtidos.
Medidas:  2 cm x 8 cm diámetro
Marca:  4.5 cm / Tampografia
</t>
  </si>
  <si>
    <t xml:space="preserve">Minilibreta con boligrafo tavish en cartón de 70 hojas 
Medidas:  11.8 cm x 8 cm
Marca:  4 cm / Tampografía
</t>
  </si>
  <si>
    <t xml:space="preserve">Set Resaltador Fingers.  De 5 resaltadores en tinta.
Medidas:  5 cm x 7.5 cm
Marca:  3 cm / Tampografía
</t>
  </si>
  <si>
    <t xml:space="preserve">Memoría USB Manilla Bandy II en cilicona
Medidas:  20.7 cm x 1.7 cm
Marca:  2 cm / Láser / Tampografía en silicona
Caapcidad:  16 GB
</t>
  </si>
  <si>
    <t xml:space="preserve">Estuche multiusos en poliester 
Medidas:  22.5 cm x 10 cm x 5.5 cm
Marca:  12 cm / Screen
</t>
  </si>
  <si>
    <t xml:space="preserve">Mouse Pad Transfer.  Espuma con cuacho.  Cotización especial para troqueles de diferentes medidas.
Medidas:  17.5 cm x 21.5 cm
</t>
  </si>
  <si>
    <t xml:space="preserve">Estuche esférico con carabinero.  Capa blanca plástica en el interior.
Medidas:  6.4 cm diámetro
Marca:  3.5 cm / Tampografía solo en la bola
</t>
  </si>
  <si>
    <t xml:space="preserve">Libro:  Impresión de 23.5 cm de ancho x 32 cm de alto, con páginas internas de 180 a 200 mate a 150.áginas internas de 180 a 200 mate a 150.
Portada:  Tapa dura cosida al hilo, brillante 300 gramos 4 x 0 tintas plastificada mate por una cara.
Páginas internas 4x4 tintas
Portada:  
</t>
  </si>
  <si>
    <t>Unidad.</t>
  </si>
  <si>
    <t>Unidad</t>
  </si>
  <si>
    <t>Docena</t>
  </si>
  <si>
    <t xml:space="preserve">Centena </t>
  </si>
  <si>
    <t>Millar</t>
  </si>
  <si>
    <t>M2</t>
  </si>
  <si>
    <t>SUMINISTRAR POR EL SISTEMA DE PRECIOS UNITARIOS FIJOS LOS ELEMENTOS NECESARIOS PARA LA DIVULGACIÓN Y PROMOCIÓN DE LA GESTIÓN DE LOS PROYECTOS, PROGRAMAS Y ACTIVIDADES QUE REALIZA EL IDRD</t>
  </si>
  <si>
    <t>IDRD-SAF-SAS-007-2019</t>
  </si>
  <si>
    <r>
      <rPr>
        <b/>
        <sz val="10"/>
        <color theme="1"/>
        <rFont val="Arial"/>
        <family val="2"/>
      </rPr>
      <t xml:space="preserve">Nota 1. </t>
    </r>
    <r>
      <rPr>
        <sz val="10"/>
        <color theme="1"/>
        <rFont val="Arial"/>
        <family val="2"/>
      </rPr>
      <t>El “Formato OFERTA ECONÓMICA INICIAL”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t>
    </r>
  </si>
  <si>
    <r>
      <rPr>
        <b/>
        <sz val="10"/>
        <color theme="1"/>
        <rFont val="Arial"/>
        <family val="2"/>
      </rPr>
      <t xml:space="preserve">Nota 2. </t>
    </r>
    <r>
      <rPr>
        <sz val="10"/>
        <color theme="1"/>
        <rFont val="Arial"/>
        <family val="2"/>
      </rPr>
      <t>El valor de la Sumatoria de los precios Unitarios Ofertados resultado del diligenciamiento del Formato “OFERTA ECONÓMICA INICIAL”, debe ser igual que el valor diligenciado en la Pregunta “OFERTA ECONÓMICA INICIAL”. En caso que estos valores no coincidan, la Entidad tomará para efectos de la evaluación económica el valor contenido en el Formato “OFERTA ECONÓMICA INICIAL”.</t>
    </r>
  </si>
  <si>
    <r>
      <rPr>
        <b/>
        <sz val="10"/>
        <color theme="1"/>
        <rFont val="Arial"/>
        <family val="2"/>
      </rPr>
      <t xml:space="preserve">Nota 3. </t>
    </r>
    <r>
      <rPr>
        <sz val="10"/>
        <color theme="1"/>
        <rFont val="Arial"/>
        <family val="2"/>
      </rPr>
      <t xml:space="preserve">Para la presentación de la “OFERTA ECONÓMICA INICIAL” no se deben utilizar centavos; por lo tanto, los valores unitarios y el valor total Ofertado deben presentarse en números enteros. En el evento en que la Oferta cuente con valores que contengan centavos, se aproximará al siguiente peso si los centavos son iguales o superiores a 50, o en caso contrario se mantendrá el mismo entero.
</t>
    </r>
  </si>
  <si>
    <r>
      <rPr>
        <b/>
        <sz val="10"/>
        <color theme="1"/>
        <rFont val="Arial"/>
        <family val="2"/>
      </rPr>
      <t xml:space="preserve">Nota 4. </t>
    </r>
    <r>
      <rPr>
        <sz val="10"/>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unitarios y totales en su propuesta debiendo asumir los mayores costos o pérdidas que se deriven de dichos errores.</t>
    </r>
  </si>
  <si>
    <r>
      <rPr>
        <b/>
        <sz val="10"/>
        <color theme="1"/>
        <rFont val="Arial"/>
        <family val="2"/>
      </rPr>
      <t xml:space="preserve">Nota 5. </t>
    </r>
    <r>
      <rPr>
        <sz val="10"/>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</si>
  <si>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10"/>
        <color theme="1"/>
        <rFont val="Arial"/>
        <family val="2"/>
      </rPr>
      <t xml:space="preserve">Nota 6. </t>
    </r>
    <r>
      <rPr>
        <sz val="10"/>
        <color theme="1"/>
        <rFont val="Arial"/>
        <family val="2"/>
      </rPr>
      <t xml:space="preserve">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
</t>
    </r>
  </si>
  <si>
    <t>V1 - MAYO 20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</si>
</sst>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_(&quot;$ &quot;* #,##0.00_);_(&quot;$ &quot;* \(#,##0.00\);_(&quot;$ &quot;* \-??_);_(@_)"/>
    <numFmt numFmtId="165" formatCode="&quot;$&quot;\ #,##0"/>
    <numFmt numFmtId="166" formatCode="[$$-240A]#,##0;[Red]\([$$-240A]#,##0\)"/>
    <numFmt numFmtId="167" formatCode="_(&quot;$&quot;\ * #,##0_);_(&quot;$&quot;\ * \(#,##0\);_(&quot;$&quot;\ * &quot;-&quot;??_);_(@_)"/>
    <numFmt numFmtId="168" formatCode="#,###.0\ &quot;COP&quot;"/>
    <numFmt numFmtId="169" formatCode="#,###.00\ &quot;COP&quot;"/>
    <numFmt numFmtId="170" formatCode="0.0000000"/>
    <numFmt numFmtId="171" formatCode="_-\$* #,##0.00_-;&quot;-$&quot;* #,##0.00_-;_-\$* \-??_-;_-@_-"/>
    <numFmt numFmtId="172" formatCode="#,###.00"/>
    <numFmt numFmtId="173" formatCode="#,##0.00\ \€"/>
  </numFmts>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name val="Arial"/>
      <family val="2"/>
    </font>
    <font>
      <b/>
      <sz val="14"/>
      <name val="Arial"/>
      <family val="2"/>
    </font>
    <font>
      <b/>
      <sz val="10"/>
      <name val="Arial"/>
      <family val="2"/>
    </font>
    <font>
      <sz val="10"/>
      <name val="Arial"/>
      <family val="2"/>
    </font>
    <font>
      <b/>
      <sz val="11"/>
      <name val="Arial"/>
      <family val="2"/>
    </font>
    <font>
      <sz val="12"/>
      <name val="Arial"/>
      <family val="2"/>
    </font>
    <font>
      <sz val="9"/>
      <name val="Arial"/>
      <family val="2"/>
    </font>
    <font>
      <b/>
      <sz val="12"/>
      <color indexed="8"/>
      <name val="Arial"/>
      <family val="2"/>
    </font>
    <font>
      <sz val="10"/>
      <color theme="1"/>
      <name val="Verdana"/>
      <family val="2"/>
    </font>
    <font>
      <sz val="10"/>
      <color theme="1"/>
      <name val="Arial"/>
      <family val="2"/>
    </font>
    <font>
      <b/>
      <sz val="10"/>
      <color theme="1"/>
      <name val="Verdana"/>
      <family val="2"/>
    </font>
    <font>
      <b/>
      <sz val="14"/>
      <color theme="1"/>
      <name val="Verdana"/>
      <family val="2"/>
    </font>
    <font>
      <b/>
      <sz val="11"/>
      <color theme="1"/>
      <name val="Calibri"/>
      <family val="2"/>
      <scheme val="minor"/>
    </font>
    <font>
      <b/>
      <sz val="11"/>
      <color indexed="8"/>
      <name val="Arial"/>
      <family val="2"/>
      <charset val="1"/>
    </font>
    <font>
      <b/>
      <sz val="12"/>
      <name val="Arial"/>
      <family val="2"/>
    </font>
    <font>
      <b/>
      <sz val="10"/>
      <color theme="1"/>
      <name val="Arial"/>
      <family val="2"/>
    </font>
    <font>
      <sz val="9"/>
      <color theme="1"/>
      <name val="Arial"/>
      <family val="2"/>
    </font>
    <font>
      <sz val="8"/>
      <name val="Arial"/>
      <family val="2"/>
    </font>
  </fonts>
  <fills count="13">
    <fill>
      <patternFill patternType="none"/>
    </fill>
    <fill>
      <patternFill patternType="gray125"/>
    </fill>
    <fill>
      <patternFill patternType="solid">
        <fgColor theme="0"/>
        <bgColor indexed="64"/>
      </patternFill>
    </fill>
    <fill>
      <patternFill patternType="solid">
        <fgColor theme="4" tint="0.39997558519241921"/>
        <bgColor indexed="40"/>
      </patternFill>
    </fill>
    <fill>
      <patternFill patternType="solid">
        <fgColor theme="0"/>
        <bgColor indexed="26"/>
      </patternFill>
    </fill>
    <fill>
      <patternFill patternType="solid">
        <fgColor theme="4" tint="0.39997558519241921"/>
        <bgColor indexed="35"/>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13"/>
      </patternFill>
    </fill>
    <fill>
      <patternFill patternType="solid">
        <fgColor theme="8" tint="0.59999389629810485"/>
        <bgColor indexed="64"/>
      </patternFill>
    </fill>
    <fill>
      <patternFill patternType="solid">
        <fgColor theme="3" tint="0.79998168889431442"/>
        <bgColor indexed="64"/>
      </patternFill>
    </fill>
  </fills>
  <borders count="39">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top style="dashed">
        <color indexed="64"/>
      </top>
      <bottom style="dash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dashed">
        <color indexed="64"/>
      </top>
      <bottom style="dashed">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medium">
        <color indexed="64"/>
      </right>
      <top/>
      <bottom/>
      <diagonal/>
    </border>
    <border>
      <left/>
      <right style="hair">
        <color indexed="64"/>
      </right>
      <top style="dashed">
        <color indexed="64"/>
      </top>
      <bottom style="dashed">
        <color indexed="64"/>
      </bottom>
      <diagonal/>
    </border>
    <border>
      <left style="thin">
        <color indexed="64"/>
      </left>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49" fontId="14" fillId="0" borderId="0" applyFill="0" applyBorder="0" applyProtection="0">
      <alignment horizontal="left" vertical="center"/>
    </xf>
    <xf numFmtId="168" fontId="15" fillId="0" borderId="0" applyFont="0" applyFill="0" applyBorder="0" applyAlignment="0" applyProtection="0"/>
    <xf numFmtId="169" fontId="15" fillId="0" borderId="0" applyFont="0" applyFill="0" applyBorder="0" applyAlignment="0" applyProtection="0"/>
    <xf numFmtId="43" fontId="5" fillId="0" borderId="0" applyFill="0" applyBorder="0" applyAlignment="0" applyProtection="0"/>
    <xf numFmtId="43" fontId="9" fillId="0" borderId="0" applyFill="0" applyBorder="0" applyAlignment="0" applyProtection="0"/>
    <xf numFmtId="44" fontId="5" fillId="0" borderId="0" applyFill="0" applyBorder="0" applyAlignment="0" applyProtection="0"/>
    <xf numFmtId="164" fontId="9" fillId="0" borderId="0" applyFill="0" applyBorder="0" applyAlignment="0" applyProtection="0"/>
    <xf numFmtId="44" fontId="9" fillId="0" borderId="0" applyFill="0" applyBorder="0" applyAlignment="0" applyProtection="0"/>
    <xf numFmtId="171" fontId="9" fillId="0" borderId="0" applyFill="0" applyBorder="0" applyAlignment="0" applyProtection="0"/>
    <xf numFmtId="0" fontId="9" fillId="0" borderId="0"/>
    <xf numFmtId="0" fontId="9" fillId="0" borderId="0"/>
    <xf numFmtId="3" fontId="14" fillId="0" borderId="0" applyFill="0" applyBorder="0" applyProtection="0">
      <alignment horizontal="right" vertical="center"/>
    </xf>
    <xf numFmtId="172" fontId="14" fillId="0" borderId="0" applyFill="0" applyBorder="0" applyProtection="0">
      <alignment horizontal="right" vertical="center"/>
    </xf>
    <xf numFmtId="9" fontId="9" fillId="0" borderId="0" applyFill="0" applyBorder="0" applyAlignment="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42" fontId="15" fillId="0" borderId="0" applyFont="0" applyFill="0" applyBorder="0" applyAlignment="0" applyProtection="0"/>
    <xf numFmtId="43" fontId="15" fillId="0" borderId="0" applyFont="0" applyFill="0" applyBorder="0" applyAlignment="0" applyProtection="0"/>
    <xf numFmtId="41" fontId="15" fillId="0" borderId="0" applyFont="0" applyFill="0" applyBorder="0" applyAlignment="0" applyProtection="0"/>
    <xf numFmtId="0" fontId="17" fillId="6" borderId="3" applyNumberFormat="0" applyProtection="0">
      <alignment horizontal="left" vertical="center"/>
    </xf>
    <xf numFmtId="0" fontId="16" fillId="7" borderId="0" applyNumberFormat="0" applyBorder="0" applyProtection="0">
      <alignment horizontal="center" vertical="center"/>
    </xf>
    <xf numFmtId="0" fontId="16" fillId="8" borderId="0" applyNumberFormat="0" applyBorder="0" applyProtection="0">
      <alignment horizontal="center" vertical="center"/>
    </xf>
    <xf numFmtId="0" fontId="16" fillId="6" borderId="0" applyNumberFormat="0" applyBorder="0" applyProtection="0">
      <alignment horizontal="center" vertical="center" wrapText="1"/>
    </xf>
    <xf numFmtId="0" fontId="16" fillId="6" borderId="0" applyNumberFormat="0" applyBorder="0" applyProtection="0">
      <alignment horizontal="right" vertical="center" wrapText="1"/>
    </xf>
    <xf numFmtId="0" fontId="16" fillId="9" borderId="0" applyNumberFormat="0" applyBorder="0" applyProtection="0">
      <alignment horizontal="center" vertical="center" wrapText="1"/>
    </xf>
    <xf numFmtId="0" fontId="14" fillId="9" borderId="0" applyNumberFormat="0" applyBorder="0" applyProtection="0">
      <alignment horizontal="right" vertical="center" wrapText="1"/>
    </xf>
    <xf numFmtId="0" fontId="16" fillId="0" borderId="0" applyNumberFormat="0" applyFill="0" applyBorder="0" applyProtection="0">
      <alignment horizontal="left" vertical="center"/>
    </xf>
    <xf numFmtId="0" fontId="16" fillId="0" borderId="0" applyNumberFormat="0" applyFill="0" applyBorder="0" applyProtection="0">
      <alignment horizontal="right" vertical="center"/>
    </xf>
    <xf numFmtId="173" fontId="14" fillId="0" borderId="0" applyFill="0" applyBorder="0" applyProtection="0">
      <alignment horizontal="right" vertical="center"/>
    </xf>
    <xf numFmtId="14" fontId="14" fillId="0" borderId="0" applyFill="0" applyBorder="0" applyProtection="0">
      <alignment horizontal="right" vertical="center"/>
    </xf>
    <xf numFmtId="22" fontId="14" fillId="0" borderId="0" applyFill="0" applyBorder="0" applyProtection="0">
      <alignment horizontal="right" vertical="center"/>
    </xf>
    <xf numFmtId="4" fontId="14" fillId="0" borderId="0" applyFill="0" applyBorder="0" applyProtection="0">
      <alignment horizontal="right" vertical="center"/>
    </xf>
    <xf numFmtId="0" fontId="14" fillId="0" borderId="3" applyNumberFormat="0" applyFill="0" applyProtection="0">
      <alignment horizontal="left" vertical="center"/>
    </xf>
    <xf numFmtId="173" fontId="14" fillId="0" borderId="3" applyFill="0" applyProtection="0">
      <alignment horizontal="right" vertical="center"/>
    </xf>
    <xf numFmtId="3" fontId="14" fillId="0" borderId="3" applyFill="0" applyProtection="0">
      <alignment horizontal="right" vertical="center"/>
    </xf>
    <xf numFmtId="4" fontId="14" fillId="0" borderId="3" applyFill="0" applyProtection="0">
      <alignment horizontal="right" vertical="center"/>
    </xf>
    <xf numFmtId="0" fontId="15" fillId="0" borderId="3" applyNumberFormat="0" applyFont="0" applyFill="0" applyAlignment="0" applyProtection="0"/>
    <xf numFmtId="169" fontId="15" fillId="0" borderId="0" applyFont="0" applyFill="0" applyBorder="0" applyAlignment="0" applyProtection="0"/>
    <xf numFmtId="169" fontId="15"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4" fillId="0" borderId="0"/>
    <xf numFmtId="0" fontId="3" fillId="0" borderId="0"/>
    <xf numFmtId="44"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9" fontId="5" fillId="0" borderId="0" applyFill="0" applyBorder="0" applyAlignment="0" applyProtection="0"/>
  </cellStyleXfs>
  <cellXfs count="117">
    <xf numFmtId="0" fontId="0" fillId="0" borderId="0" xfId="0"/>
    <xf numFmtId="0" fontId="0" fillId="0" borderId="0" xfId="0" applyProtection="1"/>
    <xf numFmtId="3" fontId="0" fillId="0" borderId="0" xfId="0" applyNumberFormat="1" applyProtection="1"/>
    <xf numFmtId="0" fontId="0" fillId="0" borderId="0" xfId="0" applyBorder="1" applyProtection="1"/>
    <xf numFmtId="0" fontId="6" fillId="0" borderId="0" xfId="0" applyFont="1" applyBorder="1" applyAlignment="1" applyProtection="1">
      <protection locked="0"/>
    </xf>
    <xf numFmtId="0" fontId="7" fillId="0" borderId="0" xfId="0" applyFont="1" applyBorder="1" applyAlignment="1" applyProtection="1">
      <alignment horizontal="center"/>
      <protection locked="0"/>
    </xf>
    <xf numFmtId="0" fontId="0" fillId="0" borderId="0" xfId="0" applyBorder="1" applyProtection="1">
      <protection locked="0"/>
    </xf>
    <xf numFmtId="0" fontId="0" fillId="0" borderId="0" xfId="0" applyBorder="1" applyAlignment="1" applyProtection="1">
      <alignment horizontal="center"/>
      <protection locked="0"/>
    </xf>
    <xf numFmtId="0" fontId="0" fillId="0" borderId="0" xfId="0" applyAlignment="1" applyProtection="1">
      <alignment horizontal="center"/>
    </xf>
    <xf numFmtId="0" fontId="7" fillId="0" borderId="0" xfId="0" applyFont="1" applyBorder="1" applyAlignment="1" applyProtection="1">
      <protection locked="0"/>
    </xf>
    <xf numFmtId="0" fontId="0" fillId="0" borderId="1" xfId="0" applyFont="1" applyBorder="1" applyAlignment="1" applyProtection="1">
      <alignment horizontal="left" vertical="center" wrapText="1"/>
    </xf>
    <xf numFmtId="165" fontId="0" fillId="0" borderId="0" xfId="0" applyNumberFormat="1" applyProtection="1"/>
    <xf numFmtId="0" fontId="0" fillId="0" borderId="2" xfId="0" applyFont="1" applyBorder="1" applyAlignment="1" applyProtection="1">
      <alignment horizontal="left" vertical="center" wrapText="1"/>
    </xf>
    <xf numFmtId="0" fontId="12" fillId="0" borderId="0" xfId="11" applyFont="1" applyFill="1" applyBorder="1"/>
    <xf numFmtId="165" fontId="0" fillId="0" borderId="3" xfId="0" applyNumberFormat="1" applyFont="1" applyBorder="1" applyAlignment="1" applyProtection="1">
      <alignment horizontal="center" vertical="center" wrapText="1"/>
    </xf>
    <xf numFmtId="167" fontId="5" fillId="0" borderId="0" xfId="6" applyNumberFormat="1" applyProtection="1"/>
    <xf numFmtId="0" fontId="8" fillId="0" borderId="0" xfId="0" applyFont="1" applyProtection="1"/>
    <xf numFmtId="44" fontId="5" fillId="0" borderId="0" xfId="6" applyProtection="1"/>
    <xf numFmtId="167" fontId="0" fillId="0" borderId="0" xfId="0" applyNumberFormat="1" applyProtection="1"/>
    <xf numFmtId="0" fontId="11" fillId="0" borderId="0" xfId="0" applyFont="1" applyBorder="1" applyAlignment="1" applyProtection="1">
      <alignment horizontal="center" vertical="center" wrapText="1"/>
      <protection locked="0"/>
    </xf>
    <xf numFmtId="170" fontId="5" fillId="0" borderId="3" xfId="4" applyNumberFormat="1" applyFill="1" applyBorder="1" applyAlignment="1" applyProtection="1">
      <alignment horizontal="center" vertical="center" wrapText="1"/>
      <protection locked="0"/>
    </xf>
    <xf numFmtId="170" fontId="8" fillId="0" borderId="3" xfId="5" applyNumberFormat="1" applyFont="1" applyFill="1" applyBorder="1" applyAlignment="1" applyProtection="1">
      <alignment horizontal="center" vertical="center" wrapText="1"/>
      <protection locked="0"/>
    </xf>
    <xf numFmtId="0" fontId="8" fillId="0" borderId="3" xfId="5" applyNumberFormat="1" applyFont="1" applyFill="1" applyBorder="1" applyAlignment="1" applyProtection="1">
      <alignment horizontal="center" vertical="center" wrapText="1"/>
      <protection locked="0"/>
    </xf>
    <xf numFmtId="170" fontId="8" fillId="0" borderId="4" xfId="5" applyNumberFormat="1" applyFont="1" applyFill="1" applyBorder="1" applyAlignment="1" applyProtection="1">
      <alignment horizontal="center" vertical="center" wrapText="1"/>
      <protection locked="0"/>
    </xf>
    <xf numFmtId="0" fontId="8" fillId="0" borderId="5" xfId="5" applyNumberFormat="1" applyFont="1" applyFill="1" applyBorder="1" applyAlignment="1" applyProtection="1">
      <alignment horizontal="center" vertical="center" wrapText="1"/>
      <protection locked="0"/>
    </xf>
    <xf numFmtId="165" fontId="0" fillId="0" borderId="5" xfId="0" applyNumberFormat="1" applyFont="1" applyBorder="1" applyAlignment="1" applyProtection="1">
      <alignment horizontal="center" vertical="center" wrapText="1"/>
    </xf>
    <xf numFmtId="170" fontId="5" fillId="0" borderId="5" xfId="4" applyNumberFormat="1" applyFill="1" applyBorder="1" applyAlignment="1" applyProtection="1">
      <alignment horizontal="center" vertical="center" wrapText="1"/>
      <protection locked="0"/>
    </xf>
    <xf numFmtId="170" fontId="8" fillId="0" borderId="5" xfId="5" applyNumberFormat="1" applyFont="1" applyFill="1" applyBorder="1" applyAlignment="1" applyProtection="1">
      <alignment horizontal="center" vertical="center" wrapText="1"/>
      <protection locked="0"/>
    </xf>
    <xf numFmtId="170" fontId="8" fillId="0" borderId="6" xfId="5" applyNumberFormat="1" applyFont="1" applyFill="1" applyBorder="1" applyAlignment="1" applyProtection="1">
      <alignment horizontal="center" vertical="center" wrapText="1"/>
      <protection locked="0"/>
    </xf>
    <xf numFmtId="0" fontId="0" fillId="0" borderId="0" xfId="0" applyFill="1" applyBorder="1" applyProtection="1"/>
    <xf numFmtId="0" fontId="2" fillId="2" borderId="0" xfId="48" applyFill="1" applyProtection="1"/>
    <xf numFmtId="0" fontId="7" fillId="2" borderId="0" xfId="48" applyFont="1" applyFill="1" applyBorder="1" applyAlignment="1" applyProtection="1">
      <alignment horizontal="center"/>
    </xf>
    <xf numFmtId="0" fontId="22" fillId="0" borderId="0" xfId="48" applyFont="1" applyBorder="1" applyAlignment="1" applyProtection="1">
      <alignment horizontal="justify" vertical="center" wrapText="1"/>
    </xf>
    <xf numFmtId="0" fontId="2" fillId="2" borderId="7" xfId="48" applyFill="1" applyBorder="1" applyProtection="1">
      <protection locked="0"/>
    </xf>
    <xf numFmtId="0" fontId="2" fillId="2" borderId="16" xfId="48" applyFill="1" applyBorder="1" applyAlignment="1" applyProtection="1">
      <protection locked="0"/>
    </xf>
    <xf numFmtId="0" fontId="2" fillId="2" borderId="0" xfId="48" applyFill="1" applyBorder="1" applyAlignment="1" applyProtection="1"/>
    <xf numFmtId="0" fontId="2" fillId="0" borderId="0" xfId="48" applyProtection="1"/>
    <xf numFmtId="0" fontId="19" fillId="3" borderId="17" xfId="48" applyNumberFormat="1" applyFont="1" applyFill="1" applyBorder="1" applyAlignment="1" applyProtection="1">
      <alignment horizontal="center" vertical="center" wrapText="1"/>
    </xf>
    <xf numFmtId="0" fontId="19" fillId="3" borderId="14" xfId="48" applyNumberFormat="1" applyFont="1" applyFill="1" applyBorder="1" applyAlignment="1" applyProtection="1">
      <alignment horizontal="center" vertical="center"/>
    </xf>
    <xf numFmtId="0" fontId="19" fillId="3" borderId="14" xfId="48" applyNumberFormat="1" applyFont="1" applyFill="1" applyBorder="1" applyAlignment="1" applyProtection="1">
      <alignment horizontal="center" vertical="center" wrapText="1"/>
    </xf>
    <xf numFmtId="0" fontId="19" fillId="3" borderId="21" xfId="48" applyNumberFormat="1" applyFont="1" applyFill="1" applyBorder="1" applyAlignment="1" applyProtection="1">
      <alignment horizontal="center" vertical="center" wrapText="1"/>
    </xf>
    <xf numFmtId="0" fontId="2" fillId="2" borderId="1" xfId="48" applyFill="1" applyBorder="1" applyAlignment="1" applyProtection="1">
      <alignment horizontal="center" vertical="center"/>
    </xf>
    <xf numFmtId="0" fontId="2" fillId="2" borderId="3" xfId="48" applyFill="1" applyBorder="1" applyAlignment="1" applyProtection="1">
      <alignment horizontal="justify" vertical="center" wrapText="1"/>
    </xf>
    <xf numFmtId="0" fontId="2" fillId="2" borderId="3" xfId="48" applyFill="1" applyBorder="1" applyAlignment="1" applyProtection="1">
      <alignment horizontal="center" vertical="center" wrapText="1"/>
    </xf>
    <xf numFmtId="0" fontId="2" fillId="2" borderId="3" xfId="48" applyFill="1" applyBorder="1" applyAlignment="1" applyProtection="1">
      <alignment horizontal="center" vertical="center"/>
    </xf>
    <xf numFmtId="167" fontId="0" fillId="2" borderId="20" xfId="49" applyNumberFormat="1" applyFont="1" applyFill="1" applyBorder="1" applyAlignment="1" applyProtection="1">
      <alignment horizontal="center" vertical="center"/>
    </xf>
    <xf numFmtId="167" fontId="0" fillId="2" borderId="15" xfId="49" applyNumberFormat="1" applyFont="1" applyFill="1" applyBorder="1" applyAlignment="1" applyProtection="1">
      <alignment horizontal="center" vertical="center"/>
    </xf>
    <xf numFmtId="166" fontId="20" fillId="10" borderId="23" xfId="48" applyNumberFormat="1" applyFont="1" applyFill="1" applyBorder="1" applyAlignment="1" applyProtection="1">
      <alignment horizontal="center" vertical="center"/>
    </xf>
    <xf numFmtId="0" fontId="23" fillId="2" borderId="0" xfId="48" applyFont="1" applyFill="1" applyBorder="1" applyAlignment="1" applyProtection="1">
      <alignment vertical="center" wrapText="1"/>
    </xf>
    <xf numFmtId="0" fontId="23" fillId="2" borderId="0" xfId="48" applyFont="1" applyFill="1" applyBorder="1" applyAlignment="1" applyProtection="1">
      <alignment horizontal="left" vertical="center" wrapText="1"/>
    </xf>
    <xf numFmtId="10" fontId="2" fillId="2" borderId="0" xfId="47" applyNumberFormat="1" applyFont="1" applyFill="1" applyProtection="1"/>
    <xf numFmtId="0" fontId="11" fillId="2" borderId="0" xfId="48" applyFont="1" applyFill="1" applyBorder="1" applyAlignment="1" applyProtection="1">
      <alignment horizontal="center"/>
    </xf>
    <xf numFmtId="0" fontId="13" fillId="4" borderId="0" xfId="48" applyFont="1" applyFill="1" applyBorder="1" applyAlignment="1" applyProtection="1">
      <alignment horizontal="center"/>
    </xf>
    <xf numFmtId="0" fontId="13" fillId="2" borderId="0" xfId="48" applyFont="1" applyFill="1" applyBorder="1" applyAlignment="1" applyProtection="1">
      <alignment horizontal="center"/>
    </xf>
    <xf numFmtId="0" fontId="2" fillId="2" borderId="19" xfId="48" applyFill="1" applyBorder="1" applyAlignment="1" applyProtection="1">
      <alignment horizontal="center" vertical="center"/>
    </xf>
    <xf numFmtId="0" fontId="2" fillId="2" borderId="18" xfId="48" applyFill="1" applyBorder="1" applyAlignment="1" applyProtection="1">
      <alignment horizontal="justify" vertical="center" wrapText="1"/>
    </xf>
    <xf numFmtId="0" fontId="2" fillId="2" borderId="18" xfId="48" applyFill="1" applyBorder="1" applyAlignment="1" applyProtection="1">
      <alignment horizontal="center" vertical="center" wrapText="1"/>
    </xf>
    <xf numFmtId="0" fontId="2" fillId="2" borderId="18" xfId="48" applyFill="1" applyBorder="1" applyAlignment="1" applyProtection="1">
      <alignment horizontal="center" vertical="center"/>
    </xf>
    <xf numFmtId="167" fontId="0" fillId="2" borderId="24" xfId="49" applyNumberFormat="1" applyFont="1" applyFill="1" applyBorder="1" applyAlignment="1" applyProtection="1">
      <alignment horizontal="center" vertical="center"/>
    </xf>
    <xf numFmtId="0" fontId="2" fillId="2" borderId="25" xfId="48" applyFill="1" applyBorder="1" applyAlignment="1" applyProtection="1">
      <alignment horizontal="center" vertical="center"/>
    </xf>
    <xf numFmtId="0" fontId="2" fillId="2" borderId="15" xfId="48" applyFill="1" applyBorder="1" applyAlignment="1" applyProtection="1">
      <alignment horizontal="justify" vertical="center" wrapText="1"/>
    </xf>
    <xf numFmtId="0" fontId="2" fillId="2" borderId="15" xfId="48" applyFill="1" applyBorder="1" applyAlignment="1" applyProtection="1">
      <alignment horizontal="center" vertical="center" wrapText="1"/>
    </xf>
    <xf numFmtId="0" fontId="2" fillId="2" borderId="15" xfId="48" applyFill="1" applyBorder="1" applyAlignment="1" applyProtection="1">
      <alignment horizontal="center" vertical="center"/>
    </xf>
    <xf numFmtId="167" fontId="0" fillId="2" borderId="29" xfId="49" applyNumberFormat="1" applyFont="1" applyFill="1" applyBorder="1" applyAlignment="1" applyProtection="1">
      <alignment horizontal="center" vertical="center"/>
    </xf>
    <xf numFmtId="0" fontId="2" fillId="2" borderId="30" xfId="48" applyFill="1" applyBorder="1" applyAlignment="1" applyProtection="1">
      <protection locked="0"/>
    </xf>
    <xf numFmtId="0" fontId="8" fillId="2" borderId="0" xfId="48" applyFont="1" applyFill="1" applyBorder="1" applyAlignment="1" applyProtection="1">
      <alignment horizontal="center" vertical="center" wrapText="1"/>
    </xf>
    <xf numFmtId="0" fontId="2" fillId="2" borderId="0" xfId="48" applyFill="1" applyAlignment="1" applyProtection="1">
      <alignment horizontal="justify" vertical="center"/>
    </xf>
    <xf numFmtId="0" fontId="2" fillId="2" borderId="2" xfId="48" applyFill="1" applyBorder="1" applyAlignment="1" applyProtection="1">
      <alignment horizontal="center" vertical="center"/>
    </xf>
    <xf numFmtId="0" fontId="2" fillId="2" borderId="5" xfId="48" applyFill="1" applyBorder="1" applyAlignment="1" applyProtection="1">
      <alignment horizontal="justify" vertical="center" wrapText="1"/>
    </xf>
    <xf numFmtId="0" fontId="2" fillId="2" borderId="5" xfId="48" applyFill="1" applyBorder="1" applyAlignment="1" applyProtection="1">
      <alignment horizontal="center" vertical="center" wrapText="1"/>
    </xf>
    <xf numFmtId="0" fontId="2" fillId="2" borderId="5" xfId="48" applyFill="1" applyBorder="1" applyAlignment="1" applyProtection="1">
      <alignment horizontal="center" vertical="center"/>
    </xf>
    <xf numFmtId="167" fontId="0" fillId="2" borderId="31" xfId="49" applyNumberFormat="1" applyFont="1" applyFill="1" applyBorder="1" applyAlignment="1" applyProtection="1">
      <alignment horizontal="center" vertical="center"/>
    </xf>
    <xf numFmtId="167" fontId="8" fillId="12" borderId="22" xfId="49" applyNumberFormat="1" applyFont="1" applyFill="1" applyBorder="1" applyAlignment="1" applyProtection="1">
      <alignment vertical="center"/>
    </xf>
    <xf numFmtId="167" fontId="0" fillId="2" borderId="36" xfId="49" applyNumberFormat="1" applyFont="1" applyFill="1" applyBorder="1" applyAlignment="1" applyProtection="1">
      <alignment horizontal="center" vertical="center"/>
    </xf>
    <xf numFmtId="167" fontId="0" fillId="2" borderId="37" xfId="49" applyNumberFormat="1" applyFont="1" applyFill="1" applyBorder="1" applyAlignment="1" applyProtection="1">
      <alignment horizontal="center" vertical="center"/>
    </xf>
    <xf numFmtId="167" fontId="0" fillId="2" borderId="38" xfId="49" applyNumberFormat="1" applyFont="1" applyFill="1" applyBorder="1" applyAlignment="1" applyProtection="1">
      <alignment horizontal="center" vertical="center"/>
    </xf>
    <xf numFmtId="0" fontId="1" fillId="2" borderId="3" xfId="48" applyFont="1" applyFill="1" applyBorder="1" applyAlignment="1" applyProtection="1">
      <alignment horizontal="center" vertical="center" wrapText="1"/>
    </xf>
    <xf numFmtId="167" fontId="7" fillId="2" borderId="0" xfId="48" applyNumberFormat="1" applyFont="1" applyFill="1" applyBorder="1" applyAlignment="1" applyProtection="1">
      <alignment horizontal="center"/>
    </xf>
    <xf numFmtId="167" fontId="2" fillId="2" borderId="16" xfId="48" applyNumberFormat="1" applyFill="1" applyBorder="1" applyAlignment="1" applyProtection="1">
      <protection locked="0"/>
    </xf>
    <xf numFmtId="167" fontId="2" fillId="2" borderId="0" xfId="48" applyNumberFormat="1" applyFill="1" applyProtection="1"/>
    <xf numFmtId="167" fontId="19" fillId="3" borderId="14" xfId="48" applyNumberFormat="1" applyFont="1" applyFill="1" applyBorder="1" applyAlignment="1" applyProtection="1">
      <alignment horizontal="center" vertical="center" wrapText="1"/>
    </xf>
    <xf numFmtId="167" fontId="2" fillId="2" borderId="0" xfId="48" applyNumberFormat="1" applyFill="1" applyAlignment="1" applyProtection="1">
      <alignment horizontal="justify" vertical="center"/>
    </xf>
    <xf numFmtId="0" fontId="1" fillId="2" borderId="0" xfId="48" applyFont="1" applyFill="1" applyProtection="1"/>
    <xf numFmtId="0" fontId="0" fillId="0" borderId="0" xfId="0" applyBorder="1" applyAlignment="1" applyProtection="1">
      <alignment horizontal="center"/>
      <protection locked="0"/>
    </xf>
    <xf numFmtId="0" fontId="10" fillId="5" borderId="8" xfId="0" applyFont="1" applyFill="1" applyBorder="1" applyAlignment="1" applyProtection="1">
      <alignment horizontal="center" vertical="center" wrapText="1"/>
    </xf>
    <xf numFmtId="0" fontId="10" fillId="5" borderId="3" xfId="0" applyFont="1" applyFill="1" applyBorder="1" applyAlignment="1" applyProtection="1">
      <alignment horizontal="center" vertical="center" wrapText="1"/>
    </xf>
    <xf numFmtId="0" fontId="10" fillId="5" borderId="9" xfId="0" applyFont="1" applyFill="1" applyBorder="1" applyAlignment="1" applyProtection="1">
      <alignment horizontal="center" vertical="center" wrapText="1"/>
    </xf>
    <xf numFmtId="0" fontId="10" fillId="5" borderId="4" xfId="0" applyFont="1" applyFill="1" applyBorder="1" applyAlignment="1" applyProtection="1">
      <alignment horizontal="center" vertical="center" wrapText="1"/>
    </xf>
    <xf numFmtId="0" fontId="0" fillId="0" borderId="0" xfId="0" applyAlignment="1" applyProtection="1">
      <alignment horizontal="center"/>
    </xf>
    <xf numFmtId="0" fontId="7" fillId="0" borderId="0" xfId="0" applyFont="1" applyBorder="1" applyAlignment="1" applyProtection="1">
      <alignment horizontal="center"/>
      <protection locked="0"/>
    </xf>
    <xf numFmtId="0" fontId="11" fillId="0" borderId="11" xfId="0" applyFont="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167" fontId="5" fillId="0" borderId="3" xfId="6" applyNumberFormat="1" applyFill="1" applyBorder="1" applyAlignment="1" applyProtection="1">
      <alignment horizontal="center" vertical="center" wrapText="1"/>
      <protection locked="0"/>
    </xf>
    <xf numFmtId="167" fontId="5" fillId="0" borderId="5" xfId="6" applyNumberFormat="1" applyFill="1" applyBorder="1" applyAlignment="1" applyProtection="1">
      <alignment horizontal="center" vertical="center" wrapText="1"/>
      <protection locked="0"/>
    </xf>
    <xf numFmtId="0" fontId="10" fillId="5" borderId="10" xfId="0" applyFont="1" applyFill="1" applyBorder="1" applyAlignment="1" applyProtection="1">
      <alignment horizontal="center" vertical="center"/>
    </xf>
    <xf numFmtId="0" fontId="10" fillId="5" borderId="1" xfId="0" applyFont="1" applyFill="1" applyBorder="1" applyAlignment="1" applyProtection="1">
      <alignment horizontal="center" vertical="center"/>
    </xf>
    <xf numFmtId="0" fontId="15" fillId="2" borderId="0" xfId="48" applyFont="1" applyFill="1" applyAlignment="1" applyProtection="1">
      <alignment horizontal="justify" vertical="center" wrapText="1"/>
    </xf>
    <xf numFmtId="10" fontId="8" fillId="11" borderId="22" xfId="50" applyNumberFormat="1" applyFont="1" applyFill="1" applyBorder="1" applyAlignment="1" applyProtection="1">
      <alignment horizontal="center" vertical="center"/>
      <protection locked="0"/>
    </xf>
    <xf numFmtId="10" fontId="8" fillId="11" borderId="34" xfId="50" applyNumberFormat="1" applyFont="1" applyFill="1" applyBorder="1" applyAlignment="1" applyProtection="1">
      <alignment horizontal="center" vertical="center"/>
      <protection locked="0"/>
    </xf>
    <xf numFmtId="10" fontId="8" fillId="11" borderId="35" xfId="50" applyNumberFormat="1" applyFont="1" applyFill="1" applyBorder="1" applyAlignment="1" applyProtection="1">
      <alignment horizontal="center" vertical="center"/>
      <protection locked="0"/>
    </xf>
    <xf numFmtId="0" fontId="8" fillId="2" borderId="28" xfId="48" applyFont="1" applyFill="1" applyBorder="1" applyAlignment="1" applyProtection="1">
      <alignment horizontal="center" vertical="center" wrapText="1"/>
    </xf>
    <xf numFmtId="0" fontId="8" fillId="2" borderId="32" xfId="48" applyFont="1" applyFill="1" applyBorder="1" applyAlignment="1" applyProtection="1">
      <alignment horizontal="center" vertical="center" wrapText="1"/>
    </xf>
    <xf numFmtId="0" fontId="8" fillId="2" borderId="26" xfId="48" applyFont="1" applyFill="1" applyBorder="1" applyAlignment="1" applyProtection="1">
      <alignment horizontal="center" vertical="center" wrapText="1"/>
    </xf>
    <xf numFmtId="0" fontId="8" fillId="2" borderId="0" xfId="48" applyFont="1" applyFill="1" applyBorder="1" applyAlignment="1" applyProtection="1">
      <alignment horizontal="center" vertical="center" wrapText="1"/>
    </xf>
    <xf numFmtId="0" fontId="8" fillId="2" borderId="27" xfId="48" applyFont="1" applyFill="1" applyBorder="1" applyAlignment="1" applyProtection="1">
      <alignment horizontal="center" vertical="center" wrapText="1"/>
    </xf>
    <xf numFmtId="0" fontId="8" fillId="2" borderId="33" xfId="48" applyFont="1" applyFill="1" applyBorder="1" applyAlignment="1" applyProtection="1">
      <alignment horizontal="center" vertical="center" wrapText="1"/>
    </xf>
    <xf numFmtId="0" fontId="20" fillId="0" borderId="11" xfId="48" applyFont="1" applyFill="1" applyBorder="1" applyAlignment="1" applyProtection="1">
      <alignment horizontal="right" vertical="center"/>
    </xf>
    <xf numFmtId="0" fontId="20" fillId="0" borderId="12" xfId="48" applyFont="1" applyFill="1" applyBorder="1" applyAlignment="1" applyProtection="1">
      <alignment horizontal="right" vertical="center"/>
    </xf>
    <xf numFmtId="0" fontId="20" fillId="0" borderId="13" xfId="48" applyFont="1" applyFill="1" applyBorder="1" applyAlignment="1" applyProtection="1">
      <alignment horizontal="right" vertical="center"/>
    </xf>
    <xf numFmtId="0" fontId="18" fillId="12" borderId="11" xfId="48" applyFont="1" applyFill="1" applyBorder="1" applyAlignment="1" applyProtection="1">
      <alignment horizontal="left" vertical="center"/>
    </xf>
    <xf numFmtId="0" fontId="18" fillId="12" borderId="12" xfId="48" applyFont="1" applyFill="1" applyBorder="1" applyAlignment="1" applyProtection="1">
      <alignment horizontal="left" vertical="center"/>
    </xf>
    <xf numFmtId="0" fontId="18" fillId="12" borderId="13" xfId="48" applyFont="1" applyFill="1" applyBorder="1" applyAlignment="1" applyProtection="1">
      <alignment horizontal="left" vertical="center"/>
    </xf>
    <xf numFmtId="0" fontId="11" fillId="2" borderId="0" xfId="48" applyFont="1" applyFill="1" applyBorder="1" applyAlignment="1" applyProtection="1">
      <alignment horizontal="center"/>
    </xf>
    <xf numFmtId="0" fontId="8" fillId="2" borderId="11" xfId="48" applyFont="1" applyFill="1" applyBorder="1" applyAlignment="1" applyProtection="1">
      <alignment horizontal="center" vertical="center" wrapText="1"/>
    </xf>
    <xf numFmtId="0" fontId="8" fillId="2" borderId="12" xfId="48" applyFont="1" applyFill="1" applyBorder="1" applyAlignment="1" applyProtection="1">
      <alignment horizontal="center" vertical="center" wrapText="1"/>
    </xf>
    <xf numFmtId="0" fontId="13" fillId="2" borderId="0" xfId="48" applyFont="1" applyFill="1" applyBorder="1" applyAlignment="1" applyProtection="1">
      <alignment horizontal="center"/>
    </xf>
    <xf numFmtId="0" fontId="13" fillId="4" borderId="0" xfId="48" applyFont="1" applyFill="1" applyBorder="1" applyAlignment="1" applyProtection="1">
      <alignment horizontal="center"/>
    </xf>
  </cellXfs>
  <cellStyles count="52">
    <cellStyle name="BodyStyle" xfId="1"/>
    <cellStyle name="BodyStyleBold" xfId="28"/>
    <cellStyle name="BodyStyleBoldRight" xfId="29"/>
    <cellStyle name="BodyStyleWithBorder" xfId="34"/>
    <cellStyle name="BorderThinBlack" xfId="38"/>
    <cellStyle name="Comma" xfId="19"/>
    <cellStyle name="Comma [0]" xfId="20"/>
    <cellStyle name="Currency" xfId="2"/>
    <cellStyle name="Currency [0]" xfId="18"/>
    <cellStyle name="Currency 2" xfId="3"/>
    <cellStyle name="Currency 3" xfId="17"/>
    <cellStyle name="Currency 4" xfId="40"/>
    <cellStyle name="Currency 5" xfId="39"/>
    <cellStyle name="DateStyle" xfId="31"/>
    <cellStyle name="DateTimeStyle" xfId="32"/>
    <cellStyle name="Decimal" xfId="33"/>
    <cellStyle name="DecimalWithBorder" xfId="37"/>
    <cellStyle name="EuroCurrency" xfId="30"/>
    <cellStyle name="EuroCurrencyWithBorder" xfId="35"/>
    <cellStyle name="HeaderStyle" xfId="22"/>
    <cellStyle name="HeaderSubTop" xfId="26"/>
    <cellStyle name="HeaderSubTopNoBold" xfId="27"/>
    <cellStyle name="HeaderTopBuyer" xfId="23"/>
    <cellStyle name="HeaderTopStyle" xfId="24"/>
    <cellStyle name="HeaderTopStyleAlignRight" xfId="25"/>
    <cellStyle name="MainTitle" xfId="21"/>
    <cellStyle name="Millares" xfId="4" builtinId="3"/>
    <cellStyle name="Millares 2" xfId="5"/>
    <cellStyle name="Moneda" xfId="6" builtinId="4"/>
    <cellStyle name="Moneda 2" xfId="7"/>
    <cellStyle name="Moneda 3" xfId="8"/>
    <cellStyle name="Moneda 4" xfId="9"/>
    <cellStyle name="Moneda 5" xfId="41"/>
    <cellStyle name="Moneda 6" xfId="45"/>
    <cellStyle name="Moneda 7" xfId="49"/>
    <cellStyle name="Normal" xfId="0" builtinId="0"/>
    <cellStyle name="Normal 2" xfId="10"/>
    <cellStyle name="Normal 3" xfId="11"/>
    <cellStyle name="Normal 4" xfId="43"/>
    <cellStyle name="Normal 5" xfId="15"/>
    <cellStyle name="Normal 6" xfId="44"/>
    <cellStyle name="Normal 7" xfId="48"/>
    <cellStyle name="Numeric" xfId="12"/>
    <cellStyle name="Numeric 2" xfId="13"/>
    <cellStyle name="NumericWithBorder" xfId="36"/>
    <cellStyle name="Percent" xfId="16"/>
    <cellStyle name="Porcentaje" xfId="47" builtinId="5"/>
    <cellStyle name="Porcentaje 2" xfId="14"/>
    <cellStyle name="Porcentaje 2 2" xfId="51"/>
    <cellStyle name="Porcentaje 3" xfId="42"/>
    <cellStyle name="Porcentaje 4" xfId="46"/>
    <cellStyle name="Porcentaje 5" xfId="5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1085850</xdr:colOff>
      <xdr:row>0</xdr:row>
      <xdr:rowOff>76200</xdr:rowOff>
    </xdr:from>
    <xdr:to>
      <xdr:col>4</xdr:col>
      <xdr:colOff>0</xdr:colOff>
      <xdr:row>5</xdr:row>
      <xdr:rowOff>142875</xdr:rowOff>
    </xdr:to>
    <xdr:pic>
      <xdr:nvPicPr>
        <xdr:cNvPr id="23745" name="Picture 1214">
          <a:extLst>
            <a:ext uri="{FF2B5EF4-FFF2-40B4-BE49-F238E27FC236}">
              <a16:creationId xmlns:a16="http://schemas.microsoft.com/office/drawing/2014/main" id="{5EE45F21-5CCF-41FE-ABCD-87FB3A9E10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76775" y="76200"/>
          <a:ext cx="13525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1085850</xdr:colOff>
      <xdr:row>0</xdr:row>
      <xdr:rowOff>76200</xdr:rowOff>
    </xdr:from>
    <xdr:to>
      <xdr:col>4</xdr:col>
      <xdr:colOff>0</xdr:colOff>
      <xdr:row>5</xdr:row>
      <xdr:rowOff>142875</xdr:rowOff>
    </xdr:to>
    <xdr:pic>
      <xdr:nvPicPr>
        <xdr:cNvPr id="22721" name="Picture 1214">
          <a:extLst>
            <a:ext uri="{FF2B5EF4-FFF2-40B4-BE49-F238E27FC236}">
              <a16:creationId xmlns:a16="http://schemas.microsoft.com/office/drawing/2014/main" id="{DDA46E90-BEE8-4E66-A120-ECE1663CF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76775" y="76200"/>
          <a:ext cx="13525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1085850</xdr:colOff>
      <xdr:row>0</xdr:row>
      <xdr:rowOff>76200</xdr:rowOff>
    </xdr:from>
    <xdr:to>
      <xdr:col>4</xdr:col>
      <xdr:colOff>0</xdr:colOff>
      <xdr:row>5</xdr:row>
      <xdr:rowOff>142875</xdr:rowOff>
    </xdr:to>
    <xdr:pic>
      <xdr:nvPicPr>
        <xdr:cNvPr id="21697" name="Picture 1214">
          <a:extLst>
            <a:ext uri="{FF2B5EF4-FFF2-40B4-BE49-F238E27FC236}">
              <a16:creationId xmlns:a16="http://schemas.microsoft.com/office/drawing/2014/main" id="{008FB4EE-0EE3-4799-B407-47C00CC670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76775" y="76200"/>
          <a:ext cx="13525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250451</xdr:colOff>
      <xdr:row>0</xdr:row>
      <xdr:rowOff>57151</xdr:rowOff>
    </xdr:from>
    <xdr:to>
      <xdr:col>4</xdr:col>
      <xdr:colOff>407334</xdr:colOff>
      <xdr:row>3</xdr:row>
      <xdr:rowOff>168089</xdr:rowOff>
    </xdr:to>
    <xdr:pic>
      <xdr:nvPicPr>
        <xdr:cNvPr id="2" name="Picture 1214">
          <a:extLst>
            <a:ext uri="{FF2B5EF4-FFF2-40B4-BE49-F238E27FC236}">
              <a16:creationId xmlns:a16="http://schemas.microsoft.com/office/drawing/2014/main" id="{F0509EC6-AC65-4561-A6AB-8D8078081B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25127" y="57151"/>
          <a:ext cx="918883" cy="716056"/>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86"/>
  <sheetViews>
    <sheetView view="pageBreakPreview" topLeftCell="A13" zoomScale="70" zoomScaleNormal="100" zoomScaleSheetLayoutView="70" workbookViewId="0">
      <selection activeCell="F30" sqref="F30"/>
    </sheetView>
  </sheetViews>
  <sheetFormatPr baseColWidth="10" defaultRowHeight="12.75" x14ac:dyDescent="0.2"/>
  <cols>
    <col min="1" max="1" width="1.28515625" style="1" customWidth="1"/>
    <col min="2" max="2" width="52.5703125" style="1" customWidth="1"/>
    <col min="3" max="4" width="18.28515625" style="1" customWidth="1"/>
    <col min="5" max="5" width="18.85546875" style="1" customWidth="1"/>
    <col min="6" max="9" width="18.28515625" style="1" customWidth="1"/>
    <col min="10" max="10" width="1.5703125" style="2" customWidth="1"/>
    <col min="11" max="11" width="19.5703125" style="2" customWidth="1"/>
    <col min="12" max="12" width="0" style="1" hidden="1" customWidth="1"/>
    <col min="13" max="13" width="10.28515625" style="1" hidden="1" customWidth="1"/>
    <col min="14" max="16384" width="11.42578125" style="1"/>
  </cols>
  <sheetData>
    <row r="2" spans="1:11" x14ac:dyDescent="0.2">
      <c r="B2" s="88"/>
      <c r="C2" s="88"/>
      <c r="D2" s="88"/>
      <c r="E2" s="8"/>
      <c r="F2" s="8"/>
      <c r="G2" s="8"/>
      <c r="H2" s="8"/>
      <c r="I2" s="8"/>
    </row>
    <row r="3" spans="1:11" x14ac:dyDescent="0.2">
      <c r="B3" s="88"/>
      <c r="C3" s="88"/>
      <c r="D3" s="88"/>
      <c r="E3" s="8"/>
      <c r="F3" s="8"/>
      <c r="G3" s="8"/>
      <c r="H3" s="8"/>
      <c r="I3" s="8"/>
    </row>
    <row r="4" spans="1:11" x14ac:dyDescent="0.2">
      <c r="B4" s="88"/>
      <c r="C4" s="88"/>
      <c r="D4" s="88"/>
      <c r="E4" s="8"/>
      <c r="F4" s="8"/>
      <c r="G4" s="8"/>
      <c r="H4" s="8"/>
      <c r="I4" s="8"/>
    </row>
    <row r="5" spans="1:11" x14ac:dyDescent="0.2">
      <c r="B5" s="88"/>
      <c r="C5" s="88"/>
      <c r="D5" s="88"/>
      <c r="E5" s="8"/>
      <c r="F5" s="8"/>
      <c r="G5" s="8"/>
      <c r="H5" s="8"/>
      <c r="I5" s="8"/>
    </row>
    <row r="6" spans="1:11" x14ac:dyDescent="0.2">
      <c r="A6" s="3"/>
      <c r="B6" s="88"/>
      <c r="C6" s="88"/>
      <c r="D6" s="88"/>
      <c r="E6" s="8"/>
      <c r="F6" s="8"/>
      <c r="G6" s="8"/>
      <c r="H6" s="8"/>
      <c r="I6" s="8"/>
    </row>
    <row r="7" spans="1:11" ht="18" x14ac:dyDescent="0.25">
      <c r="A7" s="4"/>
      <c r="B7" s="89" t="s">
        <v>1</v>
      </c>
      <c r="C7" s="89"/>
      <c r="D7" s="89"/>
      <c r="E7" s="89"/>
      <c r="F7" s="89"/>
      <c r="G7" s="89"/>
      <c r="H7" s="89"/>
      <c r="I7" s="89"/>
      <c r="J7" s="9"/>
      <c r="K7" s="9"/>
    </row>
    <row r="8" spans="1:11" ht="18" x14ac:dyDescent="0.25">
      <c r="A8" s="4"/>
      <c r="B8" s="89" t="s">
        <v>17</v>
      </c>
      <c r="C8" s="89"/>
      <c r="D8" s="89"/>
      <c r="E8" s="89"/>
      <c r="F8" s="89"/>
      <c r="G8" s="89"/>
      <c r="H8" s="89"/>
      <c r="I8" s="89"/>
      <c r="J8" s="9"/>
      <c r="K8" s="9"/>
    </row>
    <row r="9" spans="1:11" ht="18" x14ac:dyDescent="0.25">
      <c r="A9" s="4"/>
      <c r="B9" s="89" t="s">
        <v>40</v>
      </c>
      <c r="C9" s="89"/>
      <c r="D9" s="89"/>
      <c r="E9" s="89"/>
      <c r="F9" s="89"/>
      <c r="G9" s="89"/>
      <c r="H9" s="89"/>
      <c r="I9" s="89"/>
      <c r="J9" s="9"/>
      <c r="K9" s="9"/>
    </row>
    <row r="10" spans="1:11" ht="18.75" thickBot="1" x14ac:dyDescent="0.3">
      <c r="A10" s="5"/>
      <c r="B10" s="5"/>
      <c r="C10" s="5"/>
      <c r="D10" s="5"/>
      <c r="E10" s="5"/>
      <c r="F10" s="5"/>
      <c r="G10" s="5"/>
      <c r="H10" s="5"/>
      <c r="I10" s="5"/>
      <c r="J10" s="5"/>
      <c r="K10" s="5"/>
    </row>
    <row r="11" spans="1:11" ht="51" customHeight="1" thickBot="1" x14ac:dyDescent="0.3">
      <c r="A11" s="5"/>
      <c r="B11" s="90" t="s">
        <v>18</v>
      </c>
      <c r="C11" s="91"/>
      <c r="D11" s="91"/>
      <c r="E11" s="91"/>
      <c r="F11" s="91"/>
      <c r="G11" s="91"/>
      <c r="H11" s="91"/>
      <c r="I11" s="91"/>
      <c r="J11"/>
      <c r="K11"/>
    </row>
    <row r="12" spans="1:11" ht="18" x14ac:dyDescent="0.25">
      <c r="A12" s="5"/>
      <c r="B12" s="19"/>
      <c r="C12" s="19"/>
      <c r="D12" s="19"/>
      <c r="E12" s="19"/>
      <c r="F12" s="19"/>
      <c r="G12" s="19"/>
      <c r="H12" s="19"/>
      <c r="I12" s="19"/>
      <c r="J12"/>
      <c r="K12"/>
    </row>
    <row r="13" spans="1:11" ht="18" x14ac:dyDescent="0.25">
      <c r="A13" s="5"/>
      <c r="B13" s="19"/>
      <c r="C13" s="19"/>
      <c r="D13" s="19"/>
      <c r="E13" s="19"/>
      <c r="F13" s="19"/>
      <c r="G13" s="19"/>
      <c r="H13" s="19"/>
      <c r="I13" s="19"/>
      <c r="J13"/>
      <c r="K13"/>
    </row>
    <row r="14" spans="1:11" ht="18" x14ac:dyDescent="0.25">
      <c r="A14" s="5"/>
      <c r="B14" s="19"/>
      <c r="C14" s="19"/>
      <c r="D14" s="19"/>
      <c r="E14" s="19"/>
      <c r="F14" s="19"/>
      <c r="G14" s="19"/>
      <c r="H14" s="19"/>
      <c r="I14" s="19"/>
      <c r="J14"/>
      <c r="K14"/>
    </row>
    <row r="15" spans="1:11" ht="18" x14ac:dyDescent="0.25">
      <c r="A15" s="5"/>
      <c r="B15" s="19"/>
      <c r="C15" s="19"/>
      <c r="D15" s="19"/>
      <c r="E15" s="19"/>
      <c r="F15" s="19"/>
      <c r="G15" s="19"/>
      <c r="H15" s="19"/>
      <c r="I15" s="19"/>
      <c r="J15"/>
      <c r="K15"/>
    </row>
    <row r="16" spans="1:11" ht="18" x14ac:dyDescent="0.25">
      <c r="A16" s="5"/>
      <c r="B16" s="19"/>
      <c r="C16" s="19"/>
      <c r="D16" s="19"/>
      <c r="E16" s="19"/>
      <c r="F16" s="19"/>
      <c r="G16" s="19"/>
      <c r="H16" s="19"/>
      <c r="I16" s="19"/>
      <c r="J16"/>
      <c r="K16"/>
    </row>
    <row r="17" spans="1:14" ht="18" x14ac:dyDescent="0.25">
      <c r="A17" s="5"/>
      <c r="B17" s="19"/>
      <c r="C17" s="19"/>
      <c r="D17" s="19"/>
      <c r="E17" s="19"/>
      <c r="F17" s="19"/>
      <c r="G17" s="19"/>
      <c r="H17" s="19"/>
      <c r="I17" s="19"/>
      <c r="J17"/>
      <c r="K17"/>
    </row>
    <row r="18" spans="1:14" ht="18" x14ac:dyDescent="0.25">
      <c r="A18" s="5"/>
      <c r="B18" s="19"/>
      <c r="C18" s="19"/>
      <c r="D18" s="19"/>
      <c r="E18" s="19"/>
      <c r="F18" s="19"/>
      <c r="G18" s="19"/>
      <c r="H18" s="19"/>
      <c r="I18" s="19"/>
      <c r="J18"/>
      <c r="K18"/>
    </row>
    <row r="19" spans="1:14" x14ac:dyDescent="0.2">
      <c r="A19" s="6"/>
      <c r="B19" s="83"/>
      <c r="C19" s="83"/>
      <c r="D19" s="83"/>
      <c r="E19" s="7"/>
      <c r="F19" s="7"/>
      <c r="G19" s="7"/>
      <c r="H19" s="7"/>
      <c r="I19" s="7"/>
    </row>
    <row r="20" spans="1:14" ht="13.5" thickBot="1" x14ac:dyDescent="0.25">
      <c r="A20" s="6"/>
      <c r="B20" s="7"/>
      <c r="C20" s="7"/>
      <c r="D20" s="7"/>
      <c r="E20" s="7"/>
      <c r="F20" s="7"/>
      <c r="G20" s="7"/>
      <c r="H20" s="7"/>
      <c r="I20" s="7"/>
    </row>
    <row r="21" spans="1:14" ht="31.5" customHeight="1" x14ac:dyDescent="0.2">
      <c r="B21" s="94" t="s">
        <v>12</v>
      </c>
      <c r="C21" s="84" t="s">
        <v>13</v>
      </c>
      <c r="D21" s="84" t="s">
        <v>2</v>
      </c>
      <c r="E21" s="84" t="s">
        <v>41</v>
      </c>
      <c r="F21" s="84" t="s">
        <v>35</v>
      </c>
      <c r="G21" s="84" t="s">
        <v>36</v>
      </c>
      <c r="H21" s="84" t="s">
        <v>37</v>
      </c>
      <c r="I21" s="86" t="s">
        <v>38</v>
      </c>
    </row>
    <row r="22" spans="1:14" ht="42" customHeight="1" x14ac:dyDescent="0.2">
      <c r="B22" s="95"/>
      <c r="C22" s="85"/>
      <c r="D22" s="85"/>
      <c r="E22" s="85"/>
      <c r="F22" s="85"/>
      <c r="G22" s="85"/>
      <c r="H22" s="85"/>
      <c r="I22" s="87"/>
    </row>
    <row r="23" spans="1:14" x14ac:dyDescent="0.2">
      <c r="B23" s="10" t="e">
        <f>+#REF!</f>
        <v>#REF!</v>
      </c>
      <c r="C23" s="22" t="s">
        <v>14</v>
      </c>
      <c r="D23" s="14" t="e">
        <f>+#REF!</f>
        <v>#REF!</v>
      </c>
      <c r="E23" s="92" t="e">
        <f>+MIN(D23:D27)</f>
        <v>#REF!</v>
      </c>
      <c r="F23" s="21" t="e">
        <f>+(50*$E$23)/D23</f>
        <v>#REF!</v>
      </c>
      <c r="G23" s="22"/>
      <c r="H23" s="22"/>
      <c r="I23" s="23" t="e">
        <f>+H23+G23+F23</f>
        <v>#REF!</v>
      </c>
      <c r="M23" s="11"/>
    </row>
    <row r="24" spans="1:14" x14ac:dyDescent="0.2">
      <c r="B24" s="10" t="e">
        <f>+#REF!</f>
        <v>#REF!</v>
      </c>
      <c r="C24" s="22" t="s">
        <v>14</v>
      </c>
      <c r="D24" s="14" t="e">
        <f>+#REF!</f>
        <v>#REF!</v>
      </c>
      <c r="E24" s="92"/>
      <c r="F24" s="21" t="e">
        <f>+(50*$E$23)/D24</f>
        <v>#REF!</v>
      </c>
      <c r="G24" s="22"/>
      <c r="H24" s="22"/>
      <c r="I24" s="23" t="e">
        <f>+H24+G24+F24</f>
        <v>#REF!</v>
      </c>
      <c r="M24" s="11"/>
      <c r="N24" s="2"/>
    </row>
    <row r="25" spans="1:14" x14ac:dyDescent="0.2">
      <c r="B25" s="10" t="e">
        <f>+#REF!</f>
        <v>#REF!</v>
      </c>
      <c r="C25" s="22" t="s">
        <v>14</v>
      </c>
      <c r="D25" s="14"/>
      <c r="E25" s="92"/>
      <c r="F25" s="21"/>
      <c r="G25" s="22"/>
      <c r="H25" s="22"/>
      <c r="I25" s="23"/>
      <c r="M25" s="11"/>
    </row>
    <row r="26" spans="1:14" x14ac:dyDescent="0.2">
      <c r="B26" s="10" t="e">
        <f>+#REF!</f>
        <v>#REF!</v>
      </c>
      <c r="C26" s="22" t="s">
        <v>14</v>
      </c>
      <c r="D26" s="14"/>
      <c r="E26" s="92"/>
      <c r="F26" s="21"/>
      <c r="G26" s="22"/>
      <c r="H26" s="22"/>
      <c r="I26" s="23"/>
      <c r="M26" s="11"/>
    </row>
    <row r="27" spans="1:14" ht="13.5" thickBot="1" x14ac:dyDescent="0.25">
      <c r="B27" s="12" t="e">
        <f>+#REF!</f>
        <v>#REF!</v>
      </c>
      <c r="C27" s="24" t="s">
        <v>14</v>
      </c>
      <c r="D27" s="25" t="e">
        <f>+#REF!</f>
        <v>#REF!</v>
      </c>
      <c r="E27" s="93"/>
      <c r="F27" s="27" t="e">
        <f>+(50*$E$23)/D27</f>
        <v>#REF!</v>
      </c>
      <c r="G27" s="24"/>
      <c r="H27" s="24"/>
      <c r="I27" s="28" t="e">
        <f>+H27+G27+F27</f>
        <v>#REF!</v>
      </c>
      <c r="M27" s="11"/>
    </row>
    <row r="28" spans="1:14" x14ac:dyDescent="0.2">
      <c r="C28" s="1">
        <v>1</v>
      </c>
      <c r="D28" s="17"/>
      <c r="J28" s="1"/>
      <c r="K28" s="1"/>
    </row>
    <row r="29" spans="1:14" x14ac:dyDescent="0.2">
      <c r="D29" s="17"/>
      <c r="J29" s="1"/>
      <c r="K29" s="1"/>
    </row>
    <row r="30" spans="1:14" x14ac:dyDescent="0.2">
      <c r="D30" s="17"/>
      <c r="J30" s="1"/>
      <c r="K30" s="1"/>
    </row>
    <row r="31" spans="1:14" x14ac:dyDescent="0.2">
      <c r="C31" s="29"/>
      <c r="D31" s="17"/>
      <c r="J31" s="1"/>
      <c r="K31" s="1"/>
    </row>
    <row r="32" spans="1:14" x14ac:dyDescent="0.2">
      <c r="J32" s="1"/>
      <c r="K32" s="1"/>
    </row>
    <row r="33" spans="2:11" x14ac:dyDescent="0.2">
      <c r="J33" s="1"/>
      <c r="K33" s="1"/>
    </row>
    <row r="34" spans="2:11" x14ac:dyDescent="0.2">
      <c r="J34" s="1"/>
      <c r="K34" s="1"/>
    </row>
    <row r="35" spans="2:11" x14ac:dyDescent="0.2">
      <c r="B35" s="13" t="s">
        <v>15</v>
      </c>
      <c r="D35" s="11"/>
      <c r="J35" s="1"/>
      <c r="K35" s="1"/>
    </row>
    <row r="36" spans="2:11" x14ac:dyDescent="0.2">
      <c r="B36" s="13" t="s">
        <v>19</v>
      </c>
      <c r="D36" s="11"/>
      <c r="J36" s="1"/>
      <c r="K36" s="1"/>
    </row>
    <row r="37" spans="2:11" x14ac:dyDescent="0.2">
      <c r="B37" s="13" t="s">
        <v>20</v>
      </c>
      <c r="D37" s="11"/>
      <c r="J37" s="1"/>
      <c r="K37" s="1"/>
    </row>
    <row r="38" spans="2:11" x14ac:dyDescent="0.2">
      <c r="B38" s="13" t="s">
        <v>16</v>
      </c>
      <c r="J38" s="1"/>
      <c r="K38" s="1"/>
    </row>
    <row r="39" spans="2:11" x14ac:dyDescent="0.2">
      <c r="J39" s="1"/>
      <c r="K39" s="1"/>
    </row>
    <row r="40" spans="2:11" x14ac:dyDescent="0.2">
      <c r="J40" s="1"/>
      <c r="K40" s="1"/>
    </row>
    <row r="41" spans="2:11" x14ac:dyDescent="0.2">
      <c r="J41" s="1"/>
      <c r="K41" s="1"/>
    </row>
    <row r="42" spans="2:11" x14ac:dyDescent="0.2">
      <c r="J42" s="1"/>
      <c r="K42" s="1"/>
    </row>
    <row r="43" spans="2:11" x14ac:dyDescent="0.2">
      <c r="J43" s="1"/>
      <c r="K43" s="1"/>
    </row>
    <row r="44" spans="2:11" x14ac:dyDescent="0.2">
      <c r="J44" s="1"/>
      <c r="K44" s="1"/>
    </row>
    <row r="45" spans="2:11" x14ac:dyDescent="0.2">
      <c r="J45" s="1"/>
      <c r="K45" s="1"/>
    </row>
    <row r="46" spans="2:11" x14ac:dyDescent="0.2">
      <c r="D46" s="15"/>
      <c r="J46" s="1"/>
      <c r="K46" s="1"/>
    </row>
    <row r="47" spans="2:11" x14ac:dyDescent="0.2">
      <c r="C47" s="1" t="s">
        <v>39</v>
      </c>
      <c r="D47" s="15">
        <v>131946</v>
      </c>
      <c r="J47" s="1"/>
      <c r="K47" s="1"/>
    </row>
    <row r="48" spans="2:11" x14ac:dyDescent="0.2">
      <c r="D48" s="15"/>
      <c r="J48" s="1"/>
      <c r="K48" s="1"/>
    </row>
    <row r="49" spans="2:11" x14ac:dyDescent="0.2">
      <c r="B49" s="1" t="s">
        <v>26</v>
      </c>
      <c r="D49" s="15" t="e">
        <f>+HARMEAN(D23:D27)</f>
        <v>#REF!</v>
      </c>
      <c r="J49" s="1"/>
      <c r="K49" s="1"/>
    </row>
    <row r="50" spans="2:11" x14ac:dyDescent="0.2">
      <c r="B50" s="1" t="s">
        <v>27</v>
      </c>
      <c r="D50" s="15" t="e">
        <f>+GEOMEAN(D23:D27,D47)</f>
        <v>#REF!</v>
      </c>
      <c r="J50" s="1"/>
      <c r="K50" s="1"/>
    </row>
    <row r="51" spans="2:11" x14ac:dyDescent="0.2">
      <c r="B51" s="1" t="s">
        <v>28</v>
      </c>
      <c r="D51" s="15" t="e">
        <f>+AVERAGE(D23:D27)</f>
        <v>#REF!</v>
      </c>
      <c r="J51" s="1"/>
      <c r="K51" s="1"/>
    </row>
    <row r="52" spans="2:11" x14ac:dyDescent="0.2">
      <c r="D52" s="15"/>
      <c r="J52" s="1"/>
      <c r="K52" s="1"/>
    </row>
    <row r="53" spans="2:11" x14ac:dyDescent="0.2">
      <c r="D53" s="15"/>
      <c r="J53" s="1"/>
      <c r="K53" s="1"/>
    </row>
    <row r="54" spans="2:11" x14ac:dyDescent="0.2">
      <c r="C54" s="1" t="s">
        <v>33</v>
      </c>
      <c r="D54" s="15"/>
      <c r="E54" s="1" t="s">
        <v>34</v>
      </c>
      <c r="J54" s="1"/>
      <c r="K54" s="1"/>
    </row>
    <row r="55" spans="2:11" x14ac:dyDescent="0.2">
      <c r="B55" s="16" t="s">
        <v>29</v>
      </c>
      <c r="D55" s="15"/>
    </row>
    <row r="56" spans="2:11" x14ac:dyDescent="0.2">
      <c r="B56" s="1" t="s">
        <v>22</v>
      </c>
      <c r="C56" s="18" t="e">
        <f>50*(1-(($D$49-B56)/$D$49))</f>
        <v>#REF!</v>
      </c>
      <c r="D56" s="15">
        <v>117242</v>
      </c>
      <c r="E56" s="18" t="e">
        <f>50*(1-(2*(($D$49-D56)/$D$49)))</f>
        <v>#REF!</v>
      </c>
    </row>
    <row r="57" spans="2:11" x14ac:dyDescent="0.2">
      <c r="B57" s="1" t="s">
        <v>21</v>
      </c>
      <c r="C57" s="18" t="e">
        <f>50*(1-(($D$49-B57)/$D$49))</f>
        <v>#REF!</v>
      </c>
      <c r="D57" s="15">
        <v>121365</v>
      </c>
      <c r="E57" s="18" t="e">
        <f>50*(1-2*(($D$49-D57)/$D$49))</f>
        <v>#REF!</v>
      </c>
    </row>
    <row r="58" spans="2:11" x14ac:dyDescent="0.2">
      <c r="B58" s="1" t="s">
        <v>25</v>
      </c>
      <c r="C58" s="18" t="e">
        <f>50*(1-(($D$49-B58)/$D$49))</f>
        <v>#REF!</v>
      </c>
      <c r="D58" s="15">
        <v>124031</v>
      </c>
      <c r="E58" s="18" t="e">
        <f>50*(1-2*(($D$49-D58)/$D$49))</f>
        <v>#REF!</v>
      </c>
    </row>
    <row r="59" spans="2:11" x14ac:dyDescent="0.2">
      <c r="B59" s="1" t="s">
        <v>23</v>
      </c>
      <c r="C59" s="18" t="e">
        <f>50*(1-(($D$49-B59)/$D$49))</f>
        <v>#REF!</v>
      </c>
      <c r="D59" s="15">
        <v>128833</v>
      </c>
      <c r="E59" s="18" t="e">
        <f>50*(1-(2*(($D$49-D59)/$D$49)))</f>
        <v>#REF!</v>
      </c>
    </row>
    <row r="60" spans="2:11" x14ac:dyDescent="0.2">
      <c r="B60" s="1" t="s">
        <v>24</v>
      </c>
      <c r="C60" s="18" t="e">
        <f>50*(1-(($D$49-B60)/$D$49))</f>
        <v>#REF!</v>
      </c>
      <c r="D60" s="15">
        <v>121561</v>
      </c>
      <c r="E60" s="18" t="e">
        <f>50*(1-2*(($D$49-D60)/$D$49))</f>
        <v>#REF!</v>
      </c>
    </row>
    <row r="61" spans="2:11" x14ac:dyDescent="0.2">
      <c r="D61" s="15"/>
    </row>
    <row r="62" spans="2:11" x14ac:dyDescent="0.2">
      <c r="C62" s="1" t="s">
        <v>33</v>
      </c>
      <c r="D62" s="15"/>
      <c r="E62" s="1" t="s">
        <v>34</v>
      </c>
    </row>
    <row r="63" spans="2:11" x14ac:dyDescent="0.2">
      <c r="B63" s="16" t="s">
        <v>30</v>
      </c>
      <c r="D63" s="15"/>
    </row>
    <row r="64" spans="2:11" x14ac:dyDescent="0.2">
      <c r="B64" s="1" t="s">
        <v>22</v>
      </c>
      <c r="C64" s="18" t="e">
        <f>50*(1-(($D$50-B64)/$D$50))</f>
        <v>#REF!</v>
      </c>
      <c r="D64" s="15">
        <v>117242</v>
      </c>
      <c r="E64" s="18" t="e">
        <f>50*(1-2*(($D$50-D64)/$D$50))</f>
        <v>#REF!</v>
      </c>
    </row>
    <row r="65" spans="2:5" x14ac:dyDescent="0.2">
      <c r="B65" s="1" t="s">
        <v>21</v>
      </c>
      <c r="C65" s="18" t="e">
        <f>50*(1-(($D$50-B65)/$D$50))</f>
        <v>#REF!</v>
      </c>
      <c r="D65" s="15">
        <v>121365</v>
      </c>
      <c r="E65" s="18" t="e">
        <f>50*(1-2*(($D$50-D65)/$D$50))</f>
        <v>#REF!</v>
      </c>
    </row>
    <row r="66" spans="2:5" x14ac:dyDescent="0.2">
      <c r="B66" s="1" t="s">
        <v>25</v>
      </c>
      <c r="C66" s="18" t="e">
        <f>50*(1-(($D$50-B66)/$D$50))</f>
        <v>#REF!</v>
      </c>
      <c r="D66" s="15">
        <v>124031</v>
      </c>
      <c r="E66" s="18" t="e">
        <f>50*(1-2*(($D$50-D66)/$D$50))</f>
        <v>#REF!</v>
      </c>
    </row>
    <row r="67" spans="2:5" x14ac:dyDescent="0.2">
      <c r="B67" s="1" t="s">
        <v>23</v>
      </c>
      <c r="C67" s="18" t="e">
        <f>50*(1-(($D$50-B67)/$D$50))</f>
        <v>#REF!</v>
      </c>
      <c r="D67" s="15">
        <v>128833</v>
      </c>
      <c r="E67" s="18" t="e">
        <f>50*(1-2*(($D$50-D67)/$D$50))</f>
        <v>#REF!</v>
      </c>
    </row>
    <row r="68" spans="2:5" x14ac:dyDescent="0.2">
      <c r="B68" s="1" t="s">
        <v>24</v>
      </c>
      <c r="C68" s="18" t="e">
        <f>50*(1-(($D$50-B68)/$D$50))</f>
        <v>#REF!</v>
      </c>
      <c r="D68" s="15">
        <v>121561</v>
      </c>
      <c r="E68" s="18" t="e">
        <f>50*(1-2*(($D$50-D68)/$D$50))</f>
        <v>#REF!</v>
      </c>
    </row>
    <row r="69" spans="2:5" x14ac:dyDescent="0.2">
      <c r="D69" s="15"/>
    </row>
    <row r="70" spans="2:5" x14ac:dyDescent="0.2">
      <c r="C70" s="1" t="s">
        <v>33</v>
      </c>
      <c r="D70" s="15"/>
      <c r="E70" s="1" t="s">
        <v>34</v>
      </c>
    </row>
    <row r="71" spans="2:5" x14ac:dyDescent="0.2">
      <c r="B71" s="16" t="s">
        <v>31</v>
      </c>
      <c r="D71" s="15"/>
    </row>
    <row r="72" spans="2:5" x14ac:dyDescent="0.2">
      <c r="B72" s="1" t="s">
        <v>22</v>
      </c>
      <c r="C72" s="18" t="e">
        <f>50*(1-(($D$51-B72)/$D$51))</f>
        <v>#REF!</v>
      </c>
      <c r="D72" s="15">
        <v>117242</v>
      </c>
      <c r="E72" s="18" t="e">
        <f>50*(1-2*(($D$51-D72)/$D$51))</f>
        <v>#REF!</v>
      </c>
    </row>
    <row r="73" spans="2:5" x14ac:dyDescent="0.2">
      <c r="B73" s="1" t="s">
        <v>21</v>
      </c>
      <c r="C73" s="18" t="e">
        <f>50*(1-(($D$51-B73)/$D$51))</f>
        <v>#REF!</v>
      </c>
      <c r="D73" s="15">
        <v>121365</v>
      </c>
      <c r="E73" s="18" t="e">
        <f>50*(1-2*(($D$51-D73)/$D$51))</f>
        <v>#REF!</v>
      </c>
    </row>
    <row r="74" spans="2:5" x14ac:dyDescent="0.2">
      <c r="B74" s="1" t="s">
        <v>25</v>
      </c>
      <c r="C74" s="18" t="e">
        <f>50*(1-(($D$51-B74)/$D$51))</f>
        <v>#REF!</v>
      </c>
      <c r="D74" s="15">
        <v>124031</v>
      </c>
      <c r="E74" s="18" t="e">
        <f>50*(1-2*(($D$51-D74)/$D$51))</f>
        <v>#REF!</v>
      </c>
    </row>
    <row r="75" spans="2:5" x14ac:dyDescent="0.2">
      <c r="B75" s="1" t="s">
        <v>23</v>
      </c>
      <c r="C75" s="18" t="e">
        <f>50*(1-(($D$51-B75)/$D$51))</f>
        <v>#REF!</v>
      </c>
      <c r="D75" s="15">
        <v>128833</v>
      </c>
      <c r="E75" s="18" t="e">
        <f>50*(1-2*(($D$51-D75)/$D$51))</f>
        <v>#REF!</v>
      </c>
    </row>
    <row r="76" spans="2:5" x14ac:dyDescent="0.2">
      <c r="B76" s="1" t="s">
        <v>24</v>
      </c>
      <c r="C76" s="18" t="e">
        <f>50*(1-(($D$51-B76)/$D$51))</f>
        <v>#REF!</v>
      </c>
      <c r="D76" s="15">
        <v>121561</v>
      </c>
      <c r="E76" s="18" t="e">
        <f>50*(1-2*(($D$51-D76)/$D$51))</f>
        <v>#REF!</v>
      </c>
    </row>
    <row r="86" ht="3" customHeight="1" x14ac:dyDescent="0.2"/>
  </sheetData>
  <mergeCells count="15">
    <mergeCell ref="E23:E27"/>
    <mergeCell ref="B21:B22"/>
    <mergeCell ref="C21:C22"/>
    <mergeCell ref="D21:D22"/>
    <mergeCell ref="E21:E22"/>
    <mergeCell ref="B2:D6"/>
    <mergeCell ref="B7:I7"/>
    <mergeCell ref="B8:I8"/>
    <mergeCell ref="B9:I9"/>
    <mergeCell ref="B11:I11"/>
    <mergeCell ref="B19:D19"/>
    <mergeCell ref="F21:F22"/>
    <mergeCell ref="G21:G22"/>
    <mergeCell ref="H21:H22"/>
    <mergeCell ref="I21:I22"/>
  </mergeCells>
  <printOptions horizontalCentered="1" verticalCentered="1"/>
  <pageMargins left="0.39370078740157483" right="0.39370078740157483" top="0.39370078740157483" bottom="0.39370078740157483" header="0" footer="0"/>
  <pageSetup scale="60" firstPageNumber="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86"/>
  <sheetViews>
    <sheetView view="pageBreakPreview" topLeftCell="A13" zoomScale="70" zoomScaleNormal="100" zoomScaleSheetLayoutView="70" workbookViewId="0">
      <selection activeCell="E23" sqref="E23:E27"/>
    </sheetView>
  </sheetViews>
  <sheetFormatPr baseColWidth="10" defaultRowHeight="12.75" x14ac:dyDescent="0.2"/>
  <cols>
    <col min="1" max="1" width="1.28515625" style="1" customWidth="1"/>
    <col min="2" max="2" width="52.5703125" style="1" customWidth="1"/>
    <col min="3" max="4" width="18.28515625" style="1" customWidth="1"/>
    <col min="5" max="5" width="18.85546875" style="1" customWidth="1"/>
    <col min="6" max="11" width="18.28515625" style="1" customWidth="1"/>
    <col min="12" max="12" width="1.5703125" style="2" customWidth="1"/>
    <col min="13" max="13" width="19.5703125" style="2" customWidth="1"/>
    <col min="14" max="14" width="0" style="1" hidden="1" customWidth="1"/>
    <col min="15" max="15" width="10.28515625" style="1" hidden="1" customWidth="1"/>
    <col min="16" max="16384" width="11.42578125" style="1"/>
  </cols>
  <sheetData>
    <row r="2" spans="1:13" x14ac:dyDescent="0.2">
      <c r="B2" s="88"/>
      <c r="C2" s="88"/>
      <c r="D2" s="88"/>
      <c r="E2" s="8"/>
      <c r="F2" s="8"/>
      <c r="G2" s="8"/>
      <c r="H2" s="8"/>
      <c r="I2" s="8"/>
      <c r="J2" s="8"/>
      <c r="K2" s="8"/>
    </row>
    <row r="3" spans="1:13" x14ac:dyDescent="0.2">
      <c r="B3" s="88"/>
      <c r="C3" s="88"/>
      <c r="D3" s="88"/>
      <c r="E3" s="8"/>
      <c r="F3" s="8"/>
      <c r="G3" s="8"/>
      <c r="H3" s="8"/>
      <c r="I3" s="8"/>
      <c r="J3" s="8"/>
      <c r="K3" s="8"/>
    </row>
    <row r="4" spans="1:13" x14ac:dyDescent="0.2">
      <c r="B4" s="88"/>
      <c r="C4" s="88"/>
      <c r="D4" s="88"/>
      <c r="E4" s="8"/>
      <c r="F4" s="8"/>
      <c r="G4" s="8"/>
      <c r="H4" s="8"/>
      <c r="I4" s="8"/>
      <c r="J4" s="8"/>
      <c r="K4" s="8"/>
    </row>
    <row r="5" spans="1:13" x14ac:dyDescent="0.2">
      <c r="B5" s="88"/>
      <c r="C5" s="88"/>
      <c r="D5" s="88"/>
      <c r="E5" s="8"/>
      <c r="F5" s="8"/>
      <c r="G5" s="8"/>
      <c r="H5" s="8"/>
      <c r="I5" s="8"/>
      <c r="J5" s="8"/>
      <c r="K5" s="8"/>
    </row>
    <row r="6" spans="1:13" x14ac:dyDescent="0.2">
      <c r="A6" s="3"/>
      <c r="B6" s="88"/>
      <c r="C6" s="88"/>
      <c r="D6" s="88"/>
      <c r="E6" s="8"/>
      <c r="F6" s="8"/>
      <c r="G6" s="8"/>
      <c r="H6" s="8"/>
      <c r="I6" s="8"/>
      <c r="J6" s="8"/>
      <c r="K6" s="8"/>
    </row>
    <row r="7" spans="1:13" ht="18" x14ac:dyDescent="0.25">
      <c r="A7" s="4"/>
      <c r="B7" s="89" t="s">
        <v>1</v>
      </c>
      <c r="C7" s="89"/>
      <c r="D7" s="89"/>
      <c r="E7" s="89"/>
      <c r="F7" s="89"/>
      <c r="G7" s="89"/>
      <c r="H7" s="89"/>
      <c r="I7" s="89"/>
      <c r="J7" s="89"/>
      <c r="K7" s="89"/>
      <c r="L7" s="9"/>
      <c r="M7" s="9"/>
    </row>
    <row r="8" spans="1:13" ht="18" x14ac:dyDescent="0.25">
      <c r="A8" s="4"/>
      <c r="B8" s="89" t="s">
        <v>17</v>
      </c>
      <c r="C8" s="89"/>
      <c r="D8" s="89"/>
      <c r="E8" s="89"/>
      <c r="F8" s="89"/>
      <c r="G8" s="89"/>
      <c r="H8" s="89"/>
      <c r="I8" s="89"/>
      <c r="J8" s="89"/>
      <c r="K8" s="89"/>
      <c r="L8" s="9"/>
      <c r="M8" s="9"/>
    </row>
    <row r="9" spans="1:13" ht="18" x14ac:dyDescent="0.25">
      <c r="A9" s="4"/>
      <c r="B9" s="89" t="s">
        <v>40</v>
      </c>
      <c r="C9" s="89"/>
      <c r="D9" s="89"/>
      <c r="E9" s="89"/>
      <c r="F9" s="89"/>
      <c r="G9" s="89"/>
      <c r="H9" s="89"/>
      <c r="I9" s="89"/>
      <c r="J9" s="89"/>
      <c r="K9" s="89"/>
      <c r="L9" s="9"/>
      <c r="M9" s="9"/>
    </row>
    <row r="10" spans="1:13" ht="18.75" thickBot="1" x14ac:dyDescent="0.3">
      <c r="A10" s="5"/>
      <c r="B10" s="5"/>
      <c r="C10" s="5"/>
      <c r="D10" s="5"/>
      <c r="E10" s="5"/>
      <c r="F10" s="5"/>
      <c r="G10" s="5"/>
      <c r="H10" s="5"/>
      <c r="I10" s="5"/>
      <c r="J10" s="5"/>
      <c r="K10" s="5"/>
      <c r="L10" s="5"/>
      <c r="M10" s="5"/>
    </row>
    <row r="11" spans="1:13" ht="51" customHeight="1" thickBot="1" x14ac:dyDescent="0.3">
      <c r="A11" s="5"/>
      <c r="B11" s="90" t="s">
        <v>18</v>
      </c>
      <c r="C11" s="91"/>
      <c r="D11" s="91"/>
      <c r="E11" s="91"/>
      <c r="F11" s="91"/>
      <c r="G11" s="91"/>
      <c r="H11" s="91"/>
      <c r="I11" s="91"/>
      <c r="J11" s="91"/>
      <c r="K11" s="91"/>
      <c r="L11"/>
      <c r="M11"/>
    </row>
    <row r="12" spans="1:13" ht="18" x14ac:dyDescent="0.25">
      <c r="A12" s="5"/>
      <c r="B12" s="19"/>
      <c r="C12" s="19"/>
      <c r="D12" s="19"/>
      <c r="E12" s="19"/>
      <c r="F12" s="19"/>
      <c r="G12" s="19"/>
      <c r="H12" s="19"/>
      <c r="I12" s="19"/>
      <c r="J12" s="19"/>
      <c r="K12" s="19"/>
      <c r="L12"/>
      <c r="M12"/>
    </row>
    <row r="13" spans="1:13" ht="18" x14ac:dyDescent="0.25">
      <c r="A13" s="5"/>
      <c r="B13" s="19"/>
      <c r="C13" s="19"/>
      <c r="D13" s="19"/>
      <c r="E13" s="19"/>
      <c r="F13" s="19"/>
      <c r="G13" s="19"/>
      <c r="H13" s="19"/>
      <c r="I13" s="19"/>
      <c r="J13" s="19"/>
      <c r="K13" s="19"/>
      <c r="L13"/>
      <c r="M13"/>
    </row>
    <row r="14" spans="1:13" ht="18" x14ac:dyDescent="0.25">
      <c r="A14" s="5"/>
      <c r="B14" s="19"/>
      <c r="C14" s="19"/>
      <c r="D14" s="19"/>
      <c r="E14" s="19"/>
      <c r="F14" s="19"/>
      <c r="G14" s="19"/>
      <c r="H14" s="19"/>
      <c r="I14" s="19"/>
      <c r="J14" s="19"/>
      <c r="K14" s="19"/>
      <c r="L14"/>
      <c r="M14"/>
    </row>
    <row r="15" spans="1:13" ht="18" x14ac:dyDescent="0.25">
      <c r="A15" s="5"/>
      <c r="B15" s="19"/>
      <c r="C15" s="19"/>
      <c r="D15" s="19"/>
      <c r="E15" s="19"/>
      <c r="F15" s="19"/>
      <c r="G15" s="19"/>
      <c r="H15" s="19"/>
      <c r="I15" s="19"/>
      <c r="J15" s="19"/>
      <c r="K15" s="19"/>
      <c r="L15"/>
      <c r="M15"/>
    </row>
    <row r="16" spans="1:13" ht="18" x14ac:dyDescent="0.25">
      <c r="A16" s="5"/>
      <c r="B16" s="19"/>
      <c r="C16" s="19"/>
      <c r="D16" s="19"/>
      <c r="E16" s="19"/>
      <c r="F16" s="19"/>
      <c r="G16" s="19"/>
      <c r="H16" s="19"/>
      <c r="I16" s="19"/>
      <c r="J16" s="19"/>
      <c r="K16" s="19"/>
      <c r="L16"/>
      <c r="M16"/>
    </row>
    <row r="17" spans="1:16" ht="18" x14ac:dyDescent="0.25">
      <c r="A17" s="5"/>
      <c r="B17" s="19"/>
      <c r="C17" s="19"/>
      <c r="D17" s="19"/>
      <c r="E17" s="19"/>
      <c r="F17" s="19"/>
      <c r="G17" s="19"/>
      <c r="H17" s="19"/>
      <c r="I17" s="19"/>
      <c r="J17" s="19"/>
      <c r="K17" s="19"/>
      <c r="L17"/>
      <c r="M17"/>
    </row>
    <row r="18" spans="1:16" ht="18" x14ac:dyDescent="0.25">
      <c r="A18" s="5"/>
      <c r="B18" s="19"/>
      <c r="C18" s="19"/>
      <c r="D18" s="19"/>
      <c r="E18" s="19"/>
      <c r="F18" s="19"/>
      <c r="G18" s="19"/>
      <c r="H18" s="19"/>
      <c r="I18" s="19"/>
      <c r="J18" s="19"/>
      <c r="K18" s="19"/>
      <c r="L18"/>
      <c r="M18"/>
    </row>
    <row r="19" spans="1:16" x14ac:dyDescent="0.2">
      <c r="A19" s="6"/>
      <c r="B19" s="83"/>
      <c r="C19" s="83"/>
      <c r="D19" s="83"/>
      <c r="E19" s="7"/>
      <c r="F19" s="7"/>
      <c r="G19" s="7"/>
      <c r="H19" s="7"/>
      <c r="I19" s="7"/>
      <c r="J19" s="7"/>
      <c r="K19" s="7"/>
    </row>
    <row r="20" spans="1:16" ht="13.5" thickBot="1" x14ac:dyDescent="0.25">
      <c r="A20" s="6"/>
      <c r="B20" s="7"/>
      <c r="C20" s="7"/>
      <c r="D20" s="7"/>
      <c r="E20" s="7"/>
      <c r="F20" s="7"/>
      <c r="G20" s="7"/>
      <c r="H20" s="7"/>
      <c r="I20" s="7"/>
      <c r="J20" s="7"/>
      <c r="K20" s="7"/>
    </row>
    <row r="21" spans="1:16" ht="31.5" customHeight="1" x14ac:dyDescent="0.2">
      <c r="B21" s="94" t="s">
        <v>12</v>
      </c>
      <c r="C21" s="84" t="s">
        <v>13</v>
      </c>
      <c r="D21" s="84" t="s">
        <v>2</v>
      </c>
      <c r="E21" s="84" t="s">
        <v>32</v>
      </c>
      <c r="F21" s="84" t="s">
        <v>33</v>
      </c>
      <c r="G21" s="84" t="s">
        <v>34</v>
      </c>
      <c r="H21" s="84" t="s">
        <v>35</v>
      </c>
      <c r="I21" s="84" t="s">
        <v>36</v>
      </c>
      <c r="J21" s="84" t="s">
        <v>37</v>
      </c>
      <c r="K21" s="86" t="s">
        <v>38</v>
      </c>
    </row>
    <row r="22" spans="1:16" ht="42" customHeight="1" x14ac:dyDescent="0.2">
      <c r="B22" s="95"/>
      <c r="C22" s="85"/>
      <c r="D22" s="85"/>
      <c r="E22" s="85"/>
      <c r="F22" s="85"/>
      <c r="G22" s="85"/>
      <c r="H22" s="85"/>
      <c r="I22" s="85"/>
      <c r="J22" s="85"/>
      <c r="K22" s="87"/>
    </row>
    <row r="23" spans="1:16" x14ac:dyDescent="0.2">
      <c r="B23" s="10" t="e">
        <f>+#REF!</f>
        <v>#REF!</v>
      </c>
      <c r="C23" s="22" t="s">
        <v>14</v>
      </c>
      <c r="D23" s="14" t="e">
        <f>+#REF!</f>
        <v>#REF!</v>
      </c>
      <c r="E23" s="92" t="e">
        <f>+GEOMEAN(D23:D28)</f>
        <v>#REF!</v>
      </c>
      <c r="F23" s="20" t="e">
        <f>50*(1-(($E$23-D23)/$E$23))</f>
        <v>#REF!</v>
      </c>
      <c r="G23" s="20" t="e">
        <f>50*(1-2*((ABS($E$23-D23))/$E$23))</f>
        <v>#REF!</v>
      </c>
      <c r="H23" s="21" t="e">
        <f>+IF(D23&lt;E23,F23,G23)</f>
        <v>#REF!</v>
      </c>
      <c r="I23" s="22"/>
      <c r="J23" s="22"/>
      <c r="K23" s="23" t="e">
        <f>+J23+I23+H23</f>
        <v>#REF!</v>
      </c>
      <c r="O23" s="11"/>
    </row>
    <row r="24" spans="1:16" x14ac:dyDescent="0.2">
      <c r="B24" s="10" t="e">
        <f>+#REF!</f>
        <v>#REF!</v>
      </c>
      <c r="C24" s="22" t="s">
        <v>14</v>
      </c>
      <c r="D24" s="14" t="e">
        <f>+#REF!</f>
        <v>#REF!</v>
      </c>
      <c r="E24" s="92"/>
      <c r="F24" s="20" t="e">
        <f>50*(1-(($E$23-D24)/$E$23))</f>
        <v>#REF!</v>
      </c>
      <c r="G24" s="20" t="e">
        <f>50*(1-2*((ABS($E$23-D24))/$E$23))</f>
        <v>#REF!</v>
      </c>
      <c r="H24" s="21" t="e">
        <f>+IF(D24&lt;E24,F24,G24)</f>
        <v>#REF!</v>
      </c>
      <c r="I24" s="22"/>
      <c r="J24" s="22"/>
      <c r="K24" s="23" t="e">
        <f>+J24+I24+H24</f>
        <v>#REF!</v>
      </c>
      <c r="O24" s="11"/>
      <c r="P24" s="2"/>
    </row>
    <row r="25" spans="1:16" x14ac:dyDescent="0.2">
      <c r="B25" s="10" t="e">
        <f>+#REF!</f>
        <v>#REF!</v>
      </c>
      <c r="C25" s="22" t="s">
        <v>14</v>
      </c>
      <c r="D25" s="14" t="e">
        <f>+#REF!</f>
        <v>#REF!</v>
      </c>
      <c r="E25" s="92"/>
      <c r="F25" s="20" t="e">
        <f>50*(1-(($E$23-D25)/$E$23))</f>
        <v>#REF!</v>
      </c>
      <c r="G25" s="20" t="e">
        <f>50*(1-2*((ABS($E$23-D25))/$E$23))</f>
        <v>#REF!</v>
      </c>
      <c r="H25" s="21" t="e">
        <f>+IF(D25&lt;E25,F25,G25)</f>
        <v>#REF!</v>
      </c>
      <c r="I25" s="22"/>
      <c r="J25" s="22"/>
      <c r="K25" s="23" t="e">
        <f>+J25+I25+H25</f>
        <v>#REF!</v>
      </c>
      <c r="O25" s="11"/>
    </row>
    <row r="26" spans="1:16" x14ac:dyDescent="0.2">
      <c r="B26" s="10" t="e">
        <f>+#REF!</f>
        <v>#REF!</v>
      </c>
      <c r="C26" s="22" t="s">
        <v>14</v>
      </c>
      <c r="D26" s="14" t="e">
        <f>+#REF!</f>
        <v>#REF!</v>
      </c>
      <c r="E26" s="92"/>
      <c r="F26" s="20" t="e">
        <f>50*(1-(($E$23-D26)/$E$23))</f>
        <v>#REF!</v>
      </c>
      <c r="G26" s="20" t="e">
        <f>50*(1-2*((ABS($E$23-D26))/$E$23))</f>
        <v>#REF!</v>
      </c>
      <c r="H26" s="21" t="e">
        <f>+IF(D26&lt;E26,F26,G26)</f>
        <v>#REF!</v>
      </c>
      <c r="I26" s="22"/>
      <c r="J26" s="22"/>
      <c r="K26" s="23" t="e">
        <f>+J26+I26+H26</f>
        <v>#REF!</v>
      </c>
      <c r="O26" s="11"/>
    </row>
    <row r="27" spans="1:16" ht="13.5" thickBot="1" x14ac:dyDescent="0.25">
      <c r="B27" s="12" t="e">
        <f>+#REF!</f>
        <v>#REF!</v>
      </c>
      <c r="C27" s="24" t="s">
        <v>14</v>
      </c>
      <c r="D27" s="25" t="e">
        <f>+#REF!</f>
        <v>#REF!</v>
      </c>
      <c r="E27" s="93"/>
      <c r="F27" s="26" t="e">
        <f>50*(1-(($E$23-D27)/$E$23))</f>
        <v>#REF!</v>
      </c>
      <c r="G27" s="26" t="e">
        <f>50*(1-2*((ABS($E$23-D27))/$E$23))</f>
        <v>#REF!</v>
      </c>
      <c r="H27" s="27" t="e">
        <f>+IF(D27&lt;E27,F27,G27)</f>
        <v>#REF!</v>
      </c>
      <c r="I27" s="24"/>
      <c r="J27" s="24"/>
      <c r="K27" s="28" t="e">
        <f>+J27+I27+H27</f>
        <v>#REF!</v>
      </c>
      <c r="O27" s="11"/>
    </row>
    <row r="28" spans="1:16" x14ac:dyDescent="0.2">
      <c r="C28" s="1">
        <v>1</v>
      </c>
      <c r="D28" s="17">
        <v>131946</v>
      </c>
      <c r="L28" s="1"/>
      <c r="M28" s="1"/>
    </row>
    <row r="29" spans="1:16" x14ac:dyDescent="0.2">
      <c r="D29" s="17"/>
      <c r="L29" s="1"/>
      <c r="M29" s="1"/>
    </row>
    <row r="30" spans="1:16" x14ac:dyDescent="0.2">
      <c r="D30" s="17"/>
      <c r="L30" s="1"/>
      <c r="M30" s="1"/>
    </row>
    <row r="31" spans="1:16" x14ac:dyDescent="0.2">
      <c r="C31" s="29"/>
      <c r="D31" s="17"/>
      <c r="L31" s="1"/>
      <c r="M31" s="1"/>
    </row>
    <row r="32" spans="1:16" x14ac:dyDescent="0.2">
      <c r="L32" s="1"/>
      <c r="M32" s="1"/>
    </row>
    <row r="33" spans="2:13" x14ac:dyDescent="0.2">
      <c r="L33" s="1"/>
      <c r="M33" s="1"/>
    </row>
    <row r="34" spans="2:13" x14ac:dyDescent="0.2">
      <c r="L34" s="1"/>
      <c r="M34" s="1"/>
    </row>
    <row r="35" spans="2:13" x14ac:dyDescent="0.2">
      <c r="B35" s="13" t="s">
        <v>15</v>
      </c>
      <c r="D35" s="11"/>
      <c r="L35" s="1"/>
      <c r="M35" s="1"/>
    </row>
    <row r="36" spans="2:13" x14ac:dyDescent="0.2">
      <c r="B36" s="13" t="s">
        <v>19</v>
      </c>
      <c r="D36" s="11"/>
      <c r="L36" s="1"/>
      <c r="M36" s="1"/>
    </row>
    <row r="37" spans="2:13" x14ac:dyDescent="0.2">
      <c r="B37" s="13" t="s">
        <v>20</v>
      </c>
      <c r="D37" s="11"/>
      <c r="L37" s="1"/>
      <c r="M37" s="1"/>
    </row>
    <row r="38" spans="2:13" x14ac:dyDescent="0.2">
      <c r="B38" s="13" t="s">
        <v>16</v>
      </c>
      <c r="L38" s="1"/>
      <c r="M38" s="1"/>
    </row>
    <row r="39" spans="2:13" x14ac:dyDescent="0.2">
      <c r="L39" s="1"/>
      <c r="M39" s="1"/>
    </row>
    <row r="40" spans="2:13" x14ac:dyDescent="0.2">
      <c r="L40" s="1"/>
      <c r="M40" s="1"/>
    </row>
    <row r="41" spans="2:13" x14ac:dyDescent="0.2">
      <c r="L41" s="1"/>
      <c r="M41" s="1"/>
    </row>
    <row r="42" spans="2:13" x14ac:dyDescent="0.2">
      <c r="L42" s="1"/>
      <c r="M42" s="1"/>
    </row>
    <row r="43" spans="2:13" x14ac:dyDescent="0.2">
      <c r="L43" s="1"/>
      <c r="M43" s="1"/>
    </row>
    <row r="44" spans="2:13" x14ac:dyDescent="0.2">
      <c r="L44" s="1"/>
      <c r="M44" s="1"/>
    </row>
    <row r="45" spans="2:13" x14ac:dyDescent="0.2">
      <c r="L45" s="1"/>
      <c r="M45" s="1"/>
    </row>
    <row r="46" spans="2:13" x14ac:dyDescent="0.2">
      <c r="D46" s="15"/>
      <c r="L46" s="1"/>
      <c r="M46" s="1"/>
    </row>
    <row r="47" spans="2:13" x14ac:dyDescent="0.2">
      <c r="C47" s="1" t="s">
        <v>39</v>
      </c>
      <c r="D47" s="15">
        <v>131946</v>
      </c>
      <c r="L47" s="1"/>
      <c r="M47" s="1"/>
    </row>
    <row r="48" spans="2:13" x14ac:dyDescent="0.2">
      <c r="D48" s="15"/>
      <c r="L48" s="1"/>
      <c r="M48" s="1"/>
    </row>
    <row r="49" spans="2:13" x14ac:dyDescent="0.2">
      <c r="B49" s="1" t="s">
        <v>26</v>
      </c>
      <c r="D49" s="15" t="e">
        <f>+HARMEAN(D23:D27)</f>
        <v>#REF!</v>
      </c>
      <c r="L49" s="1"/>
      <c r="M49" s="1"/>
    </row>
    <row r="50" spans="2:13" x14ac:dyDescent="0.2">
      <c r="B50" s="1" t="s">
        <v>27</v>
      </c>
      <c r="D50" s="15" t="e">
        <f>+GEOMEAN(D23:D27,D47)</f>
        <v>#REF!</v>
      </c>
      <c r="L50" s="1"/>
      <c r="M50" s="1"/>
    </row>
    <row r="51" spans="2:13" x14ac:dyDescent="0.2">
      <c r="B51" s="1" t="s">
        <v>28</v>
      </c>
      <c r="D51" s="15" t="e">
        <f>+AVERAGE(D23:D27)</f>
        <v>#REF!</v>
      </c>
      <c r="L51" s="1"/>
      <c r="M51" s="1"/>
    </row>
    <row r="52" spans="2:13" x14ac:dyDescent="0.2">
      <c r="D52" s="15"/>
      <c r="L52" s="1"/>
      <c r="M52" s="1"/>
    </row>
    <row r="53" spans="2:13" x14ac:dyDescent="0.2">
      <c r="D53" s="15"/>
      <c r="L53" s="1"/>
      <c r="M53" s="1"/>
    </row>
    <row r="54" spans="2:13" x14ac:dyDescent="0.2">
      <c r="C54" s="1" t="s">
        <v>33</v>
      </c>
      <c r="D54" s="15"/>
      <c r="E54" s="1" t="s">
        <v>34</v>
      </c>
      <c r="L54" s="1"/>
      <c r="M54" s="1"/>
    </row>
    <row r="55" spans="2:13" x14ac:dyDescent="0.2">
      <c r="B55" s="16" t="s">
        <v>29</v>
      </c>
      <c r="D55" s="15"/>
    </row>
    <row r="56" spans="2:13" x14ac:dyDescent="0.2">
      <c r="B56" s="1" t="s">
        <v>22</v>
      </c>
      <c r="C56" s="18" t="e">
        <f>50*(1-(($D$49-B56)/$D$49))</f>
        <v>#REF!</v>
      </c>
      <c r="D56" s="15">
        <v>117242</v>
      </c>
      <c r="E56" s="18" t="e">
        <f>50*(1-(2*(($D$49-D56)/$D$49)))</f>
        <v>#REF!</v>
      </c>
    </row>
    <row r="57" spans="2:13" x14ac:dyDescent="0.2">
      <c r="B57" s="1" t="s">
        <v>21</v>
      </c>
      <c r="C57" s="18" t="e">
        <f>50*(1-(($D$49-B57)/$D$49))</f>
        <v>#REF!</v>
      </c>
      <c r="D57" s="15">
        <v>121365</v>
      </c>
      <c r="E57" s="18" t="e">
        <f>50*(1-2*(($D$49-D57)/$D$49))</f>
        <v>#REF!</v>
      </c>
    </row>
    <row r="58" spans="2:13" x14ac:dyDescent="0.2">
      <c r="B58" s="1" t="s">
        <v>25</v>
      </c>
      <c r="C58" s="18" t="e">
        <f>50*(1-(($D$49-B58)/$D$49))</f>
        <v>#REF!</v>
      </c>
      <c r="D58" s="15">
        <v>124031</v>
      </c>
      <c r="E58" s="18" t="e">
        <f>50*(1-2*(($D$49-D58)/$D$49))</f>
        <v>#REF!</v>
      </c>
    </row>
    <row r="59" spans="2:13" x14ac:dyDescent="0.2">
      <c r="B59" s="1" t="s">
        <v>23</v>
      </c>
      <c r="C59" s="18" t="e">
        <f>50*(1-(($D$49-B59)/$D$49))</f>
        <v>#REF!</v>
      </c>
      <c r="D59" s="15">
        <v>128833</v>
      </c>
      <c r="E59" s="18" t="e">
        <f>50*(1-(2*(($D$49-D59)/$D$49)))</f>
        <v>#REF!</v>
      </c>
    </row>
    <row r="60" spans="2:13" x14ac:dyDescent="0.2">
      <c r="B60" s="1" t="s">
        <v>24</v>
      </c>
      <c r="C60" s="18" t="e">
        <f>50*(1-(($D$49-B60)/$D$49))</f>
        <v>#REF!</v>
      </c>
      <c r="D60" s="15">
        <v>121561</v>
      </c>
      <c r="E60" s="18" t="e">
        <f>50*(1-2*(($D$49-D60)/$D$49))</f>
        <v>#REF!</v>
      </c>
    </row>
    <row r="61" spans="2:13" x14ac:dyDescent="0.2">
      <c r="D61" s="15"/>
    </row>
    <row r="62" spans="2:13" x14ac:dyDescent="0.2">
      <c r="C62" s="1" t="s">
        <v>33</v>
      </c>
      <c r="D62" s="15"/>
      <c r="E62" s="1" t="s">
        <v>34</v>
      </c>
    </row>
    <row r="63" spans="2:13" x14ac:dyDescent="0.2">
      <c r="B63" s="16" t="s">
        <v>30</v>
      </c>
      <c r="D63" s="15"/>
    </row>
    <row r="64" spans="2:13" x14ac:dyDescent="0.2">
      <c r="B64" s="1" t="s">
        <v>22</v>
      </c>
      <c r="C64" s="18" t="e">
        <f>50*(1-(($D$50-B64)/$D$50))</f>
        <v>#REF!</v>
      </c>
      <c r="D64" s="15">
        <v>117242</v>
      </c>
      <c r="E64" s="18" t="e">
        <f>50*(1-2*(($D$50-D64)/$D$50))</f>
        <v>#REF!</v>
      </c>
    </row>
    <row r="65" spans="2:5" x14ac:dyDescent="0.2">
      <c r="B65" s="1" t="s">
        <v>21</v>
      </c>
      <c r="C65" s="18" t="e">
        <f>50*(1-(($D$50-B65)/$D$50))</f>
        <v>#REF!</v>
      </c>
      <c r="D65" s="15">
        <v>121365</v>
      </c>
      <c r="E65" s="18" t="e">
        <f>50*(1-2*(($D$50-D65)/$D$50))</f>
        <v>#REF!</v>
      </c>
    </row>
    <row r="66" spans="2:5" x14ac:dyDescent="0.2">
      <c r="B66" s="1" t="s">
        <v>25</v>
      </c>
      <c r="C66" s="18" t="e">
        <f>50*(1-(($D$50-B66)/$D$50))</f>
        <v>#REF!</v>
      </c>
      <c r="D66" s="15">
        <v>124031</v>
      </c>
      <c r="E66" s="18" t="e">
        <f>50*(1-2*(($D$50-D66)/$D$50))</f>
        <v>#REF!</v>
      </c>
    </row>
    <row r="67" spans="2:5" x14ac:dyDescent="0.2">
      <c r="B67" s="1" t="s">
        <v>23</v>
      </c>
      <c r="C67" s="18" t="e">
        <f>50*(1-(($D$50-B67)/$D$50))</f>
        <v>#REF!</v>
      </c>
      <c r="D67" s="15">
        <v>128833</v>
      </c>
      <c r="E67" s="18" t="e">
        <f>50*(1-2*(($D$50-D67)/$D$50))</f>
        <v>#REF!</v>
      </c>
    </row>
    <row r="68" spans="2:5" x14ac:dyDescent="0.2">
      <c r="B68" s="1" t="s">
        <v>24</v>
      </c>
      <c r="C68" s="18" t="e">
        <f>50*(1-(($D$50-B68)/$D$50))</f>
        <v>#REF!</v>
      </c>
      <c r="D68" s="15">
        <v>121561</v>
      </c>
      <c r="E68" s="18" t="e">
        <f>50*(1-2*(($D$50-D68)/$D$50))</f>
        <v>#REF!</v>
      </c>
    </row>
    <row r="69" spans="2:5" x14ac:dyDescent="0.2">
      <c r="D69" s="15"/>
    </row>
    <row r="70" spans="2:5" x14ac:dyDescent="0.2">
      <c r="C70" s="1" t="s">
        <v>33</v>
      </c>
      <c r="D70" s="15"/>
      <c r="E70" s="1" t="s">
        <v>34</v>
      </c>
    </row>
    <row r="71" spans="2:5" x14ac:dyDescent="0.2">
      <c r="B71" s="16" t="s">
        <v>31</v>
      </c>
      <c r="D71" s="15"/>
    </row>
    <row r="72" spans="2:5" x14ac:dyDescent="0.2">
      <c r="B72" s="1" t="s">
        <v>22</v>
      </c>
      <c r="C72" s="18" t="e">
        <f>50*(1-(($D$51-B72)/$D$51))</f>
        <v>#REF!</v>
      </c>
      <c r="D72" s="15">
        <v>117242</v>
      </c>
      <c r="E72" s="18" t="e">
        <f>50*(1-2*(($D$51-D72)/$D$51))</f>
        <v>#REF!</v>
      </c>
    </row>
    <row r="73" spans="2:5" x14ac:dyDescent="0.2">
      <c r="B73" s="1" t="s">
        <v>21</v>
      </c>
      <c r="C73" s="18" t="e">
        <f>50*(1-(($D$51-B73)/$D$51))</f>
        <v>#REF!</v>
      </c>
      <c r="D73" s="15">
        <v>121365</v>
      </c>
      <c r="E73" s="18" t="e">
        <f>50*(1-2*(($D$51-D73)/$D$51))</f>
        <v>#REF!</v>
      </c>
    </row>
    <row r="74" spans="2:5" x14ac:dyDescent="0.2">
      <c r="B74" s="1" t="s">
        <v>25</v>
      </c>
      <c r="C74" s="18" t="e">
        <f>50*(1-(($D$51-B74)/$D$51))</f>
        <v>#REF!</v>
      </c>
      <c r="D74" s="15">
        <v>124031</v>
      </c>
      <c r="E74" s="18" t="e">
        <f>50*(1-2*(($D$51-D74)/$D$51))</f>
        <v>#REF!</v>
      </c>
    </row>
    <row r="75" spans="2:5" x14ac:dyDescent="0.2">
      <c r="B75" s="1" t="s">
        <v>23</v>
      </c>
      <c r="C75" s="18" t="e">
        <f>50*(1-(($D$51-B75)/$D$51))</f>
        <v>#REF!</v>
      </c>
      <c r="D75" s="15">
        <v>128833</v>
      </c>
      <c r="E75" s="18" t="e">
        <f>50*(1-2*(($D$51-D75)/$D$51))</f>
        <v>#REF!</v>
      </c>
    </row>
    <row r="76" spans="2:5" x14ac:dyDescent="0.2">
      <c r="B76" s="1" t="s">
        <v>24</v>
      </c>
      <c r="C76" s="18" t="e">
        <f>50*(1-(($D$51-B76)/$D$51))</f>
        <v>#REF!</v>
      </c>
      <c r="D76" s="15">
        <v>121561</v>
      </c>
      <c r="E76" s="18" t="e">
        <f>50*(1-2*(($D$51-D76)/$D$51))</f>
        <v>#REF!</v>
      </c>
    </row>
    <row r="86" ht="3" customHeight="1" x14ac:dyDescent="0.2"/>
  </sheetData>
  <mergeCells count="17">
    <mergeCell ref="E23:E27"/>
    <mergeCell ref="B21:B22"/>
    <mergeCell ref="C21:C22"/>
    <mergeCell ref="D21:D22"/>
    <mergeCell ref="E21:E22"/>
    <mergeCell ref="J21:J22"/>
    <mergeCell ref="B2:D6"/>
    <mergeCell ref="B7:K7"/>
    <mergeCell ref="B8:K8"/>
    <mergeCell ref="B9:K9"/>
    <mergeCell ref="B11:K11"/>
    <mergeCell ref="B19:D19"/>
    <mergeCell ref="K21:K22"/>
    <mergeCell ref="G21:G22"/>
    <mergeCell ref="H21:H22"/>
    <mergeCell ref="I21:I22"/>
    <mergeCell ref="F21:F22"/>
  </mergeCells>
  <printOptions horizontalCentered="1" verticalCentered="1"/>
  <pageMargins left="0.39370078740157483" right="0.39370078740157483" top="0.39370078740157483" bottom="0.39370078740157483" header="0" footer="0"/>
  <pageSetup scale="60"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83"/>
  <sheetViews>
    <sheetView view="pageBreakPreview" topLeftCell="A10" zoomScale="70" zoomScaleNormal="100" zoomScaleSheetLayoutView="70" workbookViewId="0">
      <selection activeCell="E23" sqref="E23:E27"/>
    </sheetView>
  </sheetViews>
  <sheetFormatPr baseColWidth="10" defaultRowHeight="12.75" x14ac:dyDescent="0.2"/>
  <cols>
    <col min="1" max="1" width="1.28515625" style="1" customWidth="1"/>
    <col min="2" max="2" width="52.5703125" style="1" customWidth="1"/>
    <col min="3" max="4" width="18.28515625" style="1" customWidth="1"/>
    <col min="5" max="5" width="18.85546875" style="1" customWidth="1"/>
    <col min="6" max="11" width="18.28515625" style="1" customWidth="1"/>
    <col min="12" max="12" width="1.5703125" style="2" customWidth="1"/>
    <col min="13" max="13" width="19.5703125" style="2" customWidth="1"/>
    <col min="14" max="14" width="0" style="1" hidden="1" customWidth="1"/>
    <col min="15" max="15" width="10.28515625" style="1" hidden="1" customWidth="1"/>
    <col min="16" max="16384" width="11.42578125" style="1"/>
  </cols>
  <sheetData>
    <row r="2" spans="1:13" x14ac:dyDescent="0.2">
      <c r="B2" s="88"/>
      <c r="C2" s="88"/>
      <c r="D2" s="88"/>
      <c r="E2" s="8"/>
      <c r="F2" s="8"/>
      <c r="G2" s="8"/>
      <c r="H2" s="8"/>
      <c r="I2" s="8"/>
      <c r="J2" s="8"/>
      <c r="K2" s="8"/>
    </row>
    <row r="3" spans="1:13" x14ac:dyDescent="0.2">
      <c r="B3" s="88"/>
      <c r="C3" s="88"/>
      <c r="D3" s="88"/>
      <c r="E3" s="8"/>
      <c r="F3" s="8"/>
      <c r="G3" s="8"/>
      <c r="H3" s="8"/>
      <c r="I3" s="8"/>
      <c r="J3" s="8"/>
      <c r="K3" s="8"/>
    </row>
    <row r="4" spans="1:13" x14ac:dyDescent="0.2">
      <c r="B4" s="88"/>
      <c r="C4" s="88"/>
      <c r="D4" s="88"/>
      <c r="E4" s="8"/>
      <c r="F4" s="8"/>
      <c r="G4" s="8"/>
      <c r="H4" s="8"/>
      <c r="I4" s="8"/>
      <c r="J4" s="8"/>
      <c r="K4" s="8"/>
    </row>
    <row r="5" spans="1:13" x14ac:dyDescent="0.2">
      <c r="B5" s="88"/>
      <c r="C5" s="88"/>
      <c r="D5" s="88"/>
      <c r="E5" s="8"/>
      <c r="F5" s="8"/>
      <c r="G5" s="8"/>
      <c r="H5" s="8"/>
      <c r="I5" s="8"/>
      <c r="J5" s="8"/>
      <c r="K5" s="8"/>
    </row>
    <row r="6" spans="1:13" x14ac:dyDescent="0.2">
      <c r="A6" s="3"/>
      <c r="B6" s="88"/>
      <c r="C6" s="88"/>
      <c r="D6" s="88"/>
      <c r="E6" s="8"/>
      <c r="F6" s="8"/>
      <c r="G6" s="8"/>
      <c r="H6" s="8"/>
      <c r="I6" s="8"/>
      <c r="J6" s="8"/>
      <c r="K6" s="8"/>
    </row>
    <row r="7" spans="1:13" ht="18" x14ac:dyDescent="0.25">
      <c r="A7" s="4"/>
      <c r="B7" s="89" t="s">
        <v>1</v>
      </c>
      <c r="C7" s="89"/>
      <c r="D7" s="89"/>
      <c r="E7" s="89"/>
      <c r="F7" s="89"/>
      <c r="G7" s="89"/>
      <c r="H7" s="89"/>
      <c r="I7" s="89"/>
      <c r="J7" s="89"/>
      <c r="K7" s="89"/>
      <c r="L7" s="9"/>
      <c r="M7" s="9"/>
    </row>
    <row r="8" spans="1:13" ht="18" x14ac:dyDescent="0.25">
      <c r="A8" s="4"/>
      <c r="B8" s="89" t="s">
        <v>17</v>
      </c>
      <c r="C8" s="89"/>
      <c r="D8" s="89"/>
      <c r="E8" s="89"/>
      <c r="F8" s="89"/>
      <c r="G8" s="89"/>
      <c r="H8" s="89"/>
      <c r="I8" s="89"/>
      <c r="J8" s="89"/>
      <c r="K8" s="89"/>
      <c r="L8" s="9"/>
      <c r="M8" s="9"/>
    </row>
    <row r="9" spans="1:13" ht="18" x14ac:dyDescent="0.25">
      <c r="A9" s="4"/>
      <c r="B9" s="89" t="s">
        <v>40</v>
      </c>
      <c r="C9" s="89"/>
      <c r="D9" s="89"/>
      <c r="E9" s="89"/>
      <c r="F9" s="89"/>
      <c r="G9" s="89"/>
      <c r="H9" s="89"/>
      <c r="I9" s="89"/>
      <c r="J9" s="89"/>
      <c r="K9" s="89"/>
      <c r="L9" s="9"/>
      <c r="M9" s="9"/>
    </row>
    <row r="10" spans="1:13" ht="18.75" thickBot="1" x14ac:dyDescent="0.3">
      <c r="A10" s="5"/>
      <c r="B10" s="5"/>
      <c r="C10" s="5"/>
      <c r="D10" s="5"/>
      <c r="E10" s="5"/>
      <c r="F10" s="5"/>
      <c r="G10" s="5"/>
      <c r="H10" s="5"/>
      <c r="I10" s="5"/>
      <c r="J10" s="5"/>
      <c r="K10" s="5"/>
      <c r="L10" s="5"/>
      <c r="M10" s="5"/>
    </row>
    <row r="11" spans="1:13" ht="51" customHeight="1" thickBot="1" x14ac:dyDescent="0.3">
      <c r="A11" s="5"/>
      <c r="B11" s="90" t="s">
        <v>18</v>
      </c>
      <c r="C11" s="91"/>
      <c r="D11" s="91"/>
      <c r="E11" s="91"/>
      <c r="F11" s="91"/>
      <c r="G11" s="91"/>
      <c r="H11" s="91"/>
      <c r="I11" s="91"/>
      <c r="J11" s="91"/>
      <c r="K11" s="91"/>
      <c r="L11"/>
      <c r="M11"/>
    </row>
    <row r="12" spans="1:13" ht="18" x14ac:dyDescent="0.25">
      <c r="A12" s="5"/>
      <c r="B12" s="19"/>
      <c r="C12" s="19"/>
      <c r="D12" s="19"/>
      <c r="E12" s="19"/>
      <c r="F12" s="19"/>
      <c r="G12" s="19"/>
      <c r="H12" s="19"/>
      <c r="I12" s="19"/>
      <c r="J12" s="19"/>
      <c r="K12" s="19"/>
      <c r="L12"/>
      <c r="M12"/>
    </row>
    <row r="13" spans="1:13" ht="18" x14ac:dyDescent="0.25">
      <c r="A13" s="5"/>
      <c r="B13" s="19"/>
      <c r="C13" s="19"/>
      <c r="D13" s="19"/>
      <c r="E13" s="19"/>
      <c r="F13" s="19"/>
      <c r="G13" s="19"/>
      <c r="H13" s="19"/>
      <c r="I13" s="19"/>
      <c r="J13" s="19"/>
      <c r="K13" s="19"/>
      <c r="L13"/>
      <c r="M13"/>
    </row>
    <row r="14" spans="1:13" ht="18" x14ac:dyDescent="0.25">
      <c r="A14" s="5"/>
      <c r="B14" s="19"/>
      <c r="C14" s="19"/>
      <c r="D14" s="19"/>
      <c r="E14" s="19"/>
      <c r="F14" s="19"/>
      <c r="G14" s="19"/>
      <c r="H14" s="19"/>
      <c r="I14" s="19"/>
      <c r="J14" s="19"/>
      <c r="K14" s="19"/>
      <c r="L14"/>
      <c r="M14"/>
    </row>
    <row r="15" spans="1:13" ht="18" x14ac:dyDescent="0.25">
      <c r="A15" s="5"/>
      <c r="B15" s="19"/>
      <c r="C15" s="19"/>
      <c r="D15" s="19"/>
      <c r="E15" s="19"/>
      <c r="F15" s="19"/>
      <c r="G15" s="19"/>
      <c r="H15" s="19"/>
      <c r="I15" s="19"/>
      <c r="J15" s="19"/>
      <c r="K15" s="19"/>
      <c r="L15"/>
      <c r="M15"/>
    </row>
    <row r="16" spans="1:13" ht="18" x14ac:dyDescent="0.25">
      <c r="A16" s="5"/>
      <c r="B16" s="19"/>
      <c r="C16" s="19"/>
      <c r="D16" s="19"/>
      <c r="E16" s="19"/>
      <c r="F16" s="19"/>
      <c r="G16" s="19"/>
      <c r="H16" s="19"/>
      <c r="I16" s="19"/>
      <c r="J16" s="19"/>
      <c r="K16" s="19"/>
      <c r="L16"/>
      <c r="M16"/>
    </row>
    <row r="17" spans="1:16" ht="18" x14ac:dyDescent="0.25">
      <c r="A17" s="5"/>
      <c r="B17" s="19"/>
      <c r="C17" s="19"/>
      <c r="D17" s="19"/>
      <c r="E17" s="19"/>
      <c r="F17" s="19"/>
      <c r="G17" s="19"/>
      <c r="H17" s="19"/>
      <c r="I17" s="19"/>
      <c r="J17" s="19"/>
      <c r="K17" s="19"/>
      <c r="L17"/>
      <c r="M17"/>
    </row>
    <row r="18" spans="1:16" ht="18" x14ac:dyDescent="0.25">
      <c r="A18" s="5"/>
      <c r="B18" s="19"/>
      <c r="C18" s="19"/>
      <c r="D18" s="19"/>
      <c r="E18" s="19"/>
      <c r="F18" s="19"/>
      <c r="G18" s="19"/>
      <c r="H18" s="19"/>
      <c r="I18" s="19"/>
      <c r="J18" s="19"/>
      <c r="K18" s="19"/>
      <c r="L18"/>
      <c r="M18"/>
    </row>
    <row r="19" spans="1:16" x14ac:dyDescent="0.2">
      <c r="A19" s="6"/>
      <c r="B19" s="83"/>
      <c r="C19" s="83"/>
      <c r="D19" s="83"/>
      <c r="E19" s="7"/>
      <c r="F19" s="7"/>
      <c r="G19" s="7"/>
      <c r="H19" s="7"/>
      <c r="I19" s="7"/>
      <c r="J19" s="7"/>
      <c r="K19" s="7"/>
    </row>
    <row r="20" spans="1:16" ht="13.5" thickBot="1" x14ac:dyDescent="0.25">
      <c r="A20" s="6"/>
      <c r="B20" s="7"/>
      <c r="C20" s="7"/>
      <c r="D20" s="7"/>
      <c r="E20" s="7"/>
      <c r="F20" s="7"/>
      <c r="G20" s="7"/>
      <c r="H20" s="7"/>
      <c r="I20" s="7"/>
      <c r="J20" s="7"/>
      <c r="K20" s="7"/>
    </row>
    <row r="21" spans="1:16" ht="31.5" customHeight="1" x14ac:dyDescent="0.2">
      <c r="B21" s="94" t="s">
        <v>12</v>
      </c>
      <c r="C21" s="84" t="s">
        <v>13</v>
      </c>
      <c r="D21" s="84" t="s">
        <v>2</v>
      </c>
      <c r="E21" s="84" t="s">
        <v>32</v>
      </c>
      <c r="F21" s="84" t="s">
        <v>33</v>
      </c>
      <c r="G21" s="84" t="s">
        <v>34</v>
      </c>
      <c r="H21" s="84" t="s">
        <v>35</v>
      </c>
      <c r="I21" s="84" t="s">
        <v>36</v>
      </c>
      <c r="J21" s="84" t="s">
        <v>37</v>
      </c>
      <c r="K21" s="86" t="s">
        <v>38</v>
      </c>
    </row>
    <row r="22" spans="1:16" ht="42" customHeight="1" x14ac:dyDescent="0.2">
      <c r="B22" s="95"/>
      <c r="C22" s="85"/>
      <c r="D22" s="85"/>
      <c r="E22" s="85"/>
      <c r="F22" s="85"/>
      <c r="G22" s="85"/>
      <c r="H22" s="85"/>
      <c r="I22" s="85"/>
      <c r="J22" s="85"/>
      <c r="K22" s="87"/>
    </row>
    <row r="23" spans="1:16" x14ac:dyDescent="0.2">
      <c r="B23" s="10" t="e">
        <f>+#REF!</f>
        <v>#REF!</v>
      </c>
      <c r="C23" s="22" t="s">
        <v>14</v>
      </c>
      <c r="D23" s="14" t="e">
        <f>+#REF!</f>
        <v>#REF!</v>
      </c>
      <c r="E23" s="92" t="e">
        <f>+AVERAGE(AVERAGE(D23:D27),MIN(D23:D27))</f>
        <v>#REF!</v>
      </c>
      <c r="F23" s="20" t="e">
        <f>50*(1-(($E$23-D23)/$E$23))</f>
        <v>#REF!</v>
      </c>
      <c r="G23" s="20" t="e">
        <f>50*(1-2*((ABS($E$23-D23))/$E$23))</f>
        <v>#REF!</v>
      </c>
      <c r="H23" s="21" t="e">
        <f>+IF(D23&lt;E23,F23,G23)</f>
        <v>#REF!</v>
      </c>
      <c r="I23" s="22"/>
      <c r="J23" s="22"/>
      <c r="K23" s="23" t="e">
        <f>+J23+I23+H23</f>
        <v>#REF!</v>
      </c>
      <c r="O23" s="11"/>
    </row>
    <row r="24" spans="1:16" x14ac:dyDescent="0.2">
      <c r="B24" s="10" t="e">
        <f>+#REF!</f>
        <v>#REF!</v>
      </c>
      <c r="C24" s="22" t="s">
        <v>14</v>
      </c>
      <c r="D24" s="14" t="e">
        <f>+#REF!</f>
        <v>#REF!</v>
      </c>
      <c r="E24" s="92"/>
      <c r="F24" s="20" t="e">
        <f>50*(1-(($E$23-D24)/$E$23))</f>
        <v>#REF!</v>
      </c>
      <c r="G24" s="20" t="e">
        <f>50*(1-2*((ABS($E$23-D24))/$E$23))</f>
        <v>#REF!</v>
      </c>
      <c r="H24" s="21" t="e">
        <f>+IF(D24&lt;E24,F24,G24)</f>
        <v>#REF!</v>
      </c>
      <c r="I24" s="22"/>
      <c r="J24" s="22"/>
      <c r="K24" s="23" t="e">
        <f>+J24+I24+H24</f>
        <v>#REF!</v>
      </c>
      <c r="O24" s="11"/>
      <c r="P24" s="2"/>
    </row>
    <row r="25" spans="1:16" x14ac:dyDescent="0.2">
      <c r="B25" s="10" t="e">
        <f>+#REF!</f>
        <v>#REF!</v>
      </c>
      <c r="C25" s="22" t="s">
        <v>14</v>
      </c>
      <c r="D25" s="14" t="e">
        <f>+#REF!</f>
        <v>#REF!</v>
      </c>
      <c r="E25" s="92"/>
      <c r="F25" s="20" t="e">
        <f>50*(1-(($E$23-D25)/$E$23))</f>
        <v>#REF!</v>
      </c>
      <c r="G25" s="20" t="e">
        <f>50*(1-2*((ABS($E$23-D25))/$E$23))</f>
        <v>#REF!</v>
      </c>
      <c r="H25" s="21" t="e">
        <f>+IF(D25&lt;E25,F25,G25)</f>
        <v>#REF!</v>
      </c>
      <c r="I25" s="22"/>
      <c r="J25" s="22"/>
      <c r="K25" s="23" t="e">
        <f>+J25+I25+H25</f>
        <v>#REF!</v>
      </c>
      <c r="O25" s="11"/>
    </row>
    <row r="26" spans="1:16" x14ac:dyDescent="0.2">
      <c r="B26" s="10" t="e">
        <f>+#REF!</f>
        <v>#REF!</v>
      </c>
      <c r="C26" s="22" t="s">
        <v>14</v>
      </c>
      <c r="D26" s="14" t="e">
        <f>+#REF!</f>
        <v>#REF!</v>
      </c>
      <c r="E26" s="92"/>
      <c r="F26" s="20" t="e">
        <f>50*(1-(($E$23-D26)/$E$23))</f>
        <v>#REF!</v>
      </c>
      <c r="G26" s="20" t="e">
        <f>50*(1-2*((ABS($E$23-D26))/$E$23))</f>
        <v>#REF!</v>
      </c>
      <c r="H26" s="21" t="e">
        <f>+IF(D26&lt;E26,F26,G26)</f>
        <v>#REF!</v>
      </c>
      <c r="I26" s="22"/>
      <c r="J26" s="22"/>
      <c r="K26" s="23" t="e">
        <f>+J26+I26+H26</f>
        <v>#REF!</v>
      </c>
      <c r="O26" s="11"/>
    </row>
    <row r="27" spans="1:16" ht="13.5" thickBot="1" x14ac:dyDescent="0.25">
      <c r="B27" s="12" t="e">
        <f>+#REF!</f>
        <v>#REF!</v>
      </c>
      <c r="C27" s="24" t="s">
        <v>14</v>
      </c>
      <c r="D27" s="25" t="e">
        <f>+#REF!</f>
        <v>#REF!</v>
      </c>
      <c r="E27" s="93"/>
      <c r="F27" s="26" t="e">
        <f>50*(1-(($E$23-D27)/$E$23))</f>
        <v>#REF!</v>
      </c>
      <c r="G27" s="26" t="e">
        <f>50*(1-2*((ABS($E$23-D27))/$E$23))</f>
        <v>#REF!</v>
      </c>
      <c r="H27" s="27" t="e">
        <f>+IF(D27&lt;E27,F27,G27)</f>
        <v>#REF!</v>
      </c>
      <c r="I27" s="24"/>
      <c r="J27" s="24"/>
      <c r="K27" s="28" t="e">
        <f>+J27+I27+H27</f>
        <v>#REF!</v>
      </c>
      <c r="O27" s="11"/>
    </row>
    <row r="28" spans="1:16" x14ac:dyDescent="0.2">
      <c r="L28" s="1"/>
      <c r="M28" s="1"/>
    </row>
    <row r="29" spans="1:16" x14ac:dyDescent="0.2">
      <c r="L29" s="1"/>
      <c r="M29" s="1"/>
    </row>
    <row r="30" spans="1:16" x14ac:dyDescent="0.2">
      <c r="L30" s="1"/>
      <c r="M30" s="1"/>
    </row>
    <row r="31" spans="1:16" x14ac:dyDescent="0.2">
      <c r="L31" s="1"/>
      <c r="M31" s="1"/>
    </row>
    <row r="32" spans="1:16" x14ac:dyDescent="0.2">
      <c r="B32" s="13" t="s">
        <v>15</v>
      </c>
      <c r="L32" s="1"/>
      <c r="M32" s="1"/>
    </row>
    <row r="33" spans="2:13" x14ac:dyDescent="0.2">
      <c r="B33" s="13" t="s">
        <v>19</v>
      </c>
      <c r="L33" s="1"/>
      <c r="M33" s="1"/>
    </row>
    <row r="34" spans="2:13" x14ac:dyDescent="0.2">
      <c r="B34" s="13" t="s">
        <v>20</v>
      </c>
      <c r="L34" s="1"/>
      <c r="M34" s="1"/>
    </row>
    <row r="35" spans="2:13" x14ac:dyDescent="0.2">
      <c r="B35" s="13" t="s">
        <v>16</v>
      </c>
      <c r="L35" s="1"/>
      <c r="M35" s="1"/>
    </row>
    <row r="36" spans="2:13" x14ac:dyDescent="0.2">
      <c r="L36" s="1"/>
      <c r="M36" s="1"/>
    </row>
    <row r="37" spans="2:13" x14ac:dyDescent="0.2">
      <c r="L37" s="1"/>
      <c r="M37" s="1"/>
    </row>
    <row r="38" spans="2:13" x14ac:dyDescent="0.2">
      <c r="L38" s="1"/>
      <c r="M38" s="1"/>
    </row>
    <row r="39" spans="2:13" x14ac:dyDescent="0.2">
      <c r="L39" s="1"/>
      <c r="M39" s="1"/>
    </row>
    <row r="40" spans="2:13" x14ac:dyDescent="0.2">
      <c r="L40" s="1"/>
      <c r="M40" s="1"/>
    </row>
    <row r="41" spans="2:13" x14ac:dyDescent="0.2">
      <c r="L41" s="1"/>
      <c r="M41" s="1"/>
    </row>
    <row r="42" spans="2:13" x14ac:dyDescent="0.2">
      <c r="L42" s="1"/>
      <c r="M42" s="1"/>
    </row>
    <row r="43" spans="2:13" x14ac:dyDescent="0.2">
      <c r="D43" s="15"/>
      <c r="L43" s="1"/>
      <c r="M43" s="1"/>
    </row>
    <row r="44" spans="2:13" x14ac:dyDescent="0.2">
      <c r="C44" s="1" t="s">
        <v>39</v>
      </c>
      <c r="D44" s="15">
        <v>131946</v>
      </c>
      <c r="L44" s="1"/>
      <c r="M44" s="1"/>
    </row>
    <row r="45" spans="2:13" x14ac:dyDescent="0.2">
      <c r="D45" s="15"/>
      <c r="L45" s="1"/>
      <c r="M45" s="1"/>
    </row>
    <row r="46" spans="2:13" x14ac:dyDescent="0.2">
      <c r="B46" s="1" t="s">
        <v>26</v>
      </c>
      <c r="D46" s="15" t="e">
        <f>+HARMEAN(D23:D27)</f>
        <v>#REF!</v>
      </c>
      <c r="L46" s="1"/>
      <c r="M46" s="1"/>
    </row>
    <row r="47" spans="2:13" x14ac:dyDescent="0.2">
      <c r="B47" s="1" t="s">
        <v>27</v>
      </c>
      <c r="D47" s="15" t="e">
        <f>+GEOMEAN(D23:D27,D44)</f>
        <v>#REF!</v>
      </c>
      <c r="L47" s="1"/>
      <c r="M47" s="1"/>
    </row>
    <row r="48" spans="2:13" x14ac:dyDescent="0.2">
      <c r="B48" s="1" t="s">
        <v>28</v>
      </c>
      <c r="D48" s="15" t="e">
        <f>+AVERAGE(D23:D27)</f>
        <v>#REF!</v>
      </c>
      <c r="L48" s="1"/>
      <c r="M48" s="1"/>
    </row>
    <row r="49" spans="2:13" x14ac:dyDescent="0.2">
      <c r="D49" s="15"/>
      <c r="L49" s="1"/>
      <c r="M49" s="1"/>
    </row>
    <row r="50" spans="2:13" x14ac:dyDescent="0.2">
      <c r="D50" s="15"/>
      <c r="L50" s="1"/>
      <c r="M50" s="1"/>
    </row>
    <row r="51" spans="2:13" x14ac:dyDescent="0.2">
      <c r="C51" s="1" t="s">
        <v>33</v>
      </c>
      <c r="D51" s="15"/>
      <c r="E51" s="1" t="s">
        <v>34</v>
      </c>
      <c r="L51" s="1"/>
      <c r="M51" s="1"/>
    </row>
    <row r="52" spans="2:13" x14ac:dyDescent="0.2">
      <c r="B52" s="16" t="s">
        <v>29</v>
      </c>
      <c r="D52" s="15"/>
    </row>
    <row r="53" spans="2:13" x14ac:dyDescent="0.2">
      <c r="B53" s="1" t="s">
        <v>22</v>
      </c>
      <c r="C53" s="18" t="e">
        <f>50*(1-(($D$46-B53)/$D$46))</f>
        <v>#REF!</v>
      </c>
      <c r="D53" s="15">
        <v>117242</v>
      </c>
      <c r="E53" s="18" t="e">
        <f>50*(1-(2*(($D$46-D53)/$D$46)))</f>
        <v>#REF!</v>
      </c>
    </row>
    <row r="54" spans="2:13" x14ac:dyDescent="0.2">
      <c r="B54" s="1" t="s">
        <v>21</v>
      </c>
      <c r="C54" s="18" t="e">
        <f>50*(1-(($D$46-B54)/$D$46))</f>
        <v>#REF!</v>
      </c>
      <c r="D54" s="15">
        <v>121365</v>
      </c>
      <c r="E54" s="18" t="e">
        <f>50*(1-2*(($D$46-D54)/$D$46))</f>
        <v>#REF!</v>
      </c>
    </row>
    <row r="55" spans="2:13" x14ac:dyDescent="0.2">
      <c r="B55" s="1" t="s">
        <v>25</v>
      </c>
      <c r="C55" s="18" t="e">
        <f>50*(1-(($D$46-B55)/$D$46))</f>
        <v>#REF!</v>
      </c>
      <c r="D55" s="15">
        <v>124031</v>
      </c>
      <c r="E55" s="18" t="e">
        <f>50*(1-2*(($D$46-D55)/$D$46))</f>
        <v>#REF!</v>
      </c>
    </row>
    <row r="56" spans="2:13" x14ac:dyDescent="0.2">
      <c r="B56" s="1" t="s">
        <v>23</v>
      </c>
      <c r="C56" s="18" t="e">
        <f>50*(1-(($D$46-B56)/$D$46))</f>
        <v>#REF!</v>
      </c>
      <c r="D56" s="15">
        <v>128833</v>
      </c>
      <c r="E56" s="18" t="e">
        <f>50*(1-(2*(($D$46-D56)/$D$46)))</f>
        <v>#REF!</v>
      </c>
    </row>
    <row r="57" spans="2:13" x14ac:dyDescent="0.2">
      <c r="B57" s="1" t="s">
        <v>24</v>
      </c>
      <c r="C57" s="18" t="e">
        <f>50*(1-(($D$46-B57)/$D$46))</f>
        <v>#REF!</v>
      </c>
      <c r="D57" s="15">
        <v>121561</v>
      </c>
      <c r="E57" s="18" t="e">
        <f>50*(1-2*(($D$46-D57)/$D$46))</f>
        <v>#REF!</v>
      </c>
    </row>
    <row r="58" spans="2:13" x14ac:dyDescent="0.2">
      <c r="D58" s="15"/>
    </row>
    <row r="59" spans="2:13" x14ac:dyDescent="0.2">
      <c r="C59" s="1" t="s">
        <v>33</v>
      </c>
      <c r="D59" s="15"/>
      <c r="E59" s="1" t="s">
        <v>34</v>
      </c>
    </row>
    <row r="60" spans="2:13" x14ac:dyDescent="0.2">
      <c r="B60" s="16" t="s">
        <v>30</v>
      </c>
      <c r="D60" s="15"/>
    </row>
    <row r="61" spans="2:13" x14ac:dyDescent="0.2">
      <c r="B61" s="1" t="s">
        <v>22</v>
      </c>
      <c r="C61" s="18" t="e">
        <f>50*(1-(($D$47-B61)/$D$47))</f>
        <v>#REF!</v>
      </c>
      <c r="D61" s="15">
        <v>117242</v>
      </c>
      <c r="E61" s="18" t="e">
        <f>50*(1-2*(($D$47-D61)/$D$47))</f>
        <v>#REF!</v>
      </c>
    </row>
    <row r="62" spans="2:13" x14ac:dyDescent="0.2">
      <c r="B62" s="1" t="s">
        <v>21</v>
      </c>
      <c r="C62" s="18" t="e">
        <f>50*(1-(($D$47-B62)/$D$47))</f>
        <v>#REF!</v>
      </c>
      <c r="D62" s="15">
        <v>121365</v>
      </c>
      <c r="E62" s="18" t="e">
        <f>50*(1-2*(($D$47-D62)/$D$47))</f>
        <v>#REF!</v>
      </c>
    </row>
    <row r="63" spans="2:13" x14ac:dyDescent="0.2">
      <c r="B63" s="1" t="s">
        <v>25</v>
      </c>
      <c r="C63" s="18" t="e">
        <f>50*(1-(($D$47-B63)/$D$47))</f>
        <v>#REF!</v>
      </c>
      <c r="D63" s="15">
        <v>124031</v>
      </c>
      <c r="E63" s="18" t="e">
        <f>50*(1-2*(($D$47-D63)/$D$47))</f>
        <v>#REF!</v>
      </c>
    </row>
    <row r="64" spans="2:13" x14ac:dyDescent="0.2">
      <c r="B64" s="1" t="s">
        <v>23</v>
      </c>
      <c r="C64" s="18" t="e">
        <f>50*(1-(($D$47-B64)/$D$47))</f>
        <v>#REF!</v>
      </c>
      <c r="D64" s="15">
        <v>128833</v>
      </c>
      <c r="E64" s="18" t="e">
        <f>50*(1-2*(($D$47-D64)/$D$47))</f>
        <v>#REF!</v>
      </c>
    </row>
    <row r="65" spans="2:5" x14ac:dyDescent="0.2">
      <c r="B65" s="1" t="s">
        <v>24</v>
      </c>
      <c r="C65" s="18" t="e">
        <f>50*(1-(($D$47-B65)/$D$47))</f>
        <v>#REF!</v>
      </c>
      <c r="D65" s="15">
        <v>121561</v>
      </c>
      <c r="E65" s="18" t="e">
        <f>50*(1-2*(($D$47-D65)/$D$47))</f>
        <v>#REF!</v>
      </c>
    </row>
    <row r="66" spans="2:5" x14ac:dyDescent="0.2">
      <c r="D66" s="15"/>
    </row>
    <row r="67" spans="2:5" x14ac:dyDescent="0.2">
      <c r="C67" s="1" t="s">
        <v>33</v>
      </c>
      <c r="D67" s="15"/>
      <c r="E67" s="1" t="s">
        <v>34</v>
      </c>
    </row>
    <row r="68" spans="2:5" x14ac:dyDescent="0.2">
      <c r="B68" s="16" t="s">
        <v>31</v>
      </c>
      <c r="D68" s="15"/>
    </row>
    <row r="69" spans="2:5" x14ac:dyDescent="0.2">
      <c r="B69" s="1" t="s">
        <v>22</v>
      </c>
      <c r="C69" s="18" t="e">
        <f>50*(1-(($D$48-B69)/$D$48))</f>
        <v>#REF!</v>
      </c>
      <c r="D69" s="15">
        <v>117242</v>
      </c>
      <c r="E69" s="18" t="e">
        <f>50*(1-2*(($D$48-D69)/$D$48))</f>
        <v>#REF!</v>
      </c>
    </row>
    <row r="70" spans="2:5" x14ac:dyDescent="0.2">
      <c r="B70" s="1" t="s">
        <v>21</v>
      </c>
      <c r="C70" s="18" t="e">
        <f>50*(1-(($D$48-B70)/$D$48))</f>
        <v>#REF!</v>
      </c>
      <c r="D70" s="15">
        <v>121365</v>
      </c>
      <c r="E70" s="18" t="e">
        <f>50*(1-2*(($D$48-D70)/$D$48))</f>
        <v>#REF!</v>
      </c>
    </row>
    <row r="71" spans="2:5" x14ac:dyDescent="0.2">
      <c r="B71" s="1" t="s">
        <v>25</v>
      </c>
      <c r="C71" s="18" t="e">
        <f>50*(1-(($D$48-B71)/$D$48))</f>
        <v>#REF!</v>
      </c>
      <c r="D71" s="15">
        <v>124031</v>
      </c>
      <c r="E71" s="18" t="e">
        <f>50*(1-2*(($D$48-D71)/$D$48))</f>
        <v>#REF!</v>
      </c>
    </row>
    <row r="72" spans="2:5" x14ac:dyDescent="0.2">
      <c r="B72" s="1" t="s">
        <v>23</v>
      </c>
      <c r="C72" s="18" t="e">
        <f>50*(1-(($D$48-B72)/$D$48))</f>
        <v>#REF!</v>
      </c>
      <c r="D72" s="15">
        <v>128833</v>
      </c>
      <c r="E72" s="18" t="e">
        <f>50*(1-2*(($D$48-D72)/$D$48))</f>
        <v>#REF!</v>
      </c>
    </row>
    <row r="73" spans="2:5" x14ac:dyDescent="0.2">
      <c r="B73" s="1" t="s">
        <v>24</v>
      </c>
      <c r="C73" s="18" t="e">
        <f>50*(1-(($D$48-B73)/$D$48))</f>
        <v>#REF!</v>
      </c>
      <c r="D73" s="15">
        <v>121561</v>
      </c>
      <c r="E73" s="18" t="e">
        <f>50*(1-2*(($D$48-D73)/$D$48))</f>
        <v>#REF!</v>
      </c>
    </row>
    <row r="83" ht="3" customHeight="1" x14ac:dyDescent="0.2"/>
  </sheetData>
  <mergeCells count="17">
    <mergeCell ref="E23:E27"/>
    <mergeCell ref="B21:B22"/>
    <mergeCell ref="C21:C22"/>
    <mergeCell ref="D21:D22"/>
    <mergeCell ref="E21:E22"/>
    <mergeCell ref="J21:J22"/>
    <mergeCell ref="B2:D6"/>
    <mergeCell ref="B7:K7"/>
    <mergeCell ref="B8:K8"/>
    <mergeCell ref="B9:K9"/>
    <mergeCell ref="B11:K11"/>
    <mergeCell ref="B19:D19"/>
    <mergeCell ref="K21:K22"/>
    <mergeCell ref="G21:G22"/>
    <mergeCell ref="H21:H22"/>
    <mergeCell ref="I21:I22"/>
    <mergeCell ref="F21:F22"/>
  </mergeCells>
  <printOptions horizontalCentered="1" verticalCentered="1"/>
  <pageMargins left="0.39370078740157483" right="0.39370078740157483" top="0.39370078740157483" bottom="0.39370078740157483" header="0" footer="0"/>
  <pageSetup scale="60" firstPageNumber="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5"/>
  <sheetViews>
    <sheetView tabSelected="1" view="pageBreakPreview" topLeftCell="A16" zoomScale="85" zoomScaleNormal="85" zoomScaleSheetLayoutView="85" workbookViewId="0">
      <selection activeCell="A7" sqref="A7:H7"/>
    </sheetView>
  </sheetViews>
  <sheetFormatPr baseColWidth="10" defaultRowHeight="15" x14ac:dyDescent="0.25"/>
  <cols>
    <col min="1" max="1" width="2.140625" style="30" customWidth="1"/>
    <col min="2" max="2" width="8.140625" style="30" customWidth="1"/>
    <col min="3" max="3" width="43.42578125" style="30" customWidth="1"/>
    <col min="4" max="4" width="11.42578125" style="30"/>
    <col min="5" max="5" width="8.140625" style="30" customWidth="1"/>
    <col min="6" max="6" width="16.5703125" style="79" customWidth="1"/>
    <col min="7" max="7" width="15.28515625" style="30" customWidth="1"/>
    <col min="8" max="8" width="22.140625" style="30" customWidth="1"/>
    <col min="9" max="9" width="1.42578125" style="30" customWidth="1"/>
    <col min="10" max="16384" width="11.42578125" style="30"/>
  </cols>
  <sheetData>
    <row r="1" spans="1:9" ht="15.75" x14ac:dyDescent="0.25">
      <c r="A1" s="112"/>
      <c r="B1" s="112"/>
      <c r="C1" s="112"/>
      <c r="D1" s="112"/>
      <c r="E1" s="112"/>
      <c r="F1" s="112"/>
      <c r="G1" s="112"/>
      <c r="H1" s="112"/>
      <c r="I1" s="51"/>
    </row>
    <row r="2" spans="1:9" ht="15.75" x14ac:dyDescent="0.25">
      <c r="A2" s="112"/>
      <c r="B2" s="112"/>
      <c r="C2" s="112"/>
      <c r="D2" s="112"/>
      <c r="E2" s="112"/>
      <c r="F2" s="112"/>
      <c r="G2" s="112"/>
      <c r="H2" s="112"/>
      <c r="I2" s="51"/>
    </row>
    <row r="3" spans="1:9" ht="15.75" x14ac:dyDescent="0.25">
      <c r="A3" s="112"/>
      <c r="B3" s="112"/>
      <c r="C3" s="112"/>
      <c r="D3" s="112"/>
      <c r="E3" s="112"/>
      <c r="F3" s="112"/>
      <c r="G3" s="112"/>
      <c r="H3" s="112"/>
      <c r="I3" s="51"/>
    </row>
    <row r="4" spans="1:9" ht="15.75" x14ac:dyDescent="0.25">
      <c r="A4" s="112"/>
      <c r="B4" s="112"/>
      <c r="C4" s="112"/>
      <c r="D4" s="112"/>
      <c r="E4" s="112"/>
      <c r="F4" s="112"/>
      <c r="G4" s="112"/>
      <c r="H4" s="112"/>
      <c r="I4" s="51"/>
    </row>
    <row r="5" spans="1:9" ht="15.75" x14ac:dyDescent="0.25">
      <c r="A5" s="116" t="s">
        <v>42</v>
      </c>
      <c r="B5" s="116"/>
      <c r="C5" s="116"/>
      <c r="D5" s="116"/>
      <c r="E5" s="116"/>
      <c r="F5" s="116"/>
      <c r="G5" s="116"/>
      <c r="H5" s="116"/>
      <c r="I5" s="52"/>
    </row>
    <row r="6" spans="1:9" ht="15.75" x14ac:dyDescent="0.25">
      <c r="A6" s="115" t="s">
        <v>54</v>
      </c>
      <c r="B6" s="115"/>
      <c r="C6" s="115"/>
      <c r="D6" s="115"/>
      <c r="E6" s="115"/>
      <c r="F6" s="115"/>
      <c r="G6" s="115"/>
      <c r="H6" s="115"/>
      <c r="I6" s="53"/>
    </row>
    <row r="7" spans="1:9" ht="15.75" x14ac:dyDescent="0.25">
      <c r="A7" s="115" t="s">
        <v>167</v>
      </c>
      <c r="B7" s="115"/>
      <c r="C7" s="115"/>
      <c r="D7" s="115"/>
      <c r="E7" s="115"/>
      <c r="F7" s="115"/>
      <c r="G7" s="115"/>
      <c r="H7" s="115"/>
      <c r="I7" s="53"/>
    </row>
    <row r="8" spans="1:9" ht="18.75" thickBot="1" x14ac:dyDescent="0.3">
      <c r="A8" s="31"/>
      <c r="B8" s="31"/>
      <c r="C8" s="31"/>
      <c r="D8" s="31"/>
      <c r="E8" s="31"/>
      <c r="F8" s="77"/>
      <c r="G8" s="31"/>
      <c r="H8" s="31"/>
      <c r="I8" s="31"/>
    </row>
    <row r="9" spans="1:9" ht="50.25" customHeight="1" thickBot="1" x14ac:dyDescent="0.3">
      <c r="A9" s="31"/>
      <c r="B9" s="113" t="s">
        <v>166</v>
      </c>
      <c r="C9" s="114"/>
      <c r="D9" s="114"/>
      <c r="E9" s="114"/>
      <c r="F9" s="114"/>
      <c r="G9" s="114"/>
      <c r="H9" s="114"/>
      <c r="I9" s="32"/>
    </row>
    <row r="11" spans="1:9" x14ac:dyDescent="0.25">
      <c r="E11" s="33" t="s">
        <v>43</v>
      </c>
      <c r="F11" s="78"/>
      <c r="G11" s="34"/>
      <c r="H11" s="64"/>
      <c r="I11" s="35"/>
    </row>
    <row r="12" spans="1:9" x14ac:dyDescent="0.25">
      <c r="E12" s="33" t="s">
        <v>47</v>
      </c>
      <c r="F12" s="78"/>
      <c r="G12" s="34"/>
      <c r="H12" s="64" t="s">
        <v>48</v>
      </c>
      <c r="I12" s="35"/>
    </row>
    <row r="13" spans="1:9" x14ac:dyDescent="0.25">
      <c r="E13" s="33" t="s">
        <v>49</v>
      </c>
      <c r="F13" s="78"/>
      <c r="G13" s="34"/>
      <c r="H13" s="64"/>
      <c r="I13" s="35"/>
    </row>
    <row r="14" spans="1:9" x14ac:dyDescent="0.25">
      <c r="E14" s="33" t="s">
        <v>50</v>
      </c>
      <c r="F14" s="78"/>
      <c r="G14" s="34"/>
      <c r="H14" s="64" t="s">
        <v>51</v>
      </c>
      <c r="I14" s="35"/>
    </row>
    <row r="15" spans="1:9" ht="15.75" thickBot="1" x14ac:dyDescent="0.3"/>
    <row r="16" spans="1:9" ht="60.75" thickBot="1" x14ac:dyDescent="0.3">
      <c r="A16" s="36"/>
      <c r="B16" s="37" t="s">
        <v>0</v>
      </c>
      <c r="C16" s="38" t="s">
        <v>3</v>
      </c>
      <c r="D16" s="39" t="s">
        <v>5</v>
      </c>
      <c r="E16" s="39" t="s">
        <v>52</v>
      </c>
      <c r="F16" s="80" t="s">
        <v>44</v>
      </c>
      <c r="G16" s="40" t="s">
        <v>45</v>
      </c>
      <c r="H16" s="40" t="s">
        <v>53</v>
      </c>
    </row>
    <row r="17" spans="2:8" ht="15.75" thickBot="1" x14ac:dyDescent="0.3">
      <c r="B17" s="109"/>
      <c r="C17" s="110"/>
      <c r="D17" s="110"/>
      <c r="E17" s="110"/>
      <c r="F17" s="111"/>
      <c r="G17" s="97">
        <v>0</v>
      </c>
      <c r="H17" s="72"/>
    </row>
    <row r="18" spans="2:8" ht="195" x14ac:dyDescent="0.25">
      <c r="B18" s="54">
        <v>1</v>
      </c>
      <c r="C18" s="55" t="s">
        <v>55</v>
      </c>
      <c r="D18" s="56" t="s">
        <v>160</v>
      </c>
      <c r="E18" s="57">
        <v>1</v>
      </c>
      <c r="F18" s="58">
        <v>4828673</v>
      </c>
      <c r="G18" s="98"/>
      <c r="H18" s="73">
        <f t="shared" ref="H18:H49" si="0">+ROUND(F18-(F18*$G$17),0)</f>
        <v>4828673</v>
      </c>
    </row>
    <row r="19" spans="2:8" ht="195" x14ac:dyDescent="0.25">
      <c r="B19" s="41">
        <v>2</v>
      </c>
      <c r="C19" s="42" t="s">
        <v>56</v>
      </c>
      <c r="D19" s="43" t="s">
        <v>161</v>
      </c>
      <c r="E19" s="44">
        <v>1</v>
      </c>
      <c r="F19" s="45">
        <v>3251040</v>
      </c>
      <c r="G19" s="98"/>
      <c r="H19" s="74">
        <f t="shared" si="0"/>
        <v>3251040</v>
      </c>
    </row>
    <row r="20" spans="2:8" ht="195" x14ac:dyDescent="0.25">
      <c r="B20" s="41">
        <v>3</v>
      </c>
      <c r="C20" s="42" t="s">
        <v>57</v>
      </c>
      <c r="D20" s="43" t="s">
        <v>161</v>
      </c>
      <c r="E20" s="44">
        <v>1</v>
      </c>
      <c r="F20" s="45">
        <v>4133910</v>
      </c>
      <c r="G20" s="98"/>
      <c r="H20" s="74">
        <f t="shared" si="0"/>
        <v>4133910</v>
      </c>
    </row>
    <row r="21" spans="2:8" ht="180" x14ac:dyDescent="0.25">
      <c r="B21" s="41">
        <v>4</v>
      </c>
      <c r="C21" s="42" t="s">
        <v>58</v>
      </c>
      <c r="D21" s="43" t="s">
        <v>161</v>
      </c>
      <c r="E21" s="44">
        <v>1</v>
      </c>
      <c r="F21" s="45">
        <v>2181208</v>
      </c>
      <c r="G21" s="98"/>
      <c r="H21" s="74">
        <f t="shared" si="0"/>
        <v>2181208</v>
      </c>
    </row>
    <row r="22" spans="2:8" ht="195" x14ac:dyDescent="0.25">
      <c r="B22" s="41">
        <v>5</v>
      </c>
      <c r="C22" s="42" t="s">
        <v>59</v>
      </c>
      <c r="D22" s="43" t="s">
        <v>161</v>
      </c>
      <c r="E22" s="44">
        <v>1</v>
      </c>
      <c r="F22" s="45">
        <v>389939</v>
      </c>
      <c r="G22" s="98"/>
      <c r="H22" s="74">
        <f t="shared" si="0"/>
        <v>389939</v>
      </c>
    </row>
    <row r="23" spans="2:8" ht="105" x14ac:dyDescent="0.25">
      <c r="B23" s="41">
        <v>6</v>
      </c>
      <c r="C23" s="42" t="s">
        <v>60</v>
      </c>
      <c r="D23" s="43" t="s">
        <v>161</v>
      </c>
      <c r="E23" s="44">
        <v>1</v>
      </c>
      <c r="F23" s="45">
        <v>102717</v>
      </c>
      <c r="G23" s="98"/>
      <c r="H23" s="74">
        <f t="shared" si="0"/>
        <v>102717</v>
      </c>
    </row>
    <row r="24" spans="2:8" ht="135" x14ac:dyDescent="0.25">
      <c r="B24" s="41">
        <v>7</v>
      </c>
      <c r="C24" s="42" t="s">
        <v>61</v>
      </c>
      <c r="D24" s="43" t="s">
        <v>161</v>
      </c>
      <c r="E24" s="44">
        <v>1</v>
      </c>
      <c r="F24" s="45">
        <v>287527</v>
      </c>
      <c r="G24" s="98"/>
      <c r="H24" s="74">
        <f t="shared" si="0"/>
        <v>287527</v>
      </c>
    </row>
    <row r="25" spans="2:8" ht="120" x14ac:dyDescent="0.25">
      <c r="B25" s="41">
        <v>8</v>
      </c>
      <c r="C25" s="42" t="s">
        <v>62</v>
      </c>
      <c r="D25" s="43" t="s">
        <v>161</v>
      </c>
      <c r="E25" s="44">
        <v>1</v>
      </c>
      <c r="F25" s="45">
        <v>208772</v>
      </c>
      <c r="G25" s="98"/>
      <c r="H25" s="74">
        <f t="shared" si="0"/>
        <v>208772</v>
      </c>
    </row>
    <row r="26" spans="2:8" ht="105" x14ac:dyDescent="0.25">
      <c r="B26" s="41">
        <v>9</v>
      </c>
      <c r="C26" s="42" t="s">
        <v>63</v>
      </c>
      <c r="D26" s="43" t="s">
        <v>161</v>
      </c>
      <c r="E26" s="44">
        <v>1</v>
      </c>
      <c r="F26" s="45">
        <v>109060</v>
      </c>
      <c r="G26" s="98"/>
      <c r="H26" s="74">
        <f t="shared" si="0"/>
        <v>109060</v>
      </c>
    </row>
    <row r="27" spans="2:8" ht="90" x14ac:dyDescent="0.25">
      <c r="B27" s="41">
        <v>10</v>
      </c>
      <c r="C27" s="42" t="s">
        <v>64</v>
      </c>
      <c r="D27" s="43" t="s">
        <v>161</v>
      </c>
      <c r="E27" s="44">
        <v>1</v>
      </c>
      <c r="F27" s="45">
        <v>772866</v>
      </c>
      <c r="G27" s="98"/>
      <c r="H27" s="74">
        <f t="shared" si="0"/>
        <v>772866</v>
      </c>
    </row>
    <row r="28" spans="2:8" ht="90" x14ac:dyDescent="0.25">
      <c r="B28" s="41">
        <v>11</v>
      </c>
      <c r="C28" s="42" t="s">
        <v>65</v>
      </c>
      <c r="D28" s="43" t="s">
        <v>161</v>
      </c>
      <c r="E28" s="44">
        <v>1</v>
      </c>
      <c r="F28" s="45">
        <v>608196</v>
      </c>
      <c r="G28" s="98"/>
      <c r="H28" s="74">
        <f t="shared" si="0"/>
        <v>608196</v>
      </c>
    </row>
    <row r="29" spans="2:8" ht="90" x14ac:dyDescent="0.25">
      <c r="B29" s="41">
        <v>12</v>
      </c>
      <c r="C29" s="42" t="s">
        <v>66</v>
      </c>
      <c r="D29" s="43" t="s">
        <v>161</v>
      </c>
      <c r="E29" s="44">
        <v>1</v>
      </c>
      <c r="F29" s="45">
        <v>726703</v>
      </c>
      <c r="G29" s="98"/>
      <c r="H29" s="74">
        <f t="shared" si="0"/>
        <v>726703</v>
      </c>
    </row>
    <row r="30" spans="2:8" ht="90" x14ac:dyDescent="0.25">
      <c r="B30" s="41">
        <v>13</v>
      </c>
      <c r="C30" s="42" t="s">
        <v>67</v>
      </c>
      <c r="D30" s="43" t="s">
        <v>161</v>
      </c>
      <c r="E30" s="44">
        <v>1</v>
      </c>
      <c r="F30" s="45">
        <v>169646</v>
      </c>
      <c r="G30" s="98"/>
      <c r="H30" s="74">
        <f t="shared" si="0"/>
        <v>169646</v>
      </c>
    </row>
    <row r="31" spans="2:8" ht="105" x14ac:dyDescent="0.25">
      <c r="B31" s="41">
        <v>14</v>
      </c>
      <c r="C31" s="42" t="s">
        <v>68</v>
      </c>
      <c r="D31" s="43" t="s">
        <v>161</v>
      </c>
      <c r="E31" s="44">
        <v>1</v>
      </c>
      <c r="F31" s="45">
        <v>106505</v>
      </c>
      <c r="G31" s="98"/>
      <c r="H31" s="74">
        <f t="shared" si="0"/>
        <v>106505</v>
      </c>
    </row>
    <row r="32" spans="2:8" ht="150" x14ac:dyDescent="0.25">
      <c r="B32" s="41">
        <v>15</v>
      </c>
      <c r="C32" s="42" t="s">
        <v>69</v>
      </c>
      <c r="D32" s="43" t="s">
        <v>161</v>
      </c>
      <c r="E32" s="44">
        <v>1</v>
      </c>
      <c r="F32" s="45">
        <v>170170</v>
      </c>
      <c r="G32" s="98"/>
      <c r="H32" s="74">
        <f t="shared" si="0"/>
        <v>170170</v>
      </c>
    </row>
    <row r="33" spans="2:8" ht="90" x14ac:dyDescent="0.25">
      <c r="B33" s="41">
        <v>16</v>
      </c>
      <c r="C33" s="42" t="s">
        <v>70</v>
      </c>
      <c r="D33" s="43" t="s">
        <v>161</v>
      </c>
      <c r="E33" s="44">
        <v>1</v>
      </c>
      <c r="F33" s="45">
        <v>104720</v>
      </c>
      <c r="G33" s="98"/>
      <c r="H33" s="74">
        <f t="shared" si="0"/>
        <v>104720</v>
      </c>
    </row>
    <row r="34" spans="2:8" ht="90" x14ac:dyDescent="0.25">
      <c r="B34" s="41">
        <v>17</v>
      </c>
      <c r="C34" s="42" t="s">
        <v>71</v>
      </c>
      <c r="D34" s="43" t="s">
        <v>161</v>
      </c>
      <c r="E34" s="44">
        <v>1</v>
      </c>
      <c r="F34" s="45">
        <v>157080</v>
      </c>
      <c r="G34" s="98"/>
      <c r="H34" s="74">
        <f t="shared" si="0"/>
        <v>157080</v>
      </c>
    </row>
    <row r="35" spans="2:8" ht="90" x14ac:dyDescent="0.25">
      <c r="B35" s="41">
        <v>18</v>
      </c>
      <c r="C35" s="42" t="s">
        <v>72</v>
      </c>
      <c r="D35" s="43" t="s">
        <v>161</v>
      </c>
      <c r="E35" s="44">
        <v>1</v>
      </c>
      <c r="F35" s="45">
        <v>82110</v>
      </c>
      <c r="G35" s="98"/>
      <c r="H35" s="74">
        <f t="shared" si="0"/>
        <v>82110</v>
      </c>
    </row>
    <row r="36" spans="2:8" ht="105" x14ac:dyDescent="0.25">
      <c r="B36" s="41">
        <v>19</v>
      </c>
      <c r="C36" s="42" t="s">
        <v>73</v>
      </c>
      <c r="D36" s="43" t="s">
        <v>161</v>
      </c>
      <c r="E36" s="44">
        <v>1</v>
      </c>
      <c r="F36" s="45">
        <v>496694</v>
      </c>
      <c r="G36" s="98"/>
      <c r="H36" s="74">
        <f t="shared" si="0"/>
        <v>496694</v>
      </c>
    </row>
    <row r="37" spans="2:8" ht="120" x14ac:dyDescent="0.25">
      <c r="B37" s="41">
        <v>20</v>
      </c>
      <c r="C37" s="42" t="s">
        <v>74</v>
      </c>
      <c r="D37" s="43" t="s">
        <v>161</v>
      </c>
      <c r="E37" s="44">
        <v>1</v>
      </c>
      <c r="F37" s="45">
        <v>1398250</v>
      </c>
      <c r="G37" s="98"/>
      <c r="H37" s="74">
        <f t="shared" si="0"/>
        <v>1398250</v>
      </c>
    </row>
    <row r="38" spans="2:8" ht="120" x14ac:dyDescent="0.25">
      <c r="B38" s="41">
        <v>21</v>
      </c>
      <c r="C38" s="42" t="s">
        <v>75</v>
      </c>
      <c r="D38" s="43" t="s">
        <v>161</v>
      </c>
      <c r="E38" s="44">
        <v>1</v>
      </c>
      <c r="F38" s="45">
        <v>1414910</v>
      </c>
      <c r="G38" s="98"/>
      <c r="H38" s="74">
        <f t="shared" si="0"/>
        <v>1414910</v>
      </c>
    </row>
    <row r="39" spans="2:8" ht="120" x14ac:dyDescent="0.25">
      <c r="B39" s="41">
        <v>22</v>
      </c>
      <c r="C39" s="42" t="s">
        <v>76</v>
      </c>
      <c r="D39" s="43" t="s">
        <v>161</v>
      </c>
      <c r="E39" s="44">
        <v>1</v>
      </c>
      <c r="F39" s="45">
        <v>2885750</v>
      </c>
      <c r="G39" s="98"/>
      <c r="H39" s="74">
        <f t="shared" si="0"/>
        <v>2885750</v>
      </c>
    </row>
    <row r="40" spans="2:8" ht="165" x14ac:dyDescent="0.25">
      <c r="B40" s="41">
        <v>23</v>
      </c>
      <c r="C40" s="42" t="s">
        <v>77</v>
      </c>
      <c r="D40" s="43" t="s">
        <v>161</v>
      </c>
      <c r="E40" s="44">
        <v>1</v>
      </c>
      <c r="F40" s="45">
        <v>2004701</v>
      </c>
      <c r="G40" s="98"/>
      <c r="H40" s="74">
        <f t="shared" si="0"/>
        <v>2004701</v>
      </c>
    </row>
    <row r="41" spans="2:8" ht="105" x14ac:dyDescent="0.25">
      <c r="B41" s="41">
        <v>24</v>
      </c>
      <c r="C41" s="42" t="s">
        <v>78</v>
      </c>
      <c r="D41" s="43" t="s">
        <v>161</v>
      </c>
      <c r="E41" s="44">
        <v>1</v>
      </c>
      <c r="F41" s="45">
        <v>1472413</v>
      </c>
      <c r="G41" s="98"/>
      <c r="H41" s="74">
        <f t="shared" si="0"/>
        <v>1472413</v>
      </c>
    </row>
    <row r="42" spans="2:8" ht="105" x14ac:dyDescent="0.25">
      <c r="B42" s="41">
        <v>25</v>
      </c>
      <c r="C42" s="42" t="s">
        <v>79</v>
      </c>
      <c r="D42" s="43" t="s">
        <v>161</v>
      </c>
      <c r="E42" s="44">
        <v>1</v>
      </c>
      <c r="F42" s="45">
        <v>1820740</v>
      </c>
      <c r="G42" s="98"/>
      <c r="H42" s="74">
        <f t="shared" si="0"/>
        <v>1820740</v>
      </c>
    </row>
    <row r="43" spans="2:8" ht="105" x14ac:dyDescent="0.25">
      <c r="B43" s="41">
        <v>26</v>
      </c>
      <c r="C43" s="42" t="s">
        <v>80</v>
      </c>
      <c r="D43" s="43" t="s">
        <v>161</v>
      </c>
      <c r="E43" s="44">
        <v>1</v>
      </c>
      <c r="F43" s="45">
        <v>1002783</v>
      </c>
      <c r="G43" s="98"/>
      <c r="H43" s="74">
        <f t="shared" si="0"/>
        <v>1002783</v>
      </c>
    </row>
    <row r="44" spans="2:8" ht="90" x14ac:dyDescent="0.25">
      <c r="B44" s="41">
        <v>27</v>
      </c>
      <c r="C44" s="42" t="s">
        <v>81</v>
      </c>
      <c r="D44" s="43" t="s">
        <v>161</v>
      </c>
      <c r="E44" s="44">
        <v>1</v>
      </c>
      <c r="F44" s="45">
        <v>728875</v>
      </c>
      <c r="G44" s="98"/>
      <c r="H44" s="74">
        <f t="shared" si="0"/>
        <v>728875</v>
      </c>
    </row>
    <row r="45" spans="2:8" ht="135" x14ac:dyDescent="0.25">
      <c r="B45" s="41">
        <v>28</v>
      </c>
      <c r="C45" s="42" t="s">
        <v>82</v>
      </c>
      <c r="D45" s="43" t="s">
        <v>161</v>
      </c>
      <c r="E45" s="44">
        <v>1</v>
      </c>
      <c r="F45" s="45">
        <v>809200</v>
      </c>
      <c r="G45" s="98"/>
      <c r="H45" s="74">
        <f t="shared" si="0"/>
        <v>809200</v>
      </c>
    </row>
    <row r="46" spans="2:8" ht="120" x14ac:dyDescent="0.25">
      <c r="B46" s="41">
        <v>29</v>
      </c>
      <c r="C46" s="42" t="s">
        <v>83</v>
      </c>
      <c r="D46" s="43" t="s">
        <v>161</v>
      </c>
      <c r="E46" s="44">
        <v>1</v>
      </c>
      <c r="F46" s="45">
        <v>1184050</v>
      </c>
      <c r="G46" s="98"/>
      <c r="H46" s="74">
        <f t="shared" si="0"/>
        <v>1184050</v>
      </c>
    </row>
    <row r="47" spans="2:8" ht="150" x14ac:dyDescent="0.25">
      <c r="B47" s="41">
        <v>30</v>
      </c>
      <c r="C47" s="42" t="s">
        <v>84</v>
      </c>
      <c r="D47" s="43" t="s">
        <v>161</v>
      </c>
      <c r="E47" s="44">
        <v>1</v>
      </c>
      <c r="F47" s="45">
        <v>2201500</v>
      </c>
      <c r="G47" s="98"/>
      <c r="H47" s="74">
        <f t="shared" si="0"/>
        <v>2201500</v>
      </c>
    </row>
    <row r="48" spans="2:8" ht="150" x14ac:dyDescent="0.25">
      <c r="B48" s="41">
        <v>31</v>
      </c>
      <c r="C48" s="42" t="s">
        <v>85</v>
      </c>
      <c r="D48" s="43" t="s">
        <v>161</v>
      </c>
      <c r="E48" s="44">
        <v>1</v>
      </c>
      <c r="F48" s="45">
        <v>559300</v>
      </c>
      <c r="G48" s="98"/>
      <c r="H48" s="74">
        <f t="shared" si="0"/>
        <v>559300</v>
      </c>
    </row>
    <row r="49" spans="2:8" ht="45" x14ac:dyDescent="0.25">
      <c r="B49" s="41">
        <v>32</v>
      </c>
      <c r="C49" s="42" t="s">
        <v>86</v>
      </c>
      <c r="D49" s="43" t="s">
        <v>161</v>
      </c>
      <c r="E49" s="44">
        <v>1</v>
      </c>
      <c r="F49" s="45">
        <v>1368500</v>
      </c>
      <c r="G49" s="98"/>
      <c r="H49" s="74">
        <f t="shared" si="0"/>
        <v>1368500</v>
      </c>
    </row>
    <row r="50" spans="2:8" ht="45" x14ac:dyDescent="0.25">
      <c r="B50" s="41">
        <v>33</v>
      </c>
      <c r="C50" s="42" t="s">
        <v>87</v>
      </c>
      <c r="D50" s="43" t="s">
        <v>161</v>
      </c>
      <c r="E50" s="44">
        <v>1</v>
      </c>
      <c r="F50" s="45">
        <v>145180</v>
      </c>
      <c r="G50" s="98"/>
      <c r="H50" s="74">
        <f t="shared" ref="H50:H81" si="1">+ROUND(F50-(F50*$G$17),0)</f>
        <v>145180</v>
      </c>
    </row>
    <row r="51" spans="2:8" ht="45" x14ac:dyDescent="0.25">
      <c r="B51" s="41">
        <v>34</v>
      </c>
      <c r="C51" s="42" t="s">
        <v>88</v>
      </c>
      <c r="D51" s="43" t="s">
        <v>161</v>
      </c>
      <c r="E51" s="44">
        <v>1</v>
      </c>
      <c r="F51" s="45">
        <v>77350</v>
      </c>
      <c r="G51" s="98"/>
      <c r="H51" s="74">
        <f t="shared" si="1"/>
        <v>77350</v>
      </c>
    </row>
    <row r="52" spans="2:8" ht="45" x14ac:dyDescent="0.25">
      <c r="B52" s="41">
        <v>35</v>
      </c>
      <c r="C52" s="42" t="s">
        <v>89</v>
      </c>
      <c r="D52" s="43" t="s">
        <v>161</v>
      </c>
      <c r="E52" s="44">
        <v>1</v>
      </c>
      <c r="F52" s="45">
        <v>446250</v>
      </c>
      <c r="G52" s="98"/>
      <c r="H52" s="74">
        <f t="shared" si="1"/>
        <v>446250</v>
      </c>
    </row>
    <row r="53" spans="2:8" ht="45" x14ac:dyDescent="0.25">
      <c r="B53" s="41">
        <v>36</v>
      </c>
      <c r="C53" s="42" t="s">
        <v>90</v>
      </c>
      <c r="D53" s="43" t="s">
        <v>161</v>
      </c>
      <c r="E53" s="44">
        <v>1</v>
      </c>
      <c r="F53" s="45">
        <v>589050</v>
      </c>
      <c r="G53" s="98"/>
      <c r="H53" s="74">
        <f t="shared" si="1"/>
        <v>589050</v>
      </c>
    </row>
    <row r="54" spans="2:8" ht="90" x14ac:dyDescent="0.25">
      <c r="B54" s="41">
        <v>37</v>
      </c>
      <c r="C54" s="42" t="s">
        <v>91</v>
      </c>
      <c r="D54" s="76" t="s">
        <v>161</v>
      </c>
      <c r="E54" s="44">
        <v>1</v>
      </c>
      <c r="F54" s="45">
        <v>405546</v>
      </c>
      <c r="G54" s="98"/>
      <c r="H54" s="74">
        <f t="shared" si="1"/>
        <v>405546</v>
      </c>
    </row>
    <row r="55" spans="2:8" ht="90" x14ac:dyDescent="0.25">
      <c r="B55" s="41">
        <v>38</v>
      </c>
      <c r="C55" s="42" t="s">
        <v>92</v>
      </c>
      <c r="D55" s="43" t="s">
        <v>161</v>
      </c>
      <c r="E55" s="44">
        <v>1</v>
      </c>
      <c r="F55" s="45">
        <v>17499</v>
      </c>
      <c r="G55" s="98"/>
      <c r="H55" s="74">
        <f t="shared" si="1"/>
        <v>17499</v>
      </c>
    </row>
    <row r="56" spans="2:8" ht="75" x14ac:dyDescent="0.25">
      <c r="B56" s="41">
        <v>39</v>
      </c>
      <c r="C56" s="42" t="s">
        <v>93</v>
      </c>
      <c r="D56" s="43" t="s">
        <v>161</v>
      </c>
      <c r="E56" s="44">
        <v>1</v>
      </c>
      <c r="F56" s="45">
        <v>16011</v>
      </c>
      <c r="G56" s="98"/>
      <c r="H56" s="74">
        <f t="shared" si="1"/>
        <v>16011</v>
      </c>
    </row>
    <row r="57" spans="2:8" ht="90" x14ac:dyDescent="0.25">
      <c r="B57" s="41">
        <v>40</v>
      </c>
      <c r="C57" s="42" t="s">
        <v>94</v>
      </c>
      <c r="D57" s="43" t="s">
        <v>161</v>
      </c>
      <c r="E57" s="44">
        <v>1</v>
      </c>
      <c r="F57" s="45">
        <v>29453</v>
      </c>
      <c r="G57" s="98"/>
      <c r="H57" s="74">
        <f t="shared" si="1"/>
        <v>29453</v>
      </c>
    </row>
    <row r="58" spans="2:8" ht="75" x14ac:dyDescent="0.25">
      <c r="B58" s="41">
        <v>41</v>
      </c>
      <c r="C58" s="42" t="s">
        <v>95</v>
      </c>
      <c r="D58" s="43" t="s">
        <v>161</v>
      </c>
      <c r="E58" s="44">
        <v>1</v>
      </c>
      <c r="F58" s="45">
        <v>30226</v>
      </c>
      <c r="G58" s="98"/>
      <c r="H58" s="74">
        <f t="shared" si="1"/>
        <v>30226</v>
      </c>
    </row>
    <row r="59" spans="2:8" ht="75" x14ac:dyDescent="0.25">
      <c r="B59" s="41">
        <v>42</v>
      </c>
      <c r="C59" s="42" t="s">
        <v>96</v>
      </c>
      <c r="D59" s="43" t="s">
        <v>161</v>
      </c>
      <c r="E59" s="44">
        <v>1</v>
      </c>
      <c r="F59" s="45">
        <v>24098</v>
      </c>
      <c r="G59" s="98"/>
      <c r="H59" s="74">
        <f t="shared" si="1"/>
        <v>24098</v>
      </c>
    </row>
    <row r="60" spans="2:8" ht="60" x14ac:dyDescent="0.25">
      <c r="B60" s="41">
        <v>43</v>
      </c>
      <c r="C60" s="42" t="s">
        <v>97</v>
      </c>
      <c r="D60" s="43" t="s">
        <v>162</v>
      </c>
      <c r="E60" s="44">
        <v>1</v>
      </c>
      <c r="F60" s="45">
        <v>78259</v>
      </c>
      <c r="G60" s="98"/>
      <c r="H60" s="74">
        <f t="shared" si="1"/>
        <v>78259</v>
      </c>
    </row>
    <row r="61" spans="2:8" ht="45" x14ac:dyDescent="0.25">
      <c r="B61" s="41">
        <v>44</v>
      </c>
      <c r="C61" s="42" t="s">
        <v>98</v>
      </c>
      <c r="D61" s="43" t="s">
        <v>163</v>
      </c>
      <c r="E61" s="44">
        <v>1</v>
      </c>
      <c r="F61" s="45">
        <v>541920</v>
      </c>
      <c r="G61" s="98"/>
      <c r="H61" s="74">
        <f t="shared" si="1"/>
        <v>541920</v>
      </c>
    </row>
    <row r="62" spans="2:8" ht="45" x14ac:dyDescent="0.25">
      <c r="B62" s="41">
        <v>45</v>
      </c>
      <c r="C62" s="42" t="s">
        <v>99</v>
      </c>
      <c r="D62" s="43" t="s">
        <v>163</v>
      </c>
      <c r="E62" s="44">
        <v>1</v>
      </c>
      <c r="F62" s="45">
        <v>360026</v>
      </c>
      <c r="G62" s="98"/>
      <c r="H62" s="74">
        <f t="shared" si="1"/>
        <v>360026</v>
      </c>
    </row>
    <row r="63" spans="2:8" ht="60" x14ac:dyDescent="0.25">
      <c r="B63" s="41">
        <v>46</v>
      </c>
      <c r="C63" s="42" t="s">
        <v>100</v>
      </c>
      <c r="D63" s="43" t="s">
        <v>164</v>
      </c>
      <c r="E63" s="44">
        <v>1</v>
      </c>
      <c r="F63" s="45">
        <v>384270</v>
      </c>
      <c r="G63" s="98"/>
      <c r="H63" s="74">
        <f t="shared" si="1"/>
        <v>384270</v>
      </c>
    </row>
    <row r="64" spans="2:8" ht="60" x14ac:dyDescent="0.25">
      <c r="B64" s="41">
        <v>47</v>
      </c>
      <c r="C64" s="42" t="s">
        <v>101</v>
      </c>
      <c r="D64" s="43" t="s">
        <v>164</v>
      </c>
      <c r="E64" s="44">
        <v>1</v>
      </c>
      <c r="F64" s="45">
        <v>376002</v>
      </c>
      <c r="G64" s="98"/>
      <c r="H64" s="74">
        <f t="shared" si="1"/>
        <v>376002</v>
      </c>
    </row>
    <row r="65" spans="2:8" ht="60" x14ac:dyDescent="0.25">
      <c r="B65" s="41">
        <v>48</v>
      </c>
      <c r="C65" s="42" t="s">
        <v>102</v>
      </c>
      <c r="D65" s="43" t="s">
        <v>164</v>
      </c>
      <c r="E65" s="44">
        <v>1</v>
      </c>
      <c r="F65" s="45">
        <v>407964</v>
      </c>
      <c r="G65" s="98"/>
      <c r="H65" s="74">
        <f t="shared" si="1"/>
        <v>407964</v>
      </c>
    </row>
    <row r="66" spans="2:8" ht="60" x14ac:dyDescent="0.25">
      <c r="B66" s="41">
        <v>49</v>
      </c>
      <c r="C66" s="42" t="s">
        <v>103</v>
      </c>
      <c r="D66" s="43" t="s">
        <v>164</v>
      </c>
      <c r="E66" s="44">
        <v>1</v>
      </c>
      <c r="F66" s="45">
        <v>412575</v>
      </c>
      <c r="G66" s="98"/>
      <c r="H66" s="74">
        <f t="shared" si="1"/>
        <v>412575</v>
      </c>
    </row>
    <row r="67" spans="2:8" ht="60" x14ac:dyDescent="0.25">
      <c r="B67" s="41">
        <v>50</v>
      </c>
      <c r="C67" s="42" t="s">
        <v>104</v>
      </c>
      <c r="D67" s="43" t="s">
        <v>164</v>
      </c>
      <c r="E67" s="44">
        <v>1</v>
      </c>
      <c r="F67" s="45">
        <v>495370</v>
      </c>
      <c r="G67" s="98"/>
      <c r="H67" s="74">
        <f t="shared" si="1"/>
        <v>495370</v>
      </c>
    </row>
    <row r="68" spans="2:8" ht="60" x14ac:dyDescent="0.25">
      <c r="B68" s="41">
        <v>51</v>
      </c>
      <c r="C68" s="42" t="s">
        <v>105</v>
      </c>
      <c r="D68" s="43" t="s">
        <v>164</v>
      </c>
      <c r="E68" s="44">
        <v>1</v>
      </c>
      <c r="F68" s="45">
        <v>472146</v>
      </c>
      <c r="G68" s="98"/>
      <c r="H68" s="74">
        <f t="shared" si="1"/>
        <v>472146</v>
      </c>
    </row>
    <row r="69" spans="2:8" ht="60" x14ac:dyDescent="0.25">
      <c r="B69" s="41">
        <v>52</v>
      </c>
      <c r="C69" s="42" t="s">
        <v>106</v>
      </c>
      <c r="D69" s="43" t="s">
        <v>164</v>
      </c>
      <c r="E69" s="44">
        <v>1</v>
      </c>
      <c r="F69" s="45">
        <v>495370</v>
      </c>
      <c r="G69" s="98"/>
      <c r="H69" s="74">
        <f t="shared" si="1"/>
        <v>495370</v>
      </c>
    </row>
    <row r="70" spans="2:8" ht="45" x14ac:dyDescent="0.25">
      <c r="B70" s="41">
        <v>53</v>
      </c>
      <c r="C70" s="42" t="s">
        <v>107</v>
      </c>
      <c r="D70" s="43" t="s">
        <v>164</v>
      </c>
      <c r="E70" s="44">
        <v>1</v>
      </c>
      <c r="F70" s="45">
        <v>1249500</v>
      </c>
      <c r="G70" s="98"/>
      <c r="H70" s="74">
        <f t="shared" si="1"/>
        <v>1249500</v>
      </c>
    </row>
    <row r="71" spans="2:8" ht="135" x14ac:dyDescent="0.25">
      <c r="B71" s="41">
        <v>54</v>
      </c>
      <c r="C71" s="42" t="s">
        <v>108</v>
      </c>
      <c r="D71" s="43" t="s">
        <v>164</v>
      </c>
      <c r="E71" s="44">
        <v>1</v>
      </c>
      <c r="F71" s="45">
        <v>946186</v>
      </c>
      <c r="G71" s="98"/>
      <c r="H71" s="74">
        <f t="shared" si="1"/>
        <v>946186</v>
      </c>
    </row>
    <row r="72" spans="2:8" ht="60" x14ac:dyDescent="0.25">
      <c r="B72" s="41">
        <v>55</v>
      </c>
      <c r="C72" s="42" t="s">
        <v>109</v>
      </c>
      <c r="D72" s="43" t="s">
        <v>164</v>
      </c>
      <c r="E72" s="44">
        <v>1</v>
      </c>
      <c r="F72" s="45">
        <v>3780510</v>
      </c>
      <c r="G72" s="98"/>
      <c r="H72" s="74">
        <f t="shared" si="1"/>
        <v>3780510</v>
      </c>
    </row>
    <row r="73" spans="2:8" ht="60" x14ac:dyDescent="0.25">
      <c r="B73" s="41">
        <v>56</v>
      </c>
      <c r="C73" s="42" t="s">
        <v>110</v>
      </c>
      <c r="D73" s="43" t="s">
        <v>165</v>
      </c>
      <c r="E73" s="44">
        <v>1</v>
      </c>
      <c r="F73" s="45">
        <v>44550</v>
      </c>
      <c r="G73" s="98"/>
      <c r="H73" s="74">
        <f t="shared" si="1"/>
        <v>44550</v>
      </c>
    </row>
    <row r="74" spans="2:8" ht="45" x14ac:dyDescent="0.25">
      <c r="B74" s="41">
        <v>57</v>
      </c>
      <c r="C74" s="42" t="s">
        <v>111</v>
      </c>
      <c r="D74" s="43" t="s">
        <v>163</v>
      </c>
      <c r="E74" s="44">
        <v>1</v>
      </c>
      <c r="F74" s="45">
        <v>95319</v>
      </c>
      <c r="G74" s="98"/>
      <c r="H74" s="74">
        <f t="shared" si="1"/>
        <v>95319</v>
      </c>
    </row>
    <row r="75" spans="2:8" ht="105" x14ac:dyDescent="0.25">
      <c r="B75" s="41">
        <v>58</v>
      </c>
      <c r="C75" s="42" t="s">
        <v>112</v>
      </c>
      <c r="D75" s="43" t="s">
        <v>161</v>
      </c>
      <c r="E75" s="44">
        <v>1</v>
      </c>
      <c r="F75" s="45">
        <v>63315</v>
      </c>
      <c r="G75" s="98"/>
      <c r="H75" s="74">
        <f t="shared" si="1"/>
        <v>63315</v>
      </c>
    </row>
    <row r="76" spans="2:8" ht="105" x14ac:dyDescent="0.25">
      <c r="B76" s="41">
        <v>59</v>
      </c>
      <c r="C76" s="42" t="s">
        <v>113</v>
      </c>
      <c r="D76" s="43" t="s">
        <v>163</v>
      </c>
      <c r="E76" s="44">
        <v>1</v>
      </c>
      <c r="F76" s="45">
        <v>6854757</v>
      </c>
      <c r="G76" s="98"/>
      <c r="H76" s="74">
        <f t="shared" si="1"/>
        <v>6854757</v>
      </c>
    </row>
    <row r="77" spans="2:8" ht="105" x14ac:dyDescent="0.25">
      <c r="B77" s="41">
        <v>60</v>
      </c>
      <c r="C77" s="42" t="s">
        <v>113</v>
      </c>
      <c r="D77" s="43" t="s">
        <v>164</v>
      </c>
      <c r="E77" s="44">
        <v>1</v>
      </c>
      <c r="F77" s="45">
        <v>11136615</v>
      </c>
      <c r="G77" s="98"/>
      <c r="H77" s="74">
        <f t="shared" si="1"/>
        <v>11136615</v>
      </c>
    </row>
    <row r="78" spans="2:8" ht="90" x14ac:dyDescent="0.25">
      <c r="B78" s="41">
        <v>61</v>
      </c>
      <c r="C78" s="42" t="s">
        <v>114</v>
      </c>
      <c r="D78" s="43" t="s">
        <v>161</v>
      </c>
      <c r="E78" s="44">
        <v>1</v>
      </c>
      <c r="F78" s="45">
        <v>64584</v>
      </c>
      <c r="G78" s="98"/>
      <c r="H78" s="74">
        <f t="shared" si="1"/>
        <v>64584</v>
      </c>
    </row>
    <row r="79" spans="2:8" ht="90" x14ac:dyDescent="0.25">
      <c r="B79" s="41">
        <v>62</v>
      </c>
      <c r="C79" s="42" t="s">
        <v>114</v>
      </c>
      <c r="D79" s="43" t="s">
        <v>163</v>
      </c>
      <c r="E79" s="44">
        <v>1</v>
      </c>
      <c r="F79" s="45">
        <v>7096684</v>
      </c>
      <c r="G79" s="98"/>
      <c r="H79" s="74">
        <f t="shared" si="1"/>
        <v>7096684</v>
      </c>
    </row>
    <row r="80" spans="2:8" ht="90" x14ac:dyDescent="0.25">
      <c r="B80" s="41">
        <v>63</v>
      </c>
      <c r="C80" s="42" t="s">
        <v>114</v>
      </c>
      <c r="D80" s="43" t="s">
        <v>164</v>
      </c>
      <c r="E80" s="44">
        <v>1</v>
      </c>
      <c r="F80" s="45">
        <v>13227445</v>
      </c>
      <c r="G80" s="98"/>
      <c r="H80" s="74">
        <f t="shared" si="1"/>
        <v>13227445</v>
      </c>
    </row>
    <row r="81" spans="2:8" ht="45" x14ac:dyDescent="0.25">
      <c r="B81" s="41">
        <v>64</v>
      </c>
      <c r="C81" s="42" t="s">
        <v>115</v>
      </c>
      <c r="D81" s="43" t="s">
        <v>163</v>
      </c>
      <c r="E81" s="44">
        <v>1</v>
      </c>
      <c r="F81" s="45">
        <v>109778</v>
      </c>
      <c r="G81" s="98"/>
      <c r="H81" s="74">
        <f t="shared" si="1"/>
        <v>109778</v>
      </c>
    </row>
    <row r="82" spans="2:8" ht="30" x14ac:dyDescent="0.25">
      <c r="B82" s="41">
        <v>65</v>
      </c>
      <c r="C82" s="42" t="s">
        <v>116</v>
      </c>
      <c r="D82" s="43" t="s">
        <v>163</v>
      </c>
      <c r="E82" s="44">
        <v>1</v>
      </c>
      <c r="F82" s="45">
        <v>148750</v>
      </c>
      <c r="G82" s="98"/>
      <c r="H82" s="74">
        <f t="shared" ref="H82:H113" si="2">+ROUND(F82-(F82*$G$17),0)</f>
        <v>148750</v>
      </c>
    </row>
    <row r="83" spans="2:8" ht="30" x14ac:dyDescent="0.25">
      <c r="B83" s="41">
        <v>66</v>
      </c>
      <c r="C83" s="42" t="s">
        <v>117</v>
      </c>
      <c r="D83" s="43" t="s">
        <v>163</v>
      </c>
      <c r="E83" s="44">
        <v>1</v>
      </c>
      <c r="F83" s="45">
        <v>109480</v>
      </c>
      <c r="G83" s="98"/>
      <c r="H83" s="74">
        <f t="shared" si="2"/>
        <v>109480</v>
      </c>
    </row>
    <row r="84" spans="2:8" ht="45" x14ac:dyDescent="0.25">
      <c r="B84" s="41">
        <v>67</v>
      </c>
      <c r="C84" s="42" t="s">
        <v>118</v>
      </c>
      <c r="D84" s="43" t="s">
        <v>163</v>
      </c>
      <c r="E84" s="44">
        <v>1</v>
      </c>
      <c r="F84" s="45">
        <v>381990</v>
      </c>
      <c r="G84" s="98"/>
      <c r="H84" s="74">
        <f t="shared" si="2"/>
        <v>381990</v>
      </c>
    </row>
    <row r="85" spans="2:8" ht="30" x14ac:dyDescent="0.25">
      <c r="B85" s="41">
        <v>68</v>
      </c>
      <c r="C85" s="42" t="s">
        <v>119</v>
      </c>
      <c r="D85" s="43" t="s">
        <v>163</v>
      </c>
      <c r="E85" s="44">
        <v>1</v>
      </c>
      <c r="F85" s="45">
        <v>208250</v>
      </c>
      <c r="G85" s="98"/>
      <c r="H85" s="74">
        <f t="shared" si="2"/>
        <v>208250</v>
      </c>
    </row>
    <row r="86" spans="2:8" ht="45" x14ac:dyDescent="0.25">
      <c r="B86" s="41">
        <v>69</v>
      </c>
      <c r="C86" s="42" t="s">
        <v>120</v>
      </c>
      <c r="D86" s="43" t="s">
        <v>163</v>
      </c>
      <c r="E86" s="44">
        <v>1</v>
      </c>
      <c r="F86" s="45">
        <v>1138711</v>
      </c>
      <c r="G86" s="98"/>
      <c r="H86" s="74">
        <f t="shared" si="2"/>
        <v>1138711</v>
      </c>
    </row>
    <row r="87" spans="2:8" ht="45" x14ac:dyDescent="0.25">
      <c r="B87" s="41">
        <v>70</v>
      </c>
      <c r="C87" s="42" t="s">
        <v>121</v>
      </c>
      <c r="D87" s="43" t="s">
        <v>163</v>
      </c>
      <c r="E87" s="44">
        <v>1</v>
      </c>
      <c r="F87" s="45">
        <v>1337144</v>
      </c>
      <c r="G87" s="98"/>
      <c r="H87" s="74">
        <f t="shared" si="2"/>
        <v>1337144</v>
      </c>
    </row>
    <row r="88" spans="2:8" ht="45" x14ac:dyDescent="0.25">
      <c r="B88" s="41">
        <v>71</v>
      </c>
      <c r="C88" s="42" t="s">
        <v>122</v>
      </c>
      <c r="D88" s="43" t="s">
        <v>163</v>
      </c>
      <c r="E88" s="44">
        <v>1</v>
      </c>
      <c r="F88" s="45">
        <v>875126</v>
      </c>
      <c r="G88" s="98"/>
      <c r="H88" s="74">
        <f t="shared" si="2"/>
        <v>875126</v>
      </c>
    </row>
    <row r="89" spans="2:8" ht="45" x14ac:dyDescent="0.25">
      <c r="B89" s="41">
        <v>72</v>
      </c>
      <c r="C89" s="42" t="s">
        <v>123</v>
      </c>
      <c r="D89" s="43" t="s">
        <v>163</v>
      </c>
      <c r="E89" s="44">
        <v>1</v>
      </c>
      <c r="F89" s="45">
        <v>1020782</v>
      </c>
      <c r="G89" s="98"/>
      <c r="H89" s="74">
        <f t="shared" si="2"/>
        <v>1020782</v>
      </c>
    </row>
    <row r="90" spans="2:8" ht="60" x14ac:dyDescent="0.25">
      <c r="B90" s="41">
        <v>73</v>
      </c>
      <c r="C90" s="42" t="s">
        <v>124</v>
      </c>
      <c r="D90" s="43" t="s">
        <v>163</v>
      </c>
      <c r="E90" s="44">
        <v>1</v>
      </c>
      <c r="F90" s="45">
        <v>1868657</v>
      </c>
      <c r="G90" s="98"/>
      <c r="H90" s="74">
        <f t="shared" si="2"/>
        <v>1868657</v>
      </c>
    </row>
    <row r="91" spans="2:8" ht="45" x14ac:dyDescent="0.25">
      <c r="B91" s="41">
        <v>74</v>
      </c>
      <c r="C91" s="42" t="s">
        <v>125</v>
      </c>
      <c r="D91" s="43" t="s">
        <v>163</v>
      </c>
      <c r="E91" s="44">
        <v>1</v>
      </c>
      <c r="F91" s="45">
        <v>784389</v>
      </c>
      <c r="G91" s="98"/>
      <c r="H91" s="74">
        <f t="shared" si="2"/>
        <v>784389</v>
      </c>
    </row>
    <row r="92" spans="2:8" ht="60" x14ac:dyDescent="0.25">
      <c r="B92" s="41">
        <v>75</v>
      </c>
      <c r="C92" s="42" t="s">
        <v>126</v>
      </c>
      <c r="D92" s="43" t="s">
        <v>163</v>
      </c>
      <c r="E92" s="44">
        <v>1</v>
      </c>
      <c r="F92" s="45">
        <v>801108</v>
      </c>
      <c r="G92" s="98"/>
      <c r="H92" s="74">
        <f t="shared" si="2"/>
        <v>801108</v>
      </c>
    </row>
    <row r="93" spans="2:8" ht="60" x14ac:dyDescent="0.25">
      <c r="B93" s="41">
        <v>76</v>
      </c>
      <c r="C93" s="42" t="s">
        <v>127</v>
      </c>
      <c r="D93" s="43" t="s">
        <v>161</v>
      </c>
      <c r="E93" s="44">
        <v>1</v>
      </c>
      <c r="F93" s="45">
        <v>95200</v>
      </c>
      <c r="G93" s="98"/>
      <c r="H93" s="74">
        <f t="shared" si="2"/>
        <v>95200</v>
      </c>
    </row>
    <row r="94" spans="2:8" ht="60" x14ac:dyDescent="0.25">
      <c r="B94" s="41">
        <v>77</v>
      </c>
      <c r="C94" s="42" t="s">
        <v>127</v>
      </c>
      <c r="D94" s="43" t="s">
        <v>163</v>
      </c>
      <c r="E94" s="44">
        <v>1</v>
      </c>
      <c r="F94" s="45">
        <v>8092000</v>
      </c>
      <c r="G94" s="98"/>
      <c r="H94" s="74">
        <f t="shared" si="2"/>
        <v>8092000</v>
      </c>
    </row>
    <row r="95" spans="2:8" ht="60" x14ac:dyDescent="0.25">
      <c r="B95" s="41">
        <v>78</v>
      </c>
      <c r="C95" s="42" t="s">
        <v>128</v>
      </c>
      <c r="D95" s="43" t="s">
        <v>161</v>
      </c>
      <c r="E95" s="44">
        <v>1</v>
      </c>
      <c r="F95" s="45">
        <v>47600</v>
      </c>
      <c r="G95" s="98"/>
      <c r="H95" s="74">
        <f t="shared" si="2"/>
        <v>47600</v>
      </c>
    </row>
    <row r="96" spans="2:8" ht="60" x14ac:dyDescent="0.25">
      <c r="B96" s="41">
        <v>79</v>
      </c>
      <c r="C96" s="42" t="s">
        <v>129</v>
      </c>
      <c r="D96" s="43" t="s">
        <v>161</v>
      </c>
      <c r="E96" s="44">
        <v>1</v>
      </c>
      <c r="F96" s="45">
        <v>107100</v>
      </c>
      <c r="G96" s="98"/>
      <c r="H96" s="74">
        <f t="shared" si="2"/>
        <v>107100</v>
      </c>
    </row>
    <row r="97" spans="2:8" ht="60" x14ac:dyDescent="0.25">
      <c r="B97" s="41">
        <v>80</v>
      </c>
      <c r="C97" s="42" t="s">
        <v>130</v>
      </c>
      <c r="D97" s="43" t="s">
        <v>161</v>
      </c>
      <c r="E97" s="44">
        <v>1</v>
      </c>
      <c r="F97" s="45">
        <v>124000</v>
      </c>
      <c r="G97" s="98"/>
      <c r="H97" s="74">
        <f t="shared" si="2"/>
        <v>124000</v>
      </c>
    </row>
    <row r="98" spans="2:8" ht="60" x14ac:dyDescent="0.25">
      <c r="B98" s="41">
        <v>81</v>
      </c>
      <c r="C98" s="42" t="s">
        <v>131</v>
      </c>
      <c r="D98" s="43" t="s">
        <v>161</v>
      </c>
      <c r="E98" s="44">
        <v>1</v>
      </c>
      <c r="F98" s="45">
        <v>220000</v>
      </c>
      <c r="G98" s="98"/>
      <c r="H98" s="74">
        <f t="shared" si="2"/>
        <v>220000</v>
      </c>
    </row>
    <row r="99" spans="2:8" ht="30" x14ac:dyDescent="0.25">
      <c r="B99" s="41">
        <v>82</v>
      </c>
      <c r="C99" s="42" t="s">
        <v>132</v>
      </c>
      <c r="D99" s="43" t="s">
        <v>163</v>
      </c>
      <c r="E99" s="44">
        <v>1</v>
      </c>
      <c r="F99" s="45">
        <v>97643</v>
      </c>
      <c r="G99" s="98"/>
      <c r="H99" s="74">
        <f t="shared" si="2"/>
        <v>97643</v>
      </c>
    </row>
    <row r="100" spans="2:8" ht="75" x14ac:dyDescent="0.25">
      <c r="B100" s="41">
        <v>83</v>
      </c>
      <c r="C100" s="42" t="s">
        <v>133</v>
      </c>
      <c r="D100" s="43" t="s">
        <v>163</v>
      </c>
      <c r="E100" s="44">
        <v>1</v>
      </c>
      <c r="F100" s="45">
        <v>440300</v>
      </c>
      <c r="G100" s="98"/>
      <c r="H100" s="74">
        <f t="shared" si="2"/>
        <v>440300</v>
      </c>
    </row>
    <row r="101" spans="2:8" ht="75" x14ac:dyDescent="0.25">
      <c r="B101" s="41">
        <v>84</v>
      </c>
      <c r="C101" s="42" t="s">
        <v>134</v>
      </c>
      <c r="D101" s="43" t="s">
        <v>163</v>
      </c>
      <c r="E101" s="44">
        <v>1</v>
      </c>
      <c r="F101" s="45">
        <v>518840</v>
      </c>
      <c r="G101" s="98"/>
      <c r="H101" s="74">
        <f t="shared" si="2"/>
        <v>518840</v>
      </c>
    </row>
    <row r="102" spans="2:8" ht="75" x14ac:dyDescent="0.25">
      <c r="B102" s="41">
        <v>85</v>
      </c>
      <c r="C102" s="42" t="s">
        <v>135</v>
      </c>
      <c r="D102" s="43" t="s">
        <v>161</v>
      </c>
      <c r="E102" s="44">
        <v>1</v>
      </c>
      <c r="F102" s="45">
        <v>83469</v>
      </c>
      <c r="G102" s="98"/>
      <c r="H102" s="74">
        <f t="shared" si="2"/>
        <v>83469</v>
      </c>
    </row>
    <row r="103" spans="2:8" ht="75" x14ac:dyDescent="0.25">
      <c r="B103" s="41">
        <v>86</v>
      </c>
      <c r="C103" s="42" t="s">
        <v>135</v>
      </c>
      <c r="D103" s="43" t="s">
        <v>163</v>
      </c>
      <c r="E103" s="44">
        <v>1</v>
      </c>
      <c r="F103" s="45">
        <v>2510543</v>
      </c>
      <c r="G103" s="98"/>
      <c r="H103" s="74">
        <f t="shared" si="2"/>
        <v>2510543</v>
      </c>
    </row>
    <row r="104" spans="2:8" ht="135" x14ac:dyDescent="0.25">
      <c r="B104" s="41">
        <v>87</v>
      </c>
      <c r="C104" s="42" t="s">
        <v>136</v>
      </c>
      <c r="D104" s="43" t="s">
        <v>163</v>
      </c>
      <c r="E104" s="44">
        <v>1</v>
      </c>
      <c r="F104" s="45">
        <v>952000</v>
      </c>
      <c r="G104" s="98"/>
      <c r="H104" s="74">
        <f t="shared" si="2"/>
        <v>952000</v>
      </c>
    </row>
    <row r="105" spans="2:8" ht="75" x14ac:dyDescent="0.25">
      <c r="B105" s="41">
        <v>88</v>
      </c>
      <c r="C105" s="42" t="s">
        <v>137</v>
      </c>
      <c r="D105" s="43" t="s">
        <v>163</v>
      </c>
      <c r="E105" s="44">
        <v>1</v>
      </c>
      <c r="F105" s="45">
        <v>727070</v>
      </c>
      <c r="G105" s="98"/>
      <c r="H105" s="74">
        <f t="shared" si="2"/>
        <v>727070</v>
      </c>
    </row>
    <row r="106" spans="2:8" ht="75" x14ac:dyDescent="0.25">
      <c r="B106" s="41">
        <v>89</v>
      </c>
      <c r="C106" s="42" t="s">
        <v>138</v>
      </c>
      <c r="D106" s="43" t="s">
        <v>163</v>
      </c>
      <c r="E106" s="44">
        <v>1</v>
      </c>
      <c r="F106" s="45">
        <v>698298</v>
      </c>
      <c r="G106" s="98"/>
      <c r="H106" s="74">
        <f t="shared" si="2"/>
        <v>698298</v>
      </c>
    </row>
    <row r="107" spans="2:8" ht="75" x14ac:dyDescent="0.25">
      <c r="B107" s="41">
        <v>90</v>
      </c>
      <c r="C107" s="42" t="s">
        <v>139</v>
      </c>
      <c r="D107" s="43" t="s">
        <v>163</v>
      </c>
      <c r="E107" s="44">
        <v>1</v>
      </c>
      <c r="F107" s="45">
        <v>1002902</v>
      </c>
      <c r="G107" s="98"/>
      <c r="H107" s="74">
        <f t="shared" si="2"/>
        <v>1002902</v>
      </c>
    </row>
    <row r="108" spans="2:8" ht="75" x14ac:dyDescent="0.25">
      <c r="B108" s="41">
        <v>91</v>
      </c>
      <c r="C108" s="42" t="s">
        <v>140</v>
      </c>
      <c r="D108" s="43" t="s">
        <v>163</v>
      </c>
      <c r="E108" s="44">
        <v>1</v>
      </c>
      <c r="F108" s="45">
        <v>1002902</v>
      </c>
      <c r="G108" s="98"/>
      <c r="H108" s="74">
        <f t="shared" si="2"/>
        <v>1002902</v>
      </c>
    </row>
    <row r="109" spans="2:8" ht="75" x14ac:dyDescent="0.25">
      <c r="B109" s="41">
        <v>92</v>
      </c>
      <c r="C109" s="42" t="s">
        <v>141</v>
      </c>
      <c r="D109" s="43" t="s">
        <v>163</v>
      </c>
      <c r="E109" s="44">
        <v>1</v>
      </c>
      <c r="F109" s="45">
        <v>727070</v>
      </c>
      <c r="G109" s="98"/>
      <c r="H109" s="74">
        <f t="shared" si="2"/>
        <v>727070</v>
      </c>
    </row>
    <row r="110" spans="2:8" ht="90" x14ac:dyDescent="0.25">
      <c r="B110" s="41">
        <v>93</v>
      </c>
      <c r="C110" s="42" t="s">
        <v>142</v>
      </c>
      <c r="D110" s="43" t="s">
        <v>163</v>
      </c>
      <c r="E110" s="44">
        <v>1</v>
      </c>
      <c r="F110" s="45">
        <v>698298</v>
      </c>
      <c r="G110" s="98"/>
      <c r="H110" s="74">
        <f t="shared" si="2"/>
        <v>698298</v>
      </c>
    </row>
    <row r="111" spans="2:8" ht="75" x14ac:dyDescent="0.25">
      <c r="B111" s="41">
        <v>94</v>
      </c>
      <c r="C111" s="42" t="s">
        <v>143</v>
      </c>
      <c r="D111" s="43" t="s">
        <v>163</v>
      </c>
      <c r="E111" s="44">
        <v>1</v>
      </c>
      <c r="F111" s="45">
        <v>1002902</v>
      </c>
      <c r="G111" s="98"/>
      <c r="H111" s="74">
        <f t="shared" si="2"/>
        <v>1002902</v>
      </c>
    </row>
    <row r="112" spans="2:8" ht="75" x14ac:dyDescent="0.25">
      <c r="B112" s="41">
        <v>95</v>
      </c>
      <c r="C112" s="42" t="s">
        <v>144</v>
      </c>
      <c r="D112" s="43" t="s">
        <v>163</v>
      </c>
      <c r="E112" s="44">
        <v>1</v>
      </c>
      <c r="F112" s="45">
        <v>1002902</v>
      </c>
      <c r="G112" s="98"/>
      <c r="H112" s="74">
        <f t="shared" si="2"/>
        <v>1002902</v>
      </c>
    </row>
    <row r="113" spans="2:8" ht="75" x14ac:dyDescent="0.25">
      <c r="B113" s="41">
        <v>96</v>
      </c>
      <c r="C113" s="42" t="s">
        <v>145</v>
      </c>
      <c r="D113" s="43" t="s">
        <v>163</v>
      </c>
      <c r="E113" s="44">
        <v>1</v>
      </c>
      <c r="F113" s="45">
        <v>698298</v>
      </c>
      <c r="G113" s="98"/>
      <c r="H113" s="74">
        <f t="shared" si="2"/>
        <v>698298</v>
      </c>
    </row>
    <row r="114" spans="2:8" ht="60" x14ac:dyDescent="0.25">
      <c r="B114" s="41">
        <v>97</v>
      </c>
      <c r="C114" s="42" t="s">
        <v>146</v>
      </c>
      <c r="D114" s="43" t="s">
        <v>163</v>
      </c>
      <c r="E114" s="44">
        <v>1</v>
      </c>
      <c r="F114" s="45">
        <v>698298</v>
      </c>
      <c r="G114" s="98"/>
      <c r="H114" s="74">
        <f t="shared" ref="H114:H130" si="3">+ROUND(F114-(F114*$G$17),0)</f>
        <v>698298</v>
      </c>
    </row>
    <row r="115" spans="2:8" ht="60" x14ac:dyDescent="0.25">
      <c r="B115" s="41">
        <v>98</v>
      </c>
      <c r="C115" s="42" t="s">
        <v>147</v>
      </c>
      <c r="D115" s="43" t="s">
        <v>163</v>
      </c>
      <c r="E115" s="44">
        <v>1</v>
      </c>
      <c r="F115" s="45">
        <v>698298</v>
      </c>
      <c r="G115" s="98"/>
      <c r="H115" s="74">
        <f t="shared" si="3"/>
        <v>698298</v>
      </c>
    </row>
    <row r="116" spans="2:8" ht="60" x14ac:dyDescent="0.25">
      <c r="B116" s="41">
        <v>99</v>
      </c>
      <c r="C116" s="42" t="s">
        <v>148</v>
      </c>
      <c r="D116" s="43" t="s">
        <v>163</v>
      </c>
      <c r="E116" s="44">
        <v>1</v>
      </c>
      <c r="F116" s="45">
        <v>698298</v>
      </c>
      <c r="G116" s="98"/>
      <c r="H116" s="74">
        <f t="shared" si="3"/>
        <v>698298</v>
      </c>
    </row>
    <row r="117" spans="2:8" ht="60" x14ac:dyDescent="0.25">
      <c r="B117" s="41">
        <v>100</v>
      </c>
      <c r="C117" s="42" t="s">
        <v>149</v>
      </c>
      <c r="D117" s="43" t="s">
        <v>163</v>
      </c>
      <c r="E117" s="44">
        <v>1</v>
      </c>
      <c r="F117" s="45">
        <v>1002902</v>
      </c>
      <c r="G117" s="98"/>
      <c r="H117" s="74">
        <f t="shared" si="3"/>
        <v>1002902</v>
      </c>
    </row>
    <row r="118" spans="2:8" ht="90" x14ac:dyDescent="0.25">
      <c r="B118" s="41">
        <v>101</v>
      </c>
      <c r="C118" s="42" t="s">
        <v>150</v>
      </c>
      <c r="D118" s="43" t="s">
        <v>161</v>
      </c>
      <c r="E118" s="44">
        <v>1</v>
      </c>
      <c r="F118" s="45">
        <v>7048</v>
      </c>
      <c r="G118" s="98"/>
      <c r="H118" s="74">
        <f t="shared" si="3"/>
        <v>7048</v>
      </c>
    </row>
    <row r="119" spans="2:8" ht="150" x14ac:dyDescent="0.25">
      <c r="B119" s="41">
        <v>102</v>
      </c>
      <c r="C119" s="42" t="s">
        <v>151</v>
      </c>
      <c r="D119" s="43" t="s">
        <v>161</v>
      </c>
      <c r="E119" s="44">
        <v>1</v>
      </c>
      <c r="F119" s="45">
        <v>15222</v>
      </c>
      <c r="G119" s="98"/>
      <c r="H119" s="74">
        <f t="shared" si="3"/>
        <v>15222</v>
      </c>
    </row>
    <row r="120" spans="2:8" ht="75" x14ac:dyDescent="0.25">
      <c r="B120" s="41">
        <v>103</v>
      </c>
      <c r="C120" s="42" t="s">
        <v>152</v>
      </c>
      <c r="D120" s="43" t="s">
        <v>161</v>
      </c>
      <c r="E120" s="44">
        <v>1</v>
      </c>
      <c r="F120" s="45">
        <v>17917</v>
      </c>
      <c r="G120" s="98"/>
      <c r="H120" s="74">
        <f t="shared" si="3"/>
        <v>17917</v>
      </c>
    </row>
    <row r="121" spans="2:8" ht="75" x14ac:dyDescent="0.25">
      <c r="B121" s="41">
        <v>104</v>
      </c>
      <c r="C121" s="42" t="s">
        <v>153</v>
      </c>
      <c r="D121" s="43" t="s">
        <v>161</v>
      </c>
      <c r="E121" s="44">
        <v>1</v>
      </c>
      <c r="F121" s="45">
        <v>3032</v>
      </c>
      <c r="G121" s="98"/>
      <c r="H121" s="74">
        <f t="shared" si="3"/>
        <v>3032</v>
      </c>
    </row>
    <row r="122" spans="2:8" ht="75" x14ac:dyDescent="0.25">
      <c r="B122" s="41">
        <v>105</v>
      </c>
      <c r="C122" s="42" t="s">
        <v>154</v>
      </c>
      <c r="D122" s="43" t="s">
        <v>161</v>
      </c>
      <c r="E122" s="44">
        <v>1</v>
      </c>
      <c r="F122" s="45">
        <v>6372</v>
      </c>
      <c r="G122" s="98"/>
      <c r="H122" s="74">
        <f t="shared" si="3"/>
        <v>6372</v>
      </c>
    </row>
    <row r="123" spans="2:8" ht="75" x14ac:dyDescent="0.25">
      <c r="B123" s="41">
        <v>106</v>
      </c>
      <c r="C123" s="42" t="s">
        <v>155</v>
      </c>
      <c r="D123" s="43" t="s">
        <v>161</v>
      </c>
      <c r="E123" s="44">
        <v>1</v>
      </c>
      <c r="F123" s="45">
        <v>44060</v>
      </c>
      <c r="G123" s="98"/>
      <c r="H123" s="74">
        <f t="shared" si="3"/>
        <v>44060</v>
      </c>
    </row>
    <row r="124" spans="2:8" ht="60" x14ac:dyDescent="0.25">
      <c r="B124" s="41">
        <v>107</v>
      </c>
      <c r="C124" s="42" t="s">
        <v>156</v>
      </c>
      <c r="D124" s="43" t="s">
        <v>161</v>
      </c>
      <c r="E124" s="44">
        <v>1</v>
      </c>
      <c r="F124" s="45">
        <v>7448</v>
      </c>
      <c r="G124" s="98"/>
      <c r="H124" s="74">
        <f t="shared" si="3"/>
        <v>7448</v>
      </c>
    </row>
    <row r="125" spans="2:8" ht="75" x14ac:dyDescent="0.25">
      <c r="B125" s="41">
        <v>108</v>
      </c>
      <c r="C125" s="42" t="s">
        <v>157</v>
      </c>
      <c r="D125" s="43" t="s">
        <v>161</v>
      </c>
      <c r="E125" s="44">
        <v>1</v>
      </c>
      <c r="F125" s="45">
        <v>7180</v>
      </c>
      <c r="G125" s="98"/>
      <c r="H125" s="74">
        <f t="shared" si="3"/>
        <v>7180</v>
      </c>
    </row>
    <row r="126" spans="2:8" ht="75" x14ac:dyDescent="0.25">
      <c r="B126" s="41">
        <v>109</v>
      </c>
      <c r="C126" s="42" t="s">
        <v>158</v>
      </c>
      <c r="D126" s="43" t="s">
        <v>161</v>
      </c>
      <c r="E126" s="44">
        <v>1</v>
      </c>
      <c r="F126" s="45">
        <v>3441</v>
      </c>
      <c r="G126" s="98"/>
      <c r="H126" s="74">
        <f t="shared" si="3"/>
        <v>3441</v>
      </c>
    </row>
    <row r="127" spans="2:8" ht="135" x14ac:dyDescent="0.25">
      <c r="B127" s="41">
        <v>110</v>
      </c>
      <c r="C127" s="42" t="s">
        <v>159</v>
      </c>
      <c r="D127" s="43" t="s">
        <v>161</v>
      </c>
      <c r="E127" s="44">
        <v>1</v>
      </c>
      <c r="F127" s="45">
        <v>174230</v>
      </c>
      <c r="G127" s="98"/>
      <c r="H127" s="74">
        <f t="shared" si="3"/>
        <v>174230</v>
      </c>
    </row>
    <row r="128" spans="2:8" ht="135" x14ac:dyDescent="0.25">
      <c r="B128" s="41">
        <v>111</v>
      </c>
      <c r="C128" s="42" t="s">
        <v>159</v>
      </c>
      <c r="D128" s="43" t="s">
        <v>163</v>
      </c>
      <c r="E128" s="44">
        <v>1</v>
      </c>
      <c r="F128" s="45">
        <v>16684514</v>
      </c>
      <c r="G128" s="98"/>
      <c r="H128" s="74">
        <f t="shared" si="3"/>
        <v>16684514</v>
      </c>
    </row>
    <row r="129" spans="2:10" ht="135" x14ac:dyDescent="0.25">
      <c r="B129" s="41">
        <v>112</v>
      </c>
      <c r="C129" s="42" t="s">
        <v>159</v>
      </c>
      <c r="D129" s="43" t="s">
        <v>164</v>
      </c>
      <c r="E129" s="44">
        <v>1</v>
      </c>
      <c r="F129" s="45">
        <v>31107790</v>
      </c>
      <c r="G129" s="98"/>
      <c r="H129" s="74">
        <f t="shared" si="3"/>
        <v>31107790</v>
      </c>
    </row>
    <row r="130" spans="2:10" ht="15.75" thickBot="1" x14ac:dyDescent="0.3">
      <c r="B130" s="67"/>
      <c r="C130" s="68"/>
      <c r="D130" s="69"/>
      <c r="E130" s="70"/>
      <c r="F130" s="71"/>
      <c r="G130" s="99"/>
      <c r="H130" s="75">
        <f t="shared" si="3"/>
        <v>0</v>
      </c>
    </row>
    <row r="131" spans="2:10" ht="15.75" thickBot="1" x14ac:dyDescent="0.3">
      <c r="B131" s="59"/>
      <c r="C131" s="60"/>
      <c r="D131" s="61"/>
      <c r="E131" s="62"/>
      <c r="F131" s="46">
        <f>SUM(F17:F130)</f>
        <v>168912090</v>
      </c>
      <c r="G131" s="46"/>
      <c r="H131" s="63"/>
    </row>
    <row r="132" spans="2:10" ht="16.5" thickBot="1" x14ac:dyDescent="0.3">
      <c r="B132" s="106" t="s">
        <v>46</v>
      </c>
      <c r="C132" s="107"/>
      <c r="D132" s="107"/>
      <c r="E132" s="107"/>
      <c r="F132" s="107"/>
      <c r="G132" s="108"/>
      <c r="H132" s="47">
        <f>SUM(H17:H131)</f>
        <v>168912090</v>
      </c>
    </row>
    <row r="133" spans="2:10" ht="15.75" thickBot="1" x14ac:dyDescent="0.3">
      <c r="J133" s="50"/>
    </row>
    <row r="134" spans="2:10" ht="15.75" customHeight="1" x14ac:dyDescent="0.25">
      <c r="B134" s="100" t="s">
        <v>4</v>
      </c>
      <c r="C134" s="101"/>
      <c r="D134" s="101"/>
      <c r="E134" s="101"/>
      <c r="F134" s="101"/>
      <c r="G134" s="101"/>
      <c r="H134" s="101"/>
      <c r="I134" s="65"/>
    </row>
    <row r="135" spans="2:10" x14ac:dyDescent="0.25">
      <c r="B135" s="102"/>
      <c r="C135" s="103"/>
      <c r="D135" s="103"/>
      <c r="E135" s="103"/>
      <c r="F135" s="103"/>
      <c r="G135" s="103"/>
      <c r="H135" s="103"/>
      <c r="I135" s="65"/>
    </row>
    <row r="136" spans="2:10" ht="15.75" thickBot="1" x14ac:dyDescent="0.3">
      <c r="B136" s="104"/>
      <c r="C136" s="105"/>
      <c r="D136" s="105"/>
      <c r="E136" s="105"/>
      <c r="F136" s="105"/>
      <c r="G136" s="105"/>
      <c r="H136" s="105"/>
      <c r="I136" s="65"/>
    </row>
    <row r="137" spans="2:10" x14ac:dyDescent="0.25">
      <c r="B137" s="66"/>
      <c r="C137" s="66"/>
      <c r="D137" s="66"/>
      <c r="E137" s="66"/>
      <c r="F137" s="81"/>
      <c r="G137" s="66"/>
      <c r="H137" s="66"/>
    </row>
    <row r="138" spans="2:10" x14ac:dyDescent="0.25">
      <c r="B138" s="96"/>
      <c r="C138" s="96"/>
      <c r="D138" s="96"/>
      <c r="E138" s="96"/>
      <c r="F138" s="96"/>
      <c r="G138" s="96"/>
      <c r="H138" s="96"/>
    </row>
    <row r="139" spans="2:10" ht="45" customHeight="1" x14ac:dyDescent="0.25">
      <c r="B139" s="96" t="s">
        <v>168</v>
      </c>
      <c r="C139" s="96"/>
      <c r="D139" s="96"/>
      <c r="E139" s="96"/>
      <c r="F139" s="96"/>
      <c r="G139" s="96"/>
      <c r="H139" s="96"/>
      <c r="I139" s="48"/>
    </row>
    <row r="140" spans="2:10" ht="55.5" customHeight="1" x14ac:dyDescent="0.25">
      <c r="B140" s="96" t="s">
        <v>169</v>
      </c>
      <c r="C140" s="96"/>
      <c r="D140" s="96"/>
      <c r="E140" s="96"/>
      <c r="F140" s="96"/>
      <c r="G140" s="96"/>
      <c r="H140" s="96"/>
      <c r="I140" s="49"/>
    </row>
    <row r="141" spans="2:10" ht="52.5" customHeight="1" x14ac:dyDescent="0.25">
      <c r="B141" s="96" t="s">
        <v>170</v>
      </c>
      <c r="C141" s="96"/>
      <c r="D141" s="96"/>
      <c r="E141" s="96"/>
      <c r="F141" s="96"/>
      <c r="G141" s="96"/>
      <c r="H141" s="96"/>
      <c r="I141" s="49"/>
    </row>
    <row r="142" spans="2:10" ht="85.5" customHeight="1" x14ac:dyDescent="0.25">
      <c r="B142" s="96" t="s">
        <v>171</v>
      </c>
      <c r="C142" s="96"/>
      <c r="D142" s="96"/>
      <c r="E142" s="96"/>
      <c r="F142" s="96"/>
      <c r="G142" s="96"/>
      <c r="H142" s="96"/>
      <c r="I142" s="49"/>
    </row>
    <row r="143" spans="2:10" ht="61.5" customHeight="1" x14ac:dyDescent="0.25">
      <c r="B143" s="96" t="s">
        <v>172</v>
      </c>
      <c r="C143" s="96"/>
      <c r="D143" s="96"/>
      <c r="E143" s="96"/>
      <c r="F143" s="96"/>
      <c r="G143" s="96"/>
      <c r="H143" s="96"/>
      <c r="I143" s="49"/>
    </row>
    <row r="144" spans="2:10" ht="56.25" customHeight="1" x14ac:dyDescent="0.25">
      <c r="B144" s="96" t="s">
        <v>173</v>
      </c>
      <c r="C144" s="96"/>
      <c r="D144" s="96"/>
      <c r="E144" s="96"/>
      <c r="F144" s="96"/>
      <c r="G144" s="96"/>
      <c r="H144" s="96"/>
      <c r="I144" s="49"/>
    </row>
    <row r="145" spans="8:8" x14ac:dyDescent="0.25">
      <c r="H145" s="82" t="s">
        <v>174</v>
      </c>
    </row>
  </sheetData>
  <sheetProtection algorithmName="SHA-512" hashValue="f45ogKh4zD9GQu37F+Ii0QqwSQwpjxmKoKvJGtGWZl/SQrI6258Q3CK4mp3LF87HWkmBqj/w+MvLT6QpTJL4xg==" saltValue="XMKltbBhp8TjOv0SsWApXA==" spinCount="100000" sheet="1" objects="1" scenarios="1"/>
  <mergeCells count="16">
    <mergeCell ref="A1:H4"/>
    <mergeCell ref="B9:H9"/>
    <mergeCell ref="A6:H6"/>
    <mergeCell ref="A5:H5"/>
    <mergeCell ref="A7:H7"/>
    <mergeCell ref="B144:H144"/>
    <mergeCell ref="B142:H142"/>
    <mergeCell ref="B143:H143"/>
    <mergeCell ref="G17:G130"/>
    <mergeCell ref="B139:H139"/>
    <mergeCell ref="B140:H140"/>
    <mergeCell ref="B141:H141"/>
    <mergeCell ref="B134:H136"/>
    <mergeCell ref="B132:G132"/>
    <mergeCell ref="B138:H138"/>
    <mergeCell ref="B17:F17"/>
  </mergeCells>
  <printOptions horizontalCentered="1" verticalCentered="1"/>
  <pageMargins left="0.70866141732283472" right="0.70866141732283472" top="0.43307086614173229" bottom="0.27559055118110237" header="0.31496062992125984" footer="0.31496062992125984"/>
  <pageSetup scale="6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C16" sqref="C16"/>
    </sheetView>
  </sheetViews>
  <sheetFormatPr baseColWidth="10" defaultRowHeight="12.75" x14ac:dyDescent="0.2"/>
  <sheetData>
    <row r="1" spans="1:1" x14ac:dyDescent="0.2">
      <c r="A1" t="s">
        <v>6</v>
      </c>
    </row>
    <row r="2" spans="1:1" x14ac:dyDescent="0.2">
      <c r="A2" t="s">
        <v>7</v>
      </c>
    </row>
    <row r="4" spans="1:1" x14ac:dyDescent="0.2">
      <c r="A4" t="s">
        <v>9</v>
      </c>
    </row>
    <row r="5" spans="1:1" x14ac:dyDescent="0.2">
      <c r="A5" t="s">
        <v>11</v>
      </c>
    </row>
    <row r="7" spans="1:1" x14ac:dyDescent="0.2">
      <c r="A7" t="s">
        <v>10</v>
      </c>
    </row>
    <row r="8" spans="1:1" x14ac:dyDescent="0.2">
      <c r="A8"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CONSOLIDADO (4)</vt:lpstr>
      <vt:lpstr>CONSOLIDADO (3)</vt:lpstr>
      <vt:lpstr>CONSOLIDADO (2)</vt:lpstr>
      <vt:lpstr>Oferta Económica Inicial</vt:lpstr>
      <vt:lpstr>Hoja1</vt:lpstr>
      <vt:lpstr>'CONSOLIDADO (2)'!Área_de_impresión</vt:lpstr>
      <vt:lpstr>'CONSOLIDADO (3)'!Área_de_impresión</vt:lpstr>
      <vt:lpstr>'CONSOLIDADO (4)'!Área_de_impresión</vt:lpstr>
      <vt:lpstr>'Oferta Económica Inicial'!Área_de_impresión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David Puentes Colmenares</dc:creator>
  <cp:lastModifiedBy>Camilo Andres Ruiz Camacho</cp:lastModifiedBy>
  <cp:lastPrinted>2019-05-07T17:29:03Z</cp:lastPrinted>
  <dcterms:created xsi:type="dcterms:W3CDTF">2016-04-06T18:58:23Z</dcterms:created>
  <dcterms:modified xsi:type="dcterms:W3CDTF">2019-05-21T21:56:44Z</dcterms:modified>
</cp:coreProperties>
</file>