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C:\Users\User\Desktop\ANTONIO NARIÑO\EXPO ANTONIO NARIÑO\BORRADOR SECOP\"/>
    </mc:Choice>
  </mc:AlternateContent>
  <xr:revisionPtr revIDLastSave="0" documentId="13_ncr:1_{A21EA035-2240-41C7-A6ED-2F5BC9C0953C}"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Q31" i="1" l="1"/>
  <c r="Q12" i="1"/>
  <c r="Q13" i="1"/>
  <c r="Q14" i="1"/>
  <c r="Q11" i="1"/>
  <c r="N36" i="1" l="1"/>
  <c r="N35" i="1"/>
  <c r="O35" i="1" l="1"/>
  <c r="O36" i="1"/>
  <c r="O37" i="1"/>
  <c r="O31" i="1"/>
  <c r="N28" i="1"/>
  <c r="N29" i="1"/>
  <c r="N30" i="1"/>
  <c r="N32" i="1"/>
  <c r="N25" i="1"/>
  <c r="O25" i="1" s="1"/>
  <c r="N26" i="1"/>
  <c r="N27" i="1"/>
  <c r="N24" i="1"/>
  <c r="N19" i="1"/>
  <c r="O19" i="1" s="1"/>
  <c r="N20" i="1"/>
  <c r="N21" i="1"/>
  <c r="O21" i="1" s="1"/>
  <c r="N18" i="1"/>
  <c r="H36" i="1"/>
  <c r="H35" i="1"/>
  <c r="H32" i="1"/>
  <c r="I32" i="1" s="1"/>
  <c r="H27" i="1"/>
  <c r="I27" i="1" s="1"/>
  <c r="H26" i="1"/>
  <c r="I26" i="1" s="1"/>
  <c r="H24" i="1"/>
  <c r="I24" i="1" s="1"/>
  <c r="H21" i="1"/>
  <c r="H20" i="1"/>
  <c r="H19" i="1"/>
  <c r="H18" i="1"/>
  <c r="I14" i="1"/>
  <c r="I13" i="1"/>
  <c r="I11" i="1"/>
  <c r="O24" i="1" l="1"/>
  <c r="O27" i="1"/>
  <c r="O26" i="1"/>
  <c r="O32" i="1"/>
  <c r="O30" i="1"/>
  <c r="O29" i="1"/>
  <c r="O28" i="1"/>
  <c r="O18" i="1"/>
  <c r="O20" i="1"/>
  <c r="O33" i="1"/>
  <c r="K36" i="1"/>
  <c r="Q36" i="1" s="1"/>
  <c r="P36" i="1" s="1"/>
  <c r="K35" i="1"/>
  <c r="Q35" i="1" s="1"/>
  <c r="P35" i="1" s="1"/>
  <c r="K32" i="1"/>
  <c r="K30" i="1"/>
  <c r="K29" i="1"/>
  <c r="K28" i="1"/>
  <c r="K27" i="1"/>
  <c r="K20" i="1"/>
  <c r="L20" i="1" s="1"/>
  <c r="K19" i="1"/>
  <c r="Q19" i="1" s="1"/>
  <c r="P19" i="1" s="1"/>
  <c r="K18" i="1"/>
  <c r="L18" i="1" s="1"/>
  <c r="O14" i="1"/>
  <c r="O13" i="1"/>
  <c r="O11" i="1"/>
  <c r="L13" i="1"/>
  <c r="O12" i="1"/>
  <c r="I12" i="1"/>
  <c r="I15" i="1" s="1"/>
  <c r="R13" i="1" l="1"/>
  <c r="L27" i="1"/>
  <c r="Q27" i="1"/>
  <c r="P27" i="1" s="1"/>
  <c r="L28" i="1"/>
  <c r="Q28" i="1"/>
  <c r="P28" i="1" s="1"/>
  <c r="L29" i="1"/>
  <c r="Q29" i="1"/>
  <c r="P29" i="1" s="1"/>
  <c r="L30" i="1"/>
  <c r="Q30" i="1"/>
  <c r="P30" i="1" s="1"/>
  <c r="L32" i="1"/>
  <c r="Q32" i="1"/>
  <c r="P32" i="1" s="1"/>
  <c r="R32" i="1"/>
  <c r="R27" i="1"/>
  <c r="O22" i="1"/>
  <c r="Q18" i="1"/>
  <c r="P18" i="1" s="1"/>
  <c r="Q20" i="1"/>
  <c r="P20" i="1" s="1"/>
  <c r="O15" i="1"/>
  <c r="O38" i="1" s="1"/>
  <c r="I36" i="1"/>
  <c r="I35" i="1"/>
  <c r="I37" i="1" s="1"/>
  <c r="I31" i="1"/>
  <c r="I30" i="1"/>
  <c r="R30" i="1" s="1"/>
  <c r="I21" i="1"/>
  <c r="I20" i="1"/>
  <c r="R20" i="1" s="1"/>
  <c r="I19" i="1"/>
  <c r="I18" i="1"/>
  <c r="R18" i="1" s="1"/>
  <c r="I22" i="1" l="1"/>
  <c r="L36" i="1"/>
  <c r="R36" i="1" s="1"/>
  <c r="L35" i="1"/>
  <c r="L31" i="1"/>
  <c r="R31" i="1" s="1"/>
  <c r="L37" i="1" l="1"/>
  <c r="R35" i="1"/>
  <c r="R37" i="1"/>
  <c r="L11" i="1"/>
  <c r="R11" i="1" s="1"/>
  <c r="L12" i="1"/>
  <c r="R12" i="1" s="1"/>
  <c r="L14" i="1"/>
  <c r="R14" i="1" s="1"/>
  <c r="P15" i="1" l="1"/>
  <c r="L15" i="1"/>
  <c r="T14" i="1" s="1"/>
  <c r="L19" i="1"/>
  <c r="R19" i="1" s="1"/>
  <c r="K21" i="1"/>
  <c r="Q21" i="1" s="1"/>
  <c r="P21" i="1" s="1"/>
  <c r="L21" i="1" l="1"/>
  <c r="L22" i="1" l="1"/>
  <c r="R21" i="1"/>
  <c r="P22" i="1"/>
  <c r="R38" i="1" s="1"/>
  <c r="K24" i="1"/>
  <c r="L24" i="1" l="1"/>
  <c r="R24" i="1" s="1"/>
  <c r="Q24" i="1"/>
  <c r="P24" i="1" s="1"/>
  <c r="K26" i="1"/>
  <c r="L26" i="1" l="1"/>
  <c r="Q26" i="1"/>
  <c r="P26" i="1" s="1"/>
  <c r="I28" i="1"/>
  <c r="R28" i="1" s="1"/>
  <c r="I29" i="1"/>
  <c r="R29" i="1" s="1"/>
  <c r="L33" i="1" l="1"/>
  <c r="L38" i="1" s="1"/>
  <c r="R26" i="1"/>
  <c r="I33" i="1"/>
  <c r="I38" i="1" s="1"/>
  <c r="G25" i="1" l="1"/>
  <c r="H25" i="1"/>
  <c r="I25" i="1"/>
  <c r="P25" i="1"/>
  <c r="Q25" i="1"/>
  <c r="J25" i="1"/>
  <c r="K25" i="1"/>
  <c r="L25" i="1"/>
  <c r="R25" i="1"/>
</calcChain>
</file>

<file path=xl/sharedStrings.xml><?xml version="1.0" encoding="utf-8"?>
<sst xmlns="http://schemas.openxmlformats.org/spreadsheetml/2006/main" count="117" uniqueCount="57">
  <si>
    <t>ALCALDÍA LOCAL ANTONIO NARIÑO</t>
  </si>
  <si>
    <t>PROPUESTA ECONOMICA</t>
  </si>
  <si>
    <t>OBJETO: "CONTRATAR LOS SERVICIOS PARA EL DESARROLLO DE LOS EVENTOS DE LA PROPUESTA CULTURAL DE EXPO ANTONIO NARIÑO, PARA EL FORTALECIMIENTO DE LAS INDUSTRIAS CULTURALES Y CREATIVAS DE LA LOCALIDAD ANTONIO NARIÑO”</t>
  </si>
  <si>
    <t>Tiempo ejecucion:   3  Meses</t>
  </si>
  <si>
    <t>EMPRESAS QUE COTIZAN:</t>
  </si>
  <si>
    <t xml:space="preserve">NIT EMPRESA QUE COTIZA. </t>
  </si>
  <si>
    <t>ITEM</t>
  </si>
  <si>
    <t xml:space="preserve"> ELEMENTO Y DESCRIPCION</t>
  </si>
  <si>
    <t>CANTIDAD</t>
  </si>
  <si>
    <t>MES / ACTIVIDAD</t>
  </si>
  <si>
    <t xml:space="preserve">UNIDAD DE MEDIDA </t>
  </si>
  <si>
    <t>TIEMPO DE DEDICACION</t>
  </si>
  <si>
    <t>CORPORACIÓN DE SERVICIOS COLOMBIA "CORSERVICOL" NIT: 900004535-1</t>
  </si>
  <si>
    <t xml:space="preserve">PROMEDIO DE ITEMS </t>
  </si>
  <si>
    <t xml:space="preserve">VALOR UNITARIO SIN IVA) </t>
  </si>
  <si>
    <t>VALOR UNITARIO CON IVA</t>
  </si>
  <si>
    <t xml:space="preserve">VALOR TOTAL (IVA INCLUIDO) </t>
  </si>
  <si>
    <t>VALOR UNITARIO SIN IVA</t>
  </si>
  <si>
    <t xml:space="preserve">ETAPA 1. </t>
  </si>
  <si>
    <t>RECURSO HUMANO</t>
  </si>
  <si>
    <t xml:space="preserve">Coordinador General del Proyecto: Titulo Profesional en Ciencias Humanas o Sociales y Artes Escenicas y/o relacionados en Artes y Cultura. Experiencia profesional certificada de tres años. Experiencia Especifica. Certificar tres (3) años de experiencia como coordinador de proyectos con máximo tres (3) certificaciones. </t>
  </si>
  <si>
    <t>meses</t>
  </si>
  <si>
    <t>Jurados. Titulo Profesional en Artes escénicas y/o relacionados en Artes y CulturaExperiencia Profesional certificada de tres años. Experiencia Específica certificar mínimo tres (3) años de experiencia como jurado y organizador de eventos culturales con máximo tres (3) certificaciones.</t>
  </si>
  <si>
    <t xml:space="preserve">Evaluaciones </t>
  </si>
  <si>
    <t>Auxiliar Administrativo: Bachiller. Titul Técnico o Técnologo en artes escenicas. Experiencia General Certificada de mínimo seis (6) meses como auxiliar administrativo en sector cultural, arte y/o patrimonio.</t>
  </si>
  <si>
    <t xml:space="preserve">Auxiliares de Apoyo: Bachiller - Técnico o tecnólogo en artes escénicas (Homologa con experincia mínima de 3 años) Experiencia General: Minímo tres (3) años en proyectos culturales y eventos, grupales e indiviudales en las disciplinas de teatro, arte y música. </t>
  </si>
  <si>
    <t>días</t>
  </si>
  <si>
    <t>ETAPA 2</t>
  </si>
  <si>
    <t xml:space="preserve">PUBLICIDAD Y DIVULGACION </t>
  </si>
  <si>
    <t xml:space="preserve">Planillas de Asistencia a la presentación pública Tamaño Oficio. Color Policromía. Sentido Horizontal. Espacios para diligenciar 20 Papel. Fabricado con material reciclado </t>
  </si>
  <si>
    <t>N/A</t>
  </si>
  <si>
    <t>UNIDAD</t>
  </si>
  <si>
    <t xml:space="preserve">Fotografías de la presentación pública e impresas en papel fotográfico en tamaño de 10 x 14 cm a color.  </t>
  </si>
  <si>
    <t xml:space="preserve">Diseño, Elaboración y Distribución de Volantes: Volante 1/2 carta papel reciclado 90 gr 4x4,
4x1 y 4x0 con acabado relieve (de acuerdo con la guía de contratación sostenible), de 90 gr.
 </t>
  </si>
  <si>
    <t xml:space="preserve">Diseño, Elaboración y Distribución de afiches. Afiches de 1/2 pliego cote 90 gr 4x0 y 1x0, bond 90 gr 4x0 y 1x0 acabado relive que deberán contener la siguiente información: Logos de la Alcaldía Local de Antonio Nariño, igualmente la fecha, hora y lugar de las actividades de EXPO ANTONIO NARIÑO , todas las piezas publicitarias deben tener aprobación previa a su impresión.
</t>
  </si>
  <si>
    <t>ETAPA 3</t>
  </si>
  <si>
    <t xml:space="preserve">Formato     de      inscripción      y
consentimiento Informado: Tamaño: oficio Color: policromía Sentido: vertical, dividido en dos, para que en cada hoja quede la inscripción y el consentimiento informado. Utilizar papel reciclado, gramaje: 75 Gr.
</t>
  </si>
  <si>
    <t>Formato de Asistencia a las Actividades de Formación y Audiciones. Tamaño Oficio. Color Policromía. Sentido Horizontal. Espacios para diligenciar 20 Papel. Fabricado con material reciclado gramaje 75 gr</t>
  </si>
  <si>
    <t>Formato de contro del uso de materiales. Tamaño Oficio. Color Policromía. Sentido Horizontal. Espacios para diligenciar 17 Papel. Fabricado con material reciclado gramaje 75 gr</t>
  </si>
  <si>
    <t xml:space="preserve">Planilla de Asistencia y Entrega de Refrigerios Tamaño: oficio
Color: policromía Sentido: horizontal
Espacios para diligenciar: mínimo 20 Papel: fabricado con papel reciclado Gramaje: 75gr
</t>
  </si>
  <si>
    <r>
      <rPr>
        <sz val="12"/>
        <color theme="1"/>
        <rFont val="Garamond"/>
        <family val="1"/>
      </rPr>
      <t xml:space="preserve">Un (1) Sonido: Alquiler de Sonido e Iluminación: Interface controloador con audio integrado y red a una pc, compatibel con todos los programas que soporte midi.jog de 105 milimietros de alta sensibilidad al tacto y un crossfader para audio y video. Una (1) consola digital de  32 canles, con red wirelees, con control interface a una tablet de 32 gb y cobertura a 100 metros de la tarima, con compresores, gates, limitadores, ecualizadores, y efectos por canal (mezcla inalambricac). Doce (12) cajas activdas line array (6 lado y lado) importadas (a 3  vías cada una) con controlador digital (dsp) de gama alta incluido las interfaces rdnethub que conectan con el pc por medio de lan, wlan o usb, para los ajustes necesariso de módulos individuales. Ocho (8) bajos, 18" de 2000 wats cada uno. Cuatro (4) monitores de piso activos de 500 watts cada uno y dos bass de 1400 watts cada una.                      Adicionalmente, 10 líneas para instrumentos electroacusticos. 15 micrófonos profesionales. 5 micrófonos para percusión. 4 Microfonos para ambiente. 4 Microfonos inalambricos. 4 microfonos de diadema. 1 kit para bateria profesional. 28 bases neumaticas para micrófono.  Cinco (5) cajas Directa Pasiva TDI - P1/ TOPP PRO. </t>
    </r>
    <r>
      <rPr>
        <b/>
        <sz val="12"/>
        <color theme="1"/>
        <rFont val="Garamond"/>
        <family val="1"/>
      </rPr>
      <t xml:space="preserve">BACKLINE: </t>
    </r>
    <r>
      <rPr>
        <sz val="12"/>
        <color theme="1"/>
        <rFont val="Garamond"/>
        <family val="1"/>
      </rPr>
      <t xml:space="preserve">Cabezote bajo eléctrico de 100 w rms a 4 ohm. Cabina bajo eléctrico 4*10. Cabezote Guitarra eléctrica iv hd 150 6 efectos (2 simultaneos), incluyendo phaser, chorus/flanger, tremolo, sweep echo, tape echo y reverb. </t>
    </r>
    <r>
      <rPr>
        <b/>
        <sz val="12"/>
        <color theme="1"/>
        <rFont val="Garamond"/>
        <family val="1"/>
      </rPr>
      <t xml:space="preserve">PROCESOS: </t>
    </r>
    <r>
      <rPr>
        <sz val="12"/>
        <color theme="1"/>
        <rFont val="Garamond"/>
        <family val="1"/>
      </rPr>
      <t xml:space="preserve">Un (1) compresor lim. Seis (6) ecualizadores de 32. Un (1) Procesador de efectos. Un (1) procesador 480. </t>
    </r>
  </si>
  <si>
    <t>DÍA</t>
  </si>
  <si>
    <t xml:space="preserve">1(UNA)TARIMA
Alquiler de 1 (una) tarima profesional, adecuada para eventos de alta complejidad, con cubierta tipo hangar de 10 x 6 metros con faldón, escaleras y que cuente con todos los requerimientos de seguridad necesarios para eventos de alta complejidad. El ejecutor deberá garantizar el transporte, instalación, custodia y desinstalación de la tarima requerida para la realización. 
</t>
  </si>
  <si>
    <t xml:space="preserve">DÍA </t>
  </si>
  <si>
    <t>1 (UNA)CARPA
Alquiler de 1 (una)  Carpa tipo  Hangar 12x12 metros. El ejecutor deberá garantizar el transporte, instalación, custodia y desinstalación de la carpa requerida para la realización,capacidad para 80 personas.</t>
  </si>
  <si>
    <t>ETAPA 4</t>
  </si>
  <si>
    <t xml:space="preserve">10 fotografías en CD para entregar en el informe final. Así mismo 10 fotografías impresas, previamente seleccionadas por la oficina de prensa local. Que debe ser entregada en el último informe. Las fotografías impresas deben ir en papel fotográfico en tamaño de 10 x 14 cm a color.  </t>
  </si>
  <si>
    <t xml:space="preserve">UNIDAD </t>
  </si>
  <si>
    <t xml:space="preserve">Formato de evaluación del proyecto: Tamaño: oficio
Sentido: vertical Color: policromía Papel: bond
Gramaje: 75 gr.
</t>
  </si>
  <si>
    <t xml:space="preserve">TOTAL </t>
  </si>
  <si>
    <t>No Aplica</t>
  </si>
  <si>
    <t>CORPORACIÓN INTEGRAL PARA EL DESARROLLO DE LAS REGIONES "COINDERE" NIT:  901233617-2</t>
  </si>
  <si>
    <t xml:space="preserve">No Aplica </t>
  </si>
  <si>
    <t xml:space="preserve">INSUMOS SEMILLAS y
ENTREGA DE IMPLEMENTOS, INSTRUMENTOS, SUVENIRES. 
BENEFICIAR 15 ARTISTAS O NICHOS CULTURALES 1 DIA, CON UN INSUMO  SEMILLA PODRA SER HASTA  TRES MILLONES ($3.000.000) DE PESOS INCLUIDO IVA PARA CADA ARTISTA O NICHO CULTURAL
</t>
  </si>
  <si>
    <t xml:space="preserve">Refrigerios: Un sólido: Un pastel de pollo o un pastel gloria,
jugo o avena en caja, fruta (manzana, pera, durazno, mandarina, o ciruela) 
</t>
  </si>
  <si>
    <t>FINCID NIT, 900.430.032</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</si>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</sst>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 #,##0;\-&quot;$&quot;\ #,##0"/>
    <numFmt numFmtId="43" formatCode="_-* #,##0.00_-;\-* #,##0.00_-;_-* &quot;-&quot;??_-;_-@_-"/>
    <numFmt numFmtId="164" formatCode="&quot;$&quot;#,##0;[Red]\-&quot;$&quot;#,##0"/>
    <numFmt numFmtId="165" formatCode="_-&quot;$&quot;* #,##0.00_-;\-&quot;$&quot;* #,##0.00_-;_-&quot;$&quot;* &quot;-&quot;??_-;_-@_-"/>
    <numFmt numFmtId="166" formatCode="_-&quot;$&quot;\ * #,##0_-;\-&quot;$&quot;\ * #,##0_-;_-&quot;$&quot;\ * &quot;-&quot;_-;_-@"/>
    <numFmt numFmtId="167" formatCode="_-&quot;$&quot;* #,##0_-;\-&quot;$&quot;* #,##0_-;_-&quot;$&quot;* &quot;-&quot;_-;_-@"/>
    <numFmt numFmtId="168" formatCode="&quot;$&quot;#,##0"/>
    <numFmt numFmtId="169" formatCode="_-&quot;$&quot;* #,##0_-;\-&quot;$&quot;* #,##0_-;_-&quot;$&quot;* &quot;-&quot;??_-;_-@_-"/>
  </numFmts>
  <fonts count="28" x14ac:knownFonts="1">
    <font>
      <sz val="11"/>
      <color theme="1"/>
      <name val="Calibri"/>
      <scheme val="minor"/>
    </font>
    <font>
      <sz val="11"/>
      <color theme="1"/>
      <name val="Calibri"/>
      <family val="2"/>
    </font>
    <font>
      <b/>
      <sz val="14"/>
      <color theme="1"/>
      <name val="Garamond"/>
      <family val="1"/>
    </font>
    <font>
      <sz val="11"/>
      <name val="Calibri"/>
      <family val="2"/>
    </font>
    <font>
      <b/>
      <sz val="11"/>
      <color rgb="FF000000"/>
      <name val="Garamond"/>
      <family val="1"/>
    </font>
    <font>
      <b/>
      <sz val="11"/>
      <color theme="1"/>
      <name val="Garamond"/>
      <family val="1"/>
    </font>
    <font>
      <b/>
      <sz val="12"/>
      <color theme="1"/>
      <name val="Garamond"/>
      <family val="1"/>
    </font>
    <font>
      <b/>
      <sz val="16"/>
      <color rgb="FF000000"/>
      <name val="Garamond"/>
      <family val="1"/>
    </font>
    <font>
      <b/>
      <sz val="14"/>
      <color rgb="FF000000"/>
      <name val="Garamond"/>
      <family val="1"/>
    </font>
    <font>
      <sz val="12"/>
      <color theme="1"/>
      <name val="Garamond"/>
      <family val="1"/>
    </font>
    <font>
      <b/>
      <sz val="12"/>
      <color rgb="FF000000"/>
      <name val="Garamond"/>
      <family val="1"/>
    </font>
    <font>
      <sz val="11"/>
      <color theme="1"/>
      <name val="Calibri"/>
      <family val="2"/>
      <scheme val="minor"/>
    </font>
    <font>
      <b/>
      <sz val="11"/>
      <color theme="1"/>
      <name val="Calibri"/>
      <family val="2"/>
    </font>
    <font>
      <sz val="14"/>
      <color theme="1"/>
      <name val="Garamond"/>
      <family val="1"/>
    </font>
    <font>
      <sz val="12"/>
      <color theme="1"/>
      <name val="Garamond"/>
      <family val="1"/>
    </font>
    <font>
      <sz val="11"/>
      <color theme="1"/>
      <name val="Calibri"/>
      <family val="2"/>
    </font>
    <font>
      <b/>
      <sz val="12"/>
      <color theme="1"/>
      <name val="Garamond"/>
      <family val="1"/>
    </font>
    <font>
      <sz val="12"/>
      <color rgb="FF000000"/>
      <name val="Garamond"/>
      <family val="1"/>
    </font>
    <font>
      <sz val="11"/>
      <name val="Calibri"/>
      <family val="2"/>
    </font>
    <font>
      <b/>
      <sz val="11"/>
      <color theme="1"/>
      <name val="Calibri"/>
      <family val="2"/>
    </font>
    <font>
      <b/>
      <sz val="11"/>
      <name val="Calibri"/>
      <family val="2"/>
    </font>
    <font>
      <b/>
      <sz val="12"/>
      <color theme="1"/>
      <name val="Calibri"/>
      <family val="2"/>
      <scheme val="minor"/>
    </font>
    <font>
      <b/>
      <sz val="11"/>
      <color rgb="FFFF0000"/>
      <name val="Calibri"/>
      <family val="2"/>
    </font>
    <font>
      <b/>
      <sz val="14"/>
      <color theme="1"/>
      <name val="Garamond"/>
      <family val="1"/>
    </font>
    <font>
      <sz val="14"/>
      <name val="Calibri"/>
      <family val="2"/>
    </font>
    <font>
      <sz val="14"/>
      <color theme="1"/>
      <name val="Calibri"/>
      <family val="2"/>
    </font>
    <font>
      <sz val="14"/>
      <color theme="1"/>
      <name val="Calibri"/>
      <family val="2"/>
      <scheme val="minor"/>
    </font>
    <font>
      <b/>
      <sz val="14"/>
      <name val="Calibri"/>
      <family val="2"/>
    </font>
  </fonts>
  <fills count="21">
    <fill>
      <patternFill patternType="none"/>
    </fill>
    <fill>
      <patternFill patternType="gray125"/>
    </fill>
    <fill>
      <patternFill patternType="solid">
        <fgColor rgb="FFFFC000"/>
        <bgColor rgb="FFFFC000"/>
      </patternFill>
    </fill>
    <fill>
      <patternFill patternType="solid">
        <fgColor rgb="FF00B0F0"/>
        <bgColor rgb="FF00B0F0"/>
      </patternFill>
    </fill>
    <fill>
      <patternFill patternType="solid">
        <fgColor rgb="FF92D050"/>
        <bgColor rgb="FF92D050"/>
      </patternFill>
    </fill>
    <fill>
      <patternFill patternType="solid">
        <fgColor rgb="FFD0CECE"/>
        <bgColor rgb="FFD0CECE"/>
      </patternFill>
    </fill>
    <fill>
      <patternFill patternType="solid">
        <fgColor theme="0"/>
        <bgColor theme="0"/>
      </patternFill>
    </fill>
    <fill>
      <patternFill patternType="solid">
        <fgColor rgb="FF00B0F0"/>
        <bgColor indexed="64"/>
      </patternFill>
    </fill>
    <fill>
      <patternFill patternType="solid">
        <fgColor rgb="FF00B0F0"/>
        <bgColor theme="0"/>
      </patternFill>
    </fill>
    <fill>
      <patternFill patternType="solid">
        <fgColor theme="6" tint="0.39997558519241921"/>
        <bgColor indexed="64"/>
      </patternFill>
    </fill>
    <fill>
      <patternFill patternType="solid">
        <fgColor theme="6" tint="0.39997558519241921"/>
        <bgColor theme="0"/>
      </patternFill>
    </fill>
    <fill>
      <patternFill patternType="solid">
        <fgColor theme="0"/>
        <bgColor indexed="64"/>
      </patternFill>
    </fill>
    <fill>
      <patternFill patternType="solid">
        <fgColor rgb="FFFFFF00"/>
        <bgColor rgb="FF00B0F0"/>
      </patternFill>
    </fill>
    <fill>
      <patternFill patternType="solid">
        <fgColor rgb="FFFFFF00"/>
        <bgColor rgb="FF92D050"/>
      </patternFill>
    </fill>
    <fill>
      <patternFill patternType="solid">
        <fgColor rgb="FFFFFF00"/>
        <bgColor indexed="64"/>
      </patternFill>
    </fill>
    <fill>
      <patternFill patternType="solid">
        <fgColor theme="6" tint="0.59999389629810485"/>
        <bgColor theme="0"/>
      </patternFill>
    </fill>
    <fill>
      <patternFill patternType="solid">
        <fgColor theme="7"/>
        <bgColor rgb="FFFFC000"/>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39997558519241921"/>
        <bgColor rgb="FF92D050"/>
      </patternFill>
    </fill>
    <fill>
      <patternFill patternType="solid">
        <fgColor theme="6" tint="0.59999389629810485"/>
        <bgColor indexed="64"/>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style="thin">
        <color rgb="FF000000"/>
      </left>
      <right/>
      <top style="thin">
        <color rgb="FF000000"/>
      </top>
      <bottom style="thin">
        <color rgb="FF000000"/>
      </bottom>
      <diagonal/>
    </border>
    <border>
      <left/>
      <right/>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bottom/>
      <diagonal/>
    </border>
  </borders>
  <cellStyleXfs count="8">
    <xf numFmtId="0" fontId="0" fillId="0" borderId="0"/>
    <xf numFmtId="165" fontId="11" fillId="0" borderId="0" applyFont="0" applyFill="0" applyBorder="0" applyAlignment="0" applyProtection="0"/>
    <xf numFmtId="0" fontId="11" fillId="0" borderId="26"/>
    <xf numFmtId="0" fontId="11" fillId="0" borderId="26"/>
    <xf numFmtId="0" fontId="11" fillId="0" borderId="26"/>
    <xf numFmtId="0" fontId="11" fillId="0" borderId="26"/>
    <xf numFmtId="0" fontId="11" fillId="0" borderId="26"/>
    <xf numFmtId="43" fontId="11" fillId="0" borderId="0" applyFont="0" applyFill="0" applyBorder="0" applyAlignment="0" applyProtection="0"/>
  </cellStyleXfs>
  <cellXfs count="142">
    <xf numFmtId="0" fontId="0" fillId="0" borderId="0" xfId="0" applyFont="1" applyAlignment="1"/>
    <xf numFmtId="0" fontId="2" fillId="0" borderId="0" xfId="0" applyFont="1"/>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9" fillId="0" borderId="6" xfId="0" applyFont="1" applyBorder="1" applyAlignment="1">
      <alignment horizontal="center" vertical="center"/>
    </xf>
    <xf numFmtId="166" fontId="9" fillId="3" borderId="7" xfId="0" applyNumberFormat="1" applyFont="1" applyFill="1" applyBorder="1" applyAlignment="1">
      <alignment horizontal="center" vertical="center" wrapText="1"/>
    </xf>
    <xf numFmtId="167" fontId="9" fillId="4" borderId="7" xfId="0" applyNumberFormat="1" applyFont="1" applyFill="1" applyBorder="1" applyAlignment="1">
      <alignment horizontal="center" vertical="center"/>
    </xf>
    <xf numFmtId="167" fontId="9" fillId="4" borderId="15" xfId="0" applyNumberFormat="1" applyFont="1" applyFill="1" applyBorder="1" applyAlignment="1">
      <alignment horizontal="center" vertical="center"/>
    </xf>
    <xf numFmtId="167" fontId="9" fillId="4" borderId="8" xfId="0" applyNumberFormat="1" applyFont="1" applyFill="1" applyBorder="1" applyAlignment="1">
      <alignment horizontal="center" vertical="center"/>
    </xf>
    <xf numFmtId="0" fontId="9" fillId="0" borderId="7" xfId="0" applyFont="1" applyBorder="1" applyAlignment="1">
      <alignment horizontal="center" vertical="center"/>
    </xf>
    <xf numFmtId="0" fontId="9" fillId="0" borderId="7" xfId="0" applyFont="1" applyBorder="1" applyAlignment="1">
      <alignment horizontal="center" vertical="center" wrapText="1"/>
    </xf>
    <xf numFmtId="167" fontId="9" fillId="4" borderId="16" xfId="0" applyNumberFormat="1" applyFont="1" applyFill="1" applyBorder="1" applyAlignment="1">
      <alignment horizontal="center" vertical="center"/>
    </xf>
    <xf numFmtId="0" fontId="9" fillId="0" borderId="7" xfId="0" applyFont="1" applyBorder="1" applyAlignment="1">
      <alignment horizontal="center" vertical="top" wrapText="1"/>
    </xf>
    <xf numFmtId="167" fontId="9" fillId="4" borderId="18" xfId="0" applyNumberFormat="1" applyFont="1" applyFill="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top" wrapText="1"/>
    </xf>
    <xf numFmtId="0" fontId="9" fillId="0" borderId="20" xfId="0" applyFont="1" applyBorder="1" applyAlignment="1">
      <alignment horizontal="center" vertical="center"/>
    </xf>
    <xf numFmtId="9" fontId="9" fillId="0" borderId="20" xfId="0" applyNumberFormat="1" applyFont="1" applyBorder="1" applyAlignment="1">
      <alignment horizontal="center" vertical="center"/>
    </xf>
    <xf numFmtId="166" fontId="9" fillId="3" borderId="21" xfId="0" applyNumberFormat="1" applyFont="1" applyFill="1" applyBorder="1" applyAlignment="1">
      <alignment horizontal="center" vertical="center" wrapText="1"/>
    </xf>
    <xf numFmtId="168" fontId="9" fillId="4" borderId="21" xfId="0" applyNumberFormat="1" applyFont="1" applyFill="1" applyBorder="1" applyAlignment="1">
      <alignment horizontal="center" vertical="center"/>
    </xf>
    <xf numFmtId="0" fontId="9" fillId="0" borderId="7" xfId="0" applyFont="1" applyBorder="1" applyAlignment="1">
      <alignment horizontal="center" wrapText="1"/>
    </xf>
    <xf numFmtId="167" fontId="1" fillId="2" borderId="7" xfId="0" applyNumberFormat="1" applyFont="1" applyFill="1" applyBorder="1"/>
    <xf numFmtId="168" fontId="9" fillId="4" borderId="25" xfId="0" applyNumberFormat="1" applyFont="1" applyFill="1" applyBorder="1" applyAlignment="1">
      <alignment horizontal="center" vertical="center"/>
    </xf>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9" fillId="0" borderId="6" xfId="0" applyFont="1" applyBorder="1" applyAlignment="1">
      <alignment horizontal="center" vertical="top" wrapText="1"/>
    </xf>
    <xf numFmtId="0" fontId="9" fillId="6" borderId="7" xfId="0" applyFont="1" applyFill="1" applyBorder="1" applyAlignment="1">
      <alignment horizontal="center" vertical="center"/>
    </xf>
    <xf numFmtId="0" fontId="9" fillId="6" borderId="7" xfId="0" applyFont="1" applyFill="1" applyBorder="1" applyAlignment="1">
      <alignment horizontal="center" vertical="top" wrapText="1"/>
    </xf>
    <xf numFmtId="0" fontId="9" fillId="6" borderId="7" xfId="0" applyFont="1" applyFill="1" applyBorder="1" applyAlignment="1">
      <alignment horizontal="center" vertical="center" wrapText="1"/>
    </xf>
    <xf numFmtId="0" fontId="1" fillId="6" borderId="26" xfId="0" applyFont="1" applyFill="1" applyBorder="1"/>
    <xf numFmtId="0" fontId="9" fillId="6" borderId="27" xfId="0" applyFont="1" applyFill="1" applyBorder="1" applyAlignment="1">
      <alignment horizontal="center" vertical="center"/>
    </xf>
    <xf numFmtId="0" fontId="9" fillId="6" borderId="21" xfId="0" applyFont="1" applyFill="1" applyBorder="1" applyAlignment="1">
      <alignment horizontal="center" vertical="top" wrapText="1"/>
    </xf>
    <xf numFmtId="0" fontId="9" fillId="6" borderId="21" xfId="0" applyFont="1" applyFill="1" applyBorder="1" applyAlignment="1">
      <alignment horizontal="center" vertical="center" wrapText="1"/>
    </xf>
    <xf numFmtId="167" fontId="9" fillId="4" borderId="17" xfId="0" applyNumberFormat="1" applyFont="1" applyFill="1" applyBorder="1" applyAlignment="1">
      <alignment horizontal="center" vertical="center"/>
    </xf>
    <xf numFmtId="168" fontId="9" fillId="4" borderId="27" xfId="0" applyNumberFormat="1" applyFont="1" applyFill="1" applyBorder="1" applyAlignment="1">
      <alignment horizontal="center" vertical="center"/>
    </xf>
    <xf numFmtId="0" fontId="1" fillId="0" borderId="0" xfId="0" applyFont="1" applyAlignment="1">
      <alignment horizontal="center" vertical="center"/>
    </xf>
    <xf numFmtId="0" fontId="1" fillId="0" borderId="7" xfId="0" applyFont="1" applyBorder="1"/>
    <xf numFmtId="0" fontId="1" fillId="4" borderId="7" xfId="0" applyFont="1" applyFill="1" applyBorder="1"/>
    <xf numFmtId="0" fontId="1" fillId="2" borderId="7" xfId="0" applyFont="1" applyFill="1" applyBorder="1"/>
    <xf numFmtId="0" fontId="11" fillId="0" borderId="0" xfId="0" applyFont="1"/>
    <xf numFmtId="166" fontId="12" fillId="0" borderId="0" xfId="0" applyNumberFormat="1" applyFont="1"/>
    <xf numFmtId="168" fontId="12" fillId="0" borderId="0" xfId="0" applyNumberFormat="1" applyFont="1"/>
    <xf numFmtId="167" fontId="12" fillId="0" borderId="0" xfId="0" applyNumberFormat="1" applyFont="1"/>
    <xf numFmtId="164" fontId="13" fillId="7" borderId="28" xfId="0" applyNumberFormat="1" applyFont="1" applyFill="1" applyBorder="1" applyAlignment="1">
      <alignment horizontal="center" vertical="center" wrapText="1"/>
    </xf>
    <xf numFmtId="167" fontId="14" fillId="8" borderId="15" xfId="0" applyNumberFormat="1" applyFont="1" applyFill="1" applyBorder="1" applyAlignment="1">
      <alignment horizontal="center" vertical="center"/>
    </xf>
    <xf numFmtId="167" fontId="14" fillId="8" borderId="23" xfId="0" applyNumberFormat="1" applyFont="1" applyFill="1" applyBorder="1" applyAlignment="1">
      <alignment horizontal="center" vertical="center"/>
    </xf>
    <xf numFmtId="167" fontId="14" fillId="8" borderId="7" xfId="0" applyNumberFormat="1" applyFont="1" applyFill="1" applyBorder="1" applyAlignment="1">
      <alignment horizontal="center"/>
    </xf>
    <xf numFmtId="167" fontId="14" fillId="8" borderId="15" xfId="0" applyNumberFormat="1" applyFont="1" applyFill="1" applyBorder="1" applyAlignment="1">
      <alignment horizontal="center"/>
    </xf>
    <xf numFmtId="167" fontId="14" fillId="8" borderId="23" xfId="0" applyNumberFormat="1" applyFont="1" applyFill="1" applyBorder="1" applyAlignment="1">
      <alignment horizontal="center"/>
    </xf>
    <xf numFmtId="0" fontId="0" fillId="0" borderId="0" xfId="0" applyFont="1" applyAlignment="1"/>
    <xf numFmtId="167" fontId="14" fillId="8" borderId="7" xfId="0" applyNumberFormat="1" applyFont="1" applyFill="1" applyBorder="1" applyAlignment="1">
      <alignment horizontal="center" vertical="center"/>
    </xf>
    <xf numFmtId="167" fontId="1" fillId="2" borderId="7" xfId="0" applyNumberFormat="1" applyFont="1" applyFill="1" applyBorder="1" applyAlignment="1">
      <alignment vertical="center"/>
    </xf>
    <xf numFmtId="0" fontId="0" fillId="0" borderId="0" xfId="0" applyFont="1" applyAlignment="1">
      <alignment vertical="center"/>
    </xf>
    <xf numFmtId="167" fontId="14" fillId="8" borderId="29" xfId="0" applyNumberFormat="1" applyFont="1" applyFill="1" applyBorder="1" applyAlignment="1">
      <alignment horizontal="center" vertical="center"/>
    </xf>
    <xf numFmtId="169" fontId="0" fillId="7" borderId="28" xfId="1" applyNumberFormat="1" applyFont="1" applyFill="1" applyBorder="1" applyAlignment="1">
      <alignment vertical="center"/>
    </xf>
    <xf numFmtId="167" fontId="14" fillId="8" borderId="16" xfId="0" applyNumberFormat="1" applyFont="1" applyFill="1" applyBorder="1" applyAlignment="1">
      <alignment horizontal="center" vertical="center"/>
    </xf>
    <xf numFmtId="167" fontId="14" fillId="10" borderId="15" xfId="0" applyNumberFormat="1" applyFont="1" applyFill="1" applyBorder="1" applyAlignment="1">
      <alignment horizontal="center" vertical="center"/>
    </xf>
    <xf numFmtId="167" fontId="14" fillId="10" borderId="23" xfId="0" applyNumberFormat="1" applyFont="1" applyFill="1" applyBorder="1" applyAlignment="1">
      <alignment horizontal="center" vertical="center"/>
    </xf>
    <xf numFmtId="0" fontId="9" fillId="11" borderId="6" xfId="0" applyFont="1" applyFill="1" applyBorder="1" applyAlignment="1">
      <alignment horizontal="center" vertical="center"/>
    </xf>
    <xf numFmtId="0" fontId="9" fillId="11" borderId="6" xfId="0" applyFont="1" applyFill="1" applyBorder="1" applyAlignment="1">
      <alignment horizontal="center" wrapText="1"/>
    </xf>
    <xf numFmtId="9" fontId="9" fillId="11" borderId="6" xfId="0" applyNumberFormat="1" applyFont="1" applyFill="1" applyBorder="1" applyAlignment="1">
      <alignment horizontal="center" vertical="center"/>
    </xf>
    <xf numFmtId="0" fontId="9" fillId="11" borderId="7" xfId="0" applyFont="1" applyFill="1" applyBorder="1" applyAlignment="1">
      <alignment horizontal="center" vertical="center"/>
    </xf>
    <xf numFmtId="0" fontId="9" fillId="11" borderId="7" xfId="0" applyFont="1" applyFill="1" applyBorder="1" applyAlignment="1">
      <alignment horizontal="center" vertical="center" wrapText="1"/>
    </xf>
    <xf numFmtId="9" fontId="9" fillId="11" borderId="7" xfId="0" applyNumberFormat="1" applyFont="1" applyFill="1" applyBorder="1" applyAlignment="1">
      <alignment horizontal="center" vertical="center"/>
    </xf>
    <xf numFmtId="0" fontId="9" fillId="11" borderId="7" xfId="0" applyFont="1" applyFill="1" applyBorder="1" applyAlignment="1">
      <alignment horizontal="center" vertical="top" wrapText="1"/>
    </xf>
    <xf numFmtId="0" fontId="9" fillId="11" borderId="7" xfId="0" applyFont="1" applyFill="1" applyBorder="1" applyAlignment="1">
      <alignment horizontal="center" wrapText="1"/>
    </xf>
    <xf numFmtId="0" fontId="0" fillId="11" borderId="0" xfId="0" applyFont="1" applyFill="1" applyAlignment="1"/>
    <xf numFmtId="0" fontId="3" fillId="9" borderId="22" xfId="0" applyFont="1" applyFill="1" applyBorder="1"/>
    <xf numFmtId="166" fontId="16" fillId="12" borderId="21" xfId="0" applyNumberFormat="1" applyFont="1" applyFill="1" applyBorder="1" applyAlignment="1">
      <alignment horizontal="center" vertical="center" wrapText="1"/>
    </xf>
    <xf numFmtId="168" fontId="9" fillId="13" borderId="21" xfId="0" applyNumberFormat="1" applyFont="1" applyFill="1" applyBorder="1" applyAlignment="1">
      <alignment horizontal="center" vertical="center"/>
    </xf>
    <xf numFmtId="166" fontId="19" fillId="12" borderId="7" xfId="0" applyNumberFormat="1" applyFont="1" applyFill="1" applyBorder="1"/>
    <xf numFmtId="166" fontId="0" fillId="0" borderId="0" xfId="0" applyNumberFormat="1" applyFont="1" applyAlignment="1"/>
    <xf numFmtId="168" fontId="0" fillId="0" borderId="0" xfId="0" applyNumberFormat="1" applyFont="1" applyAlignment="1"/>
    <xf numFmtId="168" fontId="19" fillId="13" borderId="25" xfId="0" applyNumberFormat="1" applyFont="1" applyFill="1" applyBorder="1"/>
    <xf numFmtId="167" fontId="14" fillId="15" borderId="15" xfId="0" applyNumberFormat="1" applyFont="1" applyFill="1" applyBorder="1" applyAlignment="1">
      <alignment horizontal="center" vertical="center"/>
    </xf>
    <xf numFmtId="167" fontId="14" fillId="15" borderId="23" xfId="0" applyNumberFormat="1" applyFont="1" applyFill="1" applyBorder="1" applyAlignment="1">
      <alignment horizontal="center" vertical="center"/>
    </xf>
    <xf numFmtId="166" fontId="21" fillId="12" borderId="21" xfId="0" applyNumberFormat="1" applyFont="1" applyFill="1" applyBorder="1" applyAlignment="1">
      <alignment horizontal="center" vertical="center" wrapText="1"/>
    </xf>
    <xf numFmtId="5" fontId="21" fillId="13" borderId="25" xfId="7" applyNumberFormat="1" applyFont="1" applyFill="1" applyBorder="1" applyAlignment="1">
      <alignment horizontal="center" vertical="center"/>
    </xf>
    <xf numFmtId="167" fontId="20" fillId="14" borderId="22" xfId="0" applyNumberFormat="1" applyFont="1" applyFill="1" applyBorder="1"/>
    <xf numFmtId="167" fontId="1" fillId="16" borderId="7" xfId="0" applyNumberFormat="1" applyFont="1" applyFill="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top" wrapText="1"/>
    </xf>
    <xf numFmtId="0" fontId="13" fillId="0" borderId="20" xfId="0" applyFont="1" applyBorder="1" applyAlignment="1">
      <alignment horizontal="center" vertical="center"/>
    </xf>
    <xf numFmtId="166" fontId="13" fillId="3" borderId="21" xfId="0" applyNumberFormat="1" applyFont="1" applyFill="1" applyBorder="1" applyAlignment="1">
      <alignment horizontal="center" vertical="center" wrapText="1"/>
    </xf>
    <xf numFmtId="166" fontId="23" fillId="12" borderId="21" xfId="0" applyNumberFormat="1" applyFont="1" applyFill="1" applyBorder="1" applyAlignment="1">
      <alignment horizontal="center" vertical="center" wrapText="1"/>
    </xf>
    <xf numFmtId="168" fontId="13" fillId="4" borderId="21" xfId="0" applyNumberFormat="1" applyFont="1" applyFill="1" applyBorder="1" applyAlignment="1">
      <alignment horizontal="center" vertical="center"/>
    </xf>
    <xf numFmtId="168" fontId="23" fillId="13" borderId="21" xfId="0" applyNumberFormat="1" applyFont="1" applyFill="1" applyBorder="1" applyAlignment="1">
      <alignment horizontal="center" vertical="center"/>
    </xf>
    <xf numFmtId="0" fontId="26" fillId="0" borderId="0" xfId="0" applyFont="1" applyAlignment="1"/>
    <xf numFmtId="167" fontId="27" fillId="14" borderId="22" xfId="0" applyNumberFormat="1" applyFont="1" applyFill="1" applyBorder="1"/>
    <xf numFmtId="0" fontId="24" fillId="17" borderId="22" xfId="0" applyFont="1" applyFill="1" applyBorder="1"/>
    <xf numFmtId="0" fontId="6" fillId="19" borderId="7" xfId="0" applyFont="1" applyFill="1" applyBorder="1" applyAlignment="1">
      <alignment horizontal="center" vertical="center" wrapText="1"/>
    </xf>
    <xf numFmtId="0" fontId="6" fillId="19" borderId="8" xfId="0" applyFont="1" applyFill="1" applyBorder="1" applyAlignment="1">
      <alignment horizontal="center" vertical="center" wrapText="1"/>
    </xf>
    <xf numFmtId="167" fontId="20" fillId="14" borderId="22" xfId="0" applyNumberFormat="1" applyFont="1" applyFill="1" applyBorder="1" applyAlignment="1">
      <alignment horizontal="center" vertical="center"/>
    </xf>
    <xf numFmtId="167" fontId="14" fillId="15" borderId="18" xfId="0" applyNumberFormat="1" applyFont="1" applyFill="1" applyBorder="1" applyAlignment="1">
      <alignment horizontal="center" vertical="center"/>
    </xf>
    <xf numFmtId="167" fontId="14" fillId="15" borderId="29" xfId="0" applyNumberFormat="1" applyFont="1" applyFill="1" applyBorder="1" applyAlignment="1">
      <alignment horizontal="center" vertical="center"/>
    </xf>
    <xf numFmtId="0" fontId="0" fillId="20" borderId="28" xfId="0" applyFont="1" applyFill="1" applyBorder="1" applyAlignment="1"/>
    <xf numFmtId="0" fontId="3" fillId="20" borderId="23" xfId="0" applyFont="1" applyFill="1" applyBorder="1"/>
    <xf numFmtId="167" fontId="20" fillId="14" borderId="23" xfId="0" applyNumberFormat="1" applyFont="1" applyFill="1" applyBorder="1"/>
    <xf numFmtId="167" fontId="15" fillId="16" borderId="7" xfId="0" applyNumberFormat="1" applyFont="1" applyFill="1" applyBorder="1" applyAlignment="1">
      <alignment horizontal="center" vertical="center"/>
    </xf>
    <xf numFmtId="167" fontId="1" fillId="16" borderId="7" xfId="0" applyNumberFormat="1" applyFont="1" applyFill="1" applyBorder="1"/>
    <xf numFmtId="167" fontId="1" fillId="2" borderId="1" xfId="0" applyNumberFormat="1" applyFont="1" applyFill="1" applyBorder="1" applyAlignment="1">
      <alignment horizontal="center"/>
    </xf>
    <xf numFmtId="0" fontId="3" fillId="0" borderId="2" xfId="0" applyFont="1" applyBorder="1"/>
    <xf numFmtId="0" fontId="3" fillId="0" borderId="3" xfId="0" applyFont="1" applyBorder="1"/>
    <xf numFmtId="0" fontId="10" fillId="5" borderId="12" xfId="0" applyFont="1" applyFill="1" applyBorder="1" applyAlignment="1">
      <alignment horizontal="center" vertical="center" wrapText="1"/>
    </xf>
    <xf numFmtId="0" fontId="3" fillId="0" borderId="13" xfId="0" applyFont="1" applyBorder="1"/>
    <xf numFmtId="0" fontId="3" fillId="0" borderId="26" xfId="0" applyFont="1" applyBorder="1"/>
    <xf numFmtId="0" fontId="3" fillId="0" borderId="14" xfId="0" applyFont="1" applyBorder="1"/>
    <xf numFmtId="167" fontId="22" fillId="2" borderId="1" xfId="0" applyNumberFormat="1" applyFont="1" applyFill="1" applyBorder="1" applyAlignment="1">
      <alignment horizontal="center"/>
    </xf>
    <xf numFmtId="0" fontId="22" fillId="0" borderId="2" xfId="0" applyFont="1" applyBorder="1"/>
    <xf numFmtId="0" fontId="22" fillId="0" borderId="3" xfId="0" applyFont="1" applyBorder="1"/>
    <xf numFmtId="0" fontId="10" fillId="2" borderId="24" xfId="0" applyFont="1" applyFill="1" applyBorder="1" applyAlignment="1">
      <alignment horizontal="center"/>
    </xf>
    <xf numFmtId="167" fontId="25" fillId="2" borderId="1" xfId="0" applyNumberFormat="1" applyFont="1" applyFill="1" applyBorder="1" applyAlignment="1">
      <alignment horizontal="center"/>
    </xf>
    <xf numFmtId="0" fontId="24" fillId="0" borderId="2" xfId="0" applyFont="1" applyBorder="1"/>
    <xf numFmtId="0" fontId="24" fillId="0" borderId="3" xfId="0" applyFont="1" applyBorder="1"/>
    <xf numFmtId="0" fontId="17" fillId="5" borderId="12" xfId="0" applyFont="1" applyFill="1" applyBorder="1" applyAlignment="1">
      <alignment horizontal="center" vertical="center" wrapText="1"/>
    </xf>
    <xf numFmtId="0" fontId="18" fillId="0" borderId="13" xfId="0" applyFont="1" applyBorder="1"/>
    <xf numFmtId="0" fontId="18" fillId="0" borderId="26" xfId="0" applyFont="1" applyBorder="1"/>
    <xf numFmtId="0" fontId="18" fillId="0" borderId="14" xfId="0" applyFont="1" applyBorder="1"/>
    <xf numFmtId="0" fontId="6" fillId="4"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3" fillId="0" borderId="10" xfId="0" applyFont="1" applyBorder="1"/>
    <xf numFmtId="0" fontId="3" fillId="0" borderId="21" xfId="0" applyFont="1" applyBorder="1"/>
    <xf numFmtId="0" fontId="3" fillId="0" borderId="11" xfId="0" applyFont="1" applyBorder="1"/>
    <xf numFmtId="0" fontId="8" fillId="2" borderId="12" xfId="0" applyFont="1" applyFill="1" applyBorder="1" applyAlignment="1">
      <alignment horizontal="center"/>
    </xf>
    <xf numFmtId="0" fontId="4" fillId="2" borderId="5" xfId="0" applyFont="1" applyFill="1" applyBorder="1" applyAlignment="1">
      <alignment horizontal="center" vertical="center" wrapText="1"/>
    </xf>
    <xf numFmtId="0" fontId="3" fillId="0" borderId="6" xfId="0" applyFont="1" applyBorder="1"/>
    <xf numFmtId="0" fontId="5" fillId="2" borderId="5" xfId="0" applyFont="1" applyFill="1" applyBorder="1" applyAlignment="1">
      <alignment horizontal="center" vertical="center" wrapText="1"/>
    </xf>
    <xf numFmtId="0" fontId="4" fillId="2" borderId="5" xfId="0" applyFont="1" applyFill="1" applyBorder="1" applyAlignment="1">
      <alignment horizontal="center" vertical="center"/>
    </xf>
    <xf numFmtId="0" fontId="6" fillId="3" borderId="1" xfId="0" applyFont="1" applyFill="1" applyBorder="1" applyAlignment="1">
      <alignment horizontal="center" vertical="center" wrapText="1"/>
    </xf>
    <xf numFmtId="0" fontId="20" fillId="18" borderId="25" xfId="0" applyFont="1" applyFill="1" applyBorder="1" applyAlignment="1">
      <alignment horizontal="center" vertical="center"/>
    </xf>
    <xf numFmtId="0" fontId="20" fillId="18" borderId="8" xfId="0" applyFont="1" applyFill="1" applyBorder="1" applyAlignment="1">
      <alignment horizontal="center" vertical="center"/>
    </xf>
    <xf numFmtId="0" fontId="20" fillId="18" borderId="15" xfId="0" applyFont="1" applyFill="1" applyBorder="1" applyAlignment="1">
      <alignment horizontal="center" vertical="center"/>
    </xf>
    <xf numFmtId="0" fontId="1" fillId="0" borderId="0" xfId="0" applyFont="1" applyAlignment="1">
      <alignment horizontal="center"/>
    </xf>
    <xf numFmtId="0" fontId="0" fillId="0" borderId="0" xfId="0" applyFont="1" applyAlignment="1"/>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cellXfs>
  <cellStyles count="8">
    <cellStyle name="Millares" xfId="7" builtinId="3"/>
    <cellStyle name="Moneda" xfId="1" builtinId="4"/>
    <cellStyle name="Normal" xfId="0" builtinId="0"/>
    <cellStyle name="Normal 2" xfId="2" xr:uid="{00000000-0005-0000-0000-000002000000}"/>
    <cellStyle name="Normal 3" xfId="3" xr:uid="{00000000-0005-0000-0000-000003000000}"/>
    <cellStyle name="Normal 4" xfId="4" xr:uid="{00000000-0005-0000-0000-000004000000}"/>
    <cellStyle name="Normal 5" xfId="5" xr:uid="{00000000-0005-0000-0000-000005000000}"/>
    <cellStyle name="Normal 6"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123950" cy="9715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000"/>
  <sheetViews>
    <sheetView tabSelected="1" zoomScale="70" zoomScaleNormal="70" workbookViewId="0">
      <selection activeCell="T31" sqref="T31"/>
    </sheetView>
  </sheetViews>
  <sheetFormatPr baseColWidth="10" defaultColWidth="14.42578125" defaultRowHeight="15" customHeight="1" x14ac:dyDescent="0.25"/>
  <cols>
    <col min="1" max="1" width="16.140625" customWidth="1"/>
    <col min="2" max="2" width="58.5703125" customWidth="1"/>
    <col min="3" max="3" width="13.5703125" customWidth="1"/>
    <col min="4" max="4" width="10.42578125" customWidth="1"/>
    <col min="5" max="6" width="10.5703125" customWidth="1"/>
    <col min="7" max="7" width="16.42578125" customWidth="1"/>
    <col min="8" max="8" width="27.28515625" customWidth="1"/>
    <col min="9" max="9" width="19.28515625" bestFit="1" customWidth="1"/>
    <col min="10" max="10" width="14" customWidth="1"/>
    <col min="11" max="11" width="14.28515625" customWidth="1"/>
    <col min="12" max="12" width="22" customWidth="1"/>
    <col min="13" max="15" width="18.7109375" style="53" customWidth="1"/>
    <col min="16" max="16" width="22.140625" bestFit="1" customWidth="1"/>
    <col min="17" max="17" width="16.85546875" customWidth="1"/>
    <col min="18" max="18" width="20" customWidth="1"/>
    <col min="19" max="19" width="10.7109375" customWidth="1"/>
    <col min="20" max="20" width="19.28515625" customWidth="1"/>
  </cols>
  <sheetData>
    <row r="1" spans="1:20" x14ac:dyDescent="0.25">
      <c r="A1" s="137"/>
      <c r="B1" s="139" t="s">
        <v>0</v>
      </c>
      <c r="C1" s="105"/>
      <c r="D1" s="105"/>
      <c r="E1" s="105"/>
      <c r="F1" s="105"/>
      <c r="G1" s="105"/>
      <c r="H1" s="105"/>
      <c r="I1" s="106"/>
    </row>
    <row r="2" spans="1:20" x14ac:dyDescent="0.25">
      <c r="A2" s="138"/>
      <c r="B2" s="139" t="s">
        <v>1</v>
      </c>
      <c r="C2" s="105"/>
      <c r="D2" s="105"/>
      <c r="E2" s="105"/>
      <c r="F2" s="105"/>
      <c r="G2" s="105"/>
      <c r="H2" s="105"/>
      <c r="I2" s="106"/>
    </row>
    <row r="3" spans="1:20" ht="52.5" customHeight="1" x14ac:dyDescent="0.25">
      <c r="A3" s="138"/>
      <c r="B3" s="139" t="s">
        <v>2</v>
      </c>
      <c r="C3" s="105"/>
      <c r="D3" s="105"/>
      <c r="E3" s="105"/>
      <c r="F3" s="105"/>
      <c r="G3" s="105"/>
      <c r="H3" s="105"/>
      <c r="I3" s="106"/>
    </row>
    <row r="4" spans="1:20" x14ac:dyDescent="0.25">
      <c r="A4" s="138"/>
      <c r="B4" s="140" t="s">
        <v>3</v>
      </c>
      <c r="C4" s="105"/>
      <c r="D4" s="105"/>
      <c r="E4" s="106"/>
    </row>
    <row r="5" spans="1:20" ht="18.75" x14ac:dyDescent="0.3">
      <c r="A5" s="138"/>
      <c r="B5" s="141" t="s">
        <v>4</v>
      </c>
      <c r="C5" s="138"/>
      <c r="D5" s="138"/>
      <c r="F5" s="1" t="s">
        <v>5</v>
      </c>
    </row>
    <row r="7" spans="1:20" ht="57" customHeight="1" x14ac:dyDescent="0.25">
      <c r="A7" s="132" t="s">
        <v>6</v>
      </c>
      <c r="B7" s="129" t="s">
        <v>7</v>
      </c>
      <c r="C7" s="131" t="s">
        <v>8</v>
      </c>
      <c r="D7" s="131" t="s">
        <v>9</v>
      </c>
      <c r="E7" s="131" t="s">
        <v>10</v>
      </c>
      <c r="F7" s="131" t="s">
        <v>11</v>
      </c>
      <c r="G7" s="133" t="s">
        <v>51</v>
      </c>
      <c r="H7" s="105"/>
      <c r="I7" s="106"/>
      <c r="J7" s="122" t="s">
        <v>12</v>
      </c>
      <c r="K7" s="105"/>
      <c r="L7" s="106"/>
      <c r="M7" s="134" t="s">
        <v>55</v>
      </c>
      <c r="N7" s="135"/>
      <c r="O7" s="136"/>
      <c r="P7" s="123" t="s">
        <v>13</v>
      </c>
      <c r="Q7" s="105"/>
      <c r="R7" s="106"/>
    </row>
    <row r="8" spans="1:20" ht="47.25" x14ac:dyDescent="0.25">
      <c r="A8" s="130"/>
      <c r="B8" s="130"/>
      <c r="C8" s="130"/>
      <c r="D8" s="130"/>
      <c r="E8" s="130"/>
      <c r="F8" s="130"/>
      <c r="G8" s="2" t="s">
        <v>14</v>
      </c>
      <c r="H8" s="3" t="s">
        <v>15</v>
      </c>
      <c r="I8" s="2" t="s">
        <v>16</v>
      </c>
      <c r="J8" s="4" t="s">
        <v>17</v>
      </c>
      <c r="K8" s="5" t="s">
        <v>15</v>
      </c>
      <c r="L8" s="4" t="s">
        <v>16</v>
      </c>
      <c r="M8" s="94" t="s">
        <v>17</v>
      </c>
      <c r="N8" s="95" t="s">
        <v>15</v>
      </c>
      <c r="O8" s="94" t="s">
        <v>16</v>
      </c>
      <c r="P8" s="6" t="s">
        <v>17</v>
      </c>
      <c r="Q8" s="7" t="s">
        <v>15</v>
      </c>
      <c r="R8" s="6" t="s">
        <v>16</v>
      </c>
    </row>
    <row r="9" spans="1:20" ht="15" customHeight="1" x14ac:dyDescent="0.25">
      <c r="A9" s="124" t="s">
        <v>18</v>
      </c>
      <c r="B9" s="125"/>
      <c r="C9" s="125"/>
      <c r="D9" s="125"/>
      <c r="E9" s="125"/>
      <c r="F9" s="125"/>
      <c r="G9" s="125"/>
      <c r="H9" s="125"/>
      <c r="I9" s="125"/>
      <c r="J9" s="125"/>
      <c r="K9" s="125"/>
      <c r="L9" s="125"/>
      <c r="M9" s="126"/>
      <c r="N9" s="126"/>
      <c r="O9" s="126"/>
      <c r="P9" s="125"/>
      <c r="Q9" s="125"/>
      <c r="R9" s="127"/>
    </row>
    <row r="10" spans="1:20" ht="18.75" x14ac:dyDescent="0.3">
      <c r="A10" s="128" t="s">
        <v>19</v>
      </c>
      <c r="B10" s="108"/>
      <c r="C10" s="108"/>
      <c r="D10" s="108"/>
      <c r="E10" s="108"/>
      <c r="F10" s="108"/>
      <c r="G10" s="108"/>
      <c r="H10" s="108"/>
      <c r="I10" s="108"/>
      <c r="J10" s="108"/>
      <c r="K10" s="108"/>
      <c r="L10" s="108"/>
      <c r="M10" s="109"/>
      <c r="N10" s="109"/>
      <c r="O10" s="109"/>
      <c r="P10" s="108"/>
      <c r="Q10" s="108"/>
      <c r="R10" s="110"/>
    </row>
    <row r="11" spans="1:20" s="70" customFormat="1" ht="94.5" x14ac:dyDescent="0.25">
      <c r="A11" s="62">
        <v>1</v>
      </c>
      <c r="B11" s="63" t="s">
        <v>20</v>
      </c>
      <c r="C11" s="62">
        <v>1</v>
      </c>
      <c r="D11" s="62">
        <v>3</v>
      </c>
      <c r="E11" s="62" t="s">
        <v>21</v>
      </c>
      <c r="F11" s="64">
        <v>1</v>
      </c>
      <c r="G11" s="9" t="s">
        <v>52</v>
      </c>
      <c r="H11" s="47">
        <v>5785475</v>
      </c>
      <c r="I11" s="48">
        <f>H11*D11</f>
        <v>17356425</v>
      </c>
      <c r="J11" s="10" t="s">
        <v>50</v>
      </c>
      <c r="K11" s="11">
        <v>5117000</v>
      </c>
      <c r="L11" s="12">
        <f>K11*D11</f>
        <v>15351000</v>
      </c>
      <c r="M11" s="60" t="s">
        <v>56</v>
      </c>
      <c r="N11" s="60">
        <v>4550000</v>
      </c>
      <c r="O11" s="60">
        <f>N11*D11</f>
        <v>13650000</v>
      </c>
      <c r="P11" s="102" t="s">
        <v>50</v>
      </c>
      <c r="Q11" s="83">
        <f>AVERAGE(N11,K11,H11)</f>
        <v>5150825</v>
      </c>
      <c r="R11" s="102">
        <f>AVERAGE(O11,L11,I11)</f>
        <v>15452475</v>
      </c>
    </row>
    <row r="12" spans="1:20" s="70" customFormat="1" ht="94.5" x14ac:dyDescent="0.25">
      <c r="A12" s="65">
        <v>2</v>
      </c>
      <c r="B12" s="66" t="s">
        <v>22</v>
      </c>
      <c r="C12" s="65">
        <v>3</v>
      </c>
      <c r="D12" s="65">
        <v>30</v>
      </c>
      <c r="E12" s="65" t="s">
        <v>23</v>
      </c>
      <c r="F12" s="67">
        <v>1</v>
      </c>
      <c r="G12" s="9" t="s">
        <v>52</v>
      </c>
      <c r="H12" s="49">
        <v>129000</v>
      </c>
      <c r="I12" s="49">
        <f>H12*D12*C12</f>
        <v>11610000</v>
      </c>
      <c r="J12" s="10" t="s">
        <v>50</v>
      </c>
      <c r="K12" s="11">
        <v>107100</v>
      </c>
      <c r="L12" s="12">
        <f t="shared" ref="L12:L14" si="0">K12*D12*C12</f>
        <v>9639000</v>
      </c>
      <c r="M12" s="60" t="s">
        <v>56</v>
      </c>
      <c r="N12" s="61">
        <v>100000</v>
      </c>
      <c r="O12" s="61">
        <f>N12*D12*C12</f>
        <v>9000000</v>
      </c>
      <c r="P12" s="102" t="s">
        <v>50</v>
      </c>
      <c r="Q12" s="83">
        <f t="shared" ref="Q12:Q14" si="1">AVERAGE(N12,K12,H12)</f>
        <v>112033.33333333333</v>
      </c>
      <c r="R12" s="102">
        <f t="shared" ref="R12:R14" si="2">AVERAGE(O12,L12,I12)</f>
        <v>10083000</v>
      </c>
    </row>
    <row r="13" spans="1:20" s="70" customFormat="1" ht="63" x14ac:dyDescent="0.25">
      <c r="A13" s="65">
        <v>3</v>
      </c>
      <c r="B13" s="68" t="s">
        <v>24</v>
      </c>
      <c r="C13" s="65">
        <v>1</v>
      </c>
      <c r="D13" s="65">
        <v>3</v>
      </c>
      <c r="E13" s="65" t="s">
        <v>21</v>
      </c>
      <c r="F13" s="67">
        <v>1</v>
      </c>
      <c r="G13" s="9" t="s">
        <v>52</v>
      </c>
      <c r="H13" s="49">
        <v>1980000</v>
      </c>
      <c r="I13" s="49">
        <f>H13*D13</f>
        <v>5940000</v>
      </c>
      <c r="J13" s="10" t="s">
        <v>50</v>
      </c>
      <c r="K13" s="11">
        <v>1975400</v>
      </c>
      <c r="L13" s="12">
        <f>K13*3</f>
        <v>5926200</v>
      </c>
      <c r="M13" s="60" t="s">
        <v>56</v>
      </c>
      <c r="N13" s="61">
        <v>1400000</v>
      </c>
      <c r="O13" s="61">
        <f>N13*D13</f>
        <v>4200000</v>
      </c>
      <c r="P13" s="102" t="s">
        <v>50</v>
      </c>
      <c r="Q13" s="83">
        <f t="shared" si="1"/>
        <v>1785133.3333333333</v>
      </c>
      <c r="R13" s="102">
        <f t="shared" si="2"/>
        <v>5355400</v>
      </c>
    </row>
    <row r="14" spans="1:20" ht="78.75" x14ac:dyDescent="0.25">
      <c r="A14" s="13">
        <v>4</v>
      </c>
      <c r="B14" s="16" t="s">
        <v>25</v>
      </c>
      <c r="C14" s="65">
        <v>3</v>
      </c>
      <c r="D14" s="65">
        <v>16</v>
      </c>
      <c r="E14" s="65" t="s">
        <v>26</v>
      </c>
      <c r="F14" s="67">
        <v>1</v>
      </c>
      <c r="G14" s="9" t="s">
        <v>52</v>
      </c>
      <c r="H14" s="49">
        <v>66000</v>
      </c>
      <c r="I14" s="49">
        <f>H14*D14</f>
        <v>1056000</v>
      </c>
      <c r="J14" s="10" t="s">
        <v>50</v>
      </c>
      <c r="K14" s="17">
        <v>92820</v>
      </c>
      <c r="L14" s="12">
        <f t="shared" si="0"/>
        <v>4455360</v>
      </c>
      <c r="M14" s="60" t="s">
        <v>56</v>
      </c>
      <c r="N14" s="61">
        <v>60000</v>
      </c>
      <c r="O14" s="61">
        <f>(N14*D14)*C14</f>
        <v>2880000</v>
      </c>
      <c r="P14" s="102" t="s">
        <v>50</v>
      </c>
      <c r="Q14" s="83">
        <f t="shared" si="1"/>
        <v>72940</v>
      </c>
      <c r="R14" s="102">
        <f t="shared" si="2"/>
        <v>2797120</v>
      </c>
      <c r="T14" s="75">
        <f>(I15+L15+O15)/3</f>
        <v>33687995</v>
      </c>
    </row>
    <row r="15" spans="1:20" ht="15.75" x14ac:dyDescent="0.25">
      <c r="A15" s="18"/>
      <c r="B15" s="19"/>
      <c r="C15" s="20"/>
      <c r="D15" s="20"/>
      <c r="E15" s="20"/>
      <c r="F15" s="21"/>
      <c r="G15" s="22"/>
      <c r="H15" s="22"/>
      <c r="I15" s="72">
        <f>SUM(I11:I14)</f>
        <v>35962425</v>
      </c>
      <c r="J15" s="23"/>
      <c r="K15" s="23"/>
      <c r="L15" s="73">
        <f>SUM(L11:L14)</f>
        <v>35371560</v>
      </c>
      <c r="M15" s="71"/>
      <c r="N15" s="71"/>
      <c r="O15" s="82">
        <f>SUM(O11:O14)</f>
        <v>29730000</v>
      </c>
      <c r="P15" s="111">
        <f>SUM(R11:R14)</f>
        <v>33687995</v>
      </c>
      <c r="Q15" s="112"/>
      <c r="R15" s="113"/>
    </row>
    <row r="16" spans="1:20" ht="15" customHeight="1" x14ac:dyDescent="0.25">
      <c r="A16" s="107" t="s">
        <v>27</v>
      </c>
      <c r="B16" s="108"/>
      <c r="C16" s="108"/>
      <c r="D16" s="108"/>
      <c r="E16" s="108"/>
      <c r="F16" s="108"/>
      <c r="G16" s="108"/>
      <c r="H16" s="108"/>
      <c r="I16" s="108"/>
      <c r="J16" s="108"/>
      <c r="K16" s="108"/>
      <c r="L16" s="108"/>
      <c r="M16" s="109"/>
      <c r="N16" s="109"/>
      <c r="O16" s="109"/>
      <c r="P16" s="108"/>
      <c r="Q16" s="108"/>
      <c r="R16" s="110"/>
    </row>
    <row r="17" spans="1:22" ht="15.75" x14ac:dyDescent="0.25">
      <c r="A17" s="114" t="s">
        <v>28</v>
      </c>
      <c r="B17" s="108"/>
      <c r="C17" s="108"/>
      <c r="D17" s="108"/>
      <c r="E17" s="108"/>
      <c r="F17" s="108"/>
      <c r="G17" s="108"/>
      <c r="H17" s="108"/>
      <c r="I17" s="108"/>
      <c r="J17" s="108"/>
      <c r="K17" s="108"/>
      <c r="L17" s="108"/>
      <c r="M17" s="109"/>
      <c r="N17" s="109"/>
      <c r="O17" s="109"/>
      <c r="P17" s="108"/>
      <c r="Q17" s="108"/>
      <c r="R17" s="110"/>
    </row>
    <row r="18" spans="1:22" s="70" customFormat="1" ht="47.25" x14ac:dyDescent="0.25">
      <c r="A18" s="65">
        <v>5</v>
      </c>
      <c r="B18" s="69" t="s">
        <v>29</v>
      </c>
      <c r="C18" s="65">
        <v>3</v>
      </c>
      <c r="D18" s="65" t="s">
        <v>30</v>
      </c>
      <c r="E18" s="65" t="s">
        <v>31</v>
      </c>
      <c r="F18" s="65" t="s">
        <v>30</v>
      </c>
      <c r="G18" s="50">
        <v>546</v>
      </c>
      <c r="H18" s="51">
        <f>(G18*19%)+G18</f>
        <v>649.74</v>
      </c>
      <c r="I18" s="51">
        <f>C18*H18</f>
        <v>1949.22</v>
      </c>
      <c r="J18" s="10">
        <v>2000</v>
      </c>
      <c r="K18" s="11">
        <f>(J18*19%)+J18</f>
        <v>2380</v>
      </c>
      <c r="L18" s="12">
        <f t="shared" ref="L18:L21" si="3">K18*C18</f>
        <v>7140</v>
      </c>
      <c r="M18" s="78">
        <v>500</v>
      </c>
      <c r="N18" s="78">
        <f>(M18*19%)+M18</f>
        <v>595</v>
      </c>
      <c r="O18" s="78">
        <f>N18*C18</f>
        <v>1785</v>
      </c>
      <c r="P18" s="103">
        <f>Q18/1.19</f>
        <v>1015.3333333333334</v>
      </c>
      <c r="Q18" s="103">
        <f>AVERAGE(N18,K18,H18)</f>
        <v>1208.2466666666667</v>
      </c>
      <c r="R18" s="103">
        <f>AVERAGE(O18,L18,I18)</f>
        <v>3624.74</v>
      </c>
    </row>
    <row r="19" spans="1:22" s="70" customFormat="1" ht="31.5" x14ac:dyDescent="0.25">
      <c r="A19" s="65">
        <v>6</v>
      </c>
      <c r="B19" s="69" t="s">
        <v>32</v>
      </c>
      <c r="C19" s="65">
        <v>10</v>
      </c>
      <c r="D19" s="65" t="s">
        <v>30</v>
      </c>
      <c r="E19" s="65" t="s">
        <v>31</v>
      </c>
      <c r="F19" s="65" t="s">
        <v>30</v>
      </c>
      <c r="G19" s="50">
        <v>12110</v>
      </c>
      <c r="H19" s="51">
        <f>(G19*19%)+G19</f>
        <v>14410.9</v>
      </c>
      <c r="I19" s="52">
        <f>C19*H19</f>
        <v>144109</v>
      </c>
      <c r="J19" s="10">
        <v>5000</v>
      </c>
      <c r="K19" s="11">
        <f>(J19*19%)+J19</f>
        <v>5950</v>
      </c>
      <c r="L19" s="12">
        <f t="shared" si="3"/>
        <v>59500</v>
      </c>
      <c r="M19" s="79">
        <v>10000</v>
      </c>
      <c r="N19" s="78">
        <f t="shared" ref="N19:N21" si="4">(M19*19%)+M19</f>
        <v>11900</v>
      </c>
      <c r="O19" s="78">
        <f>N19*C19</f>
        <v>119000</v>
      </c>
      <c r="P19" s="103">
        <f t="shared" ref="P19:P21" si="5">Q19/1.19</f>
        <v>9036.6666666666661</v>
      </c>
      <c r="Q19" s="103">
        <f t="shared" ref="Q19:Q21" si="6">AVERAGE(N19,K19,H19)</f>
        <v>10753.633333333333</v>
      </c>
      <c r="R19" s="103">
        <f t="shared" ref="R19:R21" si="7">AVERAGE(O19,L19,I19)</f>
        <v>107536.33333333333</v>
      </c>
    </row>
    <row r="20" spans="1:22" s="70" customFormat="1" ht="60" customHeight="1" x14ac:dyDescent="0.25">
      <c r="A20" s="65">
        <v>7</v>
      </c>
      <c r="B20" s="68" t="s">
        <v>33</v>
      </c>
      <c r="C20" s="65">
        <v>1000</v>
      </c>
      <c r="D20" s="65" t="s">
        <v>30</v>
      </c>
      <c r="E20" s="65" t="s">
        <v>31</v>
      </c>
      <c r="F20" s="65" t="s">
        <v>30</v>
      </c>
      <c r="G20" s="54">
        <v>1008</v>
      </c>
      <c r="H20" s="48">
        <f>(G20*19%)+G20</f>
        <v>1199.52</v>
      </c>
      <c r="I20" s="49">
        <f>C20*1200</f>
        <v>1200000</v>
      </c>
      <c r="J20" s="10">
        <v>928</v>
      </c>
      <c r="K20" s="11">
        <f>(J20*19%)+J20</f>
        <v>1104.32</v>
      </c>
      <c r="L20" s="12">
        <f>K20*C20</f>
        <v>1104320</v>
      </c>
      <c r="M20" s="79">
        <v>800</v>
      </c>
      <c r="N20" s="78">
        <f t="shared" si="4"/>
        <v>952</v>
      </c>
      <c r="O20" s="78">
        <f>N20*C20</f>
        <v>952000</v>
      </c>
      <c r="P20" s="103">
        <f t="shared" si="5"/>
        <v>912</v>
      </c>
      <c r="Q20" s="103">
        <f t="shared" si="6"/>
        <v>1085.28</v>
      </c>
      <c r="R20" s="103">
        <f t="shared" si="7"/>
        <v>1085440</v>
      </c>
    </row>
    <row r="21" spans="1:22" s="70" customFormat="1" ht="106.5" customHeight="1" x14ac:dyDescent="0.25">
      <c r="A21" s="65">
        <v>8</v>
      </c>
      <c r="B21" s="68" t="s">
        <v>34</v>
      </c>
      <c r="C21" s="65">
        <v>20</v>
      </c>
      <c r="D21" s="65" t="s">
        <v>30</v>
      </c>
      <c r="E21" s="65" t="s">
        <v>31</v>
      </c>
      <c r="F21" s="65" t="s">
        <v>30</v>
      </c>
      <c r="G21" s="54">
        <v>9454</v>
      </c>
      <c r="H21" s="48">
        <f>(G21*19%)+G21</f>
        <v>11250.26</v>
      </c>
      <c r="I21" s="49">
        <f>C21*H21</f>
        <v>225005.2</v>
      </c>
      <c r="J21" s="10">
        <v>4000</v>
      </c>
      <c r="K21" s="11">
        <f>(J21*19%)+J21</f>
        <v>4760</v>
      </c>
      <c r="L21" s="12">
        <f t="shared" si="3"/>
        <v>95200</v>
      </c>
      <c r="M21" s="79">
        <v>6000</v>
      </c>
      <c r="N21" s="78">
        <f t="shared" si="4"/>
        <v>7140</v>
      </c>
      <c r="O21" s="78">
        <f>N21*C21</f>
        <v>142800</v>
      </c>
      <c r="P21" s="103">
        <f t="shared" si="5"/>
        <v>6484.6666666666679</v>
      </c>
      <c r="Q21" s="103">
        <f t="shared" si="6"/>
        <v>7716.753333333334</v>
      </c>
      <c r="R21" s="103">
        <f t="shared" si="7"/>
        <v>154335.06666666668</v>
      </c>
    </row>
    <row r="22" spans="1:22" s="91" customFormat="1" ht="14.25" customHeight="1" x14ac:dyDescent="0.3">
      <c r="A22" s="84"/>
      <c r="B22" s="85"/>
      <c r="C22" s="86"/>
      <c r="D22" s="86"/>
      <c r="E22" s="86"/>
      <c r="F22" s="86"/>
      <c r="G22" s="87"/>
      <c r="H22" s="87"/>
      <c r="I22" s="88">
        <f>SUM(I18:I21)</f>
        <v>1571063.42</v>
      </c>
      <c r="J22" s="89"/>
      <c r="K22" s="89"/>
      <c r="L22" s="90">
        <f>SUM(L18:L21)</f>
        <v>1266160</v>
      </c>
      <c r="M22" s="93"/>
      <c r="N22" s="93"/>
      <c r="O22" s="92">
        <f>SUM(O18:O21)</f>
        <v>1215585</v>
      </c>
      <c r="P22" s="115">
        <f>SUM(R18:R21)</f>
        <v>1350936.14</v>
      </c>
      <c r="Q22" s="116"/>
      <c r="R22" s="117"/>
    </row>
    <row r="23" spans="1:22" ht="15.75" customHeight="1" x14ac:dyDescent="0.25">
      <c r="A23" s="118" t="s">
        <v>35</v>
      </c>
      <c r="B23" s="119"/>
      <c r="C23" s="119"/>
      <c r="D23" s="119"/>
      <c r="E23" s="119"/>
      <c r="F23" s="119"/>
      <c r="G23" s="119"/>
      <c r="H23" s="119"/>
      <c r="I23" s="119"/>
      <c r="J23" s="119"/>
      <c r="K23" s="119"/>
      <c r="L23" s="119"/>
      <c r="M23" s="120"/>
      <c r="N23" s="120"/>
      <c r="O23" s="120"/>
      <c r="P23" s="119"/>
      <c r="Q23" s="119"/>
      <c r="R23" s="121"/>
    </row>
    <row r="24" spans="1:22" ht="75" customHeight="1" x14ac:dyDescent="0.25">
      <c r="A24" s="13">
        <v>10</v>
      </c>
      <c r="B24" s="16" t="s">
        <v>36</v>
      </c>
      <c r="C24" s="13">
        <v>80</v>
      </c>
      <c r="D24" s="14" t="s">
        <v>30</v>
      </c>
      <c r="E24" s="14" t="s">
        <v>31</v>
      </c>
      <c r="F24" s="14" t="s">
        <v>30</v>
      </c>
      <c r="G24" s="54">
        <v>1092</v>
      </c>
      <c r="H24" s="48">
        <f>(G24*19%)+G24</f>
        <v>1299.48</v>
      </c>
      <c r="I24" s="48">
        <f>C24*H24</f>
        <v>103958.39999999999</v>
      </c>
      <c r="J24" s="10">
        <v>4000</v>
      </c>
      <c r="K24" s="11">
        <f>(J24*19%)+J24</f>
        <v>4760</v>
      </c>
      <c r="L24" s="26">
        <f>K24*C24</f>
        <v>380800</v>
      </c>
      <c r="M24" s="78">
        <v>500</v>
      </c>
      <c r="N24" s="78">
        <f t="shared" ref="N24:N32" si="8">(M24*19%)+M24</f>
        <v>595</v>
      </c>
      <c r="O24" s="78">
        <f t="shared" ref="O24:O30" si="9">N24*C24</f>
        <v>47600</v>
      </c>
      <c r="P24" s="25">
        <f>Q24/1.19</f>
        <v>1864</v>
      </c>
      <c r="Q24" s="25">
        <f>AVERAGE(N24,K24,H24)</f>
        <v>2218.16</v>
      </c>
      <c r="R24" s="25">
        <f>AVERAGE(O24,L24,I24)</f>
        <v>177452.80000000002</v>
      </c>
    </row>
    <row r="25" spans="1:22" ht="15.75" hidden="1" customHeight="1" x14ac:dyDescent="0.25">
      <c r="A25" s="13">
        <v>11</v>
      </c>
      <c r="B25" s="24" t="s">
        <v>37</v>
      </c>
      <c r="C25" s="13">
        <v>30</v>
      </c>
      <c r="D25" s="14" t="s">
        <v>30</v>
      </c>
      <c r="E25" s="14" t="s">
        <v>31</v>
      </c>
      <c r="F25" s="14" t="s">
        <v>30</v>
      </c>
      <c r="G25" s="50">
        <f t="shared" ref="G25" ca="1" si="10">H25/1.19</f>
        <v>546.21848739495806</v>
      </c>
      <c r="H25" s="48">
        <f t="shared" ref="H25:H27" ca="1" si="11">(G25*19%)+G25</f>
        <v>1299.48</v>
      </c>
      <c r="I25" s="48">
        <f t="shared" ref="I25" ca="1" si="12">C25*H25</f>
        <v>103958.39999999999</v>
      </c>
      <c r="J25" s="10">
        <f t="shared" ref="J25" ca="1" si="13">K25/1.19</f>
        <v>0</v>
      </c>
      <c r="K25" s="11">
        <f t="shared" ref="K25:K32" ca="1" si="14">(J25*19%)+J25</f>
        <v>4760</v>
      </c>
      <c r="L25" s="26">
        <f t="shared" ref="L25:L31" ca="1" si="15">K25*C25</f>
        <v>0</v>
      </c>
      <c r="M25" s="79"/>
      <c r="N25" s="78">
        <f t="shared" si="8"/>
        <v>0</v>
      </c>
      <c r="O25" s="78">
        <f t="shared" si="9"/>
        <v>0</v>
      </c>
      <c r="P25" s="25">
        <f t="shared" ref="P25:P32" ca="1" si="16">Q25/1.19</f>
        <v>1864</v>
      </c>
      <c r="Q25" s="25">
        <f t="shared" ref="Q25:Q32" ca="1" si="17">AVERAGE(N25,K25,H25)</f>
        <v>2218.16</v>
      </c>
      <c r="R25" s="25">
        <f t="shared" ref="R25:R32" ca="1" si="18">AVERAGE(O25,L25,I25)</f>
        <v>177452.80000000002</v>
      </c>
    </row>
    <row r="26" spans="1:22" ht="34.5" customHeight="1" x14ac:dyDescent="0.25">
      <c r="A26" s="13">
        <v>12</v>
      </c>
      <c r="B26" s="16" t="s">
        <v>38</v>
      </c>
      <c r="C26" s="13">
        <v>60</v>
      </c>
      <c r="D26" s="14" t="s">
        <v>30</v>
      </c>
      <c r="E26" s="14" t="s">
        <v>31</v>
      </c>
      <c r="F26" s="14" t="s">
        <v>30</v>
      </c>
      <c r="G26" s="50">
        <v>546</v>
      </c>
      <c r="H26" s="48">
        <f t="shared" si="11"/>
        <v>649.74</v>
      </c>
      <c r="I26" s="48">
        <f>H26*C26</f>
        <v>38984.400000000001</v>
      </c>
      <c r="J26" s="10">
        <v>2000</v>
      </c>
      <c r="K26" s="11">
        <f t="shared" si="14"/>
        <v>2380</v>
      </c>
      <c r="L26" s="26">
        <f>K26*C26</f>
        <v>142800</v>
      </c>
      <c r="M26" s="79">
        <v>500</v>
      </c>
      <c r="N26" s="78">
        <f t="shared" si="8"/>
        <v>595</v>
      </c>
      <c r="O26" s="78">
        <f t="shared" si="9"/>
        <v>35700</v>
      </c>
      <c r="P26" s="25">
        <f t="shared" si="16"/>
        <v>1015.3333333333334</v>
      </c>
      <c r="Q26" s="25">
        <f t="shared" si="17"/>
        <v>1208.2466666666667</v>
      </c>
      <c r="R26" s="25">
        <f t="shared" si="18"/>
        <v>72494.8</v>
      </c>
    </row>
    <row r="27" spans="1:22" ht="59.25" customHeight="1" x14ac:dyDescent="0.25">
      <c r="A27" s="27">
        <v>13</v>
      </c>
      <c r="B27" s="28" t="s">
        <v>39</v>
      </c>
      <c r="C27" s="28">
        <v>13</v>
      </c>
      <c r="D27" s="14" t="s">
        <v>30</v>
      </c>
      <c r="E27" s="14" t="s">
        <v>31</v>
      </c>
      <c r="F27" s="14" t="s">
        <v>30</v>
      </c>
      <c r="G27" s="54">
        <v>546</v>
      </c>
      <c r="H27" s="48">
        <f t="shared" si="11"/>
        <v>649.74</v>
      </c>
      <c r="I27" s="48">
        <f>H27*C27</f>
        <v>8446.6200000000008</v>
      </c>
      <c r="J27" s="10">
        <v>2000</v>
      </c>
      <c r="K27" s="11">
        <f t="shared" si="14"/>
        <v>2380</v>
      </c>
      <c r="L27" s="26">
        <f>K27*C27</f>
        <v>30940</v>
      </c>
      <c r="M27" s="79">
        <v>500</v>
      </c>
      <c r="N27" s="78">
        <f t="shared" si="8"/>
        <v>595</v>
      </c>
      <c r="O27" s="78">
        <f t="shared" si="9"/>
        <v>7735</v>
      </c>
      <c r="P27" s="25">
        <f t="shared" si="16"/>
        <v>1015.3333333333334</v>
      </c>
      <c r="Q27" s="25">
        <f t="shared" si="17"/>
        <v>1208.2466666666667</v>
      </c>
      <c r="R27" s="25">
        <f t="shared" si="18"/>
        <v>15707.206666666667</v>
      </c>
    </row>
    <row r="28" spans="1:22" ht="243" customHeight="1" x14ac:dyDescent="0.25">
      <c r="A28" s="13">
        <v>14</v>
      </c>
      <c r="B28" s="14" t="s">
        <v>40</v>
      </c>
      <c r="C28" s="13">
        <v>1</v>
      </c>
      <c r="D28" s="14">
        <v>1</v>
      </c>
      <c r="E28" s="14" t="s">
        <v>41</v>
      </c>
      <c r="F28" s="14" t="s">
        <v>30</v>
      </c>
      <c r="G28" s="54">
        <v>2941177</v>
      </c>
      <c r="H28" s="48">
        <v>3500000</v>
      </c>
      <c r="I28" s="49">
        <f>C28*H28</f>
        <v>3500000</v>
      </c>
      <c r="J28" s="10">
        <v>6500000</v>
      </c>
      <c r="K28" s="11">
        <f t="shared" si="14"/>
        <v>7735000</v>
      </c>
      <c r="L28" s="26">
        <f>K28*C28</f>
        <v>7735000</v>
      </c>
      <c r="M28" s="79">
        <v>3900000</v>
      </c>
      <c r="N28" s="78">
        <f t="shared" si="8"/>
        <v>4641000</v>
      </c>
      <c r="O28" s="78">
        <f t="shared" si="9"/>
        <v>4641000</v>
      </c>
      <c r="P28" s="25">
        <f t="shared" si="16"/>
        <v>4447058.823529412</v>
      </c>
      <c r="Q28" s="25">
        <f t="shared" si="17"/>
        <v>5292000</v>
      </c>
      <c r="R28" s="25">
        <f t="shared" si="18"/>
        <v>5292000</v>
      </c>
      <c r="S28" s="56"/>
      <c r="T28" s="56"/>
      <c r="U28" s="56"/>
    </row>
    <row r="29" spans="1:22" ht="125.25" customHeight="1" x14ac:dyDescent="0.25">
      <c r="A29" s="13">
        <v>15</v>
      </c>
      <c r="B29" s="14" t="s">
        <v>42</v>
      </c>
      <c r="C29" s="13">
        <v>1</v>
      </c>
      <c r="D29" s="14">
        <v>1</v>
      </c>
      <c r="E29" s="14" t="s">
        <v>43</v>
      </c>
      <c r="F29" s="14" t="s">
        <v>30</v>
      </c>
      <c r="G29" s="54">
        <v>4033613</v>
      </c>
      <c r="H29" s="57">
        <v>4800000</v>
      </c>
      <c r="I29" s="57">
        <f>H29</f>
        <v>4800000</v>
      </c>
      <c r="J29" s="10">
        <v>4500000</v>
      </c>
      <c r="K29" s="11">
        <f t="shared" si="14"/>
        <v>5355000</v>
      </c>
      <c r="L29" s="26">
        <f>K29*C29</f>
        <v>5355000</v>
      </c>
      <c r="M29" s="79">
        <v>4000000</v>
      </c>
      <c r="N29" s="78">
        <f t="shared" si="8"/>
        <v>4760000</v>
      </c>
      <c r="O29" s="78">
        <f t="shared" si="9"/>
        <v>4760000</v>
      </c>
      <c r="P29" s="25">
        <f t="shared" si="16"/>
        <v>4177871.1484593842</v>
      </c>
      <c r="Q29" s="25">
        <f t="shared" si="17"/>
        <v>4971666.666666667</v>
      </c>
      <c r="R29" s="25">
        <f t="shared" si="18"/>
        <v>4971666.666666667</v>
      </c>
    </row>
    <row r="30" spans="1:22" ht="85.5" customHeight="1" x14ac:dyDescent="0.25">
      <c r="A30" s="13">
        <v>16</v>
      </c>
      <c r="B30" s="14" t="s">
        <v>44</v>
      </c>
      <c r="C30" s="13">
        <v>1</v>
      </c>
      <c r="D30" s="14">
        <v>1</v>
      </c>
      <c r="E30" s="14" t="s">
        <v>43</v>
      </c>
      <c r="F30" s="14" t="s">
        <v>30</v>
      </c>
      <c r="G30" s="54">
        <v>714286</v>
      </c>
      <c r="H30" s="58">
        <v>850000</v>
      </c>
      <c r="I30" s="58">
        <f>H30</f>
        <v>850000</v>
      </c>
      <c r="J30" s="10">
        <v>1800000</v>
      </c>
      <c r="K30" s="11">
        <f t="shared" si="14"/>
        <v>2142000</v>
      </c>
      <c r="L30" s="26">
        <f>K30*C30</f>
        <v>2142000</v>
      </c>
      <c r="M30" s="79">
        <v>1500000</v>
      </c>
      <c r="N30" s="78">
        <f t="shared" si="8"/>
        <v>1785000</v>
      </c>
      <c r="O30" s="78">
        <f t="shared" si="9"/>
        <v>1785000</v>
      </c>
      <c r="P30" s="25">
        <f t="shared" si="16"/>
        <v>1338095.2380952381</v>
      </c>
      <c r="Q30" s="25">
        <f t="shared" si="17"/>
        <v>1592333.3333333333</v>
      </c>
      <c r="R30" s="25">
        <f t="shared" si="18"/>
        <v>1592333.3333333333</v>
      </c>
      <c r="S30" s="56"/>
      <c r="T30" s="56"/>
      <c r="U30" s="56"/>
      <c r="V30" s="56"/>
    </row>
    <row r="31" spans="1:22" ht="141.75" x14ac:dyDescent="0.25">
      <c r="A31" s="8">
        <v>18</v>
      </c>
      <c r="B31" s="29" t="s">
        <v>53</v>
      </c>
      <c r="C31" s="8">
        <v>15</v>
      </c>
      <c r="D31" s="14" t="s">
        <v>30</v>
      </c>
      <c r="E31" s="14" t="s">
        <v>30</v>
      </c>
      <c r="F31" s="14" t="s">
        <v>30</v>
      </c>
      <c r="G31" s="59">
        <v>3000000</v>
      </c>
      <c r="H31" s="49">
        <v>3000000</v>
      </c>
      <c r="I31" s="49">
        <f>C31*H31</f>
        <v>45000000</v>
      </c>
      <c r="J31" s="10">
        <v>3000000</v>
      </c>
      <c r="K31" s="11">
        <v>3000000</v>
      </c>
      <c r="L31" s="26">
        <f t="shared" si="15"/>
        <v>45000000</v>
      </c>
      <c r="M31" s="79">
        <v>3000000</v>
      </c>
      <c r="N31" s="78" t="s">
        <v>30</v>
      </c>
      <c r="O31" s="79">
        <f>M31*C31</f>
        <v>45000000</v>
      </c>
      <c r="P31" s="55"/>
      <c r="Q31" s="55">
        <f t="shared" si="17"/>
        <v>3000000</v>
      </c>
      <c r="R31" s="55">
        <f t="shared" si="18"/>
        <v>45000000</v>
      </c>
    </row>
    <row r="32" spans="1:22" ht="87.75" customHeight="1" x14ac:dyDescent="0.25">
      <c r="A32" s="30">
        <v>20</v>
      </c>
      <c r="B32" s="31" t="s">
        <v>54</v>
      </c>
      <c r="C32" s="32">
        <v>250</v>
      </c>
      <c r="D32" s="32" t="s">
        <v>30</v>
      </c>
      <c r="E32" s="32" t="s">
        <v>31</v>
      </c>
      <c r="F32" s="32" t="s">
        <v>30</v>
      </c>
      <c r="G32" s="59">
        <v>9160</v>
      </c>
      <c r="H32" s="49">
        <f t="shared" ref="H32" si="19">(G32*19%)+G32</f>
        <v>10900.4</v>
      </c>
      <c r="I32" s="49">
        <f>H32*C32</f>
        <v>2725100</v>
      </c>
      <c r="J32" s="10">
        <v>8000</v>
      </c>
      <c r="K32" s="11">
        <f t="shared" si="14"/>
        <v>9520</v>
      </c>
      <c r="L32" s="26">
        <f>K32*C32</f>
        <v>2380000</v>
      </c>
      <c r="M32" s="98">
        <v>8500</v>
      </c>
      <c r="N32" s="97">
        <f t="shared" si="8"/>
        <v>10115</v>
      </c>
      <c r="O32" s="79">
        <f>N32*C32</f>
        <v>2528750</v>
      </c>
      <c r="P32" s="25">
        <f t="shared" si="16"/>
        <v>8553.3333333333339</v>
      </c>
      <c r="Q32" s="25">
        <f t="shared" si="17"/>
        <v>10178.466666666667</v>
      </c>
      <c r="R32" s="25">
        <f t="shared" si="18"/>
        <v>2544616.6666666665</v>
      </c>
      <c r="S32" s="33"/>
      <c r="T32" s="33"/>
    </row>
    <row r="33" spans="1:20" ht="53.25" customHeight="1" x14ac:dyDescent="0.25">
      <c r="A33" s="34"/>
      <c r="B33" s="35"/>
      <c r="C33" s="36"/>
      <c r="D33" s="36"/>
      <c r="E33" s="36"/>
      <c r="F33" s="36"/>
      <c r="G33" s="22"/>
      <c r="H33" s="22"/>
      <c r="I33" s="80">
        <f>I24+I26+I27+I28+I29+I30+I31+I32</f>
        <v>57026489.420000002</v>
      </c>
      <c r="J33" s="26"/>
      <c r="K33" s="26"/>
      <c r="L33" s="81">
        <f>L24+L26+L27+L28+L29+L30+L31+L32</f>
        <v>63166540</v>
      </c>
      <c r="M33" s="99"/>
      <c r="N33" s="99"/>
      <c r="O33" s="96">
        <f>O24+O26+O27+O28+O29+O31+O32</f>
        <v>57020785</v>
      </c>
      <c r="P33" s="104">
        <v>59666272</v>
      </c>
      <c r="Q33" s="105"/>
      <c r="R33" s="106"/>
      <c r="S33" s="33"/>
      <c r="T33" s="33"/>
    </row>
    <row r="34" spans="1:20" ht="15.75" customHeight="1" x14ac:dyDescent="0.25">
      <c r="A34" s="107" t="s">
        <v>45</v>
      </c>
      <c r="B34" s="108"/>
      <c r="C34" s="108"/>
      <c r="D34" s="108"/>
      <c r="E34" s="108"/>
      <c r="F34" s="108"/>
      <c r="G34" s="108"/>
      <c r="H34" s="108"/>
      <c r="I34" s="108"/>
      <c r="J34" s="108"/>
      <c r="K34" s="108"/>
      <c r="L34" s="108"/>
      <c r="M34" s="109"/>
      <c r="N34" s="109"/>
      <c r="O34" s="109"/>
      <c r="P34" s="108"/>
      <c r="Q34" s="108"/>
      <c r="R34" s="110"/>
    </row>
    <row r="35" spans="1:20" ht="96" customHeight="1" x14ac:dyDescent="0.25">
      <c r="A35" s="13">
        <v>21</v>
      </c>
      <c r="B35" s="14" t="s">
        <v>46</v>
      </c>
      <c r="C35" s="13">
        <v>10</v>
      </c>
      <c r="D35" s="14" t="s">
        <v>30</v>
      </c>
      <c r="E35" s="14" t="s">
        <v>47</v>
      </c>
      <c r="F35" s="14" t="s">
        <v>30</v>
      </c>
      <c r="G35" s="54">
        <v>15546</v>
      </c>
      <c r="H35" s="48">
        <f t="shared" ref="H35:H36" si="20">(G35*19%)+G35</f>
        <v>18499.740000000002</v>
      </c>
      <c r="I35" s="48">
        <f>H35*10</f>
        <v>184997.40000000002</v>
      </c>
      <c r="J35" s="10">
        <v>5000</v>
      </c>
      <c r="K35" s="11">
        <f t="shared" ref="K35:K36" si="21">(J35*19%)+J35</f>
        <v>5950</v>
      </c>
      <c r="L35" s="26">
        <f t="shared" ref="L35:L36" si="22">K35*C35</f>
        <v>59500</v>
      </c>
      <c r="M35" s="78">
        <v>10000</v>
      </c>
      <c r="N35" s="78">
        <f t="shared" ref="N35:N36" si="23">(M35*19%)+M35</f>
        <v>11900</v>
      </c>
      <c r="O35" s="78">
        <f>N35*C35</f>
        <v>119000</v>
      </c>
      <c r="P35" s="55">
        <f>Q35/1.19</f>
        <v>10182.000000000002</v>
      </c>
      <c r="Q35" s="55">
        <f>AVERAGE(N35,K35,H35)</f>
        <v>12116.580000000002</v>
      </c>
      <c r="R35" s="25">
        <f>AVERAGE(O35,L35,I35)</f>
        <v>121165.8</v>
      </c>
    </row>
    <row r="36" spans="1:20" ht="48" customHeight="1" x14ac:dyDescent="0.25">
      <c r="A36" s="13">
        <v>22</v>
      </c>
      <c r="B36" s="16" t="s">
        <v>48</v>
      </c>
      <c r="C36" s="13">
        <v>20</v>
      </c>
      <c r="D36" s="14" t="s">
        <v>30</v>
      </c>
      <c r="E36" s="14" t="s">
        <v>47</v>
      </c>
      <c r="F36" s="14" t="s">
        <v>30</v>
      </c>
      <c r="G36" s="54">
        <v>546</v>
      </c>
      <c r="H36" s="48">
        <f t="shared" si="20"/>
        <v>649.74</v>
      </c>
      <c r="I36" s="49">
        <f>C36*H36</f>
        <v>12994.8</v>
      </c>
      <c r="J36" s="15">
        <v>2000</v>
      </c>
      <c r="K36" s="37">
        <f t="shared" si="21"/>
        <v>2380</v>
      </c>
      <c r="L36" s="38">
        <f t="shared" si="22"/>
        <v>47600</v>
      </c>
      <c r="M36" s="79">
        <v>500</v>
      </c>
      <c r="N36" s="78">
        <f t="shared" si="23"/>
        <v>595</v>
      </c>
      <c r="O36" s="78">
        <f>N36*C36</f>
        <v>11900</v>
      </c>
      <c r="P36" s="55">
        <f>Q36/1.19</f>
        <v>1015.3333333333334</v>
      </c>
      <c r="Q36" s="55">
        <f>AVERAGE(N36,K36,H36)</f>
        <v>1208.2466666666667</v>
      </c>
      <c r="R36" s="25">
        <f>AVERAGE(O36,L36,I36)</f>
        <v>24164.933333333334</v>
      </c>
    </row>
    <row r="37" spans="1:20" ht="15.75" customHeight="1" x14ac:dyDescent="0.25">
      <c r="A37" s="39"/>
      <c r="G37" s="40"/>
      <c r="H37" s="40"/>
      <c r="I37" s="74">
        <f>SUM(I35:I36)</f>
        <v>197992.2</v>
      </c>
      <c r="J37" s="41"/>
      <c r="K37" s="41"/>
      <c r="L37" s="77">
        <f>SUM(L35:L36)</f>
        <v>107100</v>
      </c>
      <c r="M37" s="100"/>
      <c r="N37" s="100"/>
      <c r="O37" s="101">
        <f>SUM(O35:O36)</f>
        <v>130900</v>
      </c>
      <c r="P37" s="42"/>
      <c r="Q37" s="42"/>
      <c r="R37" s="25">
        <f>SUM(R35:R36)</f>
        <v>145330.73333333334</v>
      </c>
    </row>
    <row r="38" spans="1:20" ht="15.75" customHeight="1" x14ac:dyDescent="0.25">
      <c r="F38" s="43" t="s">
        <v>49</v>
      </c>
      <c r="I38" s="44">
        <f>SUM(I37,I33,I22,I15)</f>
        <v>94757970.040000007</v>
      </c>
      <c r="L38" s="45">
        <f>L15+L22+L33+L37</f>
        <v>99911360</v>
      </c>
      <c r="M38" s="46"/>
      <c r="N38" s="46"/>
      <c r="O38" s="46">
        <f>O15+O22+O33+O37</f>
        <v>88097270</v>
      </c>
      <c r="R38" s="46">
        <f>SUM(R37,P33,P22,P15)</f>
        <v>94850533.873333335</v>
      </c>
    </row>
    <row r="39" spans="1:20" ht="15.75" customHeight="1" x14ac:dyDescent="0.25"/>
    <row r="40" spans="1:20" ht="15.75" customHeight="1" x14ac:dyDescent="0.25"/>
    <row r="41" spans="1:20" ht="15.75" customHeight="1" x14ac:dyDescent="0.25">
      <c r="I41" s="75"/>
      <c r="L41" s="76"/>
    </row>
    <row r="42" spans="1:20" ht="15.75" customHeight="1" x14ac:dyDescent="0.25"/>
    <row r="43" spans="1:20" ht="15.75" customHeight="1" x14ac:dyDescent="0.25"/>
    <row r="44" spans="1:20" ht="15.75" customHeight="1" x14ac:dyDescent="0.25"/>
    <row r="45" spans="1:20" ht="15.75" customHeight="1" x14ac:dyDescent="0.25"/>
    <row r="46" spans="1:20" ht="15.75" customHeight="1" x14ac:dyDescent="0.25"/>
    <row r="47" spans="1:20" ht="15.75" customHeight="1" x14ac:dyDescent="0.25"/>
    <row r="48" spans="1:20"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sheetProtection algorithmName="SHA-512" hashValue="Zdp6Ad8j7Dt+vIIEM7eTm6QQwcLiYH+PypMw5lfg4craGCUjz3YaCfpsVhy02urC/8WsHQ6/JbmKCFJYZdZHPA==" saltValue="WoqI99zNjG3ZMuo2963ssg==" spinCount="100000" sheet="1" objects="1" scenarios="1"/>
  <mergeCells count="25">
    <mergeCell ref="A1:A5"/>
    <mergeCell ref="B1:I1"/>
    <mergeCell ref="B2:I2"/>
    <mergeCell ref="B3:I3"/>
    <mergeCell ref="B4:E4"/>
    <mergeCell ref="B5:D5"/>
    <mergeCell ref="J7:L7"/>
    <mergeCell ref="P7:R7"/>
    <mergeCell ref="A9:R9"/>
    <mergeCell ref="A10:R10"/>
    <mergeCell ref="B7:B8"/>
    <mergeCell ref="C7:C8"/>
    <mergeCell ref="D7:D8"/>
    <mergeCell ref="E7:E8"/>
    <mergeCell ref="A7:A8"/>
    <mergeCell ref="F7:F8"/>
    <mergeCell ref="G7:I7"/>
    <mergeCell ref="M7:O7"/>
    <mergeCell ref="P33:R33"/>
    <mergeCell ref="A34:R34"/>
    <mergeCell ref="P15:R15"/>
    <mergeCell ref="A16:R16"/>
    <mergeCell ref="A17:R17"/>
    <mergeCell ref="P22:R22"/>
    <mergeCell ref="A23:R23"/>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cp:lastModifiedBy>
  <dcterms:created xsi:type="dcterms:W3CDTF">2022-10-07T17:16:41Z</dcterms:created>
  <dcterms:modified xsi:type="dcterms:W3CDTF">2022-11-30T22:11:03Z</dcterms:modified>
</cp:coreProperties>
</file>