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E:\RAFAEL URIBE 2022\SUPERVISIONES CONTRACTUALES\LEIDY JOHANA MOLANO LOZADA\1650\"/>
    </mc:Choice>
  </mc:AlternateContent>
  <xr:revisionPtr revIDLastSave="0" documentId="8_{14505A65-2359-4F51-A8D6-5DDD3DE2F18F}" xr6:coauthVersionLast="37" xr6:coauthVersionMax="37" xr10:uidLastSave="{00000000-0000-0000-0000-000000000000}"/>
  <bookViews>
    <workbookView xWindow="0" yWindow="0" windowWidth="20490" windowHeight="6945" xr2:uid="{00000000-000D-0000-FFFF-FFFF00000000}"/>
  </bookViews>
  <sheets>
    <sheet name="Hoja1 (2)" sheetId="3" r:id="rId1"/>
    <sheet name="COMP. 2" sheetId="2" r:id="rId2"/>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8" i="3" l="1"/>
  <c r="T6" i="3"/>
  <c r="S34" i="3" l="1"/>
  <c r="T34" i="3" s="1"/>
  <c r="S117" i="3"/>
  <c r="T117" i="3" s="1"/>
  <c r="R117" i="3"/>
  <c r="M117" i="3"/>
  <c r="H117" i="3"/>
  <c r="S116" i="3"/>
  <c r="S115" i="3"/>
  <c r="T115" i="3" s="1"/>
  <c r="R115" i="3"/>
  <c r="M115" i="3"/>
  <c r="H115" i="3"/>
  <c r="S114" i="3"/>
  <c r="S113" i="3"/>
  <c r="T113" i="3" s="1"/>
  <c r="R113" i="3"/>
  <c r="M113" i="3"/>
  <c r="H113" i="3"/>
  <c r="S112" i="3"/>
  <c r="S111" i="3"/>
  <c r="T111" i="3" s="1"/>
  <c r="R111" i="3"/>
  <c r="M111" i="3"/>
  <c r="H111" i="3"/>
  <c r="S110" i="3"/>
  <c r="S109" i="3"/>
  <c r="F108" i="3"/>
  <c r="G108" i="3" s="1"/>
  <c r="R106" i="3"/>
  <c r="M106" i="3"/>
  <c r="F106" i="3"/>
  <c r="G106" i="3" s="1"/>
  <c r="S105" i="3"/>
  <c r="S104" i="3"/>
  <c r="R104" i="3"/>
  <c r="M104" i="3"/>
  <c r="H104" i="3"/>
  <c r="S103" i="3"/>
  <c r="S102" i="3"/>
  <c r="T102" i="3" s="1"/>
  <c r="R102" i="3"/>
  <c r="M102" i="3"/>
  <c r="H102" i="3"/>
  <c r="S101" i="3"/>
  <c r="P100" i="3"/>
  <c r="R100" i="3" s="1"/>
  <c r="K100" i="3"/>
  <c r="L100" i="3" s="1"/>
  <c r="F100" i="3"/>
  <c r="G100" i="3" s="1"/>
  <c r="S98" i="3"/>
  <c r="T98" i="3" s="1"/>
  <c r="R98" i="3"/>
  <c r="M98" i="3"/>
  <c r="H98" i="3"/>
  <c r="S97" i="3"/>
  <c r="S96" i="3"/>
  <c r="S95" i="3"/>
  <c r="T95" i="3" s="1"/>
  <c r="R95" i="3"/>
  <c r="M95" i="3"/>
  <c r="H95" i="3"/>
  <c r="S94" i="3"/>
  <c r="R93" i="3"/>
  <c r="M93" i="3"/>
  <c r="H93" i="3"/>
  <c r="S92" i="3"/>
  <c r="S91" i="3"/>
  <c r="T91" i="3" s="1"/>
  <c r="R91" i="3"/>
  <c r="M91" i="3"/>
  <c r="H91" i="3"/>
  <c r="S90" i="3"/>
  <c r="R89" i="3"/>
  <c r="M89" i="3"/>
  <c r="H89" i="3"/>
  <c r="S88" i="3"/>
  <c r="S87" i="3"/>
  <c r="T87" i="3" s="1"/>
  <c r="R87" i="3"/>
  <c r="M87" i="3"/>
  <c r="H87" i="3"/>
  <c r="S86" i="3"/>
  <c r="H85" i="3"/>
  <c r="S84" i="3"/>
  <c r="R83" i="3"/>
  <c r="M83" i="3"/>
  <c r="H83" i="3"/>
  <c r="S82" i="3"/>
  <c r="S81" i="3"/>
  <c r="S80" i="3"/>
  <c r="T80" i="3" s="1"/>
  <c r="R80" i="3"/>
  <c r="M80" i="3"/>
  <c r="H80" i="3"/>
  <c r="S79" i="3"/>
  <c r="S78" i="3"/>
  <c r="T78" i="3" s="1"/>
  <c r="R78" i="3"/>
  <c r="M78" i="3"/>
  <c r="H78" i="3"/>
  <c r="S77" i="3"/>
  <c r="S76" i="3"/>
  <c r="T76" i="3" s="1"/>
  <c r="R76" i="3"/>
  <c r="M76" i="3"/>
  <c r="H76" i="3"/>
  <c r="S75" i="3"/>
  <c r="S74" i="3"/>
  <c r="S73" i="3"/>
  <c r="T73" i="3" s="1"/>
  <c r="R73" i="3"/>
  <c r="M73" i="3"/>
  <c r="H73" i="3"/>
  <c r="S72" i="3"/>
  <c r="S71" i="3"/>
  <c r="T71" i="3" s="1"/>
  <c r="R71" i="3"/>
  <c r="M71" i="3"/>
  <c r="H71" i="3"/>
  <c r="S70" i="3"/>
  <c r="S69" i="3"/>
  <c r="T69" i="3" s="1"/>
  <c r="R69" i="3"/>
  <c r="M69" i="3"/>
  <c r="G69" i="3"/>
  <c r="S68" i="3"/>
  <c r="S67" i="3"/>
  <c r="R66" i="3"/>
  <c r="M66" i="3"/>
  <c r="G66" i="3"/>
  <c r="S65" i="3"/>
  <c r="T64" i="3"/>
  <c r="S62" i="3"/>
  <c r="S61" i="3"/>
  <c r="T60" i="3"/>
  <c r="S60" i="3"/>
  <c r="P58" i="3"/>
  <c r="R58" i="3" s="1"/>
  <c r="K58" i="3"/>
  <c r="M58" i="3" s="1"/>
  <c r="F58" i="3"/>
  <c r="S58" i="3" s="1"/>
  <c r="T58" i="3" s="1"/>
  <c r="T56" i="3"/>
  <c r="S56" i="3"/>
  <c r="R56" i="3"/>
  <c r="T54" i="3"/>
  <c r="T52" i="3"/>
  <c r="T50" i="3"/>
  <c r="T48" i="3"/>
  <c r="S48" i="3"/>
  <c r="R48" i="3"/>
  <c r="T46" i="3"/>
  <c r="E44" i="3"/>
  <c r="F44" i="3" s="1"/>
  <c r="G44" i="3" s="1"/>
  <c r="H44" i="3" s="1"/>
  <c r="T44" i="3" s="1"/>
  <c r="T42" i="3"/>
  <c r="S42" i="3"/>
  <c r="P42" i="3"/>
  <c r="R42" i="3" s="1"/>
  <c r="K42" i="3"/>
  <c r="M42" i="3" s="1"/>
  <c r="G42" i="3"/>
  <c r="F42" i="3"/>
  <c r="S41" i="3"/>
  <c r="T40" i="3"/>
  <c r="T38" i="3"/>
  <c r="R38" i="3"/>
  <c r="P38" i="3"/>
  <c r="Q38" i="3" s="1"/>
  <c r="S38" i="3" s="1"/>
  <c r="K38" i="3"/>
  <c r="F38" i="3"/>
  <c r="S37" i="3"/>
  <c r="T37" i="3" s="1"/>
  <c r="T36" i="3"/>
  <c r="R36" i="3"/>
  <c r="S35" i="3"/>
  <c r="R34" i="3"/>
  <c r="S33" i="3"/>
  <c r="R32" i="3"/>
  <c r="S31" i="3"/>
  <c r="T30" i="3"/>
  <c r="S29" i="3"/>
  <c r="T28" i="3"/>
  <c r="S26" i="3"/>
  <c r="R26" i="3"/>
  <c r="M26" i="3"/>
  <c r="H26" i="3"/>
  <c r="T24" i="3"/>
  <c r="S24" i="3"/>
  <c r="S23" i="3"/>
  <c r="P22" i="3"/>
  <c r="Q22" i="3" s="1"/>
  <c r="K22" i="3"/>
  <c r="L22" i="3" s="1"/>
  <c r="M22" i="3" s="1"/>
  <c r="E22" i="3"/>
  <c r="F22" i="3" s="1"/>
  <c r="H22" i="3" s="1"/>
  <c r="T22" i="3" s="1"/>
  <c r="O18" i="3"/>
  <c r="P18" i="3" s="1"/>
  <c r="Q18" i="3" s="1"/>
  <c r="K18" i="3"/>
  <c r="L18" i="3" s="1"/>
  <c r="F18" i="3"/>
  <c r="G18" i="3" s="1"/>
  <c r="S16" i="3"/>
  <c r="O15" i="3"/>
  <c r="P15" i="3" s="1"/>
  <c r="Q15" i="3" s="1"/>
  <c r="S15" i="3" s="1"/>
  <c r="T15" i="3" s="1"/>
  <c r="F15" i="3"/>
  <c r="P12" i="3"/>
  <c r="Q12" i="3" s="1"/>
  <c r="K12" i="3"/>
  <c r="L12" i="3" s="1"/>
  <c r="F12" i="3"/>
  <c r="M8" i="3"/>
  <c r="S7" i="3"/>
  <c r="Q5" i="3"/>
  <c r="K5" i="3"/>
  <c r="L5" i="3" s="1"/>
  <c r="M5" i="3" s="1"/>
  <c r="G5" i="3"/>
  <c r="H5" i="3" s="1"/>
  <c r="M100" i="3" l="1"/>
  <c r="S83" i="3"/>
  <c r="T83" i="3" s="1"/>
  <c r="S5" i="3"/>
  <c r="T5" i="3" s="1"/>
  <c r="S93" i="3"/>
  <c r="T93" i="3" s="1"/>
  <c r="S22" i="3"/>
  <c r="S18" i="3"/>
  <c r="T18" i="3" s="1"/>
  <c r="T26" i="3"/>
  <c r="S66" i="3"/>
  <c r="T66" i="3" s="1"/>
  <c r="H100" i="3"/>
  <c r="S100" i="3" s="1"/>
  <c r="T100" i="3" s="1"/>
  <c r="S89" i="3"/>
  <c r="T89" i="3" s="1"/>
  <c r="S108" i="3"/>
  <c r="T108" i="3" s="1"/>
  <c r="H108" i="3"/>
  <c r="T8" i="3"/>
  <c r="S12" i="3"/>
  <c r="T12" i="3" s="1"/>
  <c r="H106" i="3"/>
  <c r="S106" i="3"/>
  <c r="T106" i="3" s="1"/>
  <c r="R5" i="3"/>
  <c r="R22" i="3"/>
  <c r="Q42" i="3"/>
  <c r="L42" i="3"/>
  <c r="H58" i="3"/>
  <c r="G58" i="3"/>
  <c r="H118" i="3" l="1"/>
  <c r="T118" i="3"/>
  <c r="T119" i="3" s="1"/>
</calcChain>
</file>

<file path=xl/sharedStrings.xml><?xml version="1.0" encoding="utf-8"?>
<sst xmlns="http://schemas.openxmlformats.org/spreadsheetml/2006/main" count="306" uniqueCount="176">
  <si>
    <t>RECURSO HUMANO</t>
  </si>
  <si>
    <t>UNIDAD</t>
  </si>
  <si>
    <t xml:space="preserve">CANTIDAD </t>
  </si>
  <si>
    <t>VALOR UNITARIO</t>
  </si>
  <si>
    <t>VALOR TOTAL</t>
  </si>
  <si>
    <t>TOTAL UNIDADES</t>
  </si>
  <si>
    <t xml:space="preserve">Taller de Museo memoria </t>
  </si>
  <si>
    <t>metros</t>
  </si>
  <si>
    <t>unidad</t>
  </si>
  <si>
    <t>KIT TEMATICO</t>
  </si>
  <si>
    <t xml:space="preserve">DIVULGACIÓN, PUBLICIDAD, CONVOCATORIA Y SOCIALIZACIÓN DEL COMPONENTE. </t>
  </si>
  <si>
    <t>Diseñar, imprimir y distribuir de manera permanente 200 afiches papel propalcote de 240gr, impresión de 2 tintas, 70cm x 50cm. Es necesario que se dejen espacios en blanco, pues serán utilizados en la ejecución de todo el proyecto para las diferentes actividades.</t>
  </si>
  <si>
    <t>Diseño, impresión y distribución de 200 plegables en 3 cuerpos dípticos, propalcote 250gr, carta, 2 x 2. Que tenga información de las actividades del proyecto.</t>
  </si>
  <si>
    <t>Plan de medios comunitarios: se debe realizar una estrategia de divulgación de cada una de las actividades del proyecto mediante: medios sonoros, medios impresos, audiovisuales, medios TICS, etc con los medios comunitarios de la localidad.</t>
  </si>
  <si>
    <t>EL ARTE DE RECICLAR TRANSFORMA CAPACIDADES</t>
  </si>
  <si>
    <t>botellas de plástico recicladas.</t>
  </si>
  <si>
    <t>sin valor esto debe ser reciclado</t>
  </si>
  <si>
    <t>pinceles de todos los tamaños</t>
  </si>
  <si>
    <t>madejas de lana de colores surtidos x 10 metros</t>
  </si>
  <si>
    <t>caja de escarcha x 12 en tubos con colores surtido (amarillo, azul cielo, verde limón, rojo y naranja).</t>
  </si>
  <si>
    <t>CD´s reciclables</t>
  </si>
  <si>
    <t>frascos de silicona liquida de 250 gm.</t>
  </si>
  <si>
    <t xml:space="preserve">bultos de tierra para materas. </t>
  </si>
  <si>
    <t xml:space="preserve">bultos </t>
  </si>
  <si>
    <t>suculentas listas para trasplantar</t>
  </si>
  <si>
    <t>tapas de gaseosa plásticas (reciclables)</t>
  </si>
  <si>
    <t>octavos de foamy de diferentes colores y escarchados.</t>
  </si>
  <si>
    <t>tubos de cartón (preferiblemente los del papel higiénico o servilletas de cocina reciclables) de todos los tamaños.</t>
  </si>
  <si>
    <t>bolsas plástica transparente 10 x 18 cmt.</t>
  </si>
  <si>
    <t>octavos de cartulina Bristol blanca.</t>
  </si>
  <si>
    <t>CIERRE DE LOS TALLERES Y CULMINACIÓN DE LAS ARTESANIAS</t>
  </si>
  <si>
    <t>medallas como reconocimiento para las personas con discapacidad, cuidadores y cuidadoras que participaron de los talleres</t>
  </si>
  <si>
    <t>camisetas tipo polo (el contratista tendrá que tomar las tallas para integrantes del CTRUU)</t>
  </si>
  <si>
    <t>tulas impermeables de 30 x 40 cm con marca a una tinta, de cordón. con logo CTRUU y de la  Alcaldía RUU</t>
  </si>
  <si>
    <t>rompecabezas de mapa político de Colombia.</t>
  </si>
  <si>
    <t>blocks tamaño carta cuadriculados</t>
  </si>
  <si>
    <t>plantillas de mapa de Colombia.</t>
  </si>
  <si>
    <t>meses</t>
  </si>
  <si>
    <t>IPC</t>
  </si>
  <si>
    <t xml:space="preserve">FUNDACION DESARROLLO SOCIAL COLOMBIA </t>
  </si>
  <si>
    <t>VALOR TOTA POT TIEMPO DE LABOR L</t>
  </si>
  <si>
    <t xml:space="preserve">VALOR TOTA POT TIEMPO DE LABOR </t>
  </si>
  <si>
    <t>https://articulo.mercadolibre.com.co/MCO-840110160-vinilo-acrilico-125-gr-payasito-surtido-x-16-colores-_JM#position=7&amp;search_layout=stack&amp;type=item&amp;tracking_id=bafd1db3-f29c-4750-8eb8-77e4fb943230     Vinilo Acrilico 125 Gr Payasito Surtido X 16 Colores</t>
  </si>
  <si>
    <t>caja * 16</t>
  </si>
  <si>
    <t>caja por 14</t>
  </si>
  <si>
    <t>https://articulo.mercadolibre.com.co/MCO-839930423-vinilo-acrilico-80-gr-payasito-surtido-x-14-colores-_JM#position=10&amp;search_layout=stack&amp;type=item&amp;tracking_id=7b4a1a00-58eb-4254-aec4-2f2d43da369a</t>
  </si>
  <si>
    <t>https://articulo.mercadolibre.com.co/MCO-839906396-vinilo-acrilico-125-gr-payasito-surtido-x-16-colores-_JM#position=9&amp;search_layout=stack&amp;type=item&amp;tracking_id=cb653daf-577e-4a66-aaac-8600552b2e0f</t>
  </si>
  <si>
    <t>https://articulo.mercadolibre.com.co/MCO-643109915-silicona-liquida-100-ml-pegar-madera-plastico-unicel-tela-_JM#position=1&amp;search_layout=stack&amp;type=item&amp;tracking_id=e5e74114-373b-49f4-840b-3cdde719ac21</t>
  </si>
  <si>
    <t>https://articulo.mercadolibre.com.co/MCO-643110107-silicon-liquido-100-ml-pegar-madera-plastico-unicel-carton-_JM#position=2&amp;search_layout=stack&amp;type=item&amp;tracking_id=7e6573e7-0ee9-4a75-ba46-0bb491ca3b57</t>
  </si>
  <si>
    <t>https://articulo.mercadolibre.com.co/MCO-643110027-silicona-liquida-100-ml-pegar-madera-plastico-unicel-carton-_JM#position=3&amp;search_layout=stack&amp;type=item&amp;tracking_id=bc3345f0-f2dc-41a7-9442-39b5073ad8f2</t>
  </si>
  <si>
    <t>https://articulo.mercadolibre.com.co/MCO-618699760-pincel-de-cerda-planos-set-x-6-unds-par-_JM#position=11&amp;search_layout=stack&amp;type=item&amp;tracking_id=68ceaadc-59a7-44ad-96ed-f173e85f1da4</t>
  </si>
  <si>
    <t>SET *6 PINCELES</t>
  </si>
  <si>
    <t>https://articulo.mercadolibre.com.co/MCO-618694199-pincel-de-cerda-redondo-set-x-6-unds-par-_JM#position=12&amp;search_layout=stack&amp;type=item&amp;tracking_id=6cb297a0-215e-46e6-86ab-a97cea612b8e</t>
  </si>
  <si>
    <t>https://articulo.mercadolibre.com.co/MCO-618379003-pincel-de-cerda-redondo-set-x-6-unds-impar-_JM#reco_item_pos=0&amp;reco_backend=machinalis-seller-items&amp;reco_backend_type=low_level&amp;reco_client=vip-seller_items-above&amp;reco_id=5e6e0272-e708-40be-a6b4-3c0924abb57f</t>
  </si>
  <si>
    <t>SET *12</t>
  </si>
  <si>
    <t>https://articulo.mercadolibre.com.co/MCO-894743330-scyarn-for-scrubbies-12-madejas-de-hilo-de-varios-colores-10-_JM#position=1&amp;search_layout=stack&amp;type=item&amp;tracking_id=848c5b8d-bdd5-46c6-a55c-c0bafcb57a33</t>
  </si>
  <si>
    <t>SET *10</t>
  </si>
  <si>
    <t>https://articulo.mercadolibre.com.co/MCO-894875120-rainbow-hilado-de-croche-10-madejas-varios-colores-100-_JM#position=2&amp;search_layout=stack&amp;type=item&amp;tracking_id=71669fc5-1a28-458e-ace8-41af8b8253a7</t>
  </si>
  <si>
    <t>https://articulo.mercadolibre.com.co/MCO-641547653-scyarn-for-scrubbies-12-madejas-de-hilo-de-varios-colores-10-_JM#position=3&amp;search_layout=stack&amp;type=item&amp;tracking_id=c46968a3-b3e7-45ec-b764-15cdfb199d2d</t>
  </si>
  <si>
    <t>https://articulo.mercadolibre.com.co/MCO-658454031-escarcha-en-tubo-colores-surtidos-x-12-unidades-_JM?searchVariation=95305205843#searchVariation=95305205843&amp;position=1&amp;search_layout=stack&amp;type=item&amp;tracking_id=3d7ed183-5637-4253-bb4a-5c81141391f1</t>
  </si>
  <si>
    <t>CAJA *60</t>
  </si>
  <si>
    <t>https://articulo.mercadolibre.com.co/MCO-839639215-escarcha-corriente-tubo-caja-x-60-und-grafitos-_JM?searchVariation=173985773120#searchVariation=173985773120&amp;position=3&amp;search_layout=stack&amp;type=item&amp;tracking_id=5f04f8af-f59b-460d-9e6d-e44f23fd2f0c</t>
  </si>
  <si>
    <t>CAJA *30</t>
  </si>
  <si>
    <t>https://tumatera.co/products/bulto-tierra-abonada-x-40-kg?variant=42842320077027&amp;currency=COP&amp;utm_medium=product_sync&amp;utm_source=google&amp;utm_content=sag_organic&amp;utm_campaign=sag_organic&amp;utm_campaign=gs-2021-04-22&amp;utm_source=google&amp;utm_medium=smart_campaign</t>
  </si>
  <si>
    <t>https://www.homecenter.com.co/homecenter-co/product/04828/bolsa-tierra-16kg/04828/?kid=goosho_1161562&amp;shop=googleShopping&amp;gclid=CjwKCAjw5s6WBhA4EiwACGncZeXYwiObTiW6eyWywoDerq8rOW93sV8lUFSfcFa-HhJD7gvy9Q9HoxoC3jEQAvD_BwE</t>
  </si>
  <si>
    <t>https://articulo.mercadolibre.com.co/MCO-565811764-tierra-negra-bulto-x-36-kilogramos-_JM#position=2&amp;search_layout=stack&amp;type=pad&amp;tracking_id=f0b0bf7a-50a3-4998-933b-285d5bfa769b#position=2&amp;search_layout=stack&amp;type=pad&amp;tracking_id=f0b0bf7a-50a3-4998-933b-285d5bfa769b&amp;is_advertising=true&amp;ad_domain=VQCATCORE_LST&amp;ad_position=2&amp;ad_click_id=OWJmMjQyYTEtYWFkOC00ODBlLTgzNzItYzliY2Y3ZTBhYzFj</t>
  </si>
  <si>
    <t>https://articulo.mercadolibre.com.co/MCO-551075736-suculentas-recordatorio-_JM#reco_item_pos=1&amp;reco_backend=machinalis-seller-items&amp;reco_backend_type=low_level&amp;reco_client=vip-seller_items-above&amp;reco_id=1182a005-4e5a-47f0-87a9-2adacb5d0785</t>
  </si>
  <si>
    <t>https://articulo.mercadolibre.com.co/MCO-569055836-suculentas-1400-x-30-unidades-_JM?matt_tool=45862477&amp;matt_word=&amp;matt_source=google&amp;matt_campaign_id=14633851677&amp;matt_ad_group_id=122277564610&amp;matt_match_type=&amp;matt_network=g&amp;matt_device=c&amp;matt_creative=545410559199&amp;matt_keyword=&amp;matt_ad_position=&amp;matt_ad_type=pla&amp;matt_merchant_id=565579030&amp;matt_product_id=MCO569055836&amp;matt_product_partition_id=1403299324506&amp;matt_target_id=aud-345731277022:pla-1403299324506&amp;gclid=CjwKCAjw5s6WBhA4EiwACGncZeWfIxt97EYrfS5mDGwlIm8hHbV8NRYiW7k3WQaI2cNV3HXbQz2u4xoCDzMQAvD_BwE</t>
  </si>
  <si>
    <t>https://articulo.mercadolibre.com.co/MCO-548193909-suculentas-para-recordatorio-regalo-matera-5cm-_JM#reco_item_pos=2&amp;reco_backend=machinalis-seller-items&amp;reco_backend_type=low_level&amp;reco_client=vip-seller_items-above&amp;reco_id=6e21fd34-82d2-432b-9645-f513d993935a</t>
  </si>
  <si>
    <t>https://articulo.mercadolibre.com.co/MCO-603689013-octavos-de-foamy-fomi-escarchado-colores-surtidos-x-10-_JM?searchVariation=73981627159#searchVariation=73981627159&amp;position=1&amp;search_layout=stack&amp;type=item&amp;tracking_id=da9d2cab-5bb4-4a39-a66e-b0f7989dffb8</t>
  </si>
  <si>
    <t>https://articulo.mercadolibre.com.co/MCO-583378161-paquete-fommy-escarchado-18-octavos-x10-fomi-25x35-cm-foamy-_JM?searchVariation=64325275359#searchVariation=64325275359&amp;position=3&amp;search_layout=stack&amp;type=item&amp;tracking_id=39c15cab-7b8a-45cf-873c-2ba1105e1f78</t>
  </si>
  <si>
    <t>https://articulo.mercadolibre.com.co/MCO-849623209-foamy-escarchado-en-octavos-paquete-x-10-_JM?searchVariation=174095294063#searchVariation=174095294063&amp;position=5&amp;search_layout=stack&amp;type=item&amp;tracking_id=51765e14-13c6-4fcb-9f4c-694a942e24b6</t>
  </si>
  <si>
    <t xml:space="preserve">rollos de cuartos *50metros </t>
  </si>
  <si>
    <t>https://articulo.mercadolibre.com.co/MCO-578003972-rollo-carton-corrugado-x50-m2-proteccion-pisos-y-muebles-_JM#position=1&amp;search_layout=stack&amp;type=item&amp;tracking_id=1e036202-c30d-462f-b303-06f936aa707f</t>
  </si>
  <si>
    <t>https://articulo.mercadolibre.com.co/MCO-578003972-rollo-carton-corrugado-x50-m2-proteccion-pisos-y-muebles-_JM#position=3&amp;search_layout=stack&amp;type=item&amp;tracking_id=680b9377-7c1c-49cd-88a2-c28edcda11cb</t>
  </si>
  <si>
    <t>https://articulo.mercadolibre.com.co/MCO-578003972-rollo-carton-corrugado-x50-m2-proteccion-pisos-y-muebles-_JM#position=4&amp;search_layout=stack&amp;type=pad&amp;tracking_id=4c2de7f2-dd86-47ff-b28e-b64c0e44a2ed#position=4&amp;search_layout=stack&amp;type=pad&amp;tracking_id=4c2de7f2-dd86-47ff-b28e-b64c0e44a2ed&amp;is_advertising=true&amp;ad_domain=VQCATCORE_LST&amp;ad_position=4&amp;ad_click_id=YTU4YTBkMWItMzFjYi00ZjY3LWE3Y2EtN2YyODA0NDA0NzI3</t>
  </si>
  <si>
    <t>https://articulo.mercadolibre.com.co/MCO-509374603-100-bolsas-plastico-transparente-ancho-13-x-alto-23-cm-libra-_JM#position=1&amp;search_layout=stack&amp;type=item&amp;tracking_id=c1eac43b-aa0f-4595-9bf7-e73851607c0d</t>
  </si>
  <si>
    <t>SET *100</t>
  </si>
  <si>
    <t>https://articulo.mercadolibre.com.co/MCO-557900679-100-bolsas-plastico-transparente-ancho-14-x-alto-26-cm-_JM#reco_item_pos=1&amp;reco_backend=machinalis-seller-items&amp;reco_backend_type=low_level&amp;reco_client=vip-seller_items-above&amp;reco_id=42ce1921-937b-4bf2-b061-9fde321d9726</t>
  </si>
  <si>
    <t>https://articulo.mercadolibre.com.co/MCO-559636386-100-bolsas-plastico-transparentes-ancho-9-alto-30-cm-_JM#reco_item_pos=1&amp;reco_backend=machinalis-seller-items&amp;reco_backend_type=low_level&amp;reco_client=vip-seller_items-above&amp;reco_id=141d0959-46c7-4f4a-b975-e6e58f366e1d</t>
  </si>
  <si>
    <t>https://articulo.mercadolibre.com.co/MCO-600881347-cartulina-bristol-colores-octavo-paquete-x-100-und-_JM?searchVariation=72626992312#searchVariation=72626992312&amp;position=1&amp;search_layout=stack&amp;type=item&amp;tracking_id=fb1ed64b-4676-47c5-bd9e-9c0c072e6f99</t>
  </si>
  <si>
    <t>https://articulo.mercadolibre.com.co/MCO-549341536-cartulina-bristol-de-color-amarillo-un-octavo-x-100-unidades-_JM#position=5&amp;search_layout=stack&amp;type=item&amp;tracking_id=f9682330-46aa-4a70-93c2-e25aa444402b</t>
  </si>
  <si>
    <t>https://articulo.mercadolibre.com.co/MCO-549341662-cartulina-bristol-de-color-azul-un-octavo-x-100-unidades-_JM#position=6&amp;search_layout=stack&amp;type=item&amp;tracking_id=b4432916-c6a9-476b-8f1e-cca3778ca627</t>
  </si>
  <si>
    <t>https://articulo.mercadolibre.com.co/MCO-606372215-escarcha-brillantina-x-30-tubos-10-colores-_JM?searchVariation=75815032884#searchVariation=75815032884&amp;position=10&amp;search_layout=stack&amp;type=item&amp;tracking_id=b6388fb3-0f4a-4f8a-b58a-e963406ff94f</t>
  </si>
  <si>
    <t xml:space="preserve">MEDIA </t>
  </si>
  <si>
    <t>FUNDACION JUGANDO ENSERIO</t>
  </si>
  <si>
    <t xml:space="preserve">COMERCO S.A.S </t>
  </si>
  <si>
    <t>https://articulo.mercadolibre.com.co/MCO-615293134-rompecabezas-mapa-de-colombia-madera-educativo-ninos-mpc-32-_JM?matt_tool=11175955&amp;matt_word=&amp;matt_source=google&amp;matt_campaign_id=14635131292&amp;matt_ad_group_id=127934062955&amp;matt_match_type=&amp;matt_network=g&amp;matt_device=c&amp;matt_creative=545484719428&amp;matt_keyword=&amp;matt_ad_position=&amp;matt_ad_type=pla&amp;matt_merchant_id=210266531&amp;matt_product_id=MCO615293134&amp;matt_product_partition_id=1415076804916&amp;matt_target_id=aud-345731277302:pla-1415076804916&amp;gclid=EAIaIQobChMIicntnJmE-QIVe__jBx2sPQWqEAQYAiABEgJY8fD_BwE</t>
  </si>
  <si>
    <t>https://articulo.mercadolibre.com.co/MCO-594022492-rompecabezas-200-piezas-mapa-de-colombia-_JM?matt_tool=11175955&amp;matt_word=&amp;matt_source=google&amp;matt_campaign_id=14635131292&amp;matt_ad_group_id=127934062955&amp;matt_match_type=&amp;matt_network=g&amp;matt_device=c&amp;matt_creative=545484719428&amp;matt_keyword=&amp;matt_ad_position=&amp;matt_ad_type=pla&amp;matt_merchant_id=562833286&amp;matt_product_id=MCO594022492&amp;matt_product_partition_id=1415076804916&amp;matt_target_id=aud-345731277022:pla-1415076804916&amp;gclid=EAIaIQobChMI483P7pmE-QIV6zizAB0u9g2rEAQYAiABEgIT3_D_BwE</t>
  </si>
  <si>
    <t>https://articulo.mercadolibre.com.co/MCO-617717047-rompecabezas-mapa-de-colombia-madera-mafego-_JM?matt_tool=11175955&amp;matt_word=&amp;matt_source=google&amp;matt_campaign_id=14635131292&amp;matt_ad_group_id=127934062955&amp;matt_match_type=&amp;matt_network=g&amp;matt_device=c&amp;matt_creative=545484719428&amp;matt_keyword=&amp;matt_ad_position=&amp;matt_ad_type=pla&amp;matt_merchant_id=160022102&amp;matt_product_id=MCO617717047&amp;matt_product_partition_id=1418803903092&amp;matt_target_id=aud-345731277022:pla-1418803903092&amp;gclid=EAIaIQobChMI483P7pmE-QIV6zizAB0u9g2rEAQYBSABEgJUT_D_BwE</t>
  </si>
  <si>
    <t>https://www.tiendanorma.com/block-jean-book-555932/p?idsku=555932&amp;gclid=EAIaIQobChMI54CyrJqE-QIVzQiICR0CvgNeEAQYASABEgLclPD_BwE</t>
  </si>
  <si>
    <t>https://www.tiendanorma.com/block-anotaciones-carta-50-hojas-cuadriculado/p?idsku=584321&amp;gclid=EAIaIQobChMI54CyrJqE-QIVzQiICR0CvgNeEAQYAiABEgKKv_D_BwE</t>
  </si>
  <si>
    <t>https://articulo.mercadolibre.com.co/MCO-611689454-block-anotaciones-carta-50-hojas-cuadriculado-500749-_JM?matt_tool=90074395&amp;matt_word=&amp;matt_source=google&amp;matt_campaign_id=14633851824&amp;matt_ad_group_id=128080574533&amp;matt_match_type=&amp;matt_network=g&amp;matt_device=c&amp;matt_creative=552832375564&amp;matt_keyword=&amp;matt_ad_position=&amp;matt_ad_type=pla&amp;matt_merchant_id=551257349&amp;matt_product_id=MCO611689454&amp;matt_product_partition_id=1636342955651&amp;matt_target_id=aud-345731277302:pla-1636342955651&amp;gclid=EAIaIQobChMI54CyrJqE-QIVzQiICR0CvgNeEAQYBCABEgLAJfD_BwE</t>
  </si>
  <si>
    <r>
      <rPr>
        <b/>
        <sz val="12"/>
        <rFont val="Garamond"/>
        <family val="1"/>
      </rPr>
      <t xml:space="preserve">Coordinador(a): </t>
    </r>
    <r>
      <rPr>
        <sz val="12"/>
        <rFont val="Garamond"/>
        <family val="1"/>
      </rPr>
      <t>Profesional titulado en ciencias sociales o humanas con experiencia mínima de un (1) año en temas sociales con la comunidad LGBTI, capacidad de coordinar y manejar todo el tema metodológico, administrativo y financiero del proyecto. (debe pertenecer a la Localidad Rafael Uribe Uribe).</t>
    </r>
  </si>
  <si>
    <t xml:space="preserve">meses </t>
  </si>
  <si>
    <t>IVA</t>
  </si>
  <si>
    <t xml:space="preserve">TOTAL UNIDADES </t>
  </si>
  <si>
    <t xml:space="preserve">FUNDACION JUGANDO ENSERIO </t>
  </si>
  <si>
    <t>COMERCO S.A.S</t>
  </si>
  <si>
    <t>Puesto de primeros auxilios, carpa 3x3, 4 camilleros, 2 enfermeros, 1 coordinador, ambulancia.</t>
  </si>
  <si>
    <t>https://www.suescun.com.co/producto/plantilla-mapa-colombia/</t>
  </si>
  <si>
    <t>https://www.lacalionline.com/plantilla-croquis-de-colombia</t>
  </si>
  <si>
    <t>https://milistaya.com/producto/plantilla-mapa-de-colombia/</t>
  </si>
  <si>
    <t>IPC (FDLRUU-LP-229-2019)</t>
  </si>
  <si>
    <t>unidades</t>
  </si>
  <si>
    <t>SET * 100</t>
  </si>
  <si>
    <t>Vinilo artístico de colores surtidos. (amarillo, azul cielo, verde limón, rojo y naranja). (caja x 16)</t>
  </si>
  <si>
    <t>unidades}</t>
  </si>
  <si>
    <t>lentejuelas por cada color 10 mts (morado, verde, azul, dorado, rojo, naranja y fucsia).</t>
  </si>
  <si>
    <t>https://www.lamina.com.co/products/lentejuela-lisa-6-mm?variant=32682636738663&amp;currency=COP&amp;utm_medium=product_sync&amp;utm_source=google&amp;utm_content=sag_organic&amp;utm_campaign=sag_organic&amp;utm_campaign=gs-2021-12-16&amp;utm_source=google&amp;utm_medium=smart_campaign&amp;gclid=Cj0KCQjwz96WBhC8ARIsAATR252QrGzceiDBcdahFUQWWyBSxyGqc1bmCsScsbt7JTsh54poQlCGLJgaAhcwEALw_wcB</t>
  </si>
  <si>
    <t>https://articulo.mercadolibre.com.co/MCO-880061671-10-metros-lentejuelas-de-3-4-6-8-mm-diametro-bordado-bisuter-_JM?matt_tool=31045937&amp;matt_word=&amp;matt_source=google&amp;matt_campaign_id=14633851806&amp;matt_ad_group_id=135195454464&amp;matt_match_type=&amp;matt_network=g&amp;matt_device=c&amp;matt_creative=552892033103&amp;matt_keyword=&amp;matt_ad_position=&amp;matt_ad_type=pla&amp;matt_merchant_id=205070256&amp;matt_product_id=MCO880061671&amp;matt_product_partition_id=1701173074557&amp;matt_target_id=aud-345731277022:pla-1701173074557&amp;gclid=Cj0KCQjwz96WBhC8ARIsAATR250AkxtI0tOlG9lh3SelPJAe1Npsf-7mJ_-4a3H5b_wfzvCBLaAuznEaAtmiEALw_wcB</t>
  </si>
  <si>
    <t>https://www.lamina.com.co/products/lentejuela-concava-6-mm?variant=32682636542055&amp;currency=COP&amp;utm_medium=product_sync&amp;utm_source=google&amp;utm_content=sag_organic&amp;utm_campaign=sag_organic&amp;utm_campaign=gs-2021-12-16&amp;utm_source=google&amp;utm_medium=smart_campaign&amp;gclid=Cj0KCQjwz96WBhC8ARIsAATR253kq_nw57ObB06_QFbLr8Vb8NXjYt027XOna8OteD7anPJG6Z-Aww8aArqaEALw_wcB</t>
  </si>
  <si>
    <t>DEBE SER RECICLABLE</t>
  </si>
  <si>
    <t>FINANCIAMIENTO DE 11 PROYECTOS DEL SECTOR CULTURAL Y CREATIVO</t>
  </si>
  <si>
    <t>https://www.haciendabogota.gov.co/shd/sites/default/files/normatividad/RESOLUCION%20SDH%20-%20000610%20HONORARIOS%20CONTRATOS%20DE%20PRESTACION%20DE%20SERVICIOS%202022.pdf</t>
  </si>
  <si>
    <t>https://articulo.mercadolibre.com.co/MCO-472227688-gorras-cachucha-personalizadas-publicitarias-_JM?matt_tool=93563466&amp;matt_word=&amp;matt_source=google&amp;matt_campaign_id=14633847045&amp;matt_ad_group_id=127508297256&amp;matt_match_type=&amp;matt_network=g&amp;matt_device=c&amp;matt_creative=545548905314&amp;matt_keyword=&amp;matt_ad_position=&amp;matt_ad_type=pla&amp;matt_merchant_id=546710497&amp;matt_product_id=MCO472227688&amp;matt_product_partition_id=368429255927&amp;matt_target_id=aud-345731277022:pla-368429255927&amp;gclid=Cj0KCQjwz96WBhC8ARIsAATR251UTQZAfKf-hid5niXwxejGqaFjvVmGd12AG6YGUGvop1LIX0RUClMaAlyaEALw_wcB</t>
  </si>
  <si>
    <t>Fhttps://articulo.mercadolibre.com.co/MCO-592657655-gorras-personalizadas-publicitarias-eventos-en-malla-_JM?matt_tool=93563466&amp;matt_word=&amp;matt_source=google&amp;matt_campaign_id=14633847045&amp;matt_ad_group_id=127508297256&amp;matt_match_type=&amp;matt_network=g&amp;matt_device=c&amp;matt_creative=545548905314&amp;matt_keyword=&amp;matt_ad_position=&amp;matt_ad_type=pla&amp;matt_merchant_id=555984159&amp;matt_product_id=MCO592657655-73167805767&amp;matt_product_partition_id=368429255927&amp;matt_target_id=aud-345731277022:pla-368429255927&amp;gclid=Cj0KCQjwz96WBhC8ARIsAATR250wmyjHhYrQbVQVd4HnGfxOMwEe_FJz--K3gtJP4pSGZdTYkz-WKdMaAninEALw_wcBUNDACION JUGANDO ENSERIO</t>
  </si>
  <si>
    <t>https://articulo.mercadolibre.com.co/MCO-618580493-gorra-de-malla-publicitaria-unicolor-_JM?searchVariation=82715833179#searchVariation=82715833179&amp;position=8&amp;search_layout=stack&amp;type=item&amp;tracking_id=49899df6-d9dc-44c9-9c25-841481f216fe</t>
  </si>
  <si>
    <t>FREAK FASHION ROCK´S VERSIÓN 11</t>
  </si>
  <si>
    <t xml:space="preserve">Diez (10) apoyos logisticos para el festival Freak Fashion Rock´s versión 11, que tengan experiencia y reconocimiento por parte de la mesa LGBTI RUU. </t>
  </si>
  <si>
    <t>UNIDADES</t>
  </si>
  <si>
    <t>Pasarela freak: Con (15) Modelos Se debe hacer un desfile en la pasarela del festival cada una con 3 cambios.</t>
  </si>
  <si>
    <t>Peluquería: se dispondrá de una carpa, donde estarán (5) personas de los sectores LGBTI Rafael Uribe Uribe, las cuales se contraten para prestar servicio de peluquería a la ciudadanía asistente al evento. (deben incluir sus elementos de trabajo como tijeras, cepillos, etc.).</t>
  </si>
  <si>
    <t>SERVICIO</t>
  </si>
  <si>
    <t>Carpa closet: Contratación de prestación de servicios que disponga en una carpa cual se ubicará dentro del parque marruecos de la UPZ 54  para recrear el festival, en ella deben existir objetos como:  vestuario, accesorios (gafas, sombreros, collares, etc.) para la ciudadanía asistente en las que se podrá usar para tomar fotografías y compartirlas por redes sociales.</t>
  </si>
  <si>
    <t>Grupo de teatro Local: Se contratará servicio de presentación de dos obras de teatro con duración máxima de 30 minutos con temática LGBTI de o de género (incluye vestuario, actores y actrices necesa-rios para las obras de teatro).</t>
  </si>
  <si>
    <t>Grupo de música Distrital: se deben contratar prestación de servicio e invitar a un (1) grupo de música Distrital que amenice el evento.(incluye instrumentos musicales y transporte hasta el evento)</t>
  </si>
  <si>
    <t>Grupo de música Local: Se deben contratar prestación de servicio (2) grupos musicales locales, que ayudarán a la animación del evento del festival, a fin al festival de diversidad. Durante el día.(incluye instrumentos musicales y transporte)</t>
  </si>
  <si>
    <t>Performance: Contratar 10 artistas en performance de los sectores sociales LGBTI de la localidad Rafael Uribe Uribe, deberá tener una puesta en escena, que complemente las actividades artísticas del festival.</t>
  </si>
  <si>
    <t xml:space="preserve">Fotografía: presentación audiovisual y/o fotográfica que represente los procesos locales y del sur de la ciudad. </t>
  </si>
  <si>
    <t>Refrigerios: Se hará entrega de un refrigerio a cada uno/a de los/as asistentes al festival el cual debe contener un sólido y un líquido. 100 refrigerios.</t>
  </si>
  <si>
    <t>Plan de Contingencia: para el evento de afluencia
masiva de público como instalación de escenarios,
primeros auxilios, vigilancia, seguridad, acomodación
y en general los servicios logísticos requeridos,
deben garantizar y/o demostrar mediante
constancias y certificados, tanto a la
administración local como a los
administradores de los escenarios, su idoneidad,
capacitación y experiencia en la prestación de los
diferentes servicios en los eventos de afluencia
masiva de público, citando su disponibilidad de personal
formado y entrenado, infraestructura, elementos y
equipos adecuados para la prestación óptima del servicio.</t>
  </si>
  <si>
    <t>FDLRUU-LP-231-2019 PROCESO EN SECOP II  SE AJUSTA EL IPC</t>
  </si>
  <si>
    <t>Presentadores: Se contará con dos (2) Presentadores que amenicen la actividad durante todo el festival.</t>
  </si>
  <si>
    <r>
      <rPr>
        <b/>
        <sz val="11"/>
        <color theme="1"/>
        <rFont val="Garamond"/>
        <family val="1"/>
      </rPr>
      <t xml:space="preserve">Museo memoria: </t>
    </r>
    <r>
      <rPr>
        <sz val="11"/>
        <color theme="1"/>
        <rFont val="Garamond"/>
        <family val="1"/>
      </rPr>
      <t xml:space="preserve">Proceso de tejido memoria con los, las y les participantes aplicando la metodología de colcha de retazos del CNMH, se requiere acompañamiento psicosocial el cual se puede gestionar con el CAIDSG ZS. Disponer un espacio con conexión eléctrica y cubierta (carpas) para exposición reflejos: las madres trans en el sur de Bogotá. </t>
    </r>
  </si>
  <si>
    <r>
      <rPr>
        <b/>
        <sz val="12"/>
        <color theme="1"/>
        <rFont val="Garamond"/>
        <family val="1"/>
      </rPr>
      <t xml:space="preserve">Jornada de cuidado: </t>
    </r>
    <r>
      <rPr>
        <sz val="12"/>
        <color theme="1"/>
        <rFont val="Garamond"/>
        <family val="1"/>
      </rPr>
      <t>tallerista de defensa personal con reconocimiento de la mesa LGBTI RUU</t>
    </r>
  </si>
  <si>
    <t>COLECTIVA AUDIOVISUAL BOMBILLO ROJO</t>
  </si>
  <si>
    <t>LELLAR ALFREDO COBOS GONZALEZ</t>
  </si>
  <si>
    <t>KATHERIN SUAREZ</t>
  </si>
  <si>
    <t>EDWIN HURT</t>
  </si>
  <si>
    <t>Q´EWA TEATRO</t>
  </si>
  <si>
    <t>JENNIFER QUINCHE</t>
  </si>
  <si>
    <t>ANDRES FELIPE BEDOYA</t>
  </si>
  <si>
    <t>LABORATORIO EXPERIMENTAL DE ARTES NIBELUNG</t>
  </si>
  <si>
    <t xml:space="preserve">JESSIC MUSIC </t>
  </si>
  <si>
    <t>LATINA LATAS</t>
  </si>
  <si>
    <t>COLECTIVAS RUDAS</t>
  </si>
  <si>
    <t>GRUPO MUSICALSEMILLA</t>
  </si>
  <si>
    <t>GRUPO ANDINO XIEGUA</t>
  </si>
  <si>
    <t>COLECTIVO AUDIOVISUAL BOMBILLO ROJO</t>
  </si>
  <si>
    <t>SOMOS UNIVERSO</t>
  </si>
  <si>
    <t>FUNDACION DESARROLLO SOCIAL COLOMBIA</t>
  </si>
  <si>
    <t>KAREN MICHELL</t>
  </si>
  <si>
    <t>ROXANA MIRANDA</t>
  </si>
  <si>
    <t>FELIPE BEDOYA</t>
  </si>
  <si>
    <t>COLECTIVO TALLER CREATIVO QUINCHE</t>
  </si>
  <si>
    <r>
      <rPr>
        <b/>
        <sz val="11"/>
        <color theme="1"/>
        <rFont val="Garamond"/>
        <family val="1"/>
      </rPr>
      <t>Tarde de cuidado colectivo:</t>
    </r>
    <r>
      <rPr>
        <sz val="11"/>
        <color theme="1"/>
        <rFont val="Garamond"/>
        <family val="1"/>
      </rPr>
      <t xml:space="preserve"> El espacio de cuidado colectivo que incluye una cartografía social que permite reconocer en el cuerpo las violencias y sanarlas para luego hacer una exposición artística. 
•mapa impreso en acetato con fondo en blanco
•fotografías de las mujeres trans - para realizar cartografías corporales - cuidado y fortalecimiento de redes de apoyo para el ligue.</t>
    </r>
  </si>
  <si>
    <t>COLECTIVO CONTROVERSIA</t>
  </si>
  <si>
    <t>Artes Plasticas: presentación plastica que represente los procesos LGBTI.</t>
  </si>
  <si>
    <t xml:space="preserve">Exposición reflejos: las madres trans en el sur de Bogotá. </t>
  </si>
  <si>
    <t>PROVEDOR LIBROTK</t>
  </si>
  <si>
    <t>taller sexo-genero
Experiencia pedagógica frente a practicas sexuales riesgosas a través de taller de BDSM, dentro de este servicio se incluyen los siguientes materiales:
•Fichas bibliográficas en forma de manos de colores amarillo, verde, azul y blancas
•Marcadores
•Madejas de lana
•kit de cuidado (cremas, aceites, masajeador)
•kit de salud prácticas sexuales alternativas (lubricante, aceites calientes, cartilla de prácticas sexuales alternativas (BDSM, practicas riesgosas, prevención de transmisión sexual)</t>
  </si>
  <si>
    <t>COLECTIA RUDAS</t>
  </si>
  <si>
    <t>tulas impermeables de 30 x 40 cm con marca a una tinta, de cordón. con logo y colores LGBTI RUU.</t>
  </si>
  <si>
    <t>https://es.aliexpress.com/item/4000564742869.html</t>
  </si>
  <si>
    <t>https://articulo.mercadolibre.com.co/MCO-924750406-tulas-lgbt-personalizadas-_JM?searchVariation=174810300515#searchVariation=174810300515&amp;position=2&amp;search_layout=stack&amp;type=item&amp;tracking_id=0dfcc8f9-c544-4ca3-9c61-31a819a07280</t>
  </si>
  <si>
    <t xml:space="preserve">Registro Fotográfico: cubrimiento fotográfico durante el evento que genere la memoria del festival por medio de fotografías profesionales. </t>
  </si>
  <si>
    <t xml:space="preserve">Talleristas (3): Conocimiento en derechos, deberes, y valores y debe pertenecer al Consejo Tutelar, con experiencia mínima de 3 años. (teórico). conocimiento en la elaboración de artesanías con materiales reciclables y experiencia trabajando con personas con discapacidad, cuidadores y cuidadoras. Con experiencia mínima de 3 años y que pertenezca al Consejo Tutelar. </t>
  </si>
  <si>
    <r>
      <t>Refrigerios:</t>
    </r>
    <r>
      <rPr>
        <sz val="12"/>
        <color theme="1"/>
        <rFont val="Garamond"/>
        <family val="1"/>
      </rPr>
      <t xml:space="preserve">  </t>
    </r>
    <r>
      <rPr>
        <sz val="11"/>
        <color theme="1"/>
        <rFont val="Garamond"/>
        <family val="1"/>
      </rPr>
      <t xml:space="preserve">Un (1) pastel relleno con proteína animal o un (1) sándwich de mínimo 70 gr. Una (1) fruta entera de temporada de mínimo 80 gr. Una (1) bebida de refresco o néctar de fruta 250 ml. Cuarenta y dos (42) refrigerios para cada taller, en total son quince (15) talleres. </t>
    </r>
  </si>
  <si>
    <r>
      <t>Refrigerios:</t>
    </r>
    <r>
      <rPr>
        <sz val="12"/>
        <color theme="1"/>
        <rFont val="Garamond"/>
        <family val="1"/>
      </rPr>
      <t xml:space="preserve">  </t>
    </r>
    <r>
      <rPr>
        <sz val="11"/>
        <color theme="1"/>
        <rFont val="Garamond"/>
        <family val="1"/>
      </rPr>
      <t xml:space="preserve">Un (1) pastel relleno con proteína animal o un (1) sándwich de mínimo 70 gr. Una (1) fruta entera de temporada de mínimo 80 gr. Una (1) bebida de refresco o néctar de fruta 250 ml. Cuareta y dos (42) personas por 5 UPZ </t>
    </r>
  </si>
  <si>
    <t>Sonido con Dj con reconociemiento local y experiencia de al menos dos presentaciones certificadas.</t>
  </si>
  <si>
    <t>gorras  ccon maya unicolor con el logo de la localidad de RUU y del Consejo Tutelar de RUU. (cuidadores y cuidadoras)</t>
  </si>
  <si>
    <t>PROYECTO DE SEGUIRIDAD Y CONVIVENCIA 1680 (Samc 011- 2022)</t>
  </si>
  <si>
    <r>
      <t xml:space="preserve">Apoyo técnico administrativo: </t>
    </r>
    <r>
      <rPr>
        <sz val="12"/>
        <rFont val="Garamond"/>
        <family val="1"/>
      </rPr>
      <t>Técnico con experiencia minimo de 1 año</t>
    </r>
    <r>
      <rPr>
        <b/>
        <sz val="12"/>
        <rFont val="Garamond"/>
        <family val="1"/>
      </rPr>
      <t xml:space="preserve"> </t>
    </r>
    <r>
      <rPr>
        <sz val="12"/>
        <rFont val="Garamond"/>
        <family val="1"/>
      </rPr>
      <t xml:space="preserve">en trabajos sociales y procesos participativos, manejo de base de datos, clasificación y organización de archivos registro y sistematización de archivos, registro y sistematización de la información; (debe pertenecer a la Localidad Rafael Uribe Uribe) </t>
    </r>
  </si>
  <si>
    <r>
      <t xml:space="preserve">Profesional de apoyo: </t>
    </r>
    <r>
      <rPr>
        <sz val="12"/>
        <rFont val="Garamond"/>
        <family val="1"/>
      </rPr>
      <t xml:space="preserve">Tres (3) técnicos con experiencia mínimo de cinco (5) meses en trabajos sociales y procesos participativos preferiblemente de LGBTI y capacidad de apoyar actividades del proyecto, debe realizar todo lo pertinente a las demás actividades programadas como entrega de información, permisos y demás. (debe pertenecer a la Localidad Rafael Uribe Uribe) </t>
    </r>
  </si>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</sst>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_-&quot;$&quot;\ * #,##0.0_-;\-&quot;$&quot;\ * #,##0.0_-;_-&quot;$&quot;\ * &quot;-&quot;??_-;_-@_-"/>
    <numFmt numFmtId="166" formatCode="_-* #,##0_-;\-* #,##0_-;_-* &quot;-&quot;??_-;_-@_-"/>
  </numFmts>
  <fonts count="15" x14ac:knownFonts="1">
    <font>
      <sz val="11"/>
      <color theme="1"/>
      <name val="Calibri"/>
      <family val="2"/>
      <scheme val="minor"/>
    </font>
    <font>
      <b/>
      <sz val="11"/>
      <color theme="1"/>
      <name val="Calibri"/>
      <family val="2"/>
      <scheme val="minor"/>
    </font>
    <font>
      <b/>
      <sz val="11"/>
      <name val="Garamond"/>
      <family val="1"/>
    </font>
    <font>
      <sz val="11"/>
      <name val="Garamond"/>
      <family val="1"/>
    </font>
    <font>
      <b/>
      <sz val="11"/>
      <color theme="1"/>
      <name val="Garamond"/>
      <family val="1"/>
    </font>
    <font>
      <b/>
      <sz val="12"/>
      <color theme="1"/>
      <name val="Garamond"/>
      <family val="1"/>
    </font>
    <font>
      <sz val="12"/>
      <color theme="1"/>
      <name val="Garamond"/>
      <family val="1"/>
    </font>
    <font>
      <sz val="11"/>
      <color theme="1"/>
      <name val="Garamond"/>
      <family val="1"/>
    </font>
    <font>
      <b/>
      <sz val="15"/>
      <color theme="1"/>
      <name val="Calibri"/>
      <family val="2"/>
      <scheme val="minor"/>
    </font>
    <font>
      <sz val="11"/>
      <color theme="1"/>
      <name val="Calibri"/>
      <family val="2"/>
      <scheme val="minor"/>
    </font>
    <font>
      <u/>
      <sz val="11"/>
      <color theme="10"/>
      <name val="Calibri"/>
      <family val="2"/>
      <scheme val="minor"/>
    </font>
    <font>
      <b/>
      <sz val="12"/>
      <color theme="1"/>
      <name val="Calibri"/>
      <family val="2"/>
      <scheme val="minor"/>
    </font>
    <font>
      <sz val="12"/>
      <name val="Garamond"/>
      <family val="1"/>
    </font>
    <font>
      <b/>
      <sz val="12"/>
      <name val="Garamond"/>
      <family val="1"/>
    </font>
    <font>
      <sz val="15"/>
      <color theme="1"/>
      <name val="Calibri"/>
      <family val="2"/>
      <scheme val="minor"/>
    </font>
  </fonts>
  <fills count="23">
    <fill>
      <patternFill patternType="none"/>
    </fill>
    <fill>
      <patternFill patternType="gray125"/>
    </fill>
    <fill>
      <patternFill patternType="solid">
        <fgColor theme="2" tint="-9.9978637043366805E-2"/>
        <bgColor indexed="9"/>
      </patternFill>
    </fill>
    <fill>
      <patternFill patternType="solid">
        <fgColor theme="0"/>
        <bgColor indexed="64"/>
      </patternFill>
    </fill>
    <fill>
      <patternFill patternType="solid">
        <fgColor theme="3" tint="0.59999389629810485"/>
        <bgColor indexed="64"/>
      </patternFill>
    </fill>
    <fill>
      <patternFill patternType="solid">
        <fgColor theme="3" tint="0.59999389629810485"/>
        <bgColor indexed="9"/>
      </patternFill>
    </fill>
    <fill>
      <patternFill patternType="solid">
        <fgColor theme="4"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rgb="FFFF0000"/>
        <bgColor indexed="64"/>
      </patternFill>
    </fill>
    <fill>
      <patternFill patternType="solid">
        <fgColor theme="7" tint="0.79998168889431442"/>
        <bgColor indexed="64"/>
      </patternFill>
    </fill>
    <fill>
      <patternFill patternType="solid">
        <fgColor theme="9"/>
        <bgColor indexed="64"/>
      </patternFill>
    </fill>
    <fill>
      <patternFill patternType="solid">
        <fgColor theme="1" tint="0.499984740745262"/>
        <bgColor indexed="64"/>
      </patternFill>
    </fill>
    <fill>
      <patternFill patternType="solid">
        <fgColor rgb="FFFF99CC"/>
        <bgColor indexed="64"/>
      </patternFill>
    </fill>
    <fill>
      <patternFill patternType="solid">
        <fgColor theme="4" tint="0.59999389629810485"/>
        <bgColor indexed="64"/>
      </patternFill>
    </fill>
    <fill>
      <patternFill patternType="solid">
        <fgColor theme="2"/>
        <bgColor indexed="64"/>
      </patternFill>
    </fill>
    <fill>
      <patternFill patternType="solid">
        <fgColor theme="3" tint="0.79998168889431442"/>
        <bgColor indexed="64"/>
      </patternFill>
    </fill>
    <fill>
      <patternFill patternType="solid">
        <fgColor theme="0" tint="-0.149998474074526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s>
  <cellStyleXfs count="4">
    <xf numFmtId="0" fontId="0" fillId="0" borderId="0"/>
    <xf numFmtId="44" fontId="9" fillId="0" borderId="0" applyFont="0" applyFill="0" applyBorder="0" applyAlignment="0" applyProtection="0"/>
    <xf numFmtId="0" fontId="10" fillId="0" borderId="0" applyNumberFormat="0" applyFill="0" applyBorder="0" applyAlignment="0" applyProtection="0"/>
    <xf numFmtId="43" fontId="9" fillId="0" borderId="0" applyFont="0" applyFill="0" applyBorder="0" applyAlignment="0" applyProtection="0"/>
  </cellStyleXfs>
  <cellXfs count="253">
    <xf numFmtId="0" fontId="0" fillId="0" borderId="0" xfId="0"/>
    <xf numFmtId="0" fontId="2" fillId="2" borderId="1" xfId="0" applyFont="1" applyFill="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0" fontId="0" fillId="0" borderId="1" xfId="0" applyBorder="1"/>
    <xf numFmtId="0" fontId="0" fillId="3" borderId="0" xfId="0" applyFill="1"/>
    <xf numFmtId="0" fontId="2" fillId="5" borderId="1" xfId="0" applyFont="1" applyFill="1" applyBorder="1" applyAlignment="1">
      <alignment horizontal="left" vertical="center" wrapText="1"/>
    </xf>
    <xf numFmtId="0" fontId="7" fillId="0" borderId="1" xfId="0" applyFont="1" applyBorder="1"/>
    <xf numFmtId="164" fontId="0" fillId="0" borderId="1" xfId="1" applyNumberFormat="1" applyFont="1" applyBorder="1"/>
    <xf numFmtId="164" fontId="0" fillId="0" borderId="1" xfId="0" applyNumberFormat="1" applyBorder="1"/>
    <xf numFmtId="0" fontId="0" fillId="0" borderId="1" xfId="0" applyBorder="1" applyAlignment="1">
      <alignment horizontal="center" vertical="center"/>
    </xf>
    <xf numFmtId="44" fontId="0" fillId="0" borderId="1" xfId="1" applyFont="1" applyBorder="1" applyAlignment="1">
      <alignment horizontal="center" vertical="center"/>
    </xf>
    <xf numFmtId="44" fontId="0" fillId="0" borderId="1" xfId="1" applyFont="1" applyBorder="1"/>
    <xf numFmtId="164" fontId="0" fillId="0" borderId="1" xfId="1" applyNumberFormat="1" applyFont="1" applyBorder="1" applyAlignment="1">
      <alignment horizontal="center" vertical="center"/>
    </xf>
    <xf numFmtId="164" fontId="0" fillId="0" borderId="1" xfId="0" applyNumberFormat="1" applyBorder="1" applyAlignment="1">
      <alignment horizontal="center" vertical="center"/>
    </xf>
    <xf numFmtId="164" fontId="0" fillId="0" borderId="1" xfId="0" applyNumberFormat="1" applyBorder="1" applyAlignment="1">
      <alignment horizontal="center"/>
    </xf>
    <xf numFmtId="0" fontId="8" fillId="0" borderId="0" xfId="0" applyFont="1" applyBorder="1" applyAlignment="1">
      <alignment horizontal="center"/>
    </xf>
    <xf numFmtId="0" fontId="0" fillId="3" borderId="1" xfId="0" applyFill="1" applyBorder="1"/>
    <xf numFmtId="44" fontId="0" fillId="0" borderId="1" xfId="0" applyNumberFormat="1" applyBorder="1"/>
    <xf numFmtId="44" fontId="0" fillId="3" borderId="1" xfId="1" applyFont="1" applyFill="1" applyBorder="1"/>
    <xf numFmtId="44" fontId="0" fillId="3" borderId="1" xfId="0" applyNumberFormat="1" applyFill="1" applyBorder="1"/>
    <xf numFmtId="44" fontId="0" fillId="0" borderId="1" xfId="1" applyFont="1" applyBorder="1" applyAlignment="1">
      <alignment horizontal="center" vertical="center" wrapText="1"/>
    </xf>
    <xf numFmtId="44" fontId="0" fillId="3" borderId="1" xfId="1" applyFont="1" applyFill="1" applyBorder="1" applyAlignment="1">
      <alignment horizontal="center" vertical="center"/>
    </xf>
    <xf numFmtId="44" fontId="0" fillId="3" borderId="1" xfId="1" applyFont="1" applyFill="1" applyBorder="1" applyAlignment="1">
      <alignment wrapText="1"/>
    </xf>
    <xf numFmtId="44" fontId="0" fillId="3" borderId="1" xfId="1" applyFont="1" applyFill="1" applyBorder="1" applyAlignment="1">
      <alignment horizontal="center" vertical="center" wrapText="1"/>
    </xf>
    <xf numFmtId="44" fontId="9" fillId="0" borderId="0" xfId="1" applyFont="1" applyAlignment="1">
      <alignment vertical="center" wrapText="1"/>
    </xf>
    <xf numFmtId="0" fontId="1" fillId="0" borderId="2" xfId="0" applyFont="1" applyBorder="1" applyAlignment="1">
      <alignment horizontal="center" wrapText="1"/>
    </xf>
    <xf numFmtId="164" fontId="0" fillId="3" borderId="2" xfId="0" applyNumberFormat="1" applyFill="1" applyBorder="1" applyAlignment="1">
      <alignment horizontal="center" vertical="center"/>
    </xf>
    <xf numFmtId="0" fontId="0" fillId="3" borderId="2" xfId="0" applyFill="1" applyBorder="1"/>
    <xf numFmtId="44" fontId="0" fillId="3" borderId="2" xfId="1" applyFont="1" applyFill="1" applyBorder="1"/>
    <xf numFmtId="44" fontId="0" fillId="3" borderId="2" xfId="1" applyFont="1" applyFill="1" applyBorder="1" applyAlignment="1">
      <alignment horizontal="center" vertical="center"/>
    </xf>
    <xf numFmtId="44" fontId="0" fillId="3" borderId="2" xfId="1" applyFont="1" applyFill="1" applyBorder="1" applyAlignment="1">
      <alignment horizontal="center" vertical="center" wrapText="1"/>
    </xf>
    <xf numFmtId="44" fontId="0" fillId="0" borderId="2" xfId="1" applyFont="1" applyBorder="1" applyAlignment="1">
      <alignment horizontal="center" vertical="center"/>
    </xf>
    <xf numFmtId="44" fontId="0" fillId="0" borderId="2" xfId="0" applyNumberFormat="1" applyBorder="1"/>
    <xf numFmtId="44" fontId="0" fillId="0" borderId="2" xfId="1" applyFont="1" applyBorder="1"/>
    <xf numFmtId="0" fontId="0" fillId="3" borderId="1" xfId="0" applyFill="1" applyBorder="1" applyAlignment="1">
      <alignment horizontal="center" vertical="center"/>
    </xf>
    <xf numFmtId="164" fontId="0" fillId="3" borderId="1" xfId="1" applyNumberFormat="1" applyFont="1" applyFill="1" applyBorder="1" applyAlignment="1">
      <alignment horizontal="center" vertical="center"/>
    </xf>
    <xf numFmtId="164" fontId="0" fillId="3" borderId="1" xfId="0" applyNumberFormat="1" applyFill="1" applyBorder="1" applyAlignment="1">
      <alignment horizontal="center" vertical="center"/>
    </xf>
    <xf numFmtId="0" fontId="0" fillId="15" borderId="1" xfId="0" applyFill="1" applyBorder="1"/>
    <xf numFmtId="0" fontId="0" fillId="15" borderId="0" xfId="0" applyFill="1"/>
    <xf numFmtId="164" fontId="0" fillId="15" borderId="1" xfId="1" applyNumberFormat="1" applyFont="1" applyFill="1" applyBorder="1" applyAlignment="1">
      <alignment horizontal="center" vertical="center"/>
    </xf>
    <xf numFmtId="0" fontId="0" fillId="15" borderId="1" xfId="0" applyFill="1" applyBorder="1" applyAlignment="1">
      <alignment horizontal="center" vertical="center"/>
    </xf>
    <xf numFmtId="164" fontId="0" fillId="15" borderId="1" xfId="0" applyNumberFormat="1" applyFill="1" applyBorder="1" applyAlignment="1">
      <alignment horizontal="center" vertical="center"/>
    </xf>
    <xf numFmtId="164" fontId="0" fillId="15" borderId="2" xfId="0" applyNumberFormat="1" applyFill="1" applyBorder="1" applyAlignment="1">
      <alignment horizontal="center" vertical="center"/>
    </xf>
    <xf numFmtId="0" fontId="0" fillId="15" borderId="1" xfId="0" applyFill="1" applyBorder="1" applyAlignment="1">
      <alignment horizontal="center"/>
    </xf>
    <xf numFmtId="164" fontId="0" fillId="15" borderId="1" xfId="1" applyNumberFormat="1" applyFont="1" applyFill="1" applyBorder="1"/>
    <xf numFmtId="164" fontId="0" fillId="15" borderId="1" xfId="0" applyNumberFormat="1" applyFill="1" applyBorder="1" applyAlignment="1">
      <alignment horizontal="center"/>
    </xf>
    <xf numFmtId="164" fontId="1" fillId="3" borderId="1" xfId="1" applyNumberFormat="1" applyFont="1" applyFill="1" applyBorder="1" applyAlignment="1">
      <alignment horizontal="center" vertical="center"/>
    </xf>
    <xf numFmtId="164" fontId="0" fillId="3" borderId="1" xfId="1" applyNumberFormat="1" applyFont="1" applyFill="1" applyBorder="1"/>
    <xf numFmtId="164" fontId="0" fillId="3" borderId="1" xfId="0" applyNumberFormat="1" applyFill="1" applyBorder="1"/>
    <xf numFmtId="164" fontId="0" fillId="3" borderId="0" xfId="0" applyNumberFormat="1" applyFill="1"/>
    <xf numFmtId="164" fontId="1" fillId="3" borderId="1" xfId="0" applyNumberFormat="1" applyFont="1" applyFill="1" applyBorder="1"/>
    <xf numFmtId="164" fontId="0" fillId="15" borderId="1" xfId="0" applyNumberFormat="1" applyFill="1" applyBorder="1"/>
    <xf numFmtId="164" fontId="0" fillId="18" borderId="1" xfId="0" applyNumberFormat="1" applyFill="1" applyBorder="1"/>
    <xf numFmtId="164" fontId="0" fillId="3" borderId="2" xfId="1" applyNumberFormat="1" applyFont="1" applyFill="1" applyBorder="1"/>
    <xf numFmtId="164" fontId="0" fillId="3" borderId="2" xfId="1" applyNumberFormat="1" applyFont="1" applyFill="1" applyBorder="1" applyAlignment="1"/>
    <xf numFmtId="164" fontId="0" fillId="3" borderId="4" xfId="1" applyNumberFormat="1" applyFont="1" applyFill="1" applyBorder="1" applyAlignment="1"/>
    <xf numFmtId="164" fontId="0" fillId="3" borderId="1" xfId="1" applyNumberFormat="1" applyFont="1" applyFill="1" applyBorder="1" applyAlignment="1"/>
    <xf numFmtId="164" fontId="0" fillId="20" borderId="1" xfId="0" applyNumberFormat="1" applyFill="1" applyBorder="1"/>
    <xf numFmtId="0" fontId="0" fillId="20" borderId="0" xfId="0" applyFill="1"/>
    <xf numFmtId="164" fontId="0" fillId="14" borderId="1" xfId="1" applyNumberFormat="1" applyFont="1" applyFill="1" applyBorder="1"/>
    <xf numFmtId="165" fontId="0" fillId="0" borderId="1" xfId="1" applyNumberFormat="1" applyFont="1" applyBorder="1"/>
    <xf numFmtId="0" fontId="8" fillId="3" borderId="1" xfId="0" applyFont="1" applyFill="1" applyBorder="1" applyAlignment="1">
      <alignment horizontal="center"/>
    </xf>
    <xf numFmtId="0" fontId="7" fillId="21" borderId="1" xfId="0" applyFont="1" applyFill="1" applyBorder="1" applyAlignment="1">
      <alignment horizontal="justify" vertical="center"/>
    </xf>
    <xf numFmtId="1" fontId="0" fillId="0" borderId="1" xfId="0" applyNumberFormat="1" applyBorder="1" applyAlignment="1">
      <alignment horizontal="center"/>
    </xf>
    <xf numFmtId="164" fontId="0" fillId="0" borderId="1" xfId="1" applyNumberFormat="1" applyFont="1" applyBorder="1" applyAlignment="1">
      <alignment horizontal="center"/>
    </xf>
    <xf numFmtId="0" fontId="0" fillId="0" borderId="7" xfId="0" applyBorder="1" applyAlignment="1"/>
    <xf numFmtId="164" fontId="0" fillId="3" borderId="2" xfId="0" applyNumberFormat="1" applyFill="1" applyBorder="1"/>
    <xf numFmtId="0" fontId="7" fillId="3" borderId="0" xfId="0" applyFont="1" applyFill="1" applyBorder="1" applyAlignment="1">
      <alignment horizontal="center" wrapText="1"/>
    </xf>
    <xf numFmtId="0" fontId="0" fillId="0" borderId="0" xfId="0" applyBorder="1"/>
    <xf numFmtId="164" fontId="0" fillId="0" borderId="0" xfId="1" applyNumberFormat="1" applyFont="1" applyBorder="1"/>
    <xf numFmtId="164" fontId="0" fillId="3" borderId="0" xfId="1" applyNumberFormat="1" applyFont="1" applyFill="1" applyBorder="1"/>
    <xf numFmtId="44" fontId="0" fillId="3" borderId="0" xfId="1" applyFont="1" applyFill="1" applyBorder="1"/>
    <xf numFmtId="0" fontId="0" fillId="0" borderId="8" xfId="0" applyBorder="1" applyAlignment="1">
      <alignment horizontal="center"/>
    </xf>
    <xf numFmtId="0" fontId="0" fillId="3" borderId="3" xfId="0" applyFill="1" applyBorder="1"/>
    <xf numFmtId="164" fontId="9" fillId="3" borderId="1" xfId="1" applyNumberFormat="1" applyFont="1" applyFill="1" applyBorder="1" applyAlignment="1">
      <alignment horizontal="center"/>
    </xf>
    <xf numFmtId="0" fontId="0" fillId="0" borderId="5" xfId="0" applyBorder="1" applyAlignment="1">
      <alignment horizontal="center"/>
    </xf>
    <xf numFmtId="164" fontId="0" fillId="3" borderId="3" xfId="1" applyNumberFormat="1" applyFont="1" applyFill="1" applyBorder="1" applyAlignment="1">
      <alignment horizontal="center" vertical="center"/>
    </xf>
    <xf numFmtId="164" fontId="0" fillId="0" borderId="3" xfId="0" applyNumberFormat="1" applyBorder="1"/>
    <xf numFmtId="164" fontId="0" fillId="0" borderId="3" xfId="0" applyNumberFormat="1" applyBorder="1" applyAlignment="1">
      <alignment horizontal="center"/>
    </xf>
    <xf numFmtId="164" fontId="0" fillId="0" borderId="3" xfId="0" applyNumberFormat="1" applyBorder="1" applyAlignment="1">
      <alignment horizontal="center" vertical="center"/>
    </xf>
    <xf numFmtId="164" fontId="0" fillId="3" borderId="4" xfId="1" applyNumberFormat="1" applyFont="1" applyFill="1" applyBorder="1"/>
    <xf numFmtId="0" fontId="4" fillId="22" borderId="0" xfId="0" applyFont="1" applyFill="1"/>
    <xf numFmtId="0" fontId="7" fillId="20" borderId="1" xfId="0" applyFont="1" applyFill="1" applyBorder="1" applyAlignment="1">
      <alignment wrapText="1"/>
    </xf>
    <xf numFmtId="44" fontId="0" fillId="0" borderId="3" xfId="1" applyFont="1" applyBorder="1" applyAlignment="1">
      <alignment horizontal="center" vertical="center"/>
    </xf>
    <xf numFmtId="164" fontId="0" fillId="3" borderId="3" xfId="1" applyNumberFormat="1" applyFont="1" applyFill="1" applyBorder="1"/>
    <xf numFmtId="164" fontId="0" fillId="3" borderId="1" xfId="1" applyNumberFormat="1" applyFont="1" applyFill="1" applyBorder="1" applyAlignment="1">
      <alignment vertical="center"/>
    </xf>
    <xf numFmtId="164" fontId="0" fillId="15" borderId="1" xfId="0" applyNumberFormat="1" applyFill="1" applyBorder="1" applyAlignment="1">
      <alignment vertical="center"/>
    </xf>
    <xf numFmtId="164" fontId="0" fillId="3" borderId="3" xfId="1" applyNumberFormat="1" applyFont="1" applyFill="1" applyBorder="1" applyAlignment="1"/>
    <xf numFmtId="164" fontId="1" fillId="3" borderId="1" xfId="1" applyNumberFormat="1" applyFont="1" applyFill="1" applyBorder="1" applyAlignment="1">
      <alignment horizontal="center" vertical="center" wrapText="1"/>
    </xf>
    <xf numFmtId="164" fontId="0" fillId="3" borderId="2" xfId="1" applyNumberFormat="1" applyFont="1" applyFill="1" applyBorder="1" applyAlignment="1">
      <alignment horizontal="center" vertical="center"/>
    </xf>
    <xf numFmtId="44" fontId="0" fillId="0" borderId="1" xfId="1" applyFont="1" applyBorder="1" applyAlignment="1">
      <alignment horizontal="center"/>
    </xf>
    <xf numFmtId="0" fontId="8" fillId="0" borderId="0" xfId="0" applyFont="1" applyAlignment="1">
      <alignment horizontal="center"/>
    </xf>
    <xf numFmtId="0" fontId="8" fillId="6" borderId="1" xfId="0" applyFont="1" applyFill="1" applyBorder="1" applyAlignment="1">
      <alignment horizontal="center"/>
    </xf>
    <xf numFmtId="0" fontId="0" fillId="0" borderId="1" xfId="0" applyBorder="1" applyAlignment="1">
      <alignment horizontal="center"/>
    </xf>
    <xf numFmtId="0" fontId="0" fillId="15" borderId="1" xfId="0" applyFill="1" applyBorder="1" applyAlignment="1">
      <alignment horizontal="center" wrapText="1"/>
    </xf>
    <xf numFmtId="0" fontId="0" fillId="0" borderId="3" xfId="0" applyBorder="1" applyAlignment="1">
      <alignment horizontal="center"/>
    </xf>
    <xf numFmtId="0" fontId="7" fillId="19" borderId="1" xfId="0" applyFont="1" applyFill="1" applyBorder="1" applyAlignment="1">
      <alignment horizontal="center" wrapText="1"/>
    </xf>
    <xf numFmtId="0" fontId="0" fillId="0" borderId="1" xfId="0" applyFill="1" applyBorder="1"/>
    <xf numFmtId="166" fontId="0" fillId="0" borderId="1" xfId="3" applyNumberFormat="1" applyFont="1" applyBorder="1"/>
    <xf numFmtId="164" fontId="0" fillId="3" borderId="0" xfId="1" applyNumberFormat="1" applyFont="1" applyFill="1" applyBorder="1" applyAlignment="1"/>
    <xf numFmtId="166" fontId="0" fillId="0" borderId="1" xfId="0" applyNumberFormat="1" applyBorder="1"/>
    <xf numFmtId="164" fontId="0" fillId="3" borderId="12" xfId="1" applyNumberFormat="1" applyFont="1" applyFill="1" applyBorder="1" applyAlignment="1"/>
    <xf numFmtId="0" fontId="13" fillId="15" borderId="1" xfId="0" applyFont="1" applyFill="1" applyBorder="1" applyAlignment="1">
      <alignment horizontal="center" vertical="center" wrapText="1"/>
    </xf>
    <xf numFmtId="0" fontId="0" fillId="15" borderId="1" xfId="0" applyFill="1" applyBorder="1" applyAlignment="1">
      <alignment horizontal="center" vertical="center" wrapText="1"/>
    </xf>
    <xf numFmtId="166" fontId="0" fillId="15" borderId="1" xfId="0" applyNumberFormat="1" applyFill="1" applyBorder="1" applyAlignment="1">
      <alignment horizontal="center" vertical="center"/>
    </xf>
    <xf numFmtId="0" fontId="1" fillId="15" borderId="1" xfId="0" applyFont="1" applyFill="1" applyBorder="1" applyAlignment="1">
      <alignment horizontal="center" vertical="center"/>
    </xf>
    <xf numFmtId="0" fontId="13" fillId="15" borderId="1" xfId="0" applyFont="1" applyFill="1" applyBorder="1" applyAlignment="1">
      <alignment horizontal="center" vertical="center" wrapText="1"/>
    </xf>
    <xf numFmtId="0" fontId="0" fillId="15" borderId="1" xfId="0" applyFill="1" applyBorder="1" applyAlignment="1">
      <alignment horizontal="center" wrapText="1"/>
    </xf>
    <xf numFmtId="0" fontId="8" fillId="0" borderId="0" xfId="0" applyFont="1" applyAlignment="1">
      <alignment horizontal="center"/>
    </xf>
    <xf numFmtId="0" fontId="8" fillId="0" borderId="5" xfId="0" applyFont="1" applyBorder="1" applyAlignment="1">
      <alignment horizontal="center"/>
    </xf>
    <xf numFmtId="0" fontId="12" fillId="15" borderId="1" xfId="0" applyFont="1" applyFill="1" applyBorder="1" applyAlignment="1">
      <alignment horizontal="center" vertical="center" wrapText="1"/>
    </xf>
    <xf numFmtId="0" fontId="0" fillId="15" borderId="1" xfId="0" applyFill="1" applyBorder="1" applyAlignment="1">
      <alignment horizontal="center" vertical="center" wrapText="1"/>
    </xf>
    <xf numFmtId="164" fontId="0" fillId="0" borderId="2" xfId="1" applyNumberFormat="1" applyFont="1" applyBorder="1" applyAlignment="1">
      <alignment horizontal="center"/>
    </xf>
    <xf numFmtId="164" fontId="0" fillId="0" borderId="3" xfId="1" applyNumberFormat="1" applyFont="1" applyBorder="1" applyAlignment="1">
      <alignment horizontal="center"/>
    </xf>
    <xf numFmtId="164" fontId="0" fillId="0" borderId="4" xfId="1" applyNumberFormat="1" applyFont="1" applyBorder="1" applyAlignment="1">
      <alignment horizontal="center"/>
    </xf>
    <xf numFmtId="0" fontId="3" fillId="0" borderId="1" xfId="0" applyFont="1" applyBorder="1" applyAlignment="1">
      <alignment horizontal="center" vertical="center" wrapText="1"/>
    </xf>
    <xf numFmtId="0" fontId="0" fillId="0" borderId="6" xfId="0" applyBorder="1" applyAlignment="1">
      <alignment horizontal="center"/>
    </xf>
    <xf numFmtId="0" fontId="0" fillId="0" borderId="11" xfId="0" applyBorder="1" applyAlignment="1">
      <alignment horizontal="center"/>
    </xf>
    <xf numFmtId="0" fontId="0" fillId="0" borderId="7" xfId="0" applyBorder="1" applyAlignment="1">
      <alignment horizontal="center"/>
    </xf>
    <xf numFmtId="0" fontId="1" fillId="12" borderId="1" xfId="0" applyFont="1" applyFill="1" applyBorder="1" applyAlignment="1">
      <alignment horizontal="center" vertical="center" wrapText="1"/>
    </xf>
    <xf numFmtId="164" fontId="1" fillId="11" borderId="1" xfId="1" applyNumberFormat="1" applyFont="1" applyFill="1" applyBorder="1" applyAlignment="1">
      <alignment horizontal="center" vertical="center"/>
    </xf>
    <xf numFmtId="0" fontId="1" fillId="10" borderId="1" xfId="0" applyFont="1" applyFill="1" applyBorder="1" applyAlignment="1">
      <alignment horizontal="center" vertical="center"/>
    </xf>
    <xf numFmtId="0" fontId="1" fillId="10" borderId="2" xfId="0" applyFont="1" applyFill="1" applyBorder="1" applyAlignment="1">
      <alignment horizontal="center" vertical="center"/>
    </xf>
    <xf numFmtId="164" fontId="1" fillId="3" borderId="2" xfId="1" applyNumberFormat="1" applyFont="1" applyFill="1" applyBorder="1" applyAlignment="1">
      <alignment horizontal="center" vertical="center"/>
    </xf>
    <xf numFmtId="164" fontId="1" fillId="3" borderId="4" xfId="1" applyNumberFormat="1" applyFont="1" applyFill="1" applyBorder="1" applyAlignment="1">
      <alignment horizontal="center" vertical="center"/>
    </xf>
    <xf numFmtId="164" fontId="0" fillId="3" borderId="2" xfId="1" applyNumberFormat="1" applyFont="1" applyFill="1" applyBorder="1" applyAlignment="1">
      <alignment horizontal="center" vertical="center"/>
    </xf>
    <xf numFmtId="164" fontId="0" fillId="3" borderId="4" xfId="1" applyNumberFormat="1" applyFont="1" applyFill="1" applyBorder="1" applyAlignment="1">
      <alignment horizontal="center" vertical="center"/>
    </xf>
    <xf numFmtId="164" fontId="0" fillId="0" borderId="2" xfId="0" applyNumberFormat="1" applyBorder="1" applyAlignment="1">
      <alignment horizontal="center" vertical="center"/>
    </xf>
    <xf numFmtId="164" fontId="0" fillId="0" borderId="4" xfId="0" applyNumberFormat="1" applyBorder="1" applyAlignment="1">
      <alignment horizontal="center" vertical="center"/>
    </xf>
    <xf numFmtId="0" fontId="1" fillId="13" borderId="1" xfId="0" applyFont="1" applyFill="1" applyBorder="1" applyAlignment="1">
      <alignment horizontal="center" vertical="center" wrapText="1"/>
    </xf>
    <xf numFmtId="164" fontId="0" fillId="20" borderId="2" xfId="1" applyNumberFormat="1" applyFont="1" applyFill="1" applyBorder="1" applyAlignment="1">
      <alignment horizontal="center"/>
    </xf>
    <xf numFmtId="164" fontId="0" fillId="20" borderId="3" xfId="1" applyNumberFormat="1" applyFont="1" applyFill="1" applyBorder="1" applyAlignment="1">
      <alignment horizontal="center"/>
    </xf>
    <xf numFmtId="164" fontId="0" fillId="20" borderId="4" xfId="1" applyNumberFormat="1" applyFont="1" applyFill="1" applyBorder="1" applyAlignment="1">
      <alignment horizontal="center"/>
    </xf>
    <xf numFmtId="0" fontId="6" fillId="0" borderId="1" xfId="0" applyFont="1" applyBorder="1" applyAlignment="1">
      <alignment horizontal="center" vertical="center" wrapText="1"/>
    </xf>
    <xf numFmtId="0" fontId="1" fillId="9" borderId="1" xfId="0" applyFont="1" applyFill="1" applyBorder="1" applyAlignment="1">
      <alignment horizontal="center" vertical="center"/>
    </xf>
    <xf numFmtId="0" fontId="1" fillId="8"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7" borderId="2" xfId="0" applyFont="1" applyFill="1" applyBorder="1" applyAlignment="1">
      <alignment horizontal="center" vertical="center" wrapText="1"/>
    </xf>
    <xf numFmtId="164" fontId="0" fillId="0" borderId="2" xfId="0" applyNumberFormat="1" applyBorder="1" applyAlignment="1">
      <alignment horizontal="center"/>
    </xf>
    <xf numFmtId="0" fontId="0" fillId="0" borderId="4" xfId="0" applyBorder="1" applyAlignment="1">
      <alignment horizontal="center"/>
    </xf>
    <xf numFmtId="164" fontId="0" fillId="0" borderId="4" xfId="0" applyNumberFormat="1" applyBorder="1" applyAlignment="1">
      <alignment horizont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0" fillId="0" borderId="9" xfId="0" applyBorder="1" applyAlignment="1">
      <alignment horizontal="center"/>
    </xf>
    <xf numFmtId="0" fontId="0" fillId="0" borderId="10" xfId="0" applyBorder="1" applyAlignment="1">
      <alignment horizontal="center"/>
    </xf>
    <xf numFmtId="44" fontId="1" fillId="13" borderId="1" xfId="1" applyFont="1" applyFill="1" applyBorder="1" applyAlignment="1">
      <alignment horizontal="center" vertical="center" wrapText="1"/>
    </xf>
    <xf numFmtId="0" fontId="1" fillId="16" borderId="2" xfId="0" applyFont="1" applyFill="1" applyBorder="1" applyAlignment="1">
      <alignment horizontal="center" vertical="center"/>
    </xf>
    <xf numFmtId="0" fontId="1" fillId="16" borderId="3" xfId="0" applyFont="1" applyFill="1" applyBorder="1" applyAlignment="1">
      <alignment horizontal="center" vertical="center"/>
    </xf>
    <xf numFmtId="0" fontId="1" fillId="16" borderId="4" xfId="0" applyFont="1" applyFill="1" applyBorder="1" applyAlignment="1">
      <alignment horizontal="center" vertical="center"/>
    </xf>
    <xf numFmtId="0" fontId="11" fillId="17" borderId="2" xfId="0" applyFont="1" applyFill="1" applyBorder="1" applyAlignment="1">
      <alignment horizontal="center" vertical="center"/>
    </xf>
    <xf numFmtId="0" fontId="11" fillId="17" borderId="3" xfId="0" applyFont="1" applyFill="1" applyBorder="1" applyAlignment="1">
      <alignment horizontal="center" vertical="center"/>
    </xf>
    <xf numFmtId="0" fontId="11" fillId="17" borderId="4"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0" fillId="3" borderId="6" xfId="0" applyFill="1" applyBorder="1" applyAlignment="1">
      <alignment horizontal="center"/>
    </xf>
    <xf numFmtId="0" fontId="0" fillId="3" borderId="7" xfId="0" applyFill="1" applyBorder="1" applyAlignment="1">
      <alignment horizontal="center"/>
    </xf>
    <xf numFmtId="0" fontId="1" fillId="16" borderId="1" xfId="0" applyFont="1" applyFill="1" applyBorder="1" applyAlignment="1">
      <alignment horizontal="center" vertical="center"/>
    </xf>
    <xf numFmtId="44" fontId="10" fillId="13" borderId="1" xfId="2" applyNumberFormat="1" applyFill="1" applyBorder="1" applyAlignment="1">
      <alignment horizontal="center" vertical="center" wrapText="1"/>
    </xf>
    <xf numFmtId="0" fontId="10" fillId="16" borderId="2" xfId="2" applyFill="1" applyBorder="1" applyAlignment="1">
      <alignment horizontal="center" vertical="center"/>
    </xf>
    <xf numFmtId="0" fontId="8" fillId="6" borderId="1" xfId="0" applyFont="1" applyFill="1" applyBorder="1" applyAlignment="1">
      <alignment horizontal="center"/>
    </xf>
    <xf numFmtId="0" fontId="7" fillId="3" borderId="6" xfId="0" applyFont="1" applyFill="1" applyBorder="1" applyAlignment="1">
      <alignment horizontal="center" wrapText="1"/>
    </xf>
    <xf numFmtId="0" fontId="7" fillId="3" borderId="7" xfId="0" applyFont="1" applyFill="1" applyBorder="1" applyAlignment="1">
      <alignment horizontal="center" wrapText="1"/>
    </xf>
    <xf numFmtId="0" fontId="14" fillId="3" borderId="6" xfId="0" applyFont="1" applyFill="1" applyBorder="1" applyAlignment="1">
      <alignment horizontal="center"/>
    </xf>
    <xf numFmtId="0" fontId="14" fillId="3" borderId="7" xfId="0" applyFont="1" applyFill="1" applyBorder="1" applyAlignment="1">
      <alignment horizontal="center"/>
    </xf>
    <xf numFmtId="0" fontId="10" fillId="3" borderId="2" xfId="2" applyFill="1" applyBorder="1" applyAlignment="1">
      <alignment horizontal="center" wrapText="1"/>
    </xf>
    <xf numFmtId="0" fontId="8" fillId="3" borderId="3" xfId="0" applyFont="1" applyFill="1" applyBorder="1" applyAlignment="1">
      <alignment horizontal="center" wrapText="1"/>
    </xf>
    <xf numFmtId="0" fontId="8" fillId="3" borderId="4" xfId="0" applyFont="1" applyFill="1" applyBorder="1" applyAlignment="1">
      <alignment horizont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10" fillId="3" borderId="1" xfId="2" applyFill="1" applyBorder="1" applyAlignment="1">
      <alignment horizontal="center" vertical="center" wrapText="1"/>
    </xf>
    <xf numFmtId="0" fontId="6" fillId="0" borderId="6" xfId="0" applyFont="1" applyBorder="1" applyAlignment="1">
      <alignment horizontal="center" wrapText="1"/>
    </xf>
    <xf numFmtId="0" fontId="6" fillId="0" borderId="7" xfId="0" applyFont="1" applyBorder="1" applyAlignment="1">
      <alignment horizontal="center" wrapText="1"/>
    </xf>
    <xf numFmtId="0" fontId="8" fillId="3" borderId="1" xfId="0" applyFont="1" applyFill="1" applyBorder="1" applyAlignment="1">
      <alignment horizontal="center" vertical="center" wrapText="1"/>
    </xf>
    <xf numFmtId="0" fontId="10" fillId="3" borderId="2" xfId="2" applyFill="1" applyBorder="1" applyAlignment="1">
      <alignment horizontal="center" vertical="center" wrapText="1"/>
    </xf>
    <xf numFmtId="0" fontId="0" fillId="3" borderId="3" xfId="0" applyFill="1" applyBorder="1" applyAlignment="1">
      <alignment horizontal="center" vertical="center" wrapText="1"/>
    </xf>
    <xf numFmtId="0" fontId="0" fillId="0" borderId="1" xfId="0" applyBorder="1" applyAlignment="1">
      <alignment horizontal="center"/>
    </xf>
    <xf numFmtId="0" fontId="7" fillId="0" borderId="6" xfId="0" applyFont="1" applyBorder="1" applyAlignment="1">
      <alignment horizontal="center"/>
    </xf>
    <xf numFmtId="0" fontId="7" fillId="0" borderId="7" xfId="0" applyFont="1" applyBorder="1" applyAlignment="1">
      <alignment horizontal="center"/>
    </xf>
    <xf numFmtId="0" fontId="10" fillId="0" borderId="2" xfId="2"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0" fillId="3" borderId="2" xfId="2" applyFill="1" applyBorder="1" applyAlignment="1">
      <alignment horizontal="center" vertical="top" wrapText="1"/>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0" borderId="2" xfId="0" applyBorder="1" applyAlignment="1">
      <alignment horizontal="center" vertical="center" wrapText="1"/>
    </xf>
    <xf numFmtId="0" fontId="7" fillId="0" borderId="6" xfId="0" applyFont="1" applyBorder="1" applyAlignment="1">
      <alignment horizontal="center" wrapText="1"/>
    </xf>
    <xf numFmtId="0" fontId="7" fillId="0" borderId="7" xfId="0" applyFont="1" applyBorder="1" applyAlignment="1">
      <alignment horizontal="center" wrapText="1"/>
    </xf>
    <xf numFmtId="44" fontId="10" fillId="0" borderId="2" xfId="2" applyNumberFormat="1" applyBorder="1" applyAlignment="1">
      <alignment horizontal="center" vertical="center" wrapText="1"/>
    </xf>
    <xf numFmtId="44" fontId="0" fillId="0" borderId="3" xfId="1" applyFont="1" applyBorder="1" applyAlignment="1">
      <alignment horizontal="center" vertical="center" wrapText="1"/>
    </xf>
    <xf numFmtId="44" fontId="0" fillId="0" borderId="4" xfId="1" applyFont="1" applyBorder="1" applyAlignment="1">
      <alignment horizontal="center" vertical="center" wrapText="1"/>
    </xf>
    <xf numFmtId="44" fontId="10" fillId="3" borderId="2" xfId="2" applyNumberFormat="1" applyFill="1" applyBorder="1" applyAlignment="1">
      <alignment horizontal="center" vertical="center" wrapText="1"/>
    </xf>
    <xf numFmtId="44" fontId="0" fillId="3" borderId="3" xfId="1" applyFont="1" applyFill="1" applyBorder="1" applyAlignment="1">
      <alignment horizontal="center" vertical="center" wrapText="1"/>
    </xf>
    <xf numFmtId="44" fontId="0" fillId="3" borderId="4" xfId="1" applyFont="1" applyFill="1" applyBorder="1" applyAlignment="1">
      <alignment horizontal="center" vertical="center" wrapText="1"/>
    </xf>
    <xf numFmtId="44" fontId="0" fillId="0" borderId="2" xfId="1" applyFont="1" applyBorder="1" applyAlignment="1">
      <alignment horizontal="center"/>
    </xf>
    <xf numFmtId="44" fontId="0" fillId="0" borderId="4" xfId="1" applyFont="1" applyBorder="1" applyAlignment="1">
      <alignment horizontal="center"/>
    </xf>
    <xf numFmtId="44" fontId="0" fillId="3" borderId="2" xfId="1" applyFont="1" applyFill="1" applyBorder="1" applyAlignment="1">
      <alignment horizontal="center"/>
    </xf>
    <xf numFmtId="44" fontId="0" fillId="3" borderId="4" xfId="1" applyFont="1" applyFill="1" applyBorder="1" applyAlignment="1">
      <alignment horizontal="center"/>
    </xf>
    <xf numFmtId="44" fontId="0" fillId="0" borderId="1" xfId="1" applyFont="1" applyBorder="1" applyAlignment="1">
      <alignment horizontal="center"/>
    </xf>
    <xf numFmtId="0" fontId="0" fillId="3" borderId="4" xfId="0" applyFill="1" applyBorder="1" applyAlignment="1">
      <alignment horizontal="center" vertical="center" wrapText="1"/>
    </xf>
    <xf numFmtId="0" fontId="10" fillId="0" borderId="2" xfId="2" applyNumberFormat="1" applyBorder="1" applyAlignment="1">
      <alignment horizontal="center" vertical="center" wrapText="1"/>
    </xf>
    <xf numFmtId="0" fontId="0" fillId="0" borderId="3" xfId="1" applyNumberFormat="1" applyFont="1" applyBorder="1" applyAlignment="1">
      <alignment horizontal="center" vertical="center" wrapText="1"/>
    </xf>
    <xf numFmtId="0" fontId="0" fillId="0" borderId="4" xfId="1" applyNumberFormat="1" applyFont="1" applyBorder="1" applyAlignment="1">
      <alignment horizontal="center" vertical="center" wrapText="1"/>
    </xf>
    <xf numFmtId="0" fontId="10" fillId="3" borderId="2" xfId="2" applyNumberFormat="1" applyFill="1" applyBorder="1" applyAlignment="1">
      <alignment horizontal="center" vertical="center" wrapText="1"/>
    </xf>
    <xf numFmtId="0" fontId="0" fillId="3" borderId="3" xfId="1" applyNumberFormat="1" applyFont="1" applyFill="1" applyBorder="1" applyAlignment="1">
      <alignment horizontal="center" vertical="center" wrapText="1"/>
    </xf>
    <xf numFmtId="0" fontId="0" fillId="3" borderId="4" xfId="1" applyNumberFormat="1" applyFont="1" applyFill="1" applyBorder="1" applyAlignment="1">
      <alignment horizontal="center"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44" fontId="10" fillId="0" borderId="2" xfId="2" applyNumberFormat="1" applyBorder="1" applyAlignment="1">
      <alignment horizontal="center"/>
    </xf>
    <xf numFmtId="44" fontId="0" fillId="0" borderId="3" xfId="1" applyFont="1" applyBorder="1" applyAlignment="1">
      <alignment horizontal="center"/>
    </xf>
    <xf numFmtId="44" fontId="10" fillId="3" borderId="2" xfId="2" applyNumberFormat="1" applyFill="1" applyBorder="1" applyAlignment="1">
      <alignment horizontal="center"/>
    </xf>
    <xf numFmtId="44" fontId="0" fillId="3" borderId="3" xfId="1" applyFont="1" applyFill="1" applyBorder="1" applyAlignment="1">
      <alignment horizontal="center"/>
    </xf>
    <xf numFmtId="44" fontId="10" fillId="0" borderId="3" xfId="2" applyNumberFormat="1" applyBorder="1" applyAlignment="1">
      <alignment horizontal="center" vertical="center" wrapText="1"/>
    </xf>
    <xf numFmtId="44" fontId="10" fillId="0" borderId="4" xfId="2" applyNumberFormat="1" applyBorder="1" applyAlignment="1">
      <alignment horizontal="center" vertical="center" wrapText="1"/>
    </xf>
    <xf numFmtId="0" fontId="0" fillId="0" borderId="2" xfId="0" applyBorder="1" applyAlignment="1">
      <alignment horizont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5" fillId="0" borderId="1" xfId="0" applyFont="1" applyBorder="1" applyAlignment="1">
      <alignment horizontal="center" vertical="center" wrapText="1"/>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44" fontId="1" fillId="13" borderId="2" xfId="1" applyFont="1" applyFill="1" applyBorder="1" applyAlignment="1">
      <alignment horizontal="center" vertical="center" wrapText="1"/>
    </xf>
    <xf numFmtId="44" fontId="1" fillId="13" borderId="3" xfId="1" applyFont="1" applyFill="1" applyBorder="1" applyAlignment="1">
      <alignment horizontal="center" vertical="center" wrapText="1"/>
    </xf>
    <xf numFmtId="44" fontId="1" fillId="13" borderId="4" xfId="1" applyFont="1" applyFill="1" applyBorder="1" applyAlignment="1">
      <alignment horizontal="center" vertical="center" wrapText="1"/>
    </xf>
    <xf numFmtId="0" fontId="0" fillId="3" borderId="6" xfId="0" applyFill="1" applyBorder="1" applyAlignment="1">
      <alignment horizontal="center" wrapText="1"/>
    </xf>
    <xf numFmtId="0" fontId="0" fillId="3" borderId="7" xfId="0" applyFill="1" applyBorder="1" applyAlignment="1">
      <alignment horizontal="center" wrapText="1"/>
    </xf>
    <xf numFmtId="0" fontId="0" fillId="0" borderId="6" xfId="0" applyFill="1" applyBorder="1" applyAlignment="1">
      <alignment horizontal="center"/>
    </xf>
    <xf numFmtId="0" fontId="0" fillId="0" borderId="7" xfId="0" applyFill="1" applyBorder="1" applyAlignment="1">
      <alignment horizontal="center"/>
    </xf>
    <xf numFmtId="0" fontId="10" fillId="17" borderId="2" xfId="2" applyFill="1" applyBorder="1" applyAlignment="1">
      <alignment horizontal="center" vertical="center"/>
    </xf>
    <xf numFmtId="44" fontId="0" fillId="6" borderId="2" xfId="1" applyFont="1" applyFill="1" applyBorder="1" applyAlignment="1">
      <alignment horizontal="center"/>
    </xf>
    <xf numFmtId="44" fontId="0" fillId="6" borderId="3" xfId="1" applyFont="1" applyFill="1" applyBorder="1" applyAlignment="1">
      <alignment horizontal="center"/>
    </xf>
    <xf numFmtId="44" fontId="0" fillId="6" borderId="4" xfId="1" applyFont="1" applyFill="1" applyBorder="1" applyAlignment="1">
      <alignment horizontal="center"/>
    </xf>
    <xf numFmtId="0" fontId="7" fillId="0" borderId="1" xfId="0" applyFont="1" applyBorder="1" applyAlignment="1">
      <alignment horizontal="center" vertical="center" wrapText="1"/>
    </xf>
    <xf numFmtId="44" fontId="10" fillId="6" borderId="2" xfId="2" applyNumberFormat="1" applyFill="1" applyBorder="1" applyAlignment="1">
      <alignment horizontal="center"/>
    </xf>
    <xf numFmtId="0" fontId="10" fillId="0" borderId="3" xfId="2" applyNumberFormat="1" applyBorder="1" applyAlignment="1">
      <alignment horizontal="center" vertical="center" wrapText="1"/>
    </xf>
    <xf numFmtId="0" fontId="10" fillId="0" borderId="4" xfId="2" applyNumberFormat="1" applyBorder="1" applyAlignment="1">
      <alignment horizontal="center" vertical="center" wrapText="1"/>
    </xf>
    <xf numFmtId="44" fontId="0" fillId="0" borderId="2" xfId="1" applyFont="1" applyBorder="1" applyAlignment="1">
      <alignment horizontal="center" wrapText="1"/>
    </xf>
    <xf numFmtId="44" fontId="0" fillId="0" borderId="3" xfId="1" applyFont="1" applyBorder="1" applyAlignment="1">
      <alignment horizontal="center" wrapText="1"/>
    </xf>
    <xf numFmtId="44" fontId="0" fillId="0" borderId="4" xfId="1" applyFont="1" applyBorder="1" applyAlignment="1">
      <alignment horizontal="center" wrapText="1"/>
    </xf>
    <xf numFmtId="44" fontId="10" fillId="3" borderId="2" xfId="2" applyNumberFormat="1" applyFill="1" applyBorder="1" applyAlignment="1">
      <alignment horizontal="center" wrapText="1"/>
    </xf>
    <xf numFmtId="44" fontId="0" fillId="3" borderId="3" xfId="1" applyFont="1" applyFill="1" applyBorder="1" applyAlignment="1">
      <alignment horizontal="center" wrapText="1"/>
    </xf>
    <xf numFmtId="44" fontId="0" fillId="3" borderId="4" xfId="1" applyFont="1" applyFill="1" applyBorder="1" applyAlignment="1">
      <alignment horizontal="center" wrapText="1"/>
    </xf>
    <xf numFmtId="2" fontId="10" fillId="0" borderId="2" xfId="2" applyNumberFormat="1" applyBorder="1" applyAlignment="1">
      <alignment horizontal="center" vertical="center" wrapText="1"/>
    </xf>
    <xf numFmtId="2" fontId="0" fillId="0" borderId="3" xfId="1" applyNumberFormat="1" applyFont="1" applyBorder="1" applyAlignment="1">
      <alignment horizontal="center" vertical="center" wrapText="1"/>
    </xf>
    <xf numFmtId="2" fontId="0" fillId="0" borderId="4" xfId="1" applyNumberFormat="1" applyFont="1" applyBorder="1" applyAlignment="1">
      <alignment horizontal="center" vertical="center" wrapText="1"/>
    </xf>
    <xf numFmtId="0" fontId="0" fillId="4" borderId="2"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cellXfs>
  <cellStyles count="4">
    <cellStyle name="Hipervínculo" xfId="2" builtinId="8"/>
    <cellStyle name="Millares" xfId="3" builtinId="3"/>
    <cellStyle name="Moneda" xfId="1" builtinId="4"/>
    <cellStyle name="Normal" xfId="0" builtinId="0"/>
  </cellStyles>
  <dxfs count="0"/>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articulo.mercadolibre.com.co/MCO-839639215-escarcha-corriente-tubo-caja-x-60-und-grafitos-_JM?searchVariation=173985773120" TargetMode="External"/><Relationship Id="rId18" Type="http://schemas.openxmlformats.org/officeDocument/2006/relationships/hyperlink" Target="https://articulo.mercadolibre.com.co/MCO-603689013-octavos-de-foamy-fomi-escarchado-colores-surtidos-x-10-_JM?searchVariation=73981627159" TargetMode="External"/><Relationship Id="rId26" Type="http://schemas.openxmlformats.org/officeDocument/2006/relationships/hyperlink" Target="https://articulo.mercadolibre.com.co/MCO-549341536-cartulina-bristol-de-color-amarillo-un-octavo-x-100-unidades-_JM" TargetMode="External"/><Relationship Id="rId39" Type="http://schemas.openxmlformats.org/officeDocument/2006/relationships/hyperlink" Target="https://www.lacalionline.com/plantilla-croquis-de-colombia" TargetMode="External"/><Relationship Id="rId21" Type="http://schemas.openxmlformats.org/officeDocument/2006/relationships/hyperlink" Target="https://articulo.mercadolibre.com.co/MCO-578003972-rollo-carton-corrugado-x50-m2-proteccion-pisos-y-muebles-_JM" TargetMode="External"/><Relationship Id="rId34" Type="http://schemas.openxmlformats.org/officeDocument/2006/relationships/hyperlink" Target="https://www.haciendabogota.gov.co/shd/sites/default/files/normatividad/RESOLUCION%20SDH%20-%20000610%20HONORARIOS%20CONTRATOS%20DE%20PRESTACION%20DE%20SERVICIOS%202022.pdf" TargetMode="External"/><Relationship Id="rId7" Type="http://schemas.openxmlformats.org/officeDocument/2006/relationships/hyperlink" Target="https://articulo.mercadolibre.com.co/MCO-618699760-pincel-de-cerda-planos-set-x-6-unds-par-_JM" TargetMode="External"/><Relationship Id="rId12" Type="http://schemas.openxmlformats.org/officeDocument/2006/relationships/hyperlink" Target="https://articulo.mercadolibre.com.co/MCO-658454031-escarcha-en-tubo-colores-surtidos-x-12-unidades-_JM?searchVariation=95305205843" TargetMode="External"/><Relationship Id="rId17" Type="http://schemas.openxmlformats.org/officeDocument/2006/relationships/hyperlink" Target="https://articulo.mercadolibre.com.co/MCO-569055836-suculentas-1400-x-30-unidades-_JM?matt_tool=45862477&amp;matt_word=&amp;matt_source=google&amp;matt_campaign_id=14633851677&amp;matt_ad_group_id=122277564610&amp;matt_match_type=&amp;matt_network=g&amp;matt_device=c&amp;matt_creative=545410559199&amp;matt_keyword=&amp;matt_ad_position=&amp;matt_ad_type=pla&amp;matt_merchant_id=565579030&amp;matt_product_id=MCO569055836&amp;matt_product_partition_id=1403299324506&amp;matt_target_id=aud-345731277022:pla-1403299324506&amp;gclid=CjwKCAjw5s6WBhA4EiwACGncZeWfIxt97EYrfS5mDGwlIm8hHbV8NRYiW7k3WQaI2cNV3HXbQz2u4xoCDzMQAvD_BwE" TargetMode="External"/><Relationship Id="rId25" Type="http://schemas.openxmlformats.org/officeDocument/2006/relationships/hyperlink" Target="https://articulo.mercadolibre.com.co/MCO-600881347-cartulina-bristol-colores-octavo-paquete-x-100-und-_JM?searchVariation=72626992312" TargetMode="External"/><Relationship Id="rId33" Type="http://schemas.openxmlformats.org/officeDocument/2006/relationships/hyperlink" Target="https://www.lamina.com.co/products/lentejuela-concava-6-mm?variant=32682636542055&amp;currency=COP&amp;utm_medium=product_sync&amp;utm_source=google&amp;utm_content=sag_organic&amp;utm_campaign=sag_organic&amp;utm_campaign=gs-2021-12-16&amp;utm_source=google&amp;utm_medium=smart_campaign&amp;gclid=Cj0KCQjwz96WBhC8ARIsAATR253kq_nw57ObB06_QFbLr8Vb8NXjYt027XOna8OteD7anPJG6Z-Aww8aArqaEALw_wcB" TargetMode="External"/><Relationship Id="rId38" Type="http://schemas.openxmlformats.org/officeDocument/2006/relationships/hyperlink" Target="https://articulo.mercadolibre.com.co/MCO-924750406-tulas-lgbt-personalizadas-_JM?searchVariation=174810300515" TargetMode="External"/><Relationship Id="rId2" Type="http://schemas.openxmlformats.org/officeDocument/2006/relationships/hyperlink" Target="https://articulo.mercadolibre.com.co/MCO-839930423-vinilo-acrilico-80-gr-payasito-surtido-x-14-colores-_JM" TargetMode="External"/><Relationship Id="rId16" Type="http://schemas.openxmlformats.org/officeDocument/2006/relationships/hyperlink" Target="https://articulo.mercadolibre.com.co/MCO-551075736-suculentas-recordatorio-_JM" TargetMode="External"/><Relationship Id="rId20" Type="http://schemas.openxmlformats.org/officeDocument/2006/relationships/hyperlink" Target="https://articulo.mercadolibre.com.co/MCO-606372215-escarcha-brillantina-x-30-tubos-10-colores-_JM?searchVariation=75815032884" TargetMode="External"/><Relationship Id="rId29" Type="http://schemas.openxmlformats.org/officeDocument/2006/relationships/hyperlink" Target="https://www.tiendanorma.com/block-jean-book-555932/p?idsku=555932&amp;gclid=EAIaIQobChMI54CyrJqE-QIVzQiICR0CvgNeEAQYASABEgLclPD_BwE" TargetMode="External"/><Relationship Id="rId1" Type="http://schemas.openxmlformats.org/officeDocument/2006/relationships/hyperlink" Target="https://articulo.mercadolibre.com.co/MCO-840110160-vinilo-acrilico-125-gr-payasito-surtido-x-16-colores-_JM" TargetMode="External"/><Relationship Id="rId6" Type="http://schemas.openxmlformats.org/officeDocument/2006/relationships/hyperlink" Target="https://articulo.mercadolibre.com.co/MCO-643110027-silicona-liquida-100-ml-pegar-madera-plastico-unicel-carton-_JM" TargetMode="External"/><Relationship Id="rId11" Type="http://schemas.openxmlformats.org/officeDocument/2006/relationships/hyperlink" Target="https://articulo.mercadolibre.com.co/MCO-641547653-scyarn-for-scrubbies-12-madejas-de-hilo-de-varios-colores-10-_JM" TargetMode="External"/><Relationship Id="rId24" Type="http://schemas.openxmlformats.org/officeDocument/2006/relationships/hyperlink" Target="https://articulo.mercadolibre.com.co/MCO-557900679-100-bolsas-plastico-transparente-ancho-14-x-alto-26-cm-_JM" TargetMode="External"/><Relationship Id="rId32" Type="http://schemas.openxmlformats.org/officeDocument/2006/relationships/hyperlink" Target="https://articulo.mercadolibre.com.co/MCO-880061671-10-metros-lentejuelas-de-3-4-6-8-mm-diametro-bordado-bisuter-_JM?matt_tool=31045937&amp;matt_word=&amp;matt_source=google&amp;matt_campaign_id=14633851806&amp;matt_ad_group_id=135195454464&amp;matt_match_type=&amp;matt_network=g&amp;matt_device=c&amp;matt_creative=552892033103&amp;matt_keyword=&amp;matt_ad_position=&amp;matt_ad_type=pla&amp;matt_merchant_id=205070256&amp;matt_product_id=MCO880061671&amp;matt_product_partition_id=1701173074557&amp;matt_target_id=aud-345731277022:pla-1701173074557&amp;gclid=Cj0KCQjwz96WBhC8ARIsAATR250AkxtI0tOlG9lh3SelPJAe1Npsf-7mJ_-4a3H5b_wfzvCBLaAuznEaAtmiEALw_wcB" TargetMode="External"/><Relationship Id="rId37" Type="http://schemas.openxmlformats.org/officeDocument/2006/relationships/hyperlink" Target="https://es.aliexpress.com/item/4000564742869.html" TargetMode="External"/><Relationship Id="rId40" Type="http://schemas.openxmlformats.org/officeDocument/2006/relationships/printerSettings" Target="../printerSettings/printerSettings1.bin"/><Relationship Id="rId5" Type="http://schemas.openxmlformats.org/officeDocument/2006/relationships/hyperlink" Target="https://articulo.mercadolibre.com.co/MCO-643110107-silicon-liquido-100-ml-pegar-madera-plastico-unicel-carton-_JM" TargetMode="External"/><Relationship Id="rId15" Type="http://schemas.openxmlformats.org/officeDocument/2006/relationships/hyperlink" Target="https://www.homecenter.com.co/homecenter-co/product/04828/bolsa-tierra-16kg/04828/?kid=goosho_1161562&amp;shop=googleShopping&amp;gclid=CjwKCAjw5s6WBhA4EiwACGncZeXYwiObTiW6eyWywoDerq8rOW93sV8lUFSfcFa-HhJD7gvy9Q9HoxoC3jEQAvD_BwE" TargetMode="External"/><Relationship Id="rId23" Type="http://schemas.openxmlformats.org/officeDocument/2006/relationships/hyperlink" Target="https://articulo.mercadolibre.com.co/MCO-509374603-100-bolsas-plastico-transparente-ancho-13-x-alto-23-cm-libra-_JM" TargetMode="External"/><Relationship Id="rId28" Type="http://schemas.openxmlformats.org/officeDocument/2006/relationships/hyperlink" Target="https://articulo.mercadolibre.com.co/MCO-615293134-rompecabezas-mapa-de-colombia-madera-educativo-ninos-mpc-32-_JM?matt_tool=11175955&amp;matt_word=&amp;matt_source=google&amp;matt_campaign_id=14635131292&amp;matt_ad_group_id=127934062955&amp;matt_match_type=&amp;matt_network=g&amp;matt_device=c&amp;matt_creative=545484719428&amp;matt_keyword=&amp;matt_ad_position=&amp;matt_ad_type=pla&amp;matt_merchant_id=210266531&amp;matt_product_id=MCO615293134&amp;matt_product_partition_id=1415076804916&amp;matt_target_id=aud-345731277302:pla-1415076804916&amp;gclid=EAIaIQobChMIicntnJmE-QIVe__jBx2sPQWqEAQYAiABEgJY8fD_BwE" TargetMode="External"/><Relationship Id="rId36" Type="http://schemas.openxmlformats.org/officeDocument/2006/relationships/hyperlink" Target="https://articulo.mercadolibre.com.co/MCO-618580493-gorra-de-malla-publicitaria-unicolor-_JM?searchVariation=82715833179" TargetMode="External"/><Relationship Id="rId10" Type="http://schemas.openxmlformats.org/officeDocument/2006/relationships/hyperlink" Target="https://articulo.mercadolibre.com.co/MCO-894875120-rainbow-hilado-de-croche-10-madejas-varios-colores-100-_JM" TargetMode="External"/><Relationship Id="rId19" Type="http://schemas.openxmlformats.org/officeDocument/2006/relationships/hyperlink" Target="https://articulo.mercadolibre.com.co/MCO-849623209-foamy-escarchado-en-octavos-paquete-x-10-_JM?searchVariation=174095294063" TargetMode="External"/><Relationship Id="rId31" Type="http://schemas.openxmlformats.org/officeDocument/2006/relationships/hyperlink" Target="https://www.lamina.com.co/products/lentejuela-lisa-6-mm?variant=32682636738663&amp;currency=COP&amp;utm_medium=product_sync&amp;utm_source=google&amp;utm_content=sag_organic&amp;utm_campaign=sag_organic&amp;utm_campaign=gs-2021-12-16&amp;utm_source=google&amp;utm_medium=smart_campaign&amp;gclid=Cj0KCQjwz96WBhC8ARIsAATR252QrGzceiDBcdahFUQWWyBSxyGqc1bmCsScsbt7JTsh54poQlCGLJgaAhcwEALw_wcB" TargetMode="External"/><Relationship Id="rId4" Type="http://schemas.openxmlformats.org/officeDocument/2006/relationships/hyperlink" Target="https://articulo.mercadolibre.com.co/MCO-643109915-silicona-liquida-100-ml-pegar-madera-plastico-unicel-tela-_JM" TargetMode="External"/><Relationship Id="rId9" Type="http://schemas.openxmlformats.org/officeDocument/2006/relationships/hyperlink" Target="https://articulo.mercadolibre.com.co/MCO-894743330-scyarn-for-scrubbies-12-madejas-de-hilo-de-varios-colores-10-_JM" TargetMode="External"/><Relationship Id="rId14" Type="http://schemas.openxmlformats.org/officeDocument/2006/relationships/hyperlink" Target="https://tumatera.co/products/bulto-tierra-abonada-x-40-kg?variant=42842320077027&amp;currency=COP&amp;utm_medium=product_sync&amp;utm_source=google&amp;utm_content=sag_organic&amp;utm_campaign=sag_organic&amp;utm_campaign=gs-2021-04-22&amp;utm_source=google&amp;utm_medium=smart_campaign" TargetMode="External"/><Relationship Id="rId22" Type="http://schemas.openxmlformats.org/officeDocument/2006/relationships/hyperlink" Target="https://articulo.mercadolibre.com.co/MCO-578003972-rollo-carton-corrugado-x50-m2-proteccion-pisos-y-muebles-_JM" TargetMode="External"/><Relationship Id="rId27" Type="http://schemas.openxmlformats.org/officeDocument/2006/relationships/hyperlink" Target="https://articulo.mercadolibre.com.co/MCO-549341662-cartulina-bristol-de-color-azul-un-octavo-x-100-unidades-_JM" TargetMode="External"/><Relationship Id="rId30" Type="http://schemas.openxmlformats.org/officeDocument/2006/relationships/hyperlink" Target="https://www.tiendanorma.com/block-anotaciones-carta-50-hojas-cuadriculado/p?idsku=584321&amp;gclid=EAIaIQobChMI54CyrJqE-QIVzQiICR0CvgNeEAQYAiABEgKKv_D_BwE" TargetMode="External"/><Relationship Id="rId35" Type="http://schemas.openxmlformats.org/officeDocument/2006/relationships/hyperlink" Target="https://articulo.mercadolibre.com.co/MCO-472227688-gorras-cachucha-personalizadas-publicitarias-_JM?matt_tool=93563466&amp;matt_word=&amp;matt_source=google&amp;matt_campaign_id=14633847045&amp;matt_ad_group_id=127508297256&amp;matt_match_type=&amp;matt_network=g&amp;matt_device=c&amp;matt_creative=545548905314&amp;matt_keyword=&amp;matt_ad_position=&amp;matt_ad_type=pla&amp;matt_merchant_id=546710497&amp;matt_product_id=MCO472227688&amp;matt_product_partition_id=368429255927&amp;matt_target_id=aud-345731277022:pla-368429255927&amp;gclid=Cj0KCQjwz96WBhC8ARIsAATR251UTQZAfKf-hid5niXwxejGqaFjvVmGd12AG6YGUGvop1LIX0RUClMaAlyaEALw_wcB" TargetMode="External"/><Relationship Id="rId8" Type="http://schemas.openxmlformats.org/officeDocument/2006/relationships/hyperlink" Target="https://articulo.mercadolibre.com.co/MCO-618694199-pincel-de-cerda-redondo-set-x-6-unds-par-_JM" TargetMode="External"/><Relationship Id="rId3" Type="http://schemas.openxmlformats.org/officeDocument/2006/relationships/hyperlink" Target="https://articulo.mercadolibre.com.co/MCO-839906396-vinilo-acrilico-125-gr-payasito-surtido-x-16-colores-_J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D4345-3942-413E-BA93-BA93C28C3525}">
  <dimension ref="A1:T120"/>
  <sheetViews>
    <sheetView tabSelected="1" zoomScale="70" zoomScaleNormal="70" workbookViewId="0">
      <pane xSplit="1" topLeftCell="O1" activePane="topRight" state="frozen"/>
      <selection activeCell="A114" sqref="A114"/>
      <selection pane="topRight" activeCell="AB1" sqref="AB1"/>
    </sheetView>
  </sheetViews>
  <sheetFormatPr baseColWidth="10" defaultRowHeight="15" x14ac:dyDescent="0.25"/>
  <cols>
    <col min="1" max="1" width="55.140625" customWidth="1"/>
    <col min="3" max="3" width="15.7109375" customWidth="1"/>
    <col min="4" max="4" width="42.85546875" customWidth="1"/>
    <col min="6" max="6" width="14.28515625" customWidth="1"/>
    <col min="7" max="7" width="30.85546875" customWidth="1"/>
    <col min="8" max="8" width="24.5703125" customWidth="1"/>
    <col min="9" max="9" width="18.140625" style="5" customWidth="1"/>
    <col min="10" max="10" width="13.42578125" style="5" customWidth="1"/>
    <col min="11" max="11" width="15.42578125" style="5" bestFit="1" customWidth="1"/>
    <col min="12" max="13" width="24.5703125" style="5" customWidth="1"/>
    <col min="14" max="14" width="21.42578125" style="5" bestFit="1" customWidth="1"/>
    <col min="15" max="15" width="20.7109375" style="5" customWidth="1"/>
    <col min="16" max="16" width="17.85546875" style="5" bestFit="1" customWidth="1"/>
    <col min="17" max="17" width="21.42578125" style="5" bestFit="1" customWidth="1"/>
    <col min="18" max="18" width="22" style="5" customWidth="1"/>
    <col min="19" max="19" width="17" style="50" bestFit="1" customWidth="1"/>
    <col min="20" max="20" width="17.28515625" style="50" bestFit="1" customWidth="1"/>
    <col min="21" max="16384" width="11.42578125" style="5"/>
  </cols>
  <sheetData>
    <row r="1" spans="1:20" ht="19.5" x14ac:dyDescent="0.3">
      <c r="A1" s="109"/>
      <c r="B1" s="109"/>
      <c r="C1" s="109"/>
      <c r="D1" s="109"/>
      <c r="E1" s="109"/>
      <c r="F1" s="109"/>
      <c r="G1" s="109"/>
      <c r="H1" s="92"/>
    </row>
    <row r="2" spans="1:20" ht="19.5" x14ac:dyDescent="0.3">
      <c r="A2" s="110"/>
      <c r="B2" s="110"/>
      <c r="C2" s="110"/>
      <c r="D2" s="110"/>
      <c r="E2" s="110"/>
      <c r="F2" s="110"/>
      <c r="G2" s="110"/>
      <c r="H2" s="16"/>
    </row>
    <row r="3" spans="1:20" ht="34.5" customHeight="1" x14ac:dyDescent="0.25">
      <c r="A3" s="1" t="s">
        <v>0</v>
      </c>
      <c r="B3" s="2"/>
      <c r="C3" s="3" t="s">
        <v>2</v>
      </c>
      <c r="D3" s="2" t="s">
        <v>3</v>
      </c>
      <c r="E3" s="3" t="s">
        <v>38</v>
      </c>
      <c r="F3" s="2" t="s">
        <v>4</v>
      </c>
      <c r="G3" s="2" t="s">
        <v>5</v>
      </c>
      <c r="H3" s="2" t="s">
        <v>40</v>
      </c>
      <c r="I3" s="2" t="s">
        <v>3</v>
      </c>
      <c r="J3" s="3" t="s">
        <v>38</v>
      </c>
      <c r="K3" s="2" t="s">
        <v>4</v>
      </c>
      <c r="L3" s="2" t="s">
        <v>5</v>
      </c>
      <c r="M3" s="2" t="s">
        <v>41</v>
      </c>
      <c r="N3" s="2" t="s">
        <v>3</v>
      </c>
      <c r="O3" s="3" t="s">
        <v>38</v>
      </c>
      <c r="P3" s="2" t="s">
        <v>4</v>
      </c>
      <c r="Q3" s="2" t="s">
        <v>5</v>
      </c>
      <c r="R3" s="26" t="s">
        <v>41</v>
      </c>
      <c r="S3" s="51" t="s">
        <v>84</v>
      </c>
      <c r="T3" s="49"/>
    </row>
    <row r="4" spans="1:20" s="39" customFormat="1" ht="47.25" customHeight="1" x14ac:dyDescent="0.25">
      <c r="A4" s="111" t="s">
        <v>93</v>
      </c>
      <c r="B4" s="112" t="s">
        <v>37</v>
      </c>
      <c r="C4" s="112">
        <v>5</v>
      </c>
      <c r="D4" s="106" t="s">
        <v>172</v>
      </c>
      <c r="E4" s="106"/>
      <c r="F4" s="106"/>
      <c r="G4" s="106"/>
      <c r="H4" s="106"/>
      <c r="I4" s="106" t="s">
        <v>172</v>
      </c>
      <c r="J4" s="106"/>
      <c r="K4" s="106"/>
      <c r="L4" s="106"/>
      <c r="M4" s="106"/>
      <c r="N4" s="106" t="s">
        <v>172</v>
      </c>
      <c r="O4" s="106"/>
      <c r="P4" s="106"/>
      <c r="Q4" s="106"/>
      <c r="R4" s="106"/>
      <c r="S4" s="45"/>
      <c r="T4" s="52"/>
    </row>
    <row r="5" spans="1:20" s="39" customFormat="1" ht="57" customHeight="1" x14ac:dyDescent="0.25">
      <c r="A5" s="111"/>
      <c r="B5" s="112"/>
      <c r="C5" s="112"/>
      <c r="D5" s="40">
        <v>4600000</v>
      </c>
      <c r="E5" s="41"/>
      <c r="F5" s="42"/>
      <c r="G5" s="42">
        <f>D5+F5</f>
        <v>4600000</v>
      </c>
      <c r="H5" s="42">
        <f>G5*C4</f>
        <v>23000000</v>
      </c>
      <c r="I5" s="40">
        <v>6000000</v>
      </c>
      <c r="J5" s="41"/>
      <c r="K5" s="42">
        <f>(I5*J5)/100</f>
        <v>0</v>
      </c>
      <c r="L5" s="42">
        <f>K5+J5+I5</f>
        <v>6000000</v>
      </c>
      <c r="M5" s="42">
        <f>L5*C4</f>
        <v>30000000</v>
      </c>
      <c r="N5" s="40">
        <v>5800000</v>
      </c>
      <c r="O5" s="41"/>
      <c r="P5" s="42"/>
      <c r="Q5" s="42">
        <f>P5+N5</f>
        <v>5800000</v>
      </c>
      <c r="R5" s="43">
        <f>Q5*C4</f>
        <v>29000000</v>
      </c>
      <c r="S5" s="45">
        <f>(Q5+L5+G5)/3</f>
        <v>5466666.666666667</v>
      </c>
      <c r="T5" s="52">
        <f>S5*C4</f>
        <v>27333333.333333336</v>
      </c>
    </row>
    <row r="6" spans="1:20" s="39" customFormat="1" ht="146.25" customHeight="1" x14ac:dyDescent="0.25">
      <c r="A6" s="103" t="s">
        <v>173</v>
      </c>
      <c r="B6" s="104" t="s">
        <v>37</v>
      </c>
      <c r="C6" s="104">
        <v>5</v>
      </c>
      <c r="D6" s="40">
        <v>3200000</v>
      </c>
      <c r="E6" s="41"/>
      <c r="F6" s="42"/>
      <c r="G6" s="42"/>
      <c r="H6" s="42"/>
      <c r="I6" s="40">
        <v>3500000</v>
      </c>
      <c r="J6" s="41"/>
      <c r="K6" s="42"/>
      <c r="L6" s="42"/>
      <c r="M6" s="42"/>
      <c r="N6" s="40">
        <v>3200000</v>
      </c>
      <c r="O6" s="41"/>
      <c r="P6" s="42"/>
      <c r="Q6" s="42"/>
      <c r="R6" s="43"/>
      <c r="S6" s="45">
        <v>3300000</v>
      </c>
      <c r="T6" s="52">
        <f>S6*5</f>
        <v>16500000</v>
      </c>
    </row>
    <row r="7" spans="1:20" s="39" customFormat="1" ht="57" customHeight="1" x14ac:dyDescent="0.25">
      <c r="A7" s="107" t="s">
        <v>174</v>
      </c>
      <c r="B7" s="108" t="s">
        <v>94</v>
      </c>
      <c r="C7" s="95"/>
      <c r="D7" s="106" t="s">
        <v>172</v>
      </c>
      <c r="E7" s="106"/>
      <c r="F7" s="106"/>
      <c r="G7" s="106"/>
      <c r="H7" s="106"/>
      <c r="I7" s="106" t="s">
        <v>172</v>
      </c>
      <c r="J7" s="106"/>
      <c r="K7" s="106"/>
      <c r="L7" s="106"/>
      <c r="M7" s="106"/>
      <c r="N7" s="106" t="s">
        <v>172</v>
      </c>
      <c r="O7" s="106"/>
      <c r="P7" s="106"/>
      <c r="Q7" s="106"/>
      <c r="R7" s="106"/>
      <c r="S7" s="45">
        <f>(Q7+L7+G7)/3</f>
        <v>0</v>
      </c>
      <c r="T7" s="52"/>
    </row>
    <row r="8" spans="1:20" s="39" customFormat="1" ht="94.5" customHeight="1" x14ac:dyDescent="0.25">
      <c r="A8" s="107"/>
      <c r="B8" s="108"/>
      <c r="C8" s="44">
        <v>5</v>
      </c>
      <c r="D8" s="45">
        <v>4200000</v>
      </c>
      <c r="E8" s="38"/>
      <c r="F8" s="46"/>
      <c r="G8" s="46"/>
      <c r="H8" s="105"/>
      <c r="I8" s="45">
        <v>4550000</v>
      </c>
      <c r="J8" s="38"/>
      <c r="K8" s="42"/>
      <c r="L8" s="42"/>
      <c r="M8" s="42">
        <f>(L8*C8)*3</f>
        <v>0</v>
      </c>
      <c r="N8" s="40">
        <v>3850000</v>
      </c>
      <c r="O8" s="41"/>
      <c r="P8" s="42"/>
      <c r="Q8" s="42"/>
      <c r="R8" s="43"/>
      <c r="S8" s="45">
        <f>(N8+D8+I8)/3</f>
        <v>4200000</v>
      </c>
      <c r="T8" s="52">
        <f>(S8*C8)*3</f>
        <v>63000000</v>
      </c>
    </row>
    <row r="9" spans="1:20" ht="68.25" customHeight="1" x14ac:dyDescent="0.25">
      <c r="A9" s="6" t="s">
        <v>10</v>
      </c>
      <c r="B9" s="113"/>
      <c r="C9" s="114"/>
      <c r="D9" s="114"/>
      <c r="E9" s="114"/>
      <c r="F9" s="114"/>
      <c r="G9" s="114"/>
      <c r="H9" s="114"/>
      <c r="I9" s="114"/>
      <c r="J9" s="114"/>
      <c r="K9" s="114"/>
      <c r="L9" s="114"/>
      <c r="M9" s="114"/>
      <c r="N9" s="114"/>
      <c r="O9" s="114"/>
      <c r="P9" s="114"/>
      <c r="Q9" s="114"/>
      <c r="R9" s="114"/>
      <c r="S9" s="115"/>
      <c r="T9" s="49"/>
    </row>
    <row r="10" spans="1:20" ht="41.25" customHeight="1" x14ac:dyDescent="0.25">
      <c r="A10" s="116" t="s">
        <v>11</v>
      </c>
      <c r="B10" s="117" t="s">
        <v>1</v>
      </c>
      <c r="C10" s="117">
        <v>200</v>
      </c>
      <c r="D10" s="120" t="s">
        <v>39</v>
      </c>
      <c r="E10" s="120"/>
      <c r="F10" s="120"/>
      <c r="G10" s="120"/>
      <c r="H10" s="120"/>
      <c r="I10" s="121" t="s">
        <v>97</v>
      </c>
      <c r="J10" s="121"/>
      <c r="K10" s="121"/>
      <c r="L10" s="121"/>
      <c r="M10" s="121"/>
      <c r="N10" s="122" t="s">
        <v>98</v>
      </c>
      <c r="O10" s="122"/>
      <c r="P10" s="122"/>
      <c r="Q10" s="122"/>
      <c r="R10" s="123"/>
      <c r="S10" s="49"/>
      <c r="T10" s="53"/>
    </row>
    <row r="11" spans="1:20" ht="24" customHeight="1" x14ac:dyDescent="0.25">
      <c r="A11" s="116"/>
      <c r="B11" s="118"/>
      <c r="C11" s="118"/>
      <c r="D11" s="47" t="s">
        <v>3</v>
      </c>
      <c r="E11" s="47" t="s">
        <v>95</v>
      </c>
      <c r="F11" s="47" t="s">
        <v>4</v>
      </c>
      <c r="G11" s="124" t="s">
        <v>96</v>
      </c>
      <c r="H11" s="125"/>
      <c r="I11" s="47" t="s">
        <v>3</v>
      </c>
      <c r="J11" s="47" t="s">
        <v>95</v>
      </c>
      <c r="K11" s="89" t="s">
        <v>4</v>
      </c>
      <c r="L11" s="124" t="s">
        <v>96</v>
      </c>
      <c r="M11" s="125"/>
      <c r="N11" s="47" t="s">
        <v>3</v>
      </c>
      <c r="O11" s="47" t="s">
        <v>95</v>
      </c>
      <c r="P11" s="47" t="s">
        <v>4</v>
      </c>
      <c r="Q11" s="124" t="s">
        <v>96</v>
      </c>
      <c r="R11" s="125"/>
      <c r="S11" s="48"/>
      <c r="T11" s="53"/>
    </row>
    <row r="12" spans="1:20" ht="34.5" customHeight="1" x14ac:dyDescent="0.25">
      <c r="A12" s="116"/>
      <c r="B12" s="119"/>
      <c r="C12" s="119"/>
      <c r="D12" s="36">
        <v>521640</v>
      </c>
      <c r="E12" s="36">
        <v>99112</v>
      </c>
      <c r="F12" s="36">
        <f>E12+D12</f>
        <v>620752</v>
      </c>
      <c r="G12" s="126">
        <v>620752</v>
      </c>
      <c r="H12" s="127"/>
      <c r="I12" s="36">
        <v>557040</v>
      </c>
      <c r="J12" s="36">
        <v>105838</v>
      </c>
      <c r="K12" s="14">
        <f>I12+J12</f>
        <v>662878</v>
      </c>
      <c r="L12" s="128">
        <f>K12</f>
        <v>662878</v>
      </c>
      <c r="M12" s="129"/>
      <c r="N12" s="36">
        <v>552000</v>
      </c>
      <c r="O12" s="36">
        <v>104880</v>
      </c>
      <c r="P12" s="36">
        <f>O12+N12</f>
        <v>656880</v>
      </c>
      <c r="Q12" s="128">
        <f>P12</f>
        <v>656880</v>
      </c>
      <c r="R12" s="129"/>
      <c r="S12" s="48">
        <f>(G12+L12+Q12)/3</f>
        <v>646836.66666666663</v>
      </c>
      <c r="T12" s="49">
        <f>S12</f>
        <v>646836.66666666663</v>
      </c>
    </row>
    <row r="13" spans="1:20" ht="42" customHeight="1" x14ac:dyDescent="0.25">
      <c r="A13" s="116" t="s">
        <v>12</v>
      </c>
      <c r="B13" s="117" t="s">
        <v>1</v>
      </c>
      <c r="C13" s="117">
        <v>200</v>
      </c>
      <c r="D13" s="120" t="s">
        <v>39</v>
      </c>
      <c r="E13" s="120"/>
      <c r="F13" s="120"/>
      <c r="G13" s="120"/>
      <c r="H13" s="120"/>
      <c r="I13" s="121" t="s">
        <v>97</v>
      </c>
      <c r="J13" s="121"/>
      <c r="K13" s="121"/>
      <c r="L13" s="121"/>
      <c r="M13" s="121"/>
      <c r="N13" s="122" t="s">
        <v>98</v>
      </c>
      <c r="O13" s="122"/>
      <c r="P13" s="122"/>
      <c r="Q13" s="122"/>
      <c r="R13" s="123"/>
      <c r="S13" s="48"/>
      <c r="T13" s="53"/>
    </row>
    <row r="14" spans="1:20" ht="16.5" customHeight="1" x14ac:dyDescent="0.25">
      <c r="A14" s="116"/>
      <c r="B14" s="118"/>
      <c r="C14" s="118"/>
      <c r="D14" s="47" t="s">
        <v>3</v>
      </c>
      <c r="E14" s="47" t="s">
        <v>95</v>
      </c>
      <c r="F14" s="47" t="s">
        <v>4</v>
      </c>
      <c r="G14" s="124" t="s">
        <v>96</v>
      </c>
      <c r="H14" s="125"/>
      <c r="I14" s="47" t="s">
        <v>3</v>
      </c>
      <c r="J14" s="47" t="s">
        <v>95</v>
      </c>
      <c r="K14" s="47" t="s">
        <v>4</v>
      </c>
      <c r="L14" s="124" t="s">
        <v>96</v>
      </c>
      <c r="M14" s="125"/>
      <c r="N14" s="47" t="s">
        <v>3</v>
      </c>
      <c r="O14" s="47" t="s">
        <v>95</v>
      </c>
      <c r="P14" s="47" t="s">
        <v>4</v>
      </c>
      <c r="Q14" s="124" t="s">
        <v>96</v>
      </c>
      <c r="R14" s="125"/>
      <c r="S14" s="48"/>
      <c r="T14" s="49"/>
    </row>
    <row r="15" spans="1:20" x14ac:dyDescent="0.25">
      <c r="A15" s="116"/>
      <c r="B15" s="119"/>
      <c r="C15" s="119"/>
      <c r="D15" s="36">
        <v>1304100</v>
      </c>
      <c r="E15" s="36">
        <v>247779</v>
      </c>
      <c r="F15" s="36">
        <f>E15+D15</f>
        <v>1551879</v>
      </c>
      <c r="G15" s="126">
        <v>1551879</v>
      </c>
      <c r="H15" s="127"/>
      <c r="I15" s="36">
        <v>1392600</v>
      </c>
      <c r="J15" s="36">
        <v>264594</v>
      </c>
      <c r="K15" s="36">
        <v>1657194</v>
      </c>
      <c r="L15" s="126">
        <v>1657194</v>
      </c>
      <c r="M15" s="127"/>
      <c r="N15" s="13">
        <v>1380000</v>
      </c>
      <c r="O15" s="11">
        <f>N15*0.19</f>
        <v>262200</v>
      </c>
      <c r="P15" s="14">
        <f>O15+N15</f>
        <v>1642200</v>
      </c>
      <c r="Q15" s="128">
        <f>P15</f>
        <v>1642200</v>
      </c>
      <c r="R15" s="129"/>
      <c r="S15" s="48">
        <f>(Q15+L15+G15)/3</f>
        <v>1617091</v>
      </c>
      <c r="T15" s="49">
        <f>S15</f>
        <v>1617091</v>
      </c>
    </row>
    <row r="16" spans="1:20" ht="75" customHeight="1" x14ac:dyDescent="0.25">
      <c r="A16" s="116" t="s">
        <v>13</v>
      </c>
      <c r="B16" s="117" t="s">
        <v>1</v>
      </c>
      <c r="C16" s="117">
        <v>1</v>
      </c>
      <c r="D16" s="130" t="s">
        <v>39</v>
      </c>
      <c r="E16" s="130"/>
      <c r="F16" s="130"/>
      <c r="G16" s="130"/>
      <c r="H16" s="130"/>
      <c r="I16" s="121" t="s">
        <v>97</v>
      </c>
      <c r="J16" s="121"/>
      <c r="K16" s="121"/>
      <c r="L16" s="121"/>
      <c r="M16" s="121"/>
      <c r="N16" s="122" t="s">
        <v>98</v>
      </c>
      <c r="O16" s="122"/>
      <c r="P16" s="122"/>
      <c r="Q16" s="122"/>
      <c r="R16" s="123"/>
      <c r="S16" s="48">
        <f>(Q16+L16+G16)/3</f>
        <v>0</v>
      </c>
      <c r="T16" s="49"/>
    </row>
    <row r="17" spans="1:20" ht="18.75" customHeight="1" x14ac:dyDescent="0.25">
      <c r="A17" s="116"/>
      <c r="B17" s="118"/>
      <c r="C17" s="118"/>
      <c r="D17" s="47" t="s">
        <v>3</v>
      </c>
      <c r="E17" s="47" t="s">
        <v>95</v>
      </c>
      <c r="F17" s="47" t="s">
        <v>4</v>
      </c>
      <c r="G17" s="124" t="s">
        <v>96</v>
      </c>
      <c r="H17" s="125"/>
      <c r="I17" s="47" t="s">
        <v>3</v>
      </c>
      <c r="J17" s="47" t="s">
        <v>95</v>
      </c>
      <c r="K17" s="47" t="s">
        <v>4</v>
      </c>
      <c r="L17" s="124" t="s">
        <v>96</v>
      </c>
      <c r="M17" s="125"/>
      <c r="N17" s="47" t="s">
        <v>3</v>
      </c>
      <c r="O17" s="47" t="s">
        <v>95</v>
      </c>
      <c r="P17" s="47" t="s">
        <v>4</v>
      </c>
      <c r="Q17" s="124" t="s">
        <v>96</v>
      </c>
      <c r="R17" s="125"/>
      <c r="S17" s="48"/>
      <c r="T17" s="49"/>
    </row>
    <row r="18" spans="1:20" x14ac:dyDescent="0.25">
      <c r="A18" s="116"/>
      <c r="B18" s="119"/>
      <c r="C18" s="119"/>
      <c r="D18" s="36">
        <v>465435</v>
      </c>
      <c r="E18" s="36">
        <v>86723</v>
      </c>
      <c r="F18" s="9">
        <f>E18+D18</f>
        <v>552158</v>
      </c>
      <c r="G18" s="139">
        <f>F18</f>
        <v>552158</v>
      </c>
      <c r="H18" s="140"/>
      <c r="I18" s="36">
        <v>487410</v>
      </c>
      <c r="J18" s="36">
        <v>92608</v>
      </c>
      <c r="K18" s="36">
        <f>I18+J18</f>
        <v>580018</v>
      </c>
      <c r="L18" s="139">
        <f>K18</f>
        <v>580018</v>
      </c>
      <c r="M18" s="141"/>
      <c r="N18" s="36">
        <v>483000</v>
      </c>
      <c r="O18" s="14">
        <f>N18*0.19</f>
        <v>91770</v>
      </c>
      <c r="P18" s="14">
        <f>O18+N18</f>
        <v>574770</v>
      </c>
      <c r="Q18" s="128">
        <f>P18</f>
        <v>574770</v>
      </c>
      <c r="R18" s="129"/>
      <c r="S18" s="48">
        <f>(Q18+L18+G18)/3</f>
        <v>568982</v>
      </c>
      <c r="T18" s="49">
        <f>S18</f>
        <v>568982</v>
      </c>
    </row>
    <row r="19" spans="1:20" x14ac:dyDescent="0.25">
      <c r="A19" s="82" t="s">
        <v>118</v>
      </c>
      <c r="B19" s="73"/>
      <c r="C19" s="76"/>
      <c r="D19" s="77"/>
      <c r="E19" s="77"/>
      <c r="F19" s="78"/>
      <c r="G19" s="79"/>
      <c r="H19" s="96"/>
      <c r="I19" s="77"/>
      <c r="J19" s="77"/>
      <c r="K19" s="77"/>
      <c r="L19" s="79"/>
      <c r="M19" s="79"/>
      <c r="N19" s="77"/>
      <c r="O19" s="80"/>
      <c r="P19" s="80"/>
      <c r="Q19" s="80"/>
      <c r="R19" s="80"/>
      <c r="S19" s="81"/>
      <c r="T19" s="49"/>
    </row>
    <row r="20" spans="1:20" s="59" customFormat="1" x14ac:dyDescent="0.25">
      <c r="A20" s="83" t="s">
        <v>6</v>
      </c>
      <c r="B20" s="131"/>
      <c r="C20" s="132"/>
      <c r="D20" s="132"/>
      <c r="E20" s="132"/>
      <c r="F20" s="132"/>
      <c r="G20" s="132"/>
      <c r="H20" s="132"/>
      <c r="I20" s="132"/>
      <c r="J20" s="132"/>
      <c r="K20" s="132"/>
      <c r="L20" s="132"/>
      <c r="M20" s="132"/>
      <c r="N20" s="132"/>
      <c r="O20" s="132"/>
      <c r="P20" s="132"/>
      <c r="Q20" s="132"/>
      <c r="R20" s="132"/>
      <c r="S20" s="133"/>
      <c r="T20" s="58"/>
    </row>
    <row r="21" spans="1:20" ht="24" customHeight="1" x14ac:dyDescent="0.25">
      <c r="A21" s="134" t="s">
        <v>119</v>
      </c>
      <c r="B21" s="117" t="s">
        <v>120</v>
      </c>
      <c r="C21" s="117">
        <v>10</v>
      </c>
      <c r="D21" s="135" t="s">
        <v>132</v>
      </c>
      <c r="E21" s="135"/>
      <c r="F21" s="135"/>
      <c r="G21" s="135"/>
      <c r="H21" s="135"/>
      <c r="I21" s="136"/>
      <c r="J21" s="136"/>
      <c r="K21" s="136"/>
      <c r="L21" s="136"/>
      <c r="M21" s="136"/>
      <c r="N21" s="137"/>
      <c r="O21" s="137"/>
      <c r="P21" s="137"/>
      <c r="Q21" s="137"/>
      <c r="R21" s="138"/>
      <c r="S21" s="48"/>
      <c r="T21" s="49"/>
    </row>
    <row r="22" spans="1:20" ht="29.25" customHeight="1" x14ac:dyDescent="0.25">
      <c r="A22" s="134"/>
      <c r="B22" s="119"/>
      <c r="C22" s="119"/>
      <c r="D22" s="87">
        <v>70000</v>
      </c>
      <c r="E22" s="87">
        <f>(D22*0.84)/100</f>
        <v>588</v>
      </c>
      <c r="F22" s="40">
        <f>E22+D22</f>
        <v>70588</v>
      </c>
      <c r="G22" s="15">
        <v>0</v>
      </c>
      <c r="H22" s="40">
        <f>G22+F22</f>
        <v>70588</v>
      </c>
      <c r="I22" s="8">
        <v>0</v>
      </c>
      <c r="J22" s="4">
        <v>0</v>
      </c>
      <c r="K22" s="14">
        <f>(I22*J22)/100</f>
        <v>0</v>
      </c>
      <c r="L22" s="14">
        <f>K22+J22+I22</f>
        <v>0</v>
      </c>
      <c r="M22" s="14">
        <f>L22*C22</f>
        <v>0</v>
      </c>
      <c r="N22" s="13">
        <v>0</v>
      </c>
      <c r="O22" s="10">
        <v>0.84</v>
      </c>
      <c r="P22" s="14">
        <f>(N22*O22)/100</f>
        <v>0</v>
      </c>
      <c r="Q22" s="14">
        <f>N22+P22</f>
        <v>0</v>
      </c>
      <c r="R22" s="27">
        <f>Q22*C22</f>
        <v>0</v>
      </c>
      <c r="S22" s="48">
        <f>(Q22+L22+G22)/3</f>
        <v>0</v>
      </c>
      <c r="T22" s="49">
        <f>H22*10</f>
        <v>705880</v>
      </c>
    </row>
    <row r="23" spans="1:20" ht="26.25" customHeight="1" x14ac:dyDescent="0.25">
      <c r="A23" s="134" t="s">
        <v>121</v>
      </c>
      <c r="B23" s="117" t="s">
        <v>123</v>
      </c>
      <c r="C23" s="117">
        <v>1</v>
      </c>
      <c r="D23" s="146" t="s">
        <v>136</v>
      </c>
      <c r="E23" s="146"/>
      <c r="F23" s="146"/>
      <c r="G23" s="146"/>
      <c r="H23" s="146"/>
      <c r="I23" s="136" t="s">
        <v>137</v>
      </c>
      <c r="J23" s="136"/>
      <c r="K23" s="136"/>
      <c r="L23" s="136"/>
      <c r="M23" s="136"/>
      <c r="N23" s="150"/>
      <c r="O23" s="151"/>
      <c r="P23" s="151"/>
      <c r="Q23" s="151"/>
      <c r="R23" s="152"/>
      <c r="S23" s="48">
        <f>(Q23+L23+G23)/3</f>
        <v>0</v>
      </c>
      <c r="T23" s="49"/>
    </row>
    <row r="24" spans="1:20" ht="41.25" customHeight="1" x14ac:dyDescent="0.25">
      <c r="A24" s="134"/>
      <c r="B24" s="119"/>
      <c r="C24" s="119"/>
      <c r="D24" s="8">
        <v>4700000</v>
      </c>
      <c r="E24" s="13"/>
      <c r="F24" s="13"/>
      <c r="G24" s="8">
        <v>0</v>
      </c>
      <c r="H24" s="13">
        <v>4700000</v>
      </c>
      <c r="I24" s="36">
        <v>5300000</v>
      </c>
      <c r="J24" s="37"/>
      <c r="K24" s="37"/>
      <c r="L24" s="36">
        <v>0</v>
      </c>
      <c r="M24" s="37">
        <v>5300000</v>
      </c>
      <c r="N24" s="36"/>
      <c r="O24" s="36">
        <v>0</v>
      </c>
      <c r="P24" s="36"/>
      <c r="Q24" s="36">
        <v>0</v>
      </c>
      <c r="R24" s="90">
        <v>0</v>
      </c>
      <c r="S24" s="48">
        <f>(Q24+L24+G24)/3</f>
        <v>0</v>
      </c>
      <c r="T24" s="49">
        <f>(H24+M24)/2</f>
        <v>5000000</v>
      </c>
    </row>
    <row r="25" spans="1:20" ht="30" customHeight="1" x14ac:dyDescent="0.25">
      <c r="A25" s="142" t="s">
        <v>122</v>
      </c>
      <c r="B25" s="117" t="s">
        <v>123</v>
      </c>
      <c r="C25" s="144">
        <v>1</v>
      </c>
      <c r="D25" s="146" t="s">
        <v>138</v>
      </c>
      <c r="E25" s="146"/>
      <c r="F25" s="146"/>
      <c r="G25" s="146"/>
      <c r="H25" s="146"/>
      <c r="I25" s="147" t="s">
        <v>139</v>
      </c>
      <c r="J25" s="148"/>
      <c r="K25" s="148"/>
      <c r="L25" s="148"/>
      <c r="M25" s="149"/>
      <c r="N25" s="150"/>
      <c r="O25" s="151"/>
      <c r="P25" s="151"/>
      <c r="Q25" s="151"/>
      <c r="R25" s="152"/>
      <c r="S25" s="55"/>
      <c r="T25" s="56"/>
    </row>
    <row r="26" spans="1:20" ht="65.25" customHeight="1" x14ac:dyDescent="0.25">
      <c r="A26" s="143"/>
      <c r="B26" s="119"/>
      <c r="C26" s="145"/>
      <c r="D26" s="11">
        <v>1500000</v>
      </c>
      <c r="E26" s="11"/>
      <c r="F26" s="11"/>
      <c r="G26" s="11">
        <v>0</v>
      </c>
      <c r="H26" s="11">
        <f>D26*C25</f>
        <v>1500000</v>
      </c>
      <c r="I26" s="19">
        <v>2000000</v>
      </c>
      <c r="J26" s="17"/>
      <c r="K26" s="17"/>
      <c r="L26" s="19">
        <v>0</v>
      </c>
      <c r="M26" s="19">
        <f>I26*C25</f>
        <v>2000000</v>
      </c>
      <c r="N26" s="19">
        <v>0</v>
      </c>
      <c r="O26" s="19"/>
      <c r="P26" s="19"/>
      <c r="Q26" s="19">
        <v>0</v>
      </c>
      <c r="R26" s="29">
        <f>N26*C25</f>
        <v>0</v>
      </c>
      <c r="S26" s="48">
        <f>(G26+Q26+L26)/3</f>
        <v>0</v>
      </c>
      <c r="T26" s="49">
        <f>(H26+M26)/2</f>
        <v>1750000</v>
      </c>
    </row>
    <row r="27" spans="1:20" ht="34.5" customHeight="1" x14ac:dyDescent="0.25">
      <c r="A27" s="142" t="s">
        <v>124</v>
      </c>
      <c r="B27" s="117" t="s">
        <v>123</v>
      </c>
      <c r="C27" s="144">
        <v>1</v>
      </c>
      <c r="D27" s="146" t="s">
        <v>140</v>
      </c>
      <c r="E27" s="146"/>
      <c r="F27" s="146"/>
      <c r="G27" s="146"/>
      <c r="H27" s="146"/>
      <c r="I27" s="147" t="s">
        <v>141</v>
      </c>
      <c r="J27" s="148"/>
      <c r="K27" s="148"/>
      <c r="L27" s="148"/>
      <c r="M27" s="149"/>
      <c r="N27" s="150"/>
      <c r="O27" s="151"/>
      <c r="P27" s="151"/>
      <c r="Q27" s="151"/>
      <c r="R27" s="152"/>
      <c r="S27" s="55"/>
      <c r="T27" s="56"/>
    </row>
    <row r="28" spans="1:20" ht="66" customHeight="1" x14ac:dyDescent="0.25">
      <c r="A28" s="143"/>
      <c r="B28" s="119"/>
      <c r="C28" s="145"/>
      <c r="D28" s="11">
        <v>1500000</v>
      </c>
      <c r="E28" s="11"/>
      <c r="F28" s="11"/>
      <c r="G28" s="11"/>
      <c r="H28" s="11">
        <v>1500000</v>
      </c>
      <c r="I28" s="19">
        <v>2300000</v>
      </c>
      <c r="J28" s="17"/>
      <c r="K28" s="17"/>
      <c r="L28" s="17"/>
      <c r="M28" s="20">
        <v>2300000</v>
      </c>
      <c r="N28" s="19">
        <v>0</v>
      </c>
      <c r="O28" s="19"/>
      <c r="P28" s="19"/>
      <c r="Q28" s="19"/>
      <c r="R28" s="29">
        <v>0</v>
      </c>
      <c r="S28" s="48">
        <v>0</v>
      </c>
      <c r="T28" s="49">
        <f>(H28+M28)/2</f>
        <v>1900000</v>
      </c>
    </row>
    <row r="29" spans="1:20" ht="30.75" customHeight="1" x14ac:dyDescent="0.25">
      <c r="A29" s="142" t="s">
        <v>125</v>
      </c>
      <c r="B29" s="117" t="s">
        <v>123</v>
      </c>
      <c r="C29" s="144">
        <v>1</v>
      </c>
      <c r="D29" s="146" t="s">
        <v>142</v>
      </c>
      <c r="E29" s="146"/>
      <c r="F29" s="146"/>
      <c r="G29" s="146"/>
      <c r="H29" s="146"/>
      <c r="I29" s="147" t="s">
        <v>143</v>
      </c>
      <c r="J29" s="148"/>
      <c r="K29" s="148"/>
      <c r="L29" s="148"/>
      <c r="M29" s="149"/>
      <c r="N29" s="150"/>
      <c r="O29" s="151"/>
      <c r="P29" s="151"/>
      <c r="Q29" s="151"/>
      <c r="R29" s="152"/>
      <c r="S29" s="48">
        <f>(Q29+L29+G29)/3</f>
        <v>0</v>
      </c>
      <c r="T29" s="49"/>
    </row>
    <row r="30" spans="1:20" ht="53.25" customHeight="1" x14ac:dyDescent="0.25">
      <c r="A30" s="143"/>
      <c r="B30" s="119"/>
      <c r="C30" s="145"/>
      <c r="D30" s="11">
        <v>1600000</v>
      </c>
      <c r="E30" s="11"/>
      <c r="F30" s="11"/>
      <c r="G30" s="11"/>
      <c r="H30" s="11">
        <v>1600000</v>
      </c>
      <c r="I30" s="19">
        <v>1200000</v>
      </c>
      <c r="J30" s="19"/>
      <c r="K30" s="19"/>
      <c r="L30" s="19"/>
      <c r="M30" s="19">
        <v>1200000</v>
      </c>
      <c r="N30" s="29">
        <v>0</v>
      </c>
      <c r="O30" s="19"/>
      <c r="P30" s="19"/>
      <c r="Q30" s="19"/>
      <c r="R30" s="29">
        <v>0</v>
      </c>
      <c r="S30" s="48"/>
      <c r="T30" s="49">
        <f>(H30+M30)/2</f>
        <v>1400000</v>
      </c>
    </row>
    <row r="31" spans="1:20" ht="30.75" customHeight="1" x14ac:dyDescent="0.25">
      <c r="A31" s="142" t="s">
        <v>126</v>
      </c>
      <c r="B31" s="117" t="s">
        <v>123</v>
      </c>
      <c r="C31" s="144">
        <v>1</v>
      </c>
      <c r="D31" s="146" t="s">
        <v>144</v>
      </c>
      <c r="E31" s="146"/>
      <c r="F31" s="146"/>
      <c r="G31" s="146"/>
      <c r="H31" s="146"/>
      <c r="I31" s="147" t="s">
        <v>145</v>
      </c>
      <c r="J31" s="148"/>
      <c r="K31" s="148"/>
      <c r="L31" s="148"/>
      <c r="M31" s="149"/>
      <c r="N31" s="150"/>
      <c r="O31" s="151"/>
      <c r="P31" s="151"/>
      <c r="Q31" s="151"/>
      <c r="R31" s="152"/>
      <c r="S31" s="48">
        <f>(Q31+L31+G31)/3</f>
        <v>0</v>
      </c>
      <c r="T31" s="49"/>
    </row>
    <row r="32" spans="1:20" ht="38.25" customHeight="1" x14ac:dyDescent="0.25">
      <c r="A32" s="143"/>
      <c r="B32" s="119"/>
      <c r="C32" s="145"/>
      <c r="D32" s="21">
        <v>1320000</v>
      </c>
      <c r="E32" s="21"/>
      <c r="F32" s="21"/>
      <c r="G32" s="21"/>
      <c r="H32" s="21">
        <v>1320000</v>
      </c>
      <c r="I32" s="23">
        <v>1320000</v>
      </c>
      <c r="J32" s="23"/>
      <c r="K32" s="23"/>
      <c r="L32" s="23"/>
      <c r="M32" s="23">
        <v>1320000</v>
      </c>
      <c r="N32" s="24"/>
      <c r="O32" s="24"/>
      <c r="P32" s="24"/>
      <c r="Q32" s="24"/>
      <c r="R32" s="31">
        <f>N32*C32</f>
        <v>0</v>
      </c>
      <c r="S32" s="48">
        <v>0</v>
      </c>
      <c r="T32" s="49">
        <v>1320000</v>
      </c>
    </row>
    <row r="33" spans="1:20" ht="36" customHeight="1" x14ac:dyDescent="0.25">
      <c r="A33" s="153" t="s">
        <v>127</v>
      </c>
      <c r="B33" s="117" t="s">
        <v>123</v>
      </c>
      <c r="C33" s="144">
        <v>2</v>
      </c>
      <c r="D33" s="146" t="s">
        <v>147</v>
      </c>
      <c r="E33" s="146"/>
      <c r="F33" s="146"/>
      <c r="G33" s="146"/>
      <c r="H33" s="146"/>
      <c r="I33" s="147" t="s">
        <v>148</v>
      </c>
      <c r="J33" s="148"/>
      <c r="K33" s="148"/>
      <c r="L33" s="148"/>
      <c r="M33" s="149"/>
      <c r="N33" s="150"/>
      <c r="O33" s="151"/>
      <c r="P33" s="151"/>
      <c r="Q33" s="151"/>
      <c r="R33" s="152"/>
      <c r="S33" s="48">
        <f>(Q33+L33+G33)/3</f>
        <v>0</v>
      </c>
      <c r="T33" s="49"/>
    </row>
    <row r="34" spans="1:20" ht="42" customHeight="1" x14ac:dyDescent="0.25">
      <c r="A34" s="154"/>
      <c r="B34" s="119"/>
      <c r="C34" s="145"/>
      <c r="D34" s="11">
        <v>800000</v>
      </c>
      <c r="E34" s="11"/>
      <c r="F34" s="11"/>
      <c r="G34" s="11"/>
      <c r="H34" s="11">
        <v>800000</v>
      </c>
      <c r="I34" s="19">
        <v>700000</v>
      </c>
      <c r="J34" s="19"/>
      <c r="K34" s="19"/>
      <c r="L34" s="19"/>
      <c r="M34" s="19">
        <v>700000</v>
      </c>
      <c r="N34" s="22"/>
      <c r="O34" s="22"/>
      <c r="P34" s="22"/>
      <c r="Q34" s="22"/>
      <c r="R34" s="30">
        <f>N34*C34</f>
        <v>0</v>
      </c>
      <c r="S34" s="49">
        <f>(M34+H34)/2</f>
        <v>750000</v>
      </c>
      <c r="T34" s="49">
        <f>S34*C33</f>
        <v>1500000</v>
      </c>
    </row>
    <row r="35" spans="1:20" ht="30" customHeight="1" x14ac:dyDescent="0.25">
      <c r="A35" s="156" t="s">
        <v>128</v>
      </c>
      <c r="B35" s="117" t="s">
        <v>123</v>
      </c>
      <c r="C35" s="144">
        <v>10</v>
      </c>
      <c r="D35" s="146" t="s">
        <v>146</v>
      </c>
      <c r="E35" s="146"/>
      <c r="F35" s="146"/>
      <c r="G35" s="146"/>
      <c r="H35" s="146"/>
      <c r="I35" s="147" t="s">
        <v>140</v>
      </c>
      <c r="J35" s="148"/>
      <c r="K35" s="148"/>
      <c r="L35" s="148"/>
      <c r="M35" s="149"/>
      <c r="N35" s="150"/>
      <c r="O35" s="151"/>
      <c r="P35" s="151"/>
      <c r="Q35" s="151"/>
      <c r="R35" s="152"/>
      <c r="S35" s="48">
        <f>(Q35+L35+G35)/3</f>
        <v>0</v>
      </c>
      <c r="T35" s="49"/>
    </row>
    <row r="36" spans="1:20" ht="37.5" customHeight="1" x14ac:dyDescent="0.25">
      <c r="A36" s="157"/>
      <c r="B36" s="119"/>
      <c r="C36" s="145"/>
      <c r="D36" s="11">
        <v>400000</v>
      </c>
      <c r="E36" s="11"/>
      <c r="F36" s="11"/>
      <c r="G36" s="11"/>
      <c r="H36" s="11">
        <v>400000</v>
      </c>
      <c r="I36" s="11">
        <v>400000</v>
      </c>
      <c r="J36" s="19"/>
      <c r="K36" s="19"/>
      <c r="L36" s="19"/>
      <c r="M36" s="11">
        <v>400000</v>
      </c>
      <c r="N36" s="22"/>
      <c r="O36" s="22"/>
      <c r="P36" s="22"/>
      <c r="Q36" s="22"/>
      <c r="R36" s="30">
        <f>N36*C36</f>
        <v>0</v>
      </c>
      <c r="S36" s="48">
        <v>0</v>
      </c>
      <c r="T36" s="49">
        <f>M36*10</f>
        <v>4000000</v>
      </c>
    </row>
    <row r="37" spans="1:20" ht="30" customHeight="1" x14ac:dyDescent="0.25">
      <c r="A37" s="155" t="s">
        <v>129</v>
      </c>
      <c r="B37" s="117" t="s">
        <v>123</v>
      </c>
      <c r="C37" s="144">
        <v>1</v>
      </c>
      <c r="D37" s="146" t="s">
        <v>149</v>
      </c>
      <c r="E37" s="146"/>
      <c r="F37" s="146"/>
      <c r="G37" s="146"/>
      <c r="H37" s="146"/>
      <c r="I37" s="147" t="s">
        <v>150</v>
      </c>
      <c r="J37" s="148"/>
      <c r="K37" s="148"/>
      <c r="L37" s="148"/>
      <c r="M37" s="149"/>
      <c r="N37" s="150"/>
      <c r="O37" s="151"/>
      <c r="P37" s="151"/>
      <c r="Q37" s="151"/>
      <c r="R37" s="152"/>
      <c r="S37" s="48">
        <f>(R37+M37+H37)/3</f>
        <v>0</v>
      </c>
      <c r="T37" s="49">
        <f>S37*C37</f>
        <v>0</v>
      </c>
    </row>
    <row r="38" spans="1:20" ht="25.5" customHeight="1" x14ac:dyDescent="0.25">
      <c r="A38" s="155"/>
      <c r="B38" s="119"/>
      <c r="C38" s="145"/>
      <c r="D38" s="11">
        <v>1000000</v>
      </c>
      <c r="E38" s="11">
        <v>0</v>
      </c>
      <c r="F38" s="11">
        <f>(D38*E38)/100</f>
        <v>0</v>
      </c>
      <c r="G38" s="11">
        <v>0</v>
      </c>
      <c r="H38" s="11">
        <v>1000000</v>
      </c>
      <c r="I38" s="11">
        <v>1200000</v>
      </c>
      <c r="J38" s="11">
        <v>0</v>
      </c>
      <c r="K38" s="11">
        <f>(I38*J38)/100</f>
        <v>0</v>
      </c>
      <c r="L38" s="11">
        <v>0</v>
      </c>
      <c r="M38" s="11">
        <v>1200000</v>
      </c>
      <c r="N38" s="17">
        <v>0</v>
      </c>
      <c r="O38" s="11">
        <v>0</v>
      </c>
      <c r="P38" s="11">
        <f>(N38*O38)/100</f>
        <v>0</v>
      </c>
      <c r="Q38" s="11">
        <f>N38+P38</f>
        <v>0</v>
      </c>
      <c r="R38" s="32">
        <f>N38*C37</f>
        <v>0</v>
      </c>
      <c r="S38" s="48">
        <f>(Q38+L38+G38)/3</f>
        <v>0</v>
      </c>
      <c r="T38" s="49">
        <f>(H38+M38)/2</f>
        <v>1100000</v>
      </c>
    </row>
    <row r="39" spans="1:20" ht="25.5" customHeight="1" x14ac:dyDescent="0.25">
      <c r="A39" s="153" t="s">
        <v>158</v>
      </c>
      <c r="B39" s="117" t="s">
        <v>123</v>
      </c>
      <c r="C39" s="144">
        <v>1</v>
      </c>
      <c r="D39" s="146" t="s">
        <v>155</v>
      </c>
      <c r="E39" s="146"/>
      <c r="F39" s="146"/>
      <c r="G39" s="146"/>
      <c r="H39" s="146"/>
      <c r="I39" s="147"/>
      <c r="J39" s="148"/>
      <c r="K39" s="148"/>
      <c r="L39" s="148"/>
      <c r="M39" s="149"/>
      <c r="N39" s="150"/>
      <c r="O39" s="151"/>
      <c r="P39" s="151"/>
      <c r="Q39" s="151"/>
      <c r="R39" s="152"/>
      <c r="S39" s="48"/>
      <c r="T39" s="49"/>
    </row>
    <row r="40" spans="1:20" ht="25.5" customHeight="1" x14ac:dyDescent="0.25">
      <c r="A40" s="154"/>
      <c r="B40" s="119"/>
      <c r="C40" s="145"/>
      <c r="D40" s="11">
        <v>1000000</v>
      </c>
      <c r="E40" s="11"/>
      <c r="F40" s="11"/>
      <c r="G40" s="11"/>
      <c r="H40" s="11">
        <v>1000000</v>
      </c>
      <c r="I40" s="32">
        <v>1300000</v>
      </c>
      <c r="J40" s="84"/>
      <c r="K40" s="84"/>
      <c r="L40" s="84"/>
      <c r="M40" s="32">
        <v>1300000</v>
      </c>
      <c r="N40" s="28"/>
      <c r="O40" s="84"/>
      <c r="P40" s="84"/>
      <c r="Q40" s="84"/>
      <c r="R40" s="84"/>
      <c r="S40" s="48"/>
      <c r="T40" s="49">
        <f>(H40+M40)/2</f>
        <v>1150000</v>
      </c>
    </row>
    <row r="41" spans="1:20" ht="27" customHeight="1" x14ac:dyDescent="0.25">
      <c r="A41" s="158" t="s">
        <v>130</v>
      </c>
      <c r="B41" s="117" t="s">
        <v>120</v>
      </c>
      <c r="C41" s="144">
        <v>100</v>
      </c>
      <c r="D41" s="146" t="s">
        <v>151</v>
      </c>
      <c r="E41" s="146"/>
      <c r="F41" s="146"/>
      <c r="G41" s="146"/>
      <c r="H41" s="146"/>
      <c r="I41" s="147" t="s">
        <v>97</v>
      </c>
      <c r="J41" s="148"/>
      <c r="K41" s="148"/>
      <c r="L41" s="148"/>
      <c r="M41" s="149"/>
      <c r="N41" s="150" t="s">
        <v>98</v>
      </c>
      <c r="O41" s="151"/>
      <c r="P41" s="151"/>
      <c r="Q41" s="151"/>
      <c r="R41" s="152"/>
      <c r="S41" s="48">
        <f>(Q41+L41+G41)/3</f>
        <v>0</v>
      </c>
      <c r="T41" s="49"/>
    </row>
    <row r="42" spans="1:20" ht="33.75" customHeight="1" x14ac:dyDescent="0.25">
      <c r="A42" s="159"/>
      <c r="B42" s="119"/>
      <c r="C42" s="145"/>
      <c r="D42" s="36">
        <v>8786</v>
      </c>
      <c r="E42" s="36">
        <v>1669</v>
      </c>
      <c r="F42" s="36">
        <f>E42+D42</f>
        <v>10455</v>
      </c>
      <c r="G42" s="36">
        <f>F42*C41</f>
        <v>1045500</v>
      </c>
      <c r="H42" s="36">
        <v>1045500</v>
      </c>
      <c r="I42" s="36">
        <v>9196</v>
      </c>
      <c r="J42" s="36">
        <v>1747</v>
      </c>
      <c r="K42" s="36">
        <f>J42+I42</f>
        <v>10943</v>
      </c>
      <c r="L42" s="36">
        <f>K42*C42</f>
        <v>0</v>
      </c>
      <c r="M42" s="50">
        <f>K42*C41</f>
        <v>1094300</v>
      </c>
      <c r="N42" s="36">
        <v>9200</v>
      </c>
      <c r="O42" s="36">
        <v>1748</v>
      </c>
      <c r="P42" s="36">
        <f>O42+N42</f>
        <v>10948</v>
      </c>
      <c r="Q42" s="37">
        <f>P42*C42</f>
        <v>0</v>
      </c>
      <c r="R42" s="37">
        <f>P42*C41</f>
        <v>1094800</v>
      </c>
      <c r="S42" s="48">
        <f>(D42+I42+N42)/3</f>
        <v>9060.6666666666661</v>
      </c>
      <c r="T42" s="49">
        <f>S42*100</f>
        <v>906066.66666666663</v>
      </c>
    </row>
    <row r="43" spans="1:20" ht="15.75" customHeight="1" x14ac:dyDescent="0.25">
      <c r="A43" s="158" t="s">
        <v>131</v>
      </c>
      <c r="B43" s="117" t="s">
        <v>123</v>
      </c>
      <c r="C43" s="144">
        <v>1</v>
      </c>
      <c r="D43" s="146" t="s">
        <v>132</v>
      </c>
      <c r="E43" s="146"/>
      <c r="F43" s="146"/>
      <c r="G43" s="146"/>
      <c r="H43" s="146"/>
      <c r="I43" s="147"/>
      <c r="J43" s="148"/>
      <c r="K43" s="148"/>
      <c r="L43" s="148"/>
      <c r="M43" s="149"/>
      <c r="N43" s="150"/>
      <c r="O43" s="151"/>
      <c r="P43" s="151"/>
      <c r="Q43" s="151"/>
      <c r="R43" s="152"/>
      <c r="S43" s="48"/>
      <c r="T43" s="49"/>
    </row>
    <row r="44" spans="1:20" ht="200.25" customHeight="1" x14ac:dyDescent="0.25">
      <c r="A44" s="159"/>
      <c r="B44" s="119"/>
      <c r="C44" s="145"/>
      <c r="D44" s="42">
        <v>2500000</v>
      </c>
      <c r="E44" s="42">
        <f>(D44*0.84)/100</f>
        <v>21000</v>
      </c>
      <c r="F44" s="40">
        <f>E44+D44</f>
        <v>2521000</v>
      </c>
      <c r="G44" s="42">
        <f>F44</f>
        <v>2521000</v>
      </c>
      <c r="H44" s="8">
        <f>G44*C43</f>
        <v>2521000</v>
      </c>
      <c r="I44" s="17"/>
      <c r="J44" s="17"/>
      <c r="K44" s="17"/>
      <c r="L44" s="17"/>
      <c r="M44" s="17"/>
      <c r="N44" s="17"/>
      <c r="O44" s="17"/>
      <c r="P44" s="17"/>
      <c r="Q44" s="17"/>
      <c r="R44" s="28"/>
      <c r="S44" s="48"/>
      <c r="T44" s="49">
        <f>H44</f>
        <v>2521000</v>
      </c>
    </row>
    <row r="45" spans="1:20" ht="27" customHeight="1" x14ac:dyDescent="0.25">
      <c r="A45" s="153" t="s">
        <v>133</v>
      </c>
      <c r="B45" s="160" t="s">
        <v>120</v>
      </c>
      <c r="C45" s="160">
        <v>2</v>
      </c>
      <c r="D45" s="146" t="s">
        <v>152</v>
      </c>
      <c r="E45" s="146"/>
      <c r="F45" s="146"/>
      <c r="G45" s="146"/>
      <c r="H45" s="146"/>
      <c r="I45" s="147" t="s">
        <v>153</v>
      </c>
      <c r="J45" s="148"/>
      <c r="K45" s="148"/>
      <c r="L45" s="148"/>
      <c r="M45" s="149"/>
      <c r="N45" s="150"/>
      <c r="O45" s="151"/>
      <c r="P45" s="151"/>
      <c r="Q45" s="151"/>
      <c r="R45" s="152"/>
      <c r="S45" s="48"/>
      <c r="T45" s="49"/>
    </row>
    <row r="46" spans="1:20" ht="37.5" customHeight="1" x14ac:dyDescent="0.25">
      <c r="A46" s="154"/>
      <c r="B46" s="161"/>
      <c r="C46" s="161"/>
      <c r="D46" s="19">
        <v>100000</v>
      </c>
      <c r="E46" s="19"/>
      <c r="F46" s="19"/>
      <c r="G46" s="19"/>
      <c r="H46" s="19">
        <v>100000</v>
      </c>
      <c r="I46" s="19">
        <v>300000</v>
      </c>
      <c r="J46" s="19"/>
      <c r="K46" s="19"/>
      <c r="L46" s="19"/>
      <c r="M46" s="19">
        <v>300000</v>
      </c>
      <c r="N46" s="19"/>
      <c r="O46" s="19"/>
      <c r="P46" s="19"/>
      <c r="Q46" s="19"/>
      <c r="R46" s="19"/>
      <c r="S46" s="48"/>
      <c r="T46" s="49">
        <f>(H46+M46)/2</f>
        <v>200000</v>
      </c>
    </row>
    <row r="47" spans="1:20" ht="25.5" customHeight="1" x14ac:dyDescent="0.25">
      <c r="A47" s="142" t="s">
        <v>134</v>
      </c>
      <c r="B47" s="117" t="s">
        <v>123</v>
      </c>
      <c r="C47" s="144">
        <v>1</v>
      </c>
      <c r="D47" s="146" t="s">
        <v>154</v>
      </c>
      <c r="E47" s="146"/>
      <c r="F47" s="146"/>
      <c r="G47" s="146"/>
      <c r="H47" s="146"/>
      <c r="I47" s="147" t="s">
        <v>155</v>
      </c>
      <c r="J47" s="148"/>
      <c r="K47" s="148"/>
      <c r="L47" s="148"/>
      <c r="M47" s="149"/>
      <c r="N47" s="150"/>
      <c r="O47" s="151"/>
      <c r="P47" s="151"/>
      <c r="Q47" s="151"/>
      <c r="R47" s="152"/>
      <c r="S47" s="48"/>
      <c r="T47" s="49"/>
    </row>
    <row r="48" spans="1:20" ht="90" customHeight="1" x14ac:dyDescent="0.25">
      <c r="A48" s="143"/>
      <c r="B48" s="119"/>
      <c r="C48" s="145"/>
      <c r="D48" s="13">
        <v>2600000</v>
      </c>
      <c r="E48" s="13"/>
      <c r="F48" s="13"/>
      <c r="G48" s="13">
        <v>0</v>
      </c>
      <c r="H48" s="13">
        <v>2600000</v>
      </c>
      <c r="I48" s="48">
        <v>1245000</v>
      </c>
      <c r="J48" s="48"/>
      <c r="K48" s="48"/>
      <c r="L48" s="48">
        <v>0</v>
      </c>
      <c r="M48" s="48">
        <v>1245000</v>
      </c>
      <c r="N48" s="48">
        <v>0</v>
      </c>
      <c r="O48" s="48"/>
      <c r="P48" s="48"/>
      <c r="Q48" s="48">
        <v>0</v>
      </c>
      <c r="R48" s="48">
        <f>Q48*C48</f>
        <v>0</v>
      </c>
      <c r="S48" s="48">
        <f>(Q48+L48+G48)/3</f>
        <v>0</v>
      </c>
      <c r="T48" s="49">
        <f>(H48+M48)/2</f>
        <v>1922500</v>
      </c>
    </row>
    <row r="49" spans="1:20" ht="30.75" customHeight="1" x14ac:dyDescent="0.25">
      <c r="A49" s="153" t="s">
        <v>159</v>
      </c>
      <c r="B49" s="117" t="s">
        <v>123</v>
      </c>
      <c r="C49" s="144">
        <v>1</v>
      </c>
      <c r="D49" s="146" t="s">
        <v>160</v>
      </c>
      <c r="E49" s="146"/>
      <c r="F49" s="146"/>
      <c r="G49" s="146"/>
      <c r="H49" s="146"/>
      <c r="I49" s="147" t="s">
        <v>157</v>
      </c>
      <c r="J49" s="148"/>
      <c r="K49" s="148"/>
      <c r="L49" s="148"/>
      <c r="M49" s="149"/>
      <c r="N49" s="150"/>
      <c r="O49" s="151"/>
      <c r="P49" s="151"/>
      <c r="Q49" s="151"/>
      <c r="R49" s="152"/>
      <c r="S49" s="48"/>
      <c r="T49" s="49"/>
    </row>
    <row r="50" spans="1:20" ht="70.5" customHeight="1" x14ac:dyDescent="0.25">
      <c r="A50" s="154"/>
      <c r="B50" s="119"/>
      <c r="C50" s="145"/>
      <c r="D50" s="13">
        <v>3000000</v>
      </c>
      <c r="E50" s="13"/>
      <c r="F50" s="13"/>
      <c r="G50" s="13"/>
      <c r="H50" s="13">
        <v>3000000</v>
      </c>
      <c r="I50" s="86">
        <v>3500000</v>
      </c>
      <c r="J50" s="86"/>
      <c r="K50" s="86"/>
      <c r="L50" s="86"/>
      <c r="M50" s="86">
        <v>3500000</v>
      </c>
      <c r="N50" s="54"/>
      <c r="O50" s="85"/>
      <c r="P50" s="85"/>
      <c r="Q50" s="85"/>
      <c r="R50" s="81"/>
      <c r="S50" s="48"/>
      <c r="T50" s="49">
        <f>(H50+M50)/2</f>
        <v>3250000</v>
      </c>
    </row>
    <row r="51" spans="1:20" ht="29.25" customHeight="1" x14ac:dyDescent="0.25">
      <c r="A51" s="153" t="s">
        <v>166</v>
      </c>
      <c r="B51" s="117" t="s">
        <v>123</v>
      </c>
      <c r="C51" s="144">
        <v>1</v>
      </c>
      <c r="D51" s="146" t="s">
        <v>150</v>
      </c>
      <c r="E51" s="146"/>
      <c r="F51" s="146"/>
      <c r="G51" s="146"/>
      <c r="H51" s="146"/>
      <c r="I51" s="147" t="s">
        <v>149</v>
      </c>
      <c r="J51" s="148"/>
      <c r="K51" s="148"/>
      <c r="L51" s="148"/>
      <c r="M51" s="149"/>
      <c r="N51" s="150"/>
      <c r="O51" s="151"/>
      <c r="P51" s="151"/>
      <c r="Q51" s="151"/>
      <c r="R51" s="152"/>
      <c r="S51" s="48"/>
      <c r="T51" s="49"/>
    </row>
    <row r="52" spans="1:20" ht="70.5" customHeight="1" x14ac:dyDescent="0.25">
      <c r="A52" s="154"/>
      <c r="B52" s="119"/>
      <c r="C52" s="145"/>
      <c r="D52" s="13">
        <v>2000000</v>
      </c>
      <c r="E52" s="13"/>
      <c r="F52" s="13"/>
      <c r="G52" s="13"/>
      <c r="H52" s="13">
        <v>2000000</v>
      </c>
      <c r="I52" s="86">
        <v>1500000</v>
      </c>
      <c r="J52" s="86"/>
      <c r="K52" s="86"/>
      <c r="L52" s="86"/>
      <c r="M52" s="86">
        <v>1500000</v>
      </c>
      <c r="N52" s="54"/>
      <c r="O52" s="85"/>
      <c r="P52" s="85"/>
      <c r="Q52" s="85"/>
      <c r="R52" s="81"/>
      <c r="S52" s="48"/>
      <c r="T52" s="49">
        <f>(H52+M52)/2</f>
        <v>1750000</v>
      </c>
    </row>
    <row r="53" spans="1:20" ht="28.5" customHeight="1" x14ac:dyDescent="0.25">
      <c r="A53" s="153" t="s">
        <v>161</v>
      </c>
      <c r="B53" s="117" t="s">
        <v>123</v>
      </c>
      <c r="C53" s="144">
        <v>1</v>
      </c>
      <c r="D53" s="146" t="s">
        <v>162</v>
      </c>
      <c r="E53" s="146"/>
      <c r="F53" s="146"/>
      <c r="G53" s="146"/>
      <c r="H53" s="146"/>
      <c r="I53" s="162" t="s">
        <v>137</v>
      </c>
      <c r="J53" s="162"/>
      <c r="K53" s="162"/>
      <c r="L53" s="162"/>
      <c r="M53" s="162"/>
      <c r="N53" s="150"/>
      <c r="O53" s="151"/>
      <c r="P53" s="151"/>
      <c r="Q53" s="151"/>
      <c r="R53" s="152"/>
      <c r="S53" s="48"/>
      <c r="T53" s="49"/>
    </row>
    <row r="54" spans="1:20" ht="201" customHeight="1" x14ac:dyDescent="0.25">
      <c r="A54" s="154"/>
      <c r="B54" s="119"/>
      <c r="C54" s="145"/>
      <c r="D54" s="13">
        <v>2700000</v>
      </c>
      <c r="E54" s="13"/>
      <c r="F54" s="13"/>
      <c r="G54" s="13"/>
      <c r="H54" s="13">
        <v>2700000</v>
      </c>
      <c r="I54" s="86">
        <v>2640000</v>
      </c>
      <c r="J54" s="86"/>
      <c r="K54" s="86"/>
      <c r="L54" s="86"/>
      <c r="M54" s="86">
        <v>2640000</v>
      </c>
      <c r="N54" s="54"/>
      <c r="O54" s="85"/>
      <c r="P54" s="85"/>
      <c r="Q54" s="85"/>
      <c r="R54" s="81"/>
      <c r="S54" s="48"/>
      <c r="T54" s="49">
        <f>(H54+M54)/2</f>
        <v>2670000</v>
      </c>
    </row>
    <row r="55" spans="1:20" ht="34.5" customHeight="1" x14ac:dyDescent="0.25">
      <c r="A55" s="153" t="s">
        <v>156</v>
      </c>
      <c r="B55" s="117" t="s">
        <v>123</v>
      </c>
      <c r="C55" s="144">
        <v>1</v>
      </c>
      <c r="D55" s="146" t="s">
        <v>137</v>
      </c>
      <c r="E55" s="146"/>
      <c r="F55" s="146"/>
      <c r="G55" s="146"/>
      <c r="H55" s="146"/>
      <c r="I55" s="147" t="s">
        <v>157</v>
      </c>
      <c r="J55" s="148"/>
      <c r="K55" s="148"/>
      <c r="L55" s="148"/>
      <c r="M55" s="149"/>
      <c r="N55" s="150"/>
      <c r="O55" s="151"/>
      <c r="P55" s="151"/>
      <c r="Q55" s="151"/>
      <c r="R55" s="152"/>
      <c r="S55" s="48"/>
      <c r="T55" s="49"/>
    </row>
    <row r="56" spans="1:20" ht="98.25" customHeight="1" x14ac:dyDescent="0.25">
      <c r="A56" s="154"/>
      <c r="B56" s="119"/>
      <c r="C56" s="145"/>
      <c r="D56" s="13">
        <v>840000</v>
      </c>
      <c r="E56" s="13"/>
      <c r="F56" s="13"/>
      <c r="G56" s="13"/>
      <c r="H56" s="13">
        <v>840000</v>
      </c>
      <c r="I56" s="48">
        <v>1000000</v>
      </c>
      <c r="J56" s="48">
        <v>0</v>
      </c>
      <c r="K56" s="48"/>
      <c r="L56" s="48">
        <v>0</v>
      </c>
      <c r="M56" s="48">
        <v>1000000</v>
      </c>
      <c r="N56" s="57">
        <v>0</v>
      </c>
      <c r="O56" s="57"/>
      <c r="P56" s="57"/>
      <c r="Q56" s="57">
        <v>0</v>
      </c>
      <c r="R56" s="57">
        <f>Q56*C56</f>
        <v>0</v>
      </c>
      <c r="S56" s="48">
        <f>(Q56+L56+G56)/3</f>
        <v>0</v>
      </c>
      <c r="T56" s="49">
        <f>(H56+M56)/2</f>
        <v>920000</v>
      </c>
    </row>
    <row r="57" spans="1:20" ht="35.25" customHeight="1" x14ac:dyDescent="0.25">
      <c r="A57" s="153" t="s">
        <v>163</v>
      </c>
      <c r="B57" s="117" t="s">
        <v>123</v>
      </c>
      <c r="C57" s="144">
        <v>70</v>
      </c>
      <c r="D57" s="163" t="s">
        <v>164</v>
      </c>
      <c r="E57" s="146"/>
      <c r="F57" s="146"/>
      <c r="G57" s="146"/>
      <c r="H57" s="146"/>
      <c r="I57" s="164" t="s">
        <v>165</v>
      </c>
      <c r="J57" s="148"/>
      <c r="K57" s="148"/>
      <c r="L57" s="148"/>
      <c r="M57" s="149"/>
      <c r="N57" s="150"/>
      <c r="O57" s="151"/>
      <c r="P57" s="151"/>
      <c r="Q57" s="151"/>
      <c r="R57" s="152"/>
      <c r="S57" s="48"/>
      <c r="T57" s="49"/>
    </row>
    <row r="58" spans="1:20" ht="98.25" customHeight="1" x14ac:dyDescent="0.25">
      <c r="A58" s="154"/>
      <c r="B58" s="119"/>
      <c r="C58" s="145"/>
      <c r="D58" s="36">
        <v>28009</v>
      </c>
      <c r="E58" s="36">
        <v>0</v>
      </c>
      <c r="F58" s="36">
        <f>E58+D58</f>
        <v>28009</v>
      </c>
      <c r="G58" s="36">
        <f>F58*C58</f>
        <v>0</v>
      </c>
      <c r="H58" s="13">
        <f>F58*C57</f>
        <v>1960630</v>
      </c>
      <c r="I58" s="36">
        <v>25000</v>
      </c>
      <c r="J58" s="36">
        <v>0</v>
      </c>
      <c r="K58" s="36">
        <f>J58+I58</f>
        <v>25000</v>
      </c>
      <c r="L58" s="85"/>
      <c r="M58" s="13">
        <f>K58*C57</f>
        <v>1750000</v>
      </c>
      <c r="N58" s="36">
        <v>0</v>
      </c>
      <c r="O58" s="36">
        <v>0</v>
      </c>
      <c r="P58" s="36">
        <f>O58+N58</f>
        <v>0</v>
      </c>
      <c r="Q58" s="88"/>
      <c r="R58" s="56">
        <f>P58*C57</f>
        <v>0</v>
      </c>
      <c r="S58" s="48">
        <f>(I58+F58)/2</f>
        <v>26504.5</v>
      </c>
      <c r="T58" s="49">
        <f>S58*C57</f>
        <v>1855315</v>
      </c>
    </row>
    <row r="59" spans="1:20" ht="21.75" customHeight="1" x14ac:dyDescent="0.25">
      <c r="A59" s="176" t="s">
        <v>135</v>
      </c>
      <c r="B59" s="117" t="s">
        <v>123</v>
      </c>
      <c r="C59" s="144">
        <v>1</v>
      </c>
      <c r="D59" s="146" t="s">
        <v>137</v>
      </c>
      <c r="E59" s="146"/>
      <c r="F59" s="146"/>
      <c r="G59" s="146"/>
      <c r="H59" s="146"/>
      <c r="I59" s="147" t="s">
        <v>157</v>
      </c>
      <c r="J59" s="148"/>
      <c r="K59" s="148"/>
      <c r="L59" s="148"/>
      <c r="M59" s="149"/>
      <c r="N59" s="150"/>
      <c r="O59" s="151"/>
      <c r="P59" s="151"/>
      <c r="Q59" s="151"/>
      <c r="R59" s="152"/>
      <c r="S59" s="48"/>
      <c r="T59" s="49"/>
    </row>
    <row r="60" spans="1:20" ht="26.25" customHeight="1" x14ac:dyDescent="0.25">
      <c r="A60" s="177"/>
      <c r="B60" s="119"/>
      <c r="C60" s="145"/>
      <c r="D60" s="11">
        <v>800000</v>
      </c>
      <c r="E60" s="11"/>
      <c r="F60" s="11"/>
      <c r="G60" s="11">
        <v>0</v>
      </c>
      <c r="H60" s="11">
        <v>800000</v>
      </c>
      <c r="I60" s="19">
        <v>280000</v>
      </c>
      <c r="J60" s="19"/>
      <c r="K60" s="19"/>
      <c r="L60" s="19">
        <v>0</v>
      </c>
      <c r="M60" s="19">
        <v>280000</v>
      </c>
      <c r="N60" s="19">
        <v>0</v>
      </c>
      <c r="O60" s="19"/>
      <c r="P60" s="19"/>
      <c r="Q60" s="19">
        <v>0</v>
      </c>
      <c r="R60" s="19">
        <v>0</v>
      </c>
      <c r="S60" s="48">
        <f>(Q60+L60+G60)/3</f>
        <v>0</v>
      </c>
      <c r="T60" s="49">
        <f>(H60+M60)/2</f>
        <v>540000</v>
      </c>
    </row>
    <row r="61" spans="1:20" ht="19.5" x14ac:dyDescent="0.3">
      <c r="A61" s="165" t="s">
        <v>14</v>
      </c>
      <c r="B61" s="165"/>
      <c r="C61" s="165"/>
      <c r="D61" s="165"/>
      <c r="E61" s="165"/>
      <c r="F61" s="165"/>
      <c r="G61" s="165"/>
      <c r="H61" s="62"/>
      <c r="I61" s="17"/>
      <c r="J61" s="17"/>
      <c r="K61" s="17"/>
      <c r="L61" s="17"/>
      <c r="M61" s="17"/>
      <c r="N61" s="17"/>
      <c r="O61" s="17"/>
      <c r="P61" s="17"/>
      <c r="Q61" s="17"/>
      <c r="R61" s="28"/>
      <c r="S61" s="60">
        <f t="shared" ref="S61:S112" si="0">(Q61+L61+G61)/3</f>
        <v>0</v>
      </c>
    </row>
    <row r="62" spans="1:20" ht="64.5" customHeight="1" x14ac:dyDescent="0.3">
      <c r="A62" s="165"/>
      <c r="B62" s="165"/>
      <c r="C62" s="165"/>
      <c r="D62" s="165"/>
      <c r="E62" s="165"/>
      <c r="F62" s="165"/>
      <c r="G62" s="165"/>
      <c r="H62" s="93"/>
      <c r="I62" s="17"/>
      <c r="J62" s="17"/>
      <c r="K62" s="17"/>
      <c r="L62" s="17"/>
      <c r="M62" s="17"/>
      <c r="N62" s="17"/>
      <c r="O62" s="17"/>
      <c r="P62" s="17"/>
      <c r="Q62" s="17"/>
      <c r="R62" s="28"/>
      <c r="S62" s="48">
        <f t="shared" si="0"/>
        <v>0</v>
      </c>
      <c r="T62" s="49"/>
    </row>
    <row r="63" spans="1:20" ht="32.25" customHeight="1" x14ac:dyDescent="0.3">
      <c r="A63" s="166" t="s">
        <v>167</v>
      </c>
      <c r="B63" s="117" t="s">
        <v>8</v>
      </c>
      <c r="C63" s="168">
        <v>3</v>
      </c>
      <c r="D63" s="170" t="s">
        <v>114</v>
      </c>
      <c r="E63" s="171"/>
      <c r="F63" s="171"/>
      <c r="G63" s="171"/>
      <c r="H63" s="172"/>
      <c r="I63" s="17"/>
      <c r="J63" s="17"/>
      <c r="K63" s="17"/>
      <c r="L63" s="17"/>
      <c r="M63" s="17"/>
      <c r="N63" s="28"/>
      <c r="O63" s="74"/>
      <c r="P63" s="74"/>
      <c r="Q63" s="74"/>
      <c r="R63" s="74"/>
      <c r="S63" s="48"/>
      <c r="T63" s="49"/>
    </row>
    <row r="64" spans="1:20" ht="98.25" customHeight="1" x14ac:dyDescent="0.3">
      <c r="A64" s="167"/>
      <c r="B64" s="119"/>
      <c r="C64" s="169"/>
      <c r="D64" s="75">
        <v>2326000</v>
      </c>
      <c r="E64" s="62"/>
      <c r="F64" s="62"/>
      <c r="G64" s="62"/>
      <c r="H64" s="75">
        <v>2326000</v>
      </c>
      <c r="I64" s="17"/>
      <c r="J64" s="17"/>
      <c r="K64" s="17"/>
      <c r="L64" s="17"/>
      <c r="M64" s="17"/>
      <c r="N64" s="28"/>
      <c r="O64" s="74"/>
      <c r="P64" s="74"/>
      <c r="Q64" s="74"/>
      <c r="R64" s="74"/>
      <c r="S64" s="48"/>
      <c r="T64" s="49">
        <f>D64*C63</f>
        <v>6978000</v>
      </c>
    </row>
    <row r="65" spans="1:20" ht="105.75" customHeight="1" x14ac:dyDescent="0.3">
      <c r="A65" s="173" t="s">
        <v>106</v>
      </c>
      <c r="B65" s="117" t="s">
        <v>8</v>
      </c>
      <c r="C65" s="62"/>
      <c r="D65" s="175" t="s">
        <v>42</v>
      </c>
      <c r="E65" s="175"/>
      <c r="F65" s="175"/>
      <c r="G65" s="175"/>
      <c r="H65" s="175"/>
      <c r="I65" s="175" t="s">
        <v>46</v>
      </c>
      <c r="J65" s="178"/>
      <c r="K65" s="178"/>
      <c r="L65" s="178"/>
      <c r="M65" s="178"/>
      <c r="N65" s="179" t="s">
        <v>45</v>
      </c>
      <c r="O65" s="180"/>
      <c r="P65" s="180"/>
      <c r="Q65" s="180"/>
      <c r="R65" s="180"/>
      <c r="S65" s="48">
        <f t="shared" si="0"/>
        <v>0</v>
      </c>
      <c r="T65" s="49"/>
    </row>
    <row r="66" spans="1:20" ht="29.25" customHeight="1" x14ac:dyDescent="0.25">
      <c r="A66" s="174"/>
      <c r="B66" s="119"/>
      <c r="C66" s="4">
        <v>4</v>
      </c>
      <c r="D66" s="25">
        <v>77600</v>
      </c>
      <c r="E66" s="12" t="s">
        <v>43</v>
      </c>
      <c r="F66" s="12"/>
      <c r="G66" s="12">
        <f>D66*4</f>
        <v>310400</v>
      </c>
      <c r="H66" s="12">
        <v>0</v>
      </c>
      <c r="I66" s="12">
        <v>37200</v>
      </c>
      <c r="J66" s="19"/>
      <c r="K66" s="12" t="s">
        <v>43</v>
      </c>
      <c r="L66" s="19"/>
      <c r="M66" s="19">
        <f>I66*4</f>
        <v>148800</v>
      </c>
      <c r="N66" s="19">
        <v>25900</v>
      </c>
      <c r="O66" s="19" t="s">
        <v>44</v>
      </c>
      <c r="P66" s="19"/>
      <c r="Q66" s="19"/>
      <c r="R66" s="29">
        <f>N66*4</f>
        <v>103600</v>
      </c>
      <c r="S66" s="48">
        <f>(R66+M66+G66)/3</f>
        <v>187600</v>
      </c>
      <c r="T66" s="49">
        <f>S66*4</f>
        <v>750400</v>
      </c>
    </row>
    <row r="67" spans="1:20" x14ac:dyDescent="0.25">
      <c r="A67" s="7" t="s">
        <v>15</v>
      </c>
      <c r="B67" s="4" t="s">
        <v>8</v>
      </c>
      <c r="C67" s="4">
        <v>440</v>
      </c>
      <c r="D67" s="181" t="s">
        <v>16</v>
      </c>
      <c r="E67" s="181"/>
      <c r="F67" s="181"/>
      <c r="G67" s="181"/>
      <c r="H67" s="94"/>
      <c r="I67" s="17"/>
      <c r="J67" s="17"/>
      <c r="K67" s="17"/>
      <c r="L67" s="17"/>
      <c r="M67" s="17"/>
      <c r="N67" s="17"/>
      <c r="O67" s="17"/>
      <c r="P67" s="17"/>
      <c r="Q67" s="17"/>
      <c r="R67" s="28"/>
      <c r="S67" s="48">
        <f t="shared" si="0"/>
        <v>0</v>
      </c>
      <c r="T67" s="49"/>
    </row>
    <row r="68" spans="1:20" ht="62.25" customHeight="1" x14ac:dyDescent="0.25">
      <c r="A68" s="182" t="s">
        <v>17</v>
      </c>
      <c r="B68" s="4"/>
      <c r="C68" s="4"/>
      <c r="D68" s="184" t="s">
        <v>50</v>
      </c>
      <c r="E68" s="185"/>
      <c r="F68" s="185"/>
      <c r="G68" s="185"/>
      <c r="H68" s="186"/>
      <c r="I68" s="187" t="s">
        <v>52</v>
      </c>
      <c r="J68" s="188"/>
      <c r="K68" s="188"/>
      <c r="L68" s="188"/>
      <c r="M68" s="189"/>
      <c r="N68" s="179" t="s">
        <v>53</v>
      </c>
      <c r="O68" s="180"/>
      <c r="P68" s="180"/>
      <c r="Q68" s="180"/>
      <c r="R68" s="180"/>
      <c r="S68" s="48">
        <f t="shared" si="0"/>
        <v>0</v>
      </c>
      <c r="T68" s="49"/>
    </row>
    <row r="69" spans="1:20" ht="30" customHeight="1" x14ac:dyDescent="0.25">
      <c r="A69" s="183"/>
      <c r="B69" s="4"/>
      <c r="C69" s="4">
        <v>250</v>
      </c>
      <c r="D69" s="91">
        <v>8170</v>
      </c>
      <c r="E69" s="190" t="s">
        <v>51</v>
      </c>
      <c r="F69" s="186"/>
      <c r="G69" s="18">
        <f>D69*42</f>
        <v>343140</v>
      </c>
      <c r="H69" s="4"/>
      <c r="I69" s="19">
        <v>9045</v>
      </c>
      <c r="J69" s="190" t="s">
        <v>51</v>
      </c>
      <c r="K69" s="186"/>
      <c r="L69" s="17"/>
      <c r="M69" s="19">
        <f>I69*42</f>
        <v>379890</v>
      </c>
      <c r="N69" s="19">
        <v>8550</v>
      </c>
      <c r="O69" s="190" t="s">
        <v>51</v>
      </c>
      <c r="P69" s="186"/>
      <c r="Q69" s="19"/>
      <c r="R69" s="29">
        <f>N69*42</f>
        <v>359100</v>
      </c>
      <c r="S69" s="48">
        <f>(N69+I69+D69)/3</f>
        <v>8588.3333333333339</v>
      </c>
      <c r="T69" s="49">
        <f>S69*42</f>
        <v>360710</v>
      </c>
    </row>
    <row r="70" spans="1:20" ht="75" customHeight="1" x14ac:dyDescent="0.25">
      <c r="A70" s="182" t="s">
        <v>18</v>
      </c>
      <c r="B70" s="4"/>
      <c r="C70" s="4"/>
      <c r="D70" s="193" t="s">
        <v>55</v>
      </c>
      <c r="E70" s="194"/>
      <c r="F70" s="194"/>
      <c r="G70" s="194"/>
      <c r="H70" s="195"/>
      <c r="I70" s="196" t="s">
        <v>57</v>
      </c>
      <c r="J70" s="197"/>
      <c r="K70" s="197"/>
      <c r="L70" s="197"/>
      <c r="M70" s="198"/>
      <c r="N70" s="196" t="s">
        <v>58</v>
      </c>
      <c r="O70" s="197"/>
      <c r="P70" s="197"/>
      <c r="Q70" s="197"/>
      <c r="R70" s="197"/>
      <c r="S70" s="48">
        <f t="shared" si="0"/>
        <v>0</v>
      </c>
      <c r="T70" s="49"/>
    </row>
    <row r="71" spans="1:20" x14ac:dyDescent="0.25">
      <c r="A71" s="183"/>
      <c r="B71" s="4"/>
      <c r="C71" s="4">
        <v>20</v>
      </c>
      <c r="D71" s="12">
        <v>221100</v>
      </c>
      <c r="E71" s="199" t="s">
        <v>54</v>
      </c>
      <c r="F71" s="200"/>
      <c r="G71" s="12"/>
      <c r="H71" s="12">
        <f>D71*2</f>
        <v>442200</v>
      </c>
      <c r="I71" s="19">
        <v>200200</v>
      </c>
      <c r="J71" s="199" t="s">
        <v>56</v>
      </c>
      <c r="K71" s="200"/>
      <c r="L71" s="19"/>
      <c r="M71" s="19">
        <f>I71*2</f>
        <v>400400</v>
      </c>
      <c r="N71" s="19">
        <v>222600</v>
      </c>
      <c r="O71" s="19"/>
      <c r="P71" s="19"/>
      <c r="Q71" s="19"/>
      <c r="R71" s="29">
        <f>N71*2</f>
        <v>445200</v>
      </c>
      <c r="S71" s="48">
        <f>(N71+I71+D71)/3</f>
        <v>214633.33333333334</v>
      </c>
      <c r="T71" s="49">
        <f>S71*2</f>
        <v>429266.66666666669</v>
      </c>
    </row>
    <row r="72" spans="1:20" ht="81.75" customHeight="1" x14ac:dyDescent="0.25">
      <c r="A72" s="191" t="s">
        <v>19</v>
      </c>
      <c r="B72" s="4"/>
      <c r="C72" s="4"/>
      <c r="D72" s="193" t="s">
        <v>59</v>
      </c>
      <c r="E72" s="194"/>
      <c r="F72" s="194"/>
      <c r="G72" s="194"/>
      <c r="H72" s="195"/>
      <c r="I72" s="196" t="s">
        <v>61</v>
      </c>
      <c r="J72" s="197"/>
      <c r="K72" s="197"/>
      <c r="L72" s="197"/>
      <c r="M72" s="198"/>
      <c r="N72" s="196" t="s">
        <v>83</v>
      </c>
      <c r="O72" s="197"/>
      <c r="P72" s="197"/>
      <c r="Q72" s="197"/>
      <c r="R72" s="197"/>
      <c r="S72" s="48">
        <f t="shared" si="0"/>
        <v>0</v>
      </c>
      <c r="T72" s="49"/>
    </row>
    <row r="73" spans="1:20" x14ac:dyDescent="0.25">
      <c r="A73" s="192"/>
      <c r="B73" s="4" t="s">
        <v>104</v>
      </c>
      <c r="C73" s="4">
        <v>120</v>
      </c>
      <c r="D73" s="12">
        <v>5400</v>
      </c>
      <c r="E73" s="199" t="s">
        <v>54</v>
      </c>
      <c r="F73" s="200"/>
      <c r="G73" s="12"/>
      <c r="H73" s="12">
        <f>D73*10</f>
        <v>54000</v>
      </c>
      <c r="I73" s="19">
        <v>16800</v>
      </c>
      <c r="J73" s="201" t="s">
        <v>60</v>
      </c>
      <c r="K73" s="202"/>
      <c r="L73" s="19"/>
      <c r="M73" s="19">
        <f>I73*2</f>
        <v>33600</v>
      </c>
      <c r="N73" s="19">
        <v>14700</v>
      </c>
      <c r="O73" s="201" t="s">
        <v>62</v>
      </c>
      <c r="P73" s="202"/>
      <c r="Q73" s="19"/>
      <c r="R73" s="29">
        <f>N73*4</f>
        <v>58800</v>
      </c>
      <c r="S73" s="48">
        <f>(N73+I73+D73)/3</f>
        <v>12300</v>
      </c>
      <c r="T73" s="49">
        <f>S73*5</f>
        <v>61500</v>
      </c>
    </row>
    <row r="74" spans="1:20" x14ac:dyDescent="0.25">
      <c r="A74" s="7" t="s">
        <v>20</v>
      </c>
      <c r="B74" s="4"/>
      <c r="C74" s="4">
        <v>200</v>
      </c>
      <c r="D74" s="203" t="s">
        <v>16</v>
      </c>
      <c r="E74" s="203"/>
      <c r="F74" s="203"/>
      <c r="G74" s="203"/>
      <c r="H74" s="91"/>
      <c r="I74" s="19"/>
      <c r="J74" s="19"/>
      <c r="K74" s="19"/>
      <c r="L74" s="19"/>
      <c r="M74" s="19"/>
      <c r="N74" s="19"/>
      <c r="O74" s="19"/>
      <c r="P74" s="19"/>
      <c r="Q74" s="19"/>
      <c r="R74" s="29"/>
      <c r="S74" s="48">
        <f t="shared" si="0"/>
        <v>0</v>
      </c>
      <c r="T74" s="49"/>
    </row>
    <row r="75" spans="1:20" ht="91.5" customHeight="1" x14ac:dyDescent="0.25">
      <c r="A75" s="182" t="s">
        <v>21</v>
      </c>
      <c r="B75" s="4"/>
      <c r="C75" s="4"/>
      <c r="D75" s="184" t="s">
        <v>47</v>
      </c>
      <c r="E75" s="185"/>
      <c r="F75" s="185"/>
      <c r="G75" s="185"/>
      <c r="H75" s="186"/>
      <c r="I75" s="179" t="s">
        <v>48</v>
      </c>
      <c r="J75" s="180"/>
      <c r="K75" s="180"/>
      <c r="L75" s="180"/>
      <c r="M75" s="204"/>
      <c r="N75" s="179" t="s">
        <v>49</v>
      </c>
      <c r="O75" s="180"/>
      <c r="P75" s="180"/>
      <c r="Q75" s="180"/>
      <c r="R75" s="180"/>
      <c r="S75" s="48">
        <f t="shared" si="0"/>
        <v>0</v>
      </c>
      <c r="T75" s="49"/>
    </row>
    <row r="76" spans="1:20" x14ac:dyDescent="0.25">
      <c r="A76" s="183"/>
      <c r="B76" s="4" t="s">
        <v>1</v>
      </c>
      <c r="C76" s="4">
        <v>30</v>
      </c>
      <c r="D76" s="12">
        <v>7500</v>
      </c>
      <c r="E76" s="4"/>
      <c r="F76" s="4"/>
      <c r="G76" s="4"/>
      <c r="H76" s="18">
        <f>D76*C76</f>
        <v>225000</v>
      </c>
      <c r="I76" s="12">
        <v>7500</v>
      </c>
      <c r="J76" s="4"/>
      <c r="K76" s="4"/>
      <c r="L76" s="4"/>
      <c r="M76" s="18">
        <f>C76*I76</f>
        <v>225000</v>
      </c>
      <c r="N76" s="12">
        <v>7500</v>
      </c>
      <c r="O76" s="4"/>
      <c r="P76" s="4"/>
      <c r="Q76" s="4"/>
      <c r="R76" s="33">
        <f>N76*C76</f>
        <v>225000</v>
      </c>
      <c r="S76" s="48">
        <f>(N76+I76+D76)/3</f>
        <v>7500</v>
      </c>
      <c r="T76" s="49">
        <f>S76*C76</f>
        <v>225000</v>
      </c>
    </row>
    <row r="77" spans="1:20" ht="95.25" customHeight="1" x14ac:dyDescent="0.25">
      <c r="A77" s="182" t="s">
        <v>22</v>
      </c>
      <c r="B77" s="4"/>
      <c r="C77" s="4"/>
      <c r="D77" s="184" t="s">
        <v>63</v>
      </c>
      <c r="E77" s="185"/>
      <c r="F77" s="185"/>
      <c r="G77" s="185"/>
      <c r="H77" s="186"/>
      <c r="I77" s="179" t="s">
        <v>64</v>
      </c>
      <c r="J77" s="180"/>
      <c r="K77" s="180"/>
      <c r="L77" s="180"/>
      <c r="M77" s="204"/>
      <c r="N77" s="179" t="s">
        <v>65</v>
      </c>
      <c r="O77" s="180"/>
      <c r="P77" s="180"/>
      <c r="Q77" s="180"/>
      <c r="R77" s="180"/>
      <c r="S77" s="48">
        <f t="shared" si="0"/>
        <v>0</v>
      </c>
      <c r="T77" s="49"/>
    </row>
    <row r="78" spans="1:20" ht="21.75" customHeight="1" x14ac:dyDescent="0.25">
      <c r="A78" s="183"/>
      <c r="B78" s="4" t="s">
        <v>23</v>
      </c>
      <c r="C78" s="4">
        <v>3</v>
      </c>
      <c r="D78" s="12">
        <v>19900</v>
      </c>
      <c r="E78" s="12"/>
      <c r="F78" s="12"/>
      <c r="G78" s="12"/>
      <c r="H78" s="12">
        <f>D78*C78</f>
        <v>59700</v>
      </c>
      <c r="I78" s="19">
        <v>16900</v>
      </c>
      <c r="J78" s="19"/>
      <c r="K78" s="19"/>
      <c r="L78" s="19"/>
      <c r="M78" s="19">
        <f>I78*C78</f>
        <v>50700</v>
      </c>
      <c r="N78" s="19">
        <v>27000</v>
      </c>
      <c r="O78" s="19"/>
      <c r="P78" s="19"/>
      <c r="Q78" s="19"/>
      <c r="R78" s="29">
        <f>N78*C78</f>
        <v>81000</v>
      </c>
      <c r="S78" s="48">
        <f>(N78+I78+D78)/3</f>
        <v>21266.666666666668</v>
      </c>
      <c r="T78" s="49">
        <f>S78*C78</f>
        <v>63800</v>
      </c>
    </row>
    <row r="79" spans="1:20" ht="123" customHeight="1" x14ac:dyDescent="0.25">
      <c r="A79" s="211" t="s">
        <v>24</v>
      </c>
      <c r="B79" s="4"/>
      <c r="C79" s="4"/>
      <c r="D79" s="205" t="s">
        <v>67</v>
      </c>
      <c r="E79" s="206"/>
      <c r="F79" s="206"/>
      <c r="G79" s="206"/>
      <c r="H79" s="207"/>
      <c r="I79" s="196" t="s">
        <v>66</v>
      </c>
      <c r="J79" s="197"/>
      <c r="K79" s="197"/>
      <c r="L79" s="197"/>
      <c r="M79" s="198"/>
      <c r="N79" s="208" t="s">
        <v>68</v>
      </c>
      <c r="O79" s="209"/>
      <c r="P79" s="209"/>
      <c r="Q79" s="209"/>
      <c r="R79" s="209"/>
      <c r="S79" s="48">
        <f t="shared" si="0"/>
        <v>0</v>
      </c>
      <c r="T79" s="49"/>
    </row>
    <row r="80" spans="1:20" ht="26.25" customHeight="1" x14ac:dyDescent="0.25">
      <c r="A80" s="212"/>
      <c r="B80" s="4" t="s">
        <v>107</v>
      </c>
      <c r="C80" s="4">
        <v>400</v>
      </c>
      <c r="D80" s="12">
        <v>2066</v>
      </c>
      <c r="E80" s="199"/>
      <c r="F80" s="200"/>
      <c r="G80" s="12"/>
      <c r="H80" s="12">
        <f>D80*C80</f>
        <v>826400</v>
      </c>
      <c r="I80" s="19">
        <v>4000</v>
      </c>
      <c r="J80" s="19"/>
      <c r="K80" s="19"/>
      <c r="L80" s="19"/>
      <c r="M80" s="19">
        <f>I80*C80</f>
        <v>1600000</v>
      </c>
      <c r="N80" s="19">
        <v>3500</v>
      </c>
      <c r="O80" s="19"/>
      <c r="P80" s="19"/>
      <c r="Q80" s="19"/>
      <c r="R80" s="29">
        <f>N80*C80</f>
        <v>1400000</v>
      </c>
      <c r="S80" s="48">
        <f>(N80+I80+D80)/3</f>
        <v>3188.6666666666665</v>
      </c>
      <c r="T80" s="49">
        <f>S80*C80</f>
        <v>1275466.6666666665</v>
      </c>
    </row>
    <row r="81" spans="1:20" x14ac:dyDescent="0.25">
      <c r="A81" s="7" t="s">
        <v>25</v>
      </c>
      <c r="B81" s="4"/>
      <c r="C81" s="4">
        <v>8000</v>
      </c>
      <c r="D81" s="203" t="s">
        <v>16</v>
      </c>
      <c r="E81" s="203"/>
      <c r="F81" s="203"/>
      <c r="G81" s="203"/>
      <c r="H81" s="91"/>
      <c r="I81" s="19"/>
      <c r="J81" s="19"/>
      <c r="K81" s="19"/>
      <c r="L81" s="19"/>
      <c r="M81" s="19"/>
      <c r="N81" s="19"/>
      <c r="O81" s="19"/>
      <c r="P81" s="19"/>
      <c r="Q81" s="19"/>
      <c r="R81" s="29"/>
      <c r="S81" s="48">
        <f t="shared" si="0"/>
        <v>0</v>
      </c>
      <c r="T81" s="49"/>
    </row>
    <row r="82" spans="1:20" ht="78.75" customHeight="1" x14ac:dyDescent="0.25">
      <c r="A82" s="182" t="s">
        <v>26</v>
      </c>
      <c r="B82" s="4"/>
      <c r="C82" s="4"/>
      <c r="D82" s="205" t="s">
        <v>69</v>
      </c>
      <c r="E82" s="206"/>
      <c r="F82" s="206"/>
      <c r="G82" s="206"/>
      <c r="H82" s="207"/>
      <c r="I82" s="208" t="s">
        <v>70</v>
      </c>
      <c r="J82" s="209"/>
      <c r="K82" s="209"/>
      <c r="L82" s="209"/>
      <c r="M82" s="210"/>
      <c r="N82" s="196" t="s">
        <v>71</v>
      </c>
      <c r="O82" s="197"/>
      <c r="P82" s="197"/>
      <c r="Q82" s="197"/>
      <c r="R82" s="197"/>
      <c r="S82" s="48">
        <f t="shared" si="0"/>
        <v>0</v>
      </c>
      <c r="T82" s="49"/>
    </row>
    <row r="83" spans="1:20" x14ac:dyDescent="0.25">
      <c r="A83" s="183"/>
      <c r="B83" s="4"/>
      <c r="C83" s="4">
        <v>200</v>
      </c>
      <c r="D83" s="12">
        <v>15000</v>
      </c>
      <c r="E83" s="199" t="s">
        <v>56</v>
      </c>
      <c r="F83" s="200"/>
      <c r="G83" s="12"/>
      <c r="H83" s="12">
        <f>D83*20</f>
        <v>300000</v>
      </c>
      <c r="I83" s="19">
        <v>14900</v>
      </c>
      <c r="J83" s="199" t="s">
        <v>56</v>
      </c>
      <c r="K83" s="200"/>
      <c r="L83" s="19"/>
      <c r="M83" s="19">
        <f>I83*20</f>
        <v>298000</v>
      </c>
      <c r="N83" s="19">
        <v>17900</v>
      </c>
      <c r="O83" s="199" t="s">
        <v>56</v>
      </c>
      <c r="P83" s="200"/>
      <c r="Q83" s="19"/>
      <c r="R83" s="29">
        <f>N83*20</f>
        <v>358000</v>
      </c>
      <c r="S83" s="48">
        <f>(H83+R83+M83)/3</f>
        <v>318666.66666666669</v>
      </c>
      <c r="T83" s="48">
        <f>S83</f>
        <v>318666.66666666669</v>
      </c>
    </row>
    <row r="84" spans="1:20" ht="75" customHeight="1" x14ac:dyDescent="0.25">
      <c r="A84" s="142" t="s">
        <v>27</v>
      </c>
      <c r="B84" s="117" t="s">
        <v>104</v>
      </c>
      <c r="C84" s="4"/>
      <c r="D84" s="193" t="s">
        <v>112</v>
      </c>
      <c r="E84" s="217"/>
      <c r="F84" s="217"/>
      <c r="G84" s="217"/>
      <c r="H84" s="218"/>
      <c r="I84" s="193" t="s">
        <v>112</v>
      </c>
      <c r="J84" s="217"/>
      <c r="K84" s="217"/>
      <c r="L84" s="217"/>
      <c r="M84" s="218"/>
      <c r="N84" s="193" t="s">
        <v>112</v>
      </c>
      <c r="O84" s="217"/>
      <c r="P84" s="217"/>
      <c r="Q84" s="217"/>
      <c r="R84" s="218"/>
      <c r="S84" s="48">
        <f t="shared" si="0"/>
        <v>0</v>
      </c>
      <c r="T84" s="49"/>
    </row>
    <row r="85" spans="1:20" x14ac:dyDescent="0.25">
      <c r="A85" s="143"/>
      <c r="B85" s="119"/>
      <c r="C85" s="4">
        <v>200</v>
      </c>
      <c r="D85" s="12">
        <v>0</v>
      </c>
      <c r="E85" s="199">
        <v>0</v>
      </c>
      <c r="F85" s="200"/>
      <c r="G85" s="12"/>
      <c r="H85" s="12">
        <f>D85*17</f>
        <v>0</v>
      </c>
      <c r="I85" s="19">
        <v>0</v>
      </c>
      <c r="J85" s="201">
        <v>0</v>
      </c>
      <c r="K85" s="202"/>
      <c r="L85" s="19">
        <v>0</v>
      </c>
      <c r="M85" s="19">
        <v>0</v>
      </c>
      <c r="N85" s="19">
        <v>0</v>
      </c>
      <c r="O85" s="201">
        <v>0</v>
      </c>
      <c r="P85" s="202"/>
      <c r="Q85" s="19"/>
      <c r="R85" s="29">
        <v>0</v>
      </c>
      <c r="S85" s="48">
        <v>0</v>
      </c>
      <c r="T85" s="49">
        <v>0</v>
      </c>
    </row>
    <row r="86" spans="1:20" ht="15.75" customHeight="1" x14ac:dyDescent="0.25">
      <c r="A86" s="191" t="s">
        <v>108</v>
      </c>
      <c r="B86" s="117" t="s">
        <v>104</v>
      </c>
      <c r="C86" s="117">
        <v>70</v>
      </c>
      <c r="D86" s="213" t="s">
        <v>109</v>
      </c>
      <c r="E86" s="214"/>
      <c r="F86" s="214"/>
      <c r="G86" s="214"/>
      <c r="H86" s="200"/>
      <c r="I86" s="196" t="s">
        <v>110</v>
      </c>
      <c r="J86" s="197"/>
      <c r="K86" s="197"/>
      <c r="L86" s="197"/>
      <c r="M86" s="198"/>
      <c r="N86" s="215" t="s">
        <v>111</v>
      </c>
      <c r="O86" s="216"/>
      <c r="P86" s="216"/>
      <c r="Q86" s="216"/>
      <c r="R86" s="202"/>
      <c r="S86" s="48">
        <f t="shared" si="0"/>
        <v>0</v>
      </c>
      <c r="T86" s="49"/>
    </row>
    <row r="87" spans="1:20" x14ac:dyDescent="0.25">
      <c r="A87" s="192"/>
      <c r="B87" s="119"/>
      <c r="C87" s="119"/>
      <c r="D87" s="12">
        <v>6300</v>
      </c>
      <c r="E87" s="12"/>
      <c r="F87" s="12"/>
      <c r="G87" s="12"/>
      <c r="H87" s="12">
        <f>D87*C86</f>
        <v>441000</v>
      </c>
      <c r="I87" s="19">
        <v>7500</v>
      </c>
      <c r="J87" s="19"/>
      <c r="K87" s="19"/>
      <c r="L87" s="19"/>
      <c r="M87" s="12">
        <f>I87*C86</f>
        <v>525000</v>
      </c>
      <c r="N87" s="19">
        <v>5800</v>
      </c>
      <c r="O87" s="19"/>
      <c r="P87" s="19"/>
      <c r="Q87" s="19"/>
      <c r="R87" s="12">
        <f>N87*70</f>
        <v>406000</v>
      </c>
      <c r="S87" s="48">
        <f>(N87+I87+D87)/3</f>
        <v>6533.333333333333</v>
      </c>
      <c r="T87" s="49">
        <f>S87*70</f>
        <v>457333.33333333331</v>
      </c>
    </row>
    <row r="88" spans="1:20" ht="110.25" customHeight="1" x14ac:dyDescent="0.25">
      <c r="A88" s="220" t="s">
        <v>72</v>
      </c>
      <c r="B88" s="117" t="s">
        <v>7</v>
      </c>
      <c r="C88" s="117">
        <v>50</v>
      </c>
      <c r="D88" s="193" t="s">
        <v>73</v>
      </c>
      <c r="E88" s="194"/>
      <c r="F88" s="194"/>
      <c r="G88" s="194"/>
      <c r="H88" s="195"/>
      <c r="I88" s="196" t="s">
        <v>74</v>
      </c>
      <c r="J88" s="197"/>
      <c r="K88" s="197"/>
      <c r="L88" s="197"/>
      <c r="M88" s="198"/>
      <c r="N88" s="208" t="s">
        <v>75</v>
      </c>
      <c r="O88" s="209"/>
      <c r="P88" s="209"/>
      <c r="Q88" s="209"/>
      <c r="R88" s="209"/>
      <c r="S88" s="48">
        <f t="shared" si="0"/>
        <v>0</v>
      </c>
      <c r="T88" s="49"/>
    </row>
    <row r="89" spans="1:20" x14ac:dyDescent="0.25">
      <c r="A89" s="221"/>
      <c r="B89" s="119"/>
      <c r="C89" s="119"/>
      <c r="D89" s="12">
        <v>135900</v>
      </c>
      <c r="E89" s="12"/>
      <c r="F89" s="12"/>
      <c r="G89" s="12"/>
      <c r="H89" s="12">
        <f>D89*1</f>
        <v>135900</v>
      </c>
      <c r="I89" s="12">
        <v>135900</v>
      </c>
      <c r="J89" s="19"/>
      <c r="K89" s="19"/>
      <c r="L89" s="19"/>
      <c r="M89" s="12">
        <f>I89*1</f>
        <v>135900</v>
      </c>
      <c r="N89" s="12">
        <v>135900</v>
      </c>
      <c r="O89" s="19"/>
      <c r="P89" s="19"/>
      <c r="Q89" s="19"/>
      <c r="R89" s="34">
        <f>N89*1</f>
        <v>135900</v>
      </c>
      <c r="S89" s="48">
        <f>(R89+M89+H89)/3</f>
        <v>135900</v>
      </c>
      <c r="T89" s="49">
        <f>S89*1</f>
        <v>135900</v>
      </c>
    </row>
    <row r="90" spans="1:20" ht="65.25" customHeight="1" x14ac:dyDescent="0.25">
      <c r="A90" s="182" t="s">
        <v>28</v>
      </c>
      <c r="B90" s="117" t="s">
        <v>104</v>
      </c>
      <c r="C90" s="4"/>
      <c r="D90" s="193" t="s">
        <v>76</v>
      </c>
      <c r="E90" s="194"/>
      <c r="F90" s="194"/>
      <c r="G90" s="194"/>
      <c r="H90" s="195"/>
      <c r="I90" s="208" t="s">
        <v>78</v>
      </c>
      <c r="J90" s="209"/>
      <c r="K90" s="209"/>
      <c r="L90" s="209"/>
      <c r="M90" s="210"/>
      <c r="N90" s="208" t="s">
        <v>79</v>
      </c>
      <c r="O90" s="209"/>
      <c r="P90" s="209"/>
      <c r="Q90" s="209"/>
      <c r="R90" s="209"/>
      <c r="S90" s="48">
        <f t="shared" si="0"/>
        <v>0</v>
      </c>
      <c r="T90" s="49"/>
    </row>
    <row r="91" spans="1:20" x14ac:dyDescent="0.25">
      <c r="A91" s="183"/>
      <c r="B91" s="119"/>
      <c r="C91" s="4">
        <v>300</v>
      </c>
      <c r="D91" s="12">
        <v>6600</v>
      </c>
      <c r="E91" s="219" t="s">
        <v>77</v>
      </c>
      <c r="F91" s="140"/>
      <c r="G91" s="12"/>
      <c r="H91" s="12">
        <f>D91*3</f>
        <v>19800</v>
      </c>
      <c r="I91" s="19">
        <v>7900</v>
      </c>
      <c r="J91" s="19"/>
      <c r="K91" s="219" t="s">
        <v>77</v>
      </c>
      <c r="L91" s="140"/>
      <c r="M91" s="19">
        <f>I91*3</f>
        <v>23700</v>
      </c>
      <c r="N91" s="19">
        <v>7800</v>
      </c>
      <c r="O91" s="19"/>
      <c r="P91" s="219" t="s">
        <v>77</v>
      </c>
      <c r="Q91" s="140"/>
      <c r="R91" s="29">
        <f>N91*3</f>
        <v>23400</v>
      </c>
      <c r="S91" s="48">
        <f>(D91+I91+N91)/3</f>
        <v>7433.333333333333</v>
      </c>
      <c r="T91" s="49">
        <f>S91*3</f>
        <v>22300</v>
      </c>
    </row>
    <row r="92" spans="1:20" ht="71.25" customHeight="1" x14ac:dyDescent="0.25">
      <c r="A92" s="182" t="s">
        <v>29</v>
      </c>
      <c r="B92" s="4"/>
      <c r="C92" s="4"/>
      <c r="D92" s="193" t="s">
        <v>80</v>
      </c>
      <c r="E92" s="194"/>
      <c r="F92" s="194"/>
      <c r="G92" s="194"/>
      <c r="H92" s="195"/>
      <c r="I92" s="196" t="s">
        <v>81</v>
      </c>
      <c r="J92" s="197"/>
      <c r="K92" s="197"/>
      <c r="L92" s="197"/>
      <c r="M92" s="198"/>
      <c r="N92" s="196" t="s">
        <v>82</v>
      </c>
      <c r="O92" s="197"/>
      <c r="P92" s="197"/>
      <c r="Q92" s="197"/>
      <c r="R92" s="197"/>
      <c r="S92" s="48">
        <f t="shared" si="0"/>
        <v>0</v>
      </c>
      <c r="T92" s="49"/>
    </row>
    <row r="93" spans="1:20" x14ac:dyDescent="0.25">
      <c r="A93" s="183"/>
      <c r="B93" s="4"/>
      <c r="C93" s="4">
        <v>250</v>
      </c>
      <c r="D93" s="12">
        <v>26600</v>
      </c>
      <c r="E93" s="12" t="s">
        <v>105</v>
      </c>
      <c r="F93" s="12"/>
      <c r="G93" s="12"/>
      <c r="H93" s="61">
        <f>D93*3</f>
        <v>79800</v>
      </c>
      <c r="I93" s="19">
        <v>21700</v>
      </c>
      <c r="J93" s="219" t="s">
        <v>77</v>
      </c>
      <c r="K93" s="140"/>
      <c r="L93" s="19"/>
      <c r="M93" s="48">
        <f>I93*3</f>
        <v>65100</v>
      </c>
      <c r="N93" s="19">
        <v>21700</v>
      </c>
      <c r="O93" s="219" t="s">
        <v>77</v>
      </c>
      <c r="P93" s="140"/>
      <c r="Q93" s="19"/>
      <c r="R93" s="54">
        <f>N93*3</f>
        <v>65100</v>
      </c>
      <c r="S93" s="48">
        <f>(R93+M93+H93)/3</f>
        <v>70000</v>
      </c>
      <c r="T93" s="49">
        <f>S93*3</f>
        <v>210000</v>
      </c>
    </row>
    <row r="94" spans="1:20" ht="56.25" customHeight="1" x14ac:dyDescent="0.25">
      <c r="A94" s="222" t="s">
        <v>168</v>
      </c>
      <c r="B94" s="117" t="s">
        <v>8</v>
      </c>
      <c r="C94" s="4"/>
      <c r="D94" s="146" t="s">
        <v>39</v>
      </c>
      <c r="E94" s="146"/>
      <c r="F94" s="146"/>
      <c r="G94" s="146"/>
      <c r="H94" s="146"/>
      <c r="I94" s="147" t="s">
        <v>85</v>
      </c>
      <c r="J94" s="148"/>
      <c r="K94" s="148"/>
      <c r="L94" s="148"/>
      <c r="M94" s="149"/>
      <c r="N94" s="150" t="s">
        <v>86</v>
      </c>
      <c r="O94" s="151"/>
      <c r="P94" s="151"/>
      <c r="Q94" s="151"/>
      <c r="R94" s="152"/>
      <c r="S94" s="48">
        <f t="shared" si="0"/>
        <v>0</v>
      </c>
      <c r="T94" s="49"/>
    </row>
    <row r="95" spans="1:20" ht="31.5" customHeight="1" x14ac:dyDescent="0.25">
      <c r="A95" s="222"/>
      <c r="B95" s="119"/>
      <c r="C95" s="4">
        <v>630</v>
      </c>
      <c r="D95" s="12">
        <v>10784</v>
      </c>
      <c r="E95" s="11"/>
      <c r="F95" s="11"/>
      <c r="G95" s="12">
        <v>10455</v>
      </c>
      <c r="H95" s="11">
        <f>G95*C95</f>
        <v>6586650</v>
      </c>
      <c r="I95" s="36">
        <v>10786</v>
      </c>
      <c r="J95" s="35"/>
      <c r="K95" s="35"/>
      <c r="L95" s="36">
        <v>10786</v>
      </c>
      <c r="M95" s="37">
        <f>L95*C95</f>
        <v>6795180</v>
      </c>
      <c r="N95" s="22">
        <v>10948</v>
      </c>
      <c r="O95" s="22"/>
      <c r="P95" s="22"/>
      <c r="Q95" s="22">
        <v>10948</v>
      </c>
      <c r="R95" s="30">
        <f>Q95*C95</f>
        <v>6897240</v>
      </c>
      <c r="S95" s="48">
        <f t="shared" si="0"/>
        <v>10729.666666666666</v>
      </c>
      <c r="T95" s="49">
        <f>S95*C95</f>
        <v>6759690</v>
      </c>
    </row>
    <row r="96" spans="1:20" x14ac:dyDescent="0.25">
      <c r="A96" s="223" t="s">
        <v>30</v>
      </c>
      <c r="B96" s="224"/>
      <c r="C96" s="224"/>
      <c r="D96" s="224"/>
      <c r="E96" s="224"/>
      <c r="F96" s="224"/>
      <c r="G96" s="225"/>
      <c r="H96" s="94"/>
      <c r="I96" s="17"/>
      <c r="J96" s="17"/>
      <c r="K96" s="17"/>
      <c r="L96" s="17"/>
      <c r="M96" s="17"/>
      <c r="N96" s="17"/>
      <c r="O96" s="17"/>
      <c r="P96" s="17"/>
      <c r="Q96" s="17"/>
      <c r="R96" s="28"/>
      <c r="S96" s="48">
        <f t="shared" si="0"/>
        <v>0</v>
      </c>
      <c r="T96" s="49"/>
    </row>
    <row r="97" spans="1:20" ht="60" customHeight="1" x14ac:dyDescent="0.25">
      <c r="A97" s="222" t="s">
        <v>169</v>
      </c>
      <c r="B97" s="117" t="s">
        <v>8</v>
      </c>
      <c r="C97" s="117">
        <v>210</v>
      </c>
      <c r="D97" s="226" t="s">
        <v>39</v>
      </c>
      <c r="E97" s="227"/>
      <c r="F97" s="227"/>
      <c r="G97" s="227"/>
      <c r="H97" s="228"/>
      <c r="I97" s="147" t="s">
        <v>85</v>
      </c>
      <c r="J97" s="148"/>
      <c r="K97" s="148"/>
      <c r="L97" s="148"/>
      <c r="M97" s="149"/>
      <c r="N97" s="150" t="s">
        <v>86</v>
      </c>
      <c r="O97" s="151"/>
      <c r="P97" s="151"/>
      <c r="Q97" s="151"/>
      <c r="R97" s="152"/>
      <c r="S97" s="48">
        <f t="shared" si="0"/>
        <v>0</v>
      </c>
      <c r="T97" s="49"/>
    </row>
    <row r="98" spans="1:20" ht="15" customHeight="1" x14ac:dyDescent="0.25">
      <c r="A98" s="222"/>
      <c r="B98" s="119"/>
      <c r="C98" s="119"/>
      <c r="D98" s="12">
        <v>10784</v>
      </c>
      <c r="E98" s="11"/>
      <c r="F98" s="11"/>
      <c r="G98" s="12">
        <v>10784</v>
      </c>
      <c r="H98" s="11">
        <f>G98*C97</f>
        <v>2264640</v>
      </c>
      <c r="I98" s="36">
        <v>10786</v>
      </c>
      <c r="J98" s="35"/>
      <c r="K98" s="35"/>
      <c r="L98" s="36">
        <v>10786</v>
      </c>
      <c r="M98" s="37">
        <f>L98*C97</f>
        <v>2265060</v>
      </c>
      <c r="N98" s="22">
        <v>10948</v>
      </c>
      <c r="O98" s="22"/>
      <c r="P98" s="22"/>
      <c r="Q98" s="22">
        <v>10948</v>
      </c>
      <c r="R98" s="30">
        <f>Q98*C97</f>
        <v>2299080</v>
      </c>
      <c r="S98" s="48">
        <f t="shared" si="0"/>
        <v>10839.333333333334</v>
      </c>
      <c r="T98" s="49">
        <f>S98*C97</f>
        <v>2276260</v>
      </c>
    </row>
    <row r="99" spans="1:20" x14ac:dyDescent="0.25">
      <c r="A99" s="229" t="s">
        <v>170</v>
      </c>
      <c r="B99" s="117" t="s">
        <v>8</v>
      </c>
      <c r="C99" s="231">
        <v>1</v>
      </c>
      <c r="D99" s="12"/>
      <c r="E99" s="11"/>
      <c r="F99" s="11"/>
      <c r="G99" s="12"/>
      <c r="H99" s="11"/>
      <c r="I99" s="36"/>
      <c r="J99" s="35"/>
      <c r="K99" s="35"/>
      <c r="L99" s="36"/>
      <c r="M99" s="37"/>
      <c r="N99" s="22"/>
      <c r="O99" s="22"/>
      <c r="P99" s="22"/>
      <c r="Q99" s="22"/>
      <c r="R99" s="30"/>
      <c r="S99" s="48"/>
      <c r="T99" s="49"/>
    </row>
    <row r="100" spans="1:20" x14ac:dyDescent="0.25">
      <c r="A100" s="230"/>
      <c r="B100" s="119"/>
      <c r="C100" s="232"/>
      <c r="D100" s="36">
        <v>652050</v>
      </c>
      <c r="E100" s="36">
        <v>123890</v>
      </c>
      <c r="F100" s="36">
        <f>E100+D100</f>
        <v>775940</v>
      </c>
      <c r="G100" s="36">
        <f>F100*C100</f>
        <v>0</v>
      </c>
      <c r="H100" s="50">
        <f>F100*1</f>
        <v>775940</v>
      </c>
      <c r="I100" s="36">
        <v>696300</v>
      </c>
      <c r="J100" s="36">
        <v>132297</v>
      </c>
      <c r="K100" s="36">
        <f>J100+I100</f>
        <v>828597</v>
      </c>
      <c r="L100" s="36">
        <f>K100*C100</f>
        <v>0</v>
      </c>
      <c r="M100" s="50">
        <f>K100</f>
        <v>828597</v>
      </c>
      <c r="N100" s="36">
        <v>690000</v>
      </c>
      <c r="O100" s="36">
        <v>131100</v>
      </c>
      <c r="P100" s="36">
        <f>O100+N100</f>
        <v>821100</v>
      </c>
      <c r="Q100" s="17"/>
      <c r="R100" s="67">
        <f>P100</f>
        <v>821100</v>
      </c>
      <c r="S100" s="48">
        <f>(R100+M100+H100)/3</f>
        <v>808545.66666666663</v>
      </c>
      <c r="T100" s="49">
        <f>S100</f>
        <v>808545.66666666663</v>
      </c>
    </row>
    <row r="101" spans="1:20" ht="15.75" x14ac:dyDescent="0.25">
      <c r="A101" s="173" t="s">
        <v>99</v>
      </c>
      <c r="B101" s="117" t="s">
        <v>8</v>
      </c>
      <c r="C101" s="4"/>
      <c r="D101" s="146" t="s">
        <v>39</v>
      </c>
      <c r="E101" s="146"/>
      <c r="F101" s="146"/>
      <c r="G101" s="146"/>
      <c r="H101" s="146"/>
      <c r="I101" s="147" t="s">
        <v>85</v>
      </c>
      <c r="J101" s="148"/>
      <c r="K101" s="148"/>
      <c r="L101" s="148"/>
      <c r="M101" s="149"/>
      <c r="N101" s="150" t="s">
        <v>86</v>
      </c>
      <c r="O101" s="151"/>
      <c r="P101" s="151"/>
      <c r="Q101" s="151"/>
      <c r="R101" s="152"/>
      <c r="S101" s="48">
        <f t="shared" si="0"/>
        <v>0</v>
      </c>
      <c r="T101" s="49"/>
    </row>
    <row r="102" spans="1:20" x14ac:dyDescent="0.25">
      <c r="A102" s="174"/>
      <c r="B102" s="119"/>
      <c r="C102" s="4">
        <v>1</v>
      </c>
      <c r="D102" s="12">
        <v>690271</v>
      </c>
      <c r="E102" s="4"/>
      <c r="F102" s="4"/>
      <c r="G102" s="12">
        <v>690271</v>
      </c>
      <c r="H102" s="20">
        <f>G102*C102</f>
        <v>690271</v>
      </c>
      <c r="I102" s="19">
        <v>701100</v>
      </c>
      <c r="J102" s="19"/>
      <c r="K102" s="19"/>
      <c r="L102" s="19">
        <v>701100</v>
      </c>
      <c r="M102" s="19">
        <f>L102*1</f>
        <v>701100</v>
      </c>
      <c r="N102" s="19">
        <v>711620</v>
      </c>
      <c r="O102" s="19"/>
      <c r="P102" s="19"/>
      <c r="Q102" s="19">
        <v>711620</v>
      </c>
      <c r="R102" s="19">
        <f>Q102*1</f>
        <v>711620</v>
      </c>
      <c r="S102" s="48">
        <f t="shared" si="0"/>
        <v>700997</v>
      </c>
      <c r="T102" s="49">
        <f>S102</f>
        <v>700997</v>
      </c>
    </row>
    <row r="103" spans="1:20" ht="15.75" x14ac:dyDescent="0.25">
      <c r="A103" s="191" t="s">
        <v>31</v>
      </c>
      <c r="B103" s="4"/>
      <c r="C103" s="4"/>
      <c r="D103" s="146" t="s">
        <v>39</v>
      </c>
      <c r="E103" s="146"/>
      <c r="F103" s="146"/>
      <c r="G103" s="146"/>
      <c r="H103" s="146"/>
      <c r="I103" s="147" t="s">
        <v>85</v>
      </c>
      <c r="J103" s="148"/>
      <c r="K103" s="148"/>
      <c r="L103" s="148"/>
      <c r="M103" s="149"/>
      <c r="N103" s="150" t="s">
        <v>86</v>
      </c>
      <c r="O103" s="151"/>
      <c r="P103" s="151"/>
      <c r="Q103" s="151"/>
      <c r="R103" s="152"/>
      <c r="S103" s="48">
        <f t="shared" si="0"/>
        <v>0</v>
      </c>
      <c r="T103" s="49"/>
    </row>
    <row r="104" spans="1:20" ht="51" customHeight="1" x14ac:dyDescent="0.25">
      <c r="A104" s="192"/>
      <c r="B104" s="4" t="s">
        <v>104</v>
      </c>
      <c r="C104" s="4">
        <v>200</v>
      </c>
      <c r="D104" s="91">
        <v>18500</v>
      </c>
      <c r="E104" s="91"/>
      <c r="F104" s="91"/>
      <c r="G104" s="91">
        <v>18500</v>
      </c>
      <c r="H104" s="91">
        <f>G104*C104</f>
        <v>3700000</v>
      </c>
      <c r="I104" s="91">
        <v>18500</v>
      </c>
      <c r="J104" s="19"/>
      <c r="K104" s="19"/>
      <c r="L104" s="91">
        <v>18500</v>
      </c>
      <c r="M104" s="19">
        <f>L104*C104</f>
        <v>3700000</v>
      </c>
      <c r="N104" s="19">
        <v>15126</v>
      </c>
      <c r="O104" s="19"/>
      <c r="P104" s="19"/>
      <c r="Q104" s="19">
        <v>15126</v>
      </c>
      <c r="R104" s="29">
        <f>Q104*C104</f>
        <v>3025200</v>
      </c>
      <c r="S104" s="48">
        <f t="shared" si="0"/>
        <v>17375.333333333332</v>
      </c>
      <c r="T104" s="49">
        <v>0</v>
      </c>
    </row>
    <row r="105" spans="1:20" ht="15.75" x14ac:dyDescent="0.25">
      <c r="A105" s="153" t="s">
        <v>171</v>
      </c>
      <c r="B105" s="117" t="s">
        <v>104</v>
      </c>
      <c r="C105" s="117">
        <v>200</v>
      </c>
      <c r="D105" s="238" t="s">
        <v>115</v>
      </c>
      <c r="E105" s="235"/>
      <c r="F105" s="235"/>
      <c r="G105" s="235"/>
      <c r="H105" s="236"/>
      <c r="I105" s="147" t="s">
        <v>116</v>
      </c>
      <c r="J105" s="148"/>
      <c r="K105" s="148"/>
      <c r="L105" s="148"/>
      <c r="M105" s="149"/>
      <c r="N105" s="233" t="s">
        <v>117</v>
      </c>
      <c r="O105" s="151"/>
      <c r="P105" s="151"/>
      <c r="Q105" s="151"/>
      <c r="R105" s="152"/>
      <c r="S105" s="48">
        <f t="shared" si="0"/>
        <v>0</v>
      </c>
      <c r="T105" s="49"/>
    </row>
    <row r="106" spans="1:20" x14ac:dyDescent="0.25">
      <c r="A106" s="154"/>
      <c r="B106" s="119"/>
      <c r="C106" s="119"/>
      <c r="D106" s="65">
        <v>13990</v>
      </c>
      <c r="E106" s="94">
        <v>0</v>
      </c>
      <c r="F106" s="64">
        <f>(D106*E106)/100</f>
        <v>0</v>
      </c>
      <c r="G106" s="65">
        <f>F106+D106</f>
        <v>13990</v>
      </c>
      <c r="H106" s="15">
        <f>G106*C105</f>
        <v>2798000</v>
      </c>
      <c r="I106" s="48">
        <v>15000</v>
      </c>
      <c r="J106" s="48"/>
      <c r="K106" s="48"/>
      <c r="L106" s="48"/>
      <c r="M106" s="48">
        <f>I106*C105</f>
        <v>3000000</v>
      </c>
      <c r="N106" s="48">
        <v>16900</v>
      </c>
      <c r="O106" s="48"/>
      <c r="P106" s="48"/>
      <c r="Q106" s="48"/>
      <c r="R106" s="54">
        <f>N106*C105</f>
        <v>3380000</v>
      </c>
      <c r="S106" s="48">
        <f>(N106+G106+I106)/3</f>
        <v>15296.666666666666</v>
      </c>
      <c r="T106" s="49">
        <f>S106*C105</f>
        <v>3059333.333333333</v>
      </c>
    </row>
    <row r="107" spans="1:20" x14ac:dyDescent="0.25">
      <c r="A107" s="153" t="s">
        <v>32</v>
      </c>
      <c r="B107" s="117" t="s">
        <v>104</v>
      </c>
      <c r="C107" s="117">
        <v>25</v>
      </c>
      <c r="D107" s="234" t="s">
        <v>103</v>
      </c>
      <c r="E107" s="235"/>
      <c r="F107" s="235"/>
      <c r="G107" s="235"/>
      <c r="H107" s="236"/>
      <c r="I107" s="22"/>
      <c r="J107" s="22"/>
      <c r="K107" s="22"/>
      <c r="L107" s="22"/>
      <c r="M107" s="22"/>
      <c r="N107" s="19"/>
      <c r="O107" s="19"/>
      <c r="P107" s="19"/>
      <c r="Q107" s="19"/>
      <c r="R107" s="29"/>
      <c r="S107" s="48"/>
      <c r="T107" s="49"/>
    </row>
    <row r="108" spans="1:20" x14ac:dyDescent="0.25">
      <c r="A108" s="154"/>
      <c r="B108" s="118"/>
      <c r="C108" s="118"/>
      <c r="D108" s="94">
        <v>27000</v>
      </c>
      <c r="E108" s="94">
        <v>0.84</v>
      </c>
      <c r="F108" s="64">
        <f>(D108*E108)/100</f>
        <v>226.8</v>
      </c>
      <c r="G108" s="65">
        <f>F108+D108</f>
        <v>27226.799999999999</v>
      </c>
      <c r="H108" s="15">
        <f>G108*C107</f>
        <v>680670</v>
      </c>
      <c r="I108" s="17"/>
      <c r="J108" s="17"/>
      <c r="K108" s="17"/>
      <c r="L108" s="17"/>
      <c r="M108" s="17"/>
      <c r="N108" s="17"/>
      <c r="O108" s="17"/>
      <c r="P108" s="17"/>
      <c r="Q108" s="17"/>
      <c r="R108" s="28"/>
      <c r="S108" s="48">
        <f t="shared" si="0"/>
        <v>9075.6</v>
      </c>
      <c r="T108" s="49">
        <f>S108*C107</f>
        <v>226890</v>
      </c>
    </row>
    <row r="109" spans="1:20" x14ac:dyDescent="0.25">
      <c r="A109" s="63" t="s">
        <v>9</v>
      </c>
      <c r="B109" s="66"/>
      <c r="C109" s="66"/>
      <c r="D109" s="4"/>
      <c r="E109" s="4"/>
      <c r="F109" s="4"/>
      <c r="G109" s="4"/>
      <c r="H109" s="4"/>
      <c r="I109" s="17"/>
      <c r="J109" s="17"/>
      <c r="K109" s="17"/>
      <c r="L109" s="17"/>
      <c r="M109" s="17"/>
      <c r="N109" s="17"/>
      <c r="O109" s="17"/>
      <c r="P109" s="17"/>
      <c r="Q109" s="17"/>
      <c r="R109" s="28"/>
      <c r="S109" s="48">
        <f t="shared" si="0"/>
        <v>0</v>
      </c>
      <c r="T109" s="49"/>
    </row>
    <row r="110" spans="1:20" ht="15.75" x14ac:dyDescent="0.25">
      <c r="A110" s="237" t="s">
        <v>33</v>
      </c>
      <c r="B110" s="4"/>
      <c r="C110" s="4"/>
      <c r="D110" s="146" t="s">
        <v>39</v>
      </c>
      <c r="E110" s="146"/>
      <c r="F110" s="146"/>
      <c r="G110" s="146"/>
      <c r="H110" s="146"/>
      <c r="I110" s="147" t="s">
        <v>85</v>
      </c>
      <c r="J110" s="148"/>
      <c r="K110" s="148"/>
      <c r="L110" s="148"/>
      <c r="M110" s="149"/>
      <c r="N110" s="150" t="s">
        <v>86</v>
      </c>
      <c r="O110" s="151"/>
      <c r="P110" s="151"/>
      <c r="Q110" s="151"/>
      <c r="R110" s="152"/>
      <c r="S110" s="48">
        <f t="shared" si="0"/>
        <v>0</v>
      </c>
      <c r="T110" s="49"/>
    </row>
    <row r="111" spans="1:20" x14ac:dyDescent="0.25">
      <c r="A111" s="237"/>
      <c r="B111" s="4"/>
      <c r="C111" s="4">
        <v>100</v>
      </c>
      <c r="D111" s="22">
        <v>11021</v>
      </c>
      <c r="E111" s="12"/>
      <c r="F111" s="12"/>
      <c r="G111" s="22">
        <v>11021</v>
      </c>
      <c r="H111" s="12">
        <f>G111*C111</f>
        <v>1102100</v>
      </c>
      <c r="I111" s="19">
        <v>11194</v>
      </c>
      <c r="J111" s="19"/>
      <c r="K111" s="19"/>
      <c r="L111" s="19">
        <v>11194</v>
      </c>
      <c r="M111" s="19">
        <f>L111*C111</f>
        <v>1119400</v>
      </c>
      <c r="N111" s="19">
        <v>11362</v>
      </c>
      <c r="O111" s="19"/>
      <c r="P111" s="19"/>
      <c r="Q111" s="19">
        <v>11362</v>
      </c>
      <c r="R111" s="29">
        <f>Q111*C111</f>
        <v>1136200</v>
      </c>
      <c r="S111" s="48">
        <f t="shared" si="0"/>
        <v>11192.333333333334</v>
      </c>
      <c r="T111" s="49">
        <f>S111*175</f>
        <v>1958658.3333333335</v>
      </c>
    </row>
    <row r="112" spans="1:20" ht="28.5" customHeight="1" x14ac:dyDescent="0.25">
      <c r="A112" s="182" t="s">
        <v>34</v>
      </c>
      <c r="B112" s="4"/>
      <c r="C112" s="4"/>
      <c r="D112" s="247" t="s">
        <v>87</v>
      </c>
      <c r="E112" s="248"/>
      <c r="F112" s="248"/>
      <c r="G112" s="248"/>
      <c r="H112" s="249"/>
      <c r="I112" s="208" t="s">
        <v>89</v>
      </c>
      <c r="J112" s="209"/>
      <c r="K112" s="209"/>
      <c r="L112" s="209"/>
      <c r="M112" s="210"/>
      <c r="N112" s="208" t="s">
        <v>88</v>
      </c>
      <c r="O112" s="209"/>
      <c r="P112" s="209"/>
      <c r="Q112" s="209"/>
      <c r="R112" s="210"/>
      <c r="S112" s="48">
        <f t="shared" si="0"/>
        <v>0</v>
      </c>
      <c r="T112" s="49"/>
    </row>
    <row r="113" spans="1:20" x14ac:dyDescent="0.25">
      <c r="A113" s="183"/>
      <c r="B113" s="4"/>
      <c r="C113" s="4">
        <v>100</v>
      </c>
      <c r="D113" s="12">
        <v>26990</v>
      </c>
      <c r="E113" s="12"/>
      <c r="F113" s="12"/>
      <c r="G113" s="12">
        <v>26990</v>
      </c>
      <c r="H113" s="12">
        <f>G113*C113</f>
        <v>2699000</v>
      </c>
      <c r="I113" s="19">
        <v>45900</v>
      </c>
      <c r="J113" s="19"/>
      <c r="K113" s="19"/>
      <c r="L113" s="19">
        <v>45900</v>
      </c>
      <c r="M113" s="19">
        <f>L113*C113</f>
        <v>4590000</v>
      </c>
      <c r="N113" s="19">
        <v>49900</v>
      </c>
      <c r="O113" s="19"/>
      <c r="P113" s="19"/>
      <c r="Q113" s="19">
        <v>49900</v>
      </c>
      <c r="R113" s="29">
        <f>Q113*C113</f>
        <v>4990000</v>
      </c>
      <c r="S113" s="48">
        <f>(N113+I113+D113)/3</f>
        <v>40930</v>
      </c>
      <c r="T113" s="49">
        <f>S113*C113</f>
        <v>4093000</v>
      </c>
    </row>
    <row r="114" spans="1:20" ht="47.25" customHeight="1" x14ac:dyDescent="0.25">
      <c r="A114" s="182" t="s">
        <v>35</v>
      </c>
      <c r="B114" s="4"/>
      <c r="C114" s="4"/>
      <c r="D114" s="205" t="s">
        <v>90</v>
      </c>
      <c r="E114" s="239"/>
      <c r="F114" s="239"/>
      <c r="G114" s="239"/>
      <c r="H114" s="240"/>
      <c r="I114" s="196" t="s">
        <v>91</v>
      </c>
      <c r="J114" s="197"/>
      <c r="K114" s="197"/>
      <c r="L114" s="197"/>
      <c r="M114" s="198"/>
      <c r="N114" s="208" t="s">
        <v>92</v>
      </c>
      <c r="O114" s="209"/>
      <c r="P114" s="209"/>
      <c r="Q114" s="209"/>
      <c r="R114" s="210"/>
      <c r="S114" s="48">
        <f>(Q114+L114+G114)/3</f>
        <v>0</v>
      </c>
      <c r="T114" s="49"/>
    </row>
    <row r="115" spans="1:20" ht="42.75" customHeight="1" x14ac:dyDescent="0.25">
      <c r="A115" s="183"/>
      <c r="B115" s="4"/>
      <c r="C115" s="4">
        <v>100</v>
      </c>
      <c r="D115" s="12">
        <v>6900</v>
      </c>
      <c r="E115" s="12"/>
      <c r="F115" s="12"/>
      <c r="G115" s="12">
        <v>6900</v>
      </c>
      <c r="H115" s="12">
        <f>G115*C115</f>
        <v>690000</v>
      </c>
      <c r="I115" s="19">
        <v>3800</v>
      </c>
      <c r="J115" s="19"/>
      <c r="K115" s="19"/>
      <c r="L115" s="19">
        <v>3800</v>
      </c>
      <c r="M115" s="19">
        <f>L115*C115</f>
        <v>380000</v>
      </c>
      <c r="N115" s="19">
        <v>3990</v>
      </c>
      <c r="O115" s="19"/>
      <c r="P115" s="19"/>
      <c r="Q115" s="19">
        <v>3990</v>
      </c>
      <c r="R115" s="29">
        <f>Q115*C115</f>
        <v>399000</v>
      </c>
      <c r="S115" s="48">
        <f>(Q115+L115+G115)/3</f>
        <v>4896.666666666667</v>
      </c>
      <c r="T115" s="49">
        <f>S115*175</f>
        <v>856916.66666666674</v>
      </c>
    </row>
    <row r="116" spans="1:20" ht="22.5" customHeight="1" x14ac:dyDescent="0.25">
      <c r="A116" s="166" t="s">
        <v>36</v>
      </c>
      <c r="B116" s="4"/>
      <c r="C116" s="4"/>
      <c r="D116" s="241" t="s">
        <v>100</v>
      </c>
      <c r="E116" s="242"/>
      <c r="F116" s="242"/>
      <c r="G116" s="242"/>
      <c r="H116" s="243"/>
      <c r="I116" s="244" t="s">
        <v>101</v>
      </c>
      <c r="J116" s="245"/>
      <c r="K116" s="245"/>
      <c r="L116" s="245"/>
      <c r="M116" s="246"/>
      <c r="N116" s="201" t="s">
        <v>102</v>
      </c>
      <c r="O116" s="216"/>
      <c r="P116" s="216"/>
      <c r="Q116" s="216"/>
      <c r="R116" s="202"/>
      <c r="S116" s="48">
        <f>(Q116+L116+G116)/3</f>
        <v>0</v>
      </c>
      <c r="T116" s="49"/>
    </row>
    <row r="117" spans="1:20" x14ac:dyDescent="0.25">
      <c r="A117" s="167"/>
      <c r="B117" s="4" t="s">
        <v>8</v>
      </c>
      <c r="C117" s="4">
        <v>100</v>
      </c>
      <c r="D117" s="8">
        <v>1000</v>
      </c>
      <c r="E117" s="8"/>
      <c r="F117" s="8"/>
      <c r="G117" s="8">
        <v>1000</v>
      </c>
      <c r="H117" s="8">
        <f>G117*C117</f>
        <v>100000</v>
      </c>
      <c r="I117" s="48">
        <v>2800</v>
      </c>
      <c r="J117" s="48"/>
      <c r="K117" s="48"/>
      <c r="L117" s="48">
        <v>2800</v>
      </c>
      <c r="M117" s="48">
        <f>L117*C117</f>
        <v>280000</v>
      </c>
      <c r="N117" s="19">
        <v>5000</v>
      </c>
      <c r="O117" s="19"/>
      <c r="P117" s="19"/>
      <c r="Q117" s="19">
        <v>5000</v>
      </c>
      <c r="R117" s="29">
        <f>Q117*C117</f>
        <v>500000</v>
      </c>
      <c r="S117" s="48">
        <f>(Q117+L117+G117)/3</f>
        <v>2933.3333333333335</v>
      </c>
      <c r="T117" s="49">
        <f>S117*175</f>
        <v>513333.33333333337</v>
      </c>
    </row>
    <row r="118" spans="1:20" ht="44.25" customHeight="1" x14ac:dyDescent="0.25">
      <c r="A118" s="97" t="s">
        <v>113</v>
      </c>
      <c r="B118" s="4" t="s">
        <v>8</v>
      </c>
      <c r="C118" s="98">
        <v>11</v>
      </c>
      <c r="D118" s="99">
        <v>24307808</v>
      </c>
      <c r="E118" s="4"/>
      <c r="F118" s="4"/>
      <c r="G118" s="4"/>
      <c r="H118" s="101">
        <f>D118*C118</f>
        <v>267385888</v>
      </c>
      <c r="I118" s="48"/>
      <c r="J118" s="48"/>
      <c r="K118" s="48"/>
      <c r="L118" s="48"/>
      <c r="M118" s="48"/>
      <c r="N118" s="19"/>
      <c r="O118" s="19"/>
      <c r="P118" s="19"/>
      <c r="Q118" s="19"/>
      <c r="R118" s="19"/>
      <c r="S118" s="48"/>
      <c r="T118" s="49">
        <f>D118*C118</f>
        <v>267385888</v>
      </c>
    </row>
    <row r="119" spans="1:20" ht="32.25" customHeight="1" x14ac:dyDescent="0.25">
      <c r="A119" s="68"/>
      <c r="B119" s="69"/>
      <c r="C119" s="69"/>
      <c r="D119" s="70"/>
      <c r="E119" s="70"/>
      <c r="F119" s="70"/>
      <c r="G119" s="70"/>
      <c r="H119" s="70"/>
      <c r="I119" s="71"/>
      <c r="J119" s="71"/>
      <c r="K119" s="71"/>
      <c r="L119" s="71"/>
      <c r="M119" s="71"/>
      <c r="N119" s="72"/>
      <c r="O119" s="72"/>
      <c r="P119" s="72"/>
      <c r="Q119" s="72"/>
      <c r="R119" s="72"/>
      <c r="S119" s="102" t="s">
        <v>175</v>
      </c>
      <c r="T119" s="102">
        <f>SUM(T5:T118)</f>
        <v>445954860.33333337</v>
      </c>
    </row>
    <row r="120" spans="1:20" x14ac:dyDescent="0.25">
      <c r="S120" s="100"/>
      <c r="T120" s="100"/>
    </row>
  </sheetData>
  <mergeCells count="307">
    <mergeCell ref="A114:A115"/>
    <mergeCell ref="D114:H114"/>
    <mergeCell ref="I114:M114"/>
    <mergeCell ref="N114:R114"/>
    <mergeCell ref="A116:A117"/>
    <mergeCell ref="D116:H116"/>
    <mergeCell ref="I116:M116"/>
    <mergeCell ref="N116:R116"/>
    <mergeCell ref="I110:M110"/>
    <mergeCell ref="N110:R110"/>
    <mergeCell ref="A112:A113"/>
    <mergeCell ref="D112:H112"/>
    <mergeCell ref="I112:M112"/>
    <mergeCell ref="N112:R112"/>
    <mergeCell ref="A107:A108"/>
    <mergeCell ref="B107:B108"/>
    <mergeCell ref="C107:C108"/>
    <mergeCell ref="D107:H107"/>
    <mergeCell ref="A110:A111"/>
    <mergeCell ref="D110:H110"/>
    <mergeCell ref="A105:A106"/>
    <mergeCell ref="B105:B106"/>
    <mergeCell ref="C105:C106"/>
    <mergeCell ref="D105:H105"/>
    <mergeCell ref="I105:M105"/>
    <mergeCell ref="N105:R105"/>
    <mergeCell ref="A101:A102"/>
    <mergeCell ref="D101:H101"/>
    <mergeCell ref="I101:M101"/>
    <mergeCell ref="N101:R101"/>
    <mergeCell ref="A103:A104"/>
    <mergeCell ref="D103:H103"/>
    <mergeCell ref="I103:M103"/>
    <mergeCell ref="N103:R103"/>
    <mergeCell ref="B101:B102"/>
    <mergeCell ref="A97:A98"/>
    <mergeCell ref="B97:B98"/>
    <mergeCell ref="D97:H97"/>
    <mergeCell ref="I97:M97"/>
    <mergeCell ref="N97:R97"/>
    <mergeCell ref="A99:A100"/>
    <mergeCell ref="B99:B100"/>
    <mergeCell ref="C99:C100"/>
    <mergeCell ref="C97:C98"/>
    <mergeCell ref="A94:A95"/>
    <mergeCell ref="D94:H94"/>
    <mergeCell ref="I94:M94"/>
    <mergeCell ref="N94:R94"/>
    <mergeCell ref="A96:G96"/>
    <mergeCell ref="B94:B95"/>
    <mergeCell ref="A92:A93"/>
    <mergeCell ref="D92:H92"/>
    <mergeCell ref="I92:M92"/>
    <mergeCell ref="N92:R92"/>
    <mergeCell ref="J93:K93"/>
    <mergeCell ref="O93:P93"/>
    <mergeCell ref="A90:A91"/>
    <mergeCell ref="B90:B91"/>
    <mergeCell ref="D90:H90"/>
    <mergeCell ref="I90:M90"/>
    <mergeCell ref="N90:R90"/>
    <mergeCell ref="E91:F91"/>
    <mergeCell ref="K91:L91"/>
    <mergeCell ref="P91:Q91"/>
    <mergeCell ref="A88:A89"/>
    <mergeCell ref="B88:B89"/>
    <mergeCell ref="C88:C89"/>
    <mergeCell ref="D88:H88"/>
    <mergeCell ref="I88:M88"/>
    <mergeCell ref="N88:R88"/>
    <mergeCell ref="A86:A87"/>
    <mergeCell ref="B86:B87"/>
    <mergeCell ref="C86:C87"/>
    <mergeCell ref="D86:H86"/>
    <mergeCell ref="I86:M86"/>
    <mergeCell ref="N86:R86"/>
    <mergeCell ref="A84:A85"/>
    <mergeCell ref="B84:B85"/>
    <mergeCell ref="D84:H84"/>
    <mergeCell ref="I84:M84"/>
    <mergeCell ref="N84:R84"/>
    <mergeCell ref="E85:F85"/>
    <mergeCell ref="J85:K85"/>
    <mergeCell ref="O85:P85"/>
    <mergeCell ref="A82:A83"/>
    <mergeCell ref="D82:H82"/>
    <mergeCell ref="I82:M82"/>
    <mergeCell ref="N82:R82"/>
    <mergeCell ref="E83:F83"/>
    <mergeCell ref="J83:K83"/>
    <mergeCell ref="O83:P83"/>
    <mergeCell ref="A79:A80"/>
    <mergeCell ref="D79:H79"/>
    <mergeCell ref="I79:M79"/>
    <mergeCell ref="N79:R79"/>
    <mergeCell ref="E80:F80"/>
    <mergeCell ref="D81:G81"/>
    <mergeCell ref="D74:G74"/>
    <mergeCell ref="A75:A76"/>
    <mergeCell ref="D75:H75"/>
    <mergeCell ref="I75:M75"/>
    <mergeCell ref="N75:R75"/>
    <mergeCell ref="A77:A78"/>
    <mergeCell ref="D77:H77"/>
    <mergeCell ref="I77:M77"/>
    <mergeCell ref="N77:R77"/>
    <mergeCell ref="A72:A73"/>
    <mergeCell ref="D72:H72"/>
    <mergeCell ref="I72:M72"/>
    <mergeCell ref="N72:R72"/>
    <mergeCell ref="E73:F73"/>
    <mergeCell ref="J73:K73"/>
    <mergeCell ref="O73:P73"/>
    <mergeCell ref="A70:A71"/>
    <mergeCell ref="D70:H70"/>
    <mergeCell ref="I70:M70"/>
    <mergeCell ref="N70:R70"/>
    <mergeCell ref="E71:F71"/>
    <mergeCell ref="J71:K71"/>
    <mergeCell ref="I65:M65"/>
    <mergeCell ref="N65:R65"/>
    <mergeCell ref="D67:G67"/>
    <mergeCell ref="A68:A69"/>
    <mergeCell ref="D68:H68"/>
    <mergeCell ref="I68:M68"/>
    <mergeCell ref="N68:R68"/>
    <mergeCell ref="E69:F69"/>
    <mergeCell ref="J69:K69"/>
    <mergeCell ref="O69:P69"/>
    <mergeCell ref="A61:G62"/>
    <mergeCell ref="A63:A64"/>
    <mergeCell ref="B63:B64"/>
    <mergeCell ref="C63:C64"/>
    <mergeCell ref="D63:H63"/>
    <mergeCell ref="A65:A66"/>
    <mergeCell ref="D65:H65"/>
    <mergeCell ref="B65:B66"/>
    <mergeCell ref="A59:A60"/>
    <mergeCell ref="B59:B60"/>
    <mergeCell ref="C59:C60"/>
    <mergeCell ref="D59:H59"/>
    <mergeCell ref="I59:M59"/>
    <mergeCell ref="N59:R59"/>
    <mergeCell ref="A57:A58"/>
    <mergeCell ref="B57:B58"/>
    <mergeCell ref="C57:C58"/>
    <mergeCell ref="D57:H57"/>
    <mergeCell ref="I57:M57"/>
    <mergeCell ref="N57:R57"/>
    <mergeCell ref="A55:A56"/>
    <mergeCell ref="B55:B56"/>
    <mergeCell ref="C55:C56"/>
    <mergeCell ref="D55:H55"/>
    <mergeCell ref="I55:M55"/>
    <mergeCell ref="N55:R55"/>
    <mergeCell ref="A53:A54"/>
    <mergeCell ref="B53:B54"/>
    <mergeCell ref="C53:C54"/>
    <mergeCell ref="D53:H53"/>
    <mergeCell ref="I53:M53"/>
    <mergeCell ref="N53:R53"/>
    <mergeCell ref="A51:A52"/>
    <mergeCell ref="B51:B52"/>
    <mergeCell ref="C51:C52"/>
    <mergeCell ref="D51:H51"/>
    <mergeCell ref="I51:M51"/>
    <mergeCell ref="N51:R51"/>
    <mergeCell ref="A49:A50"/>
    <mergeCell ref="B49:B50"/>
    <mergeCell ref="C49:C50"/>
    <mergeCell ref="D49:H49"/>
    <mergeCell ref="I49:M49"/>
    <mergeCell ref="N49:R49"/>
    <mergeCell ref="A47:A48"/>
    <mergeCell ref="B47:B48"/>
    <mergeCell ref="C47:C48"/>
    <mergeCell ref="D47:H47"/>
    <mergeCell ref="I47:M47"/>
    <mergeCell ref="N47:R47"/>
    <mergeCell ref="A45:A46"/>
    <mergeCell ref="B45:B46"/>
    <mergeCell ref="C45:C46"/>
    <mergeCell ref="D45:H45"/>
    <mergeCell ref="I45:M45"/>
    <mergeCell ref="N45:R45"/>
    <mergeCell ref="A43:A44"/>
    <mergeCell ref="B43:B44"/>
    <mergeCell ref="C43:C44"/>
    <mergeCell ref="D43:H43"/>
    <mergeCell ref="I43:M43"/>
    <mergeCell ref="N43:R43"/>
    <mergeCell ref="A41:A42"/>
    <mergeCell ref="B41:B42"/>
    <mergeCell ref="C41:C42"/>
    <mergeCell ref="D41:H41"/>
    <mergeCell ref="I41:M41"/>
    <mergeCell ref="N41:R41"/>
    <mergeCell ref="A39:A40"/>
    <mergeCell ref="B39:B40"/>
    <mergeCell ref="C39:C40"/>
    <mergeCell ref="D39:H39"/>
    <mergeCell ref="I39:M39"/>
    <mergeCell ref="N39:R39"/>
    <mergeCell ref="A37:A38"/>
    <mergeCell ref="B37:B38"/>
    <mergeCell ref="C37:C38"/>
    <mergeCell ref="D37:H37"/>
    <mergeCell ref="I37:M37"/>
    <mergeCell ref="N37:R37"/>
    <mergeCell ref="A35:A36"/>
    <mergeCell ref="B35:B36"/>
    <mergeCell ref="C35:C36"/>
    <mergeCell ref="D35:H35"/>
    <mergeCell ref="I35:M35"/>
    <mergeCell ref="N35:R35"/>
    <mergeCell ref="A33:A34"/>
    <mergeCell ref="B33:B34"/>
    <mergeCell ref="C33:C34"/>
    <mergeCell ref="D33:H33"/>
    <mergeCell ref="I33:M33"/>
    <mergeCell ref="N33:R33"/>
    <mergeCell ref="A31:A32"/>
    <mergeCell ref="B31:B32"/>
    <mergeCell ref="C31:C32"/>
    <mergeCell ref="D31:H31"/>
    <mergeCell ref="I31:M31"/>
    <mergeCell ref="N31:R31"/>
    <mergeCell ref="A29:A30"/>
    <mergeCell ref="B29:B30"/>
    <mergeCell ref="C29:C30"/>
    <mergeCell ref="D29:H29"/>
    <mergeCell ref="I29:M29"/>
    <mergeCell ref="N29:R29"/>
    <mergeCell ref="A27:A28"/>
    <mergeCell ref="B27:B28"/>
    <mergeCell ref="C27:C28"/>
    <mergeCell ref="D27:H27"/>
    <mergeCell ref="I27:M27"/>
    <mergeCell ref="N27:R27"/>
    <mergeCell ref="A25:A26"/>
    <mergeCell ref="B25:B26"/>
    <mergeCell ref="C25:C26"/>
    <mergeCell ref="D25:H25"/>
    <mergeCell ref="I25:M25"/>
    <mergeCell ref="N25:R25"/>
    <mergeCell ref="A23:A24"/>
    <mergeCell ref="B23:B24"/>
    <mergeCell ref="C23:C24"/>
    <mergeCell ref="D23:H23"/>
    <mergeCell ref="I23:M23"/>
    <mergeCell ref="N23:R23"/>
    <mergeCell ref="A16:A18"/>
    <mergeCell ref="B16:B18"/>
    <mergeCell ref="C16:C18"/>
    <mergeCell ref="D16:H16"/>
    <mergeCell ref="I16:M16"/>
    <mergeCell ref="B20:S20"/>
    <mergeCell ref="A21:A22"/>
    <mergeCell ref="B21:B22"/>
    <mergeCell ref="C21:C22"/>
    <mergeCell ref="D21:H21"/>
    <mergeCell ref="I21:M21"/>
    <mergeCell ref="N21:R21"/>
    <mergeCell ref="N16:R16"/>
    <mergeCell ref="G17:H17"/>
    <mergeCell ref="L17:M17"/>
    <mergeCell ref="Q17:R17"/>
    <mergeCell ref="G18:H18"/>
    <mergeCell ref="L18:M18"/>
    <mergeCell ref="Q18:R18"/>
    <mergeCell ref="A13:A15"/>
    <mergeCell ref="B13:B15"/>
    <mergeCell ref="C13:C15"/>
    <mergeCell ref="D13:H13"/>
    <mergeCell ref="I13:M13"/>
    <mergeCell ref="N13:R13"/>
    <mergeCell ref="G14:H14"/>
    <mergeCell ref="L14:M14"/>
    <mergeCell ref="Q14:R14"/>
    <mergeCell ref="G15:H15"/>
    <mergeCell ref="L15:M15"/>
    <mergeCell ref="Q15:R15"/>
    <mergeCell ref="B9:S9"/>
    <mergeCell ref="A10:A12"/>
    <mergeCell ref="B10:B12"/>
    <mergeCell ref="C10:C12"/>
    <mergeCell ref="D10:H10"/>
    <mergeCell ref="I10:M10"/>
    <mergeCell ref="N10:R10"/>
    <mergeCell ref="G11:H11"/>
    <mergeCell ref="L11:M11"/>
    <mergeCell ref="Q11:R11"/>
    <mergeCell ref="G12:H12"/>
    <mergeCell ref="L12:M12"/>
    <mergeCell ref="Q12:R12"/>
    <mergeCell ref="N4:R4"/>
    <mergeCell ref="A7:A8"/>
    <mergeCell ref="B7:B8"/>
    <mergeCell ref="D7:H7"/>
    <mergeCell ref="I7:M7"/>
    <mergeCell ref="N7:R7"/>
    <mergeCell ref="A1:G2"/>
    <mergeCell ref="A4:A5"/>
    <mergeCell ref="B4:B5"/>
    <mergeCell ref="C4:C5"/>
    <mergeCell ref="D4:H4"/>
    <mergeCell ref="I4:M4"/>
  </mergeCells>
  <hyperlinks>
    <hyperlink ref="D65" r:id="rId1" location="position=7&amp;search_layout=stack&amp;type=item&amp;tracking_id=bafd1db3-f29c-4750-8eb8-77e4fb943230     Vinilo Acrilico 125 Gr Payasito Surtido X 16 Colores" xr:uid="{D128EEF4-64F3-40A3-85D8-B5F253B6C25D}"/>
    <hyperlink ref="N65" r:id="rId2" location="position=10&amp;search_layout=stack&amp;type=item&amp;tracking_id=7b4a1a00-58eb-4254-aec4-2f2d43da369a" xr:uid="{E81A5BC2-D9A5-45B0-9E5B-67A655864A41}"/>
    <hyperlink ref="I65" r:id="rId3" location="position=9&amp;search_layout=stack&amp;type=item&amp;tracking_id=cb653daf-577e-4a66-aaac-8600552b2e0f" xr:uid="{3B81ADB4-7A96-47EE-87F8-CE5E56BA4F7A}"/>
    <hyperlink ref="D75" r:id="rId4" location="position=1&amp;search_layout=stack&amp;type=item&amp;tracking_id=e5e74114-373b-49f4-840b-3cdde719ac21" xr:uid="{9416713E-BFE7-4B25-BB6E-2A3B7175471D}"/>
    <hyperlink ref="I75" r:id="rId5" location="position=2&amp;search_layout=stack&amp;type=item&amp;tracking_id=7e6573e7-0ee9-4a75-ba46-0bb491ca3b57" xr:uid="{6584F3B8-75D5-49C4-9C2E-3EC38D356CFB}"/>
    <hyperlink ref="N75" r:id="rId6" location="position=3&amp;search_layout=stack&amp;type=item&amp;tracking_id=bc3345f0-f2dc-41a7-9442-39b5073ad8f2" xr:uid="{EE5757AA-16E7-4DB4-937A-2767CC5EA126}"/>
    <hyperlink ref="D68" r:id="rId7" location="position=11&amp;search_layout=stack&amp;type=item&amp;tracking_id=68ceaadc-59a7-44ad-96ed-f173e85f1da4" xr:uid="{DCCF1F60-4435-4DC0-B24A-1010C1F68B39}"/>
    <hyperlink ref="I68" r:id="rId8" location="position=12&amp;search_layout=stack&amp;type=item&amp;tracking_id=6cb297a0-215e-46e6-86ab-a97cea612b8e" xr:uid="{4745B244-FFFB-4A66-B060-4B2C54888999}"/>
    <hyperlink ref="N68" display="https://articulo.mercadolibre.com.co/MCO-618379003-pincel-de-cerda-redondo-set-x-6-unds-impar-_JM#reco_item_pos=0&amp;reco_backend=machinalis-seller-items&amp;reco_backend_type=low_level&amp;reco_client=vip-seller_items-above&amp;reco_id=5e6e0272-e708-40be-a6b4-3c0924abb" xr:uid="{2464C05B-E9C6-4A68-BF9A-E99055041B3C}"/>
    <hyperlink ref="D70" r:id="rId9" location="position=1&amp;search_layout=stack&amp;type=item&amp;tracking_id=848c5b8d-bdd5-46c6-a55c-c0bafcb57a33" xr:uid="{9D501B68-07BF-416E-88BF-4870F7218FBE}"/>
    <hyperlink ref="I70" r:id="rId10" location="position=2&amp;search_layout=stack&amp;type=item&amp;tracking_id=71669fc5-1a28-458e-ace8-41af8b8253a7" xr:uid="{55800480-F502-430D-B841-797CC86C50FC}"/>
    <hyperlink ref="N70" r:id="rId11" location="position=3&amp;search_layout=stack&amp;type=item&amp;tracking_id=c46968a3-b3e7-45ec-b764-15cdfb199d2d" xr:uid="{E2752563-0E9B-490D-BC69-62139516CEA9}"/>
    <hyperlink ref="D72" r:id="rId12" location="searchVariation=95305205843&amp;position=1&amp;search_layout=stack&amp;type=item&amp;tracking_id=3d7ed183-5637-4253-bb4a-5c81141391f1" xr:uid="{40329758-8433-4677-8F0A-FE8A4632ABE7}"/>
    <hyperlink ref="I72" r:id="rId13" location="searchVariation=173985773120&amp;position=3&amp;search_layout=stack&amp;type=item&amp;tracking_id=5f04f8af-f59b-460d-9e6d-e44f23fd2f0c" xr:uid="{816D2954-1AE0-40E9-8125-24E783325909}"/>
    <hyperlink ref="D77" r:id="rId14" xr:uid="{2C075FE8-B52D-4D36-826B-DFADB63A6FBA}"/>
    <hyperlink ref="I77" r:id="rId15" xr:uid="{6DFB2DC8-5139-4AF6-9212-C1FF9E131AED}"/>
    <hyperlink ref="N77" display="https://articulo.mercadolibre.com.co/MCO-565811764-tierra-negra-bulto-x-36-kilogramos-_JM#position=2&amp;search_layout=stack&amp;type=pad&amp;tracking_id=f0b0bf7a-50a3-4998-933b-285d5bfa769b#position=2&amp;search_layout=stack&amp;type=pad&amp;tracking_id=f0b0bf7a-50a3-4998-933b-" xr:uid="{CE4D2A8E-BC89-4775-B86D-4B3C85D5679F}"/>
    <hyperlink ref="I79" r:id="rId16" location="reco_item_pos=1&amp;reco_backend=machinalis-seller-items&amp;reco_backend_type=low_level&amp;reco_client=vip-seller_items-above&amp;reco_id=1182a005-4e5a-47f0-87a9-2adacb5d0785" xr:uid="{0292261E-8521-481C-82F6-E7B02078003A}"/>
    <hyperlink ref="D79" r:id="rId17" display="https://articulo.mercadolibre.com.co/MCO-569055836-suculentas-1400-x-30-unidades-_JM?matt_tool=45862477&amp;matt_word=&amp;matt_source=google&amp;matt_campaign_id=14633851677&amp;matt_ad_group_id=122277564610&amp;matt_match_type=&amp;matt_network=g&amp;matt_device=c&amp;matt_creative=545410559199&amp;matt_keyword=&amp;matt_ad_position=&amp;matt_ad_type=pla&amp;matt_merchant_id=565579030&amp;matt_product_id=MCO569055836&amp;matt_product_partition_id=1403299324506&amp;matt_target_id=aud-345731277022:pla-1403299324506&amp;gclid=CjwKCAjw5s6WBhA4EiwACGncZeWfIxt97EYrfS5mDGwlIm8hHbV8NRYiW7k3WQaI2cNV3HXbQz2u4xoCDzMQAvD_BwE" xr:uid="{4144EDE3-46C9-4782-B588-CBF1E631BC0D}"/>
    <hyperlink ref="N79" display="https://articulo.mercadolibre.com.co/MCO-548193909-suculentas-para-recordatorio-regalo-matera-5cm-_JM#reco_item_pos=2&amp;reco_backend=machinalis-seller-items&amp;reco_backend_type=low_level&amp;reco_client=vip-seller_items-above&amp;reco_id=6e21fd34-82d2-432b-9645-f513d" xr:uid="{950DD472-F3E9-4C85-9B07-FD36A007CEE5}"/>
    <hyperlink ref="D82" r:id="rId18" location="searchVariation=73981627159&amp;position=1&amp;search_layout=stack&amp;type=item&amp;tracking_id=da9d2cab-5bb4-4a39-a66e-b0f7989dffb8" xr:uid="{32FD558E-6273-4835-A083-BE2F341E0199}"/>
    <hyperlink ref="I82" display="https://articulo.mercadolibre.com.co/MCO-583378161-paquete-fommy-escarchado-18-octavos-x10-fomi-25x35-cm-foamy-_JM?searchVariation=64325275359#searchVariation=64325275359&amp;position=3&amp;search_layout=stack&amp;type=item&amp;tracking_id=39c15cab-7b8a-45cf-873c-2ba1105" xr:uid="{38B5C8D3-02D6-4BC5-81D6-ED7D3C50A6B9}"/>
    <hyperlink ref="N82" r:id="rId19" location="searchVariation=174095294063&amp;position=5&amp;search_layout=stack&amp;type=item&amp;tracking_id=51765e14-13c6-4fcb-9f4c-694a942e24b6" xr:uid="{E5AF090E-A9D7-4922-80C1-42C04DBFCE65}"/>
    <hyperlink ref="N72" r:id="rId20" location="searchVariation=75815032884&amp;position=10&amp;search_layout=stack&amp;type=item&amp;tracking_id=b6388fb3-0f4a-4f8a-b58a-e963406ff94f" xr:uid="{8B5A2963-D411-4A1C-9C8A-11878474914B}"/>
    <hyperlink ref="D88" r:id="rId21" location="position=1&amp;search_layout=stack&amp;type=item&amp;tracking_id=1e036202-c30d-462f-b303-06f936aa707f" xr:uid="{05FE14BD-B7E2-4E48-BD2E-03B92C6D5C19}"/>
    <hyperlink ref="I88" r:id="rId22" location="position=3&amp;search_layout=stack&amp;type=item&amp;tracking_id=680b9377-7c1c-49cd-88a2-c28edcda11cb" xr:uid="{4C3203ED-B921-48A7-8DC3-2D62A5C4C9BE}"/>
    <hyperlink ref="N88" display="https://articulo.mercadolibre.com.co/MCO-578003972-rollo-carton-corrugado-x50-m2-proteccion-pisos-y-muebles-_JM#position=4&amp;search_layout=stack&amp;type=pad&amp;tracking_id=4c2de7f2-dd86-47ff-b28e-b64c0e44a2ed#position=4&amp;search_layout=stack&amp;type=pad&amp;tracking_id=4c" xr:uid="{F738145D-59FF-4052-8B4C-59BCBEEB030B}"/>
    <hyperlink ref="D90" r:id="rId23" location="position=1&amp;search_layout=stack&amp;type=item&amp;tracking_id=c1eac43b-aa0f-4595-9bf7-e73851607c0d" xr:uid="{73F7753B-E4A3-4D52-96A2-2861150BB968}"/>
    <hyperlink ref="I90" r:id="rId24" location="reco_item_pos=1&amp;reco_backend=machinalis-seller-items&amp;reco_backend_type=low_level&amp;reco_client=vip-seller_items-above&amp;reco_id=42ce1921-937b-4bf2-b061-9fde321d9726" display="https://articulo.mercadolibre.com.co/MCO-557900679-100-bolsas-plastico-transparente-ancho-14-x-alto-26-cm-_JM#reco_item_pos=1&amp;reco_backend=machinalis-seller-items&amp;reco_backend_type=low_level&amp;reco_client=vip-seller_items-above&amp;reco_id=42ce1921-937b-4bf2-b061-9fde321d9726" xr:uid="{63A412C9-DD3D-46D3-A80D-0E7EFAC43C35}"/>
    <hyperlink ref="N90" display="https://articulo.mercadolibre.com.co/MCO-559636386-100-bolsas-plastico-transparentes-ancho-9-alto-30-cm-_JM#reco_item_pos=1&amp;reco_backend=machinalis-seller-items&amp;reco_backend_type=low_level&amp;reco_client=vip-seller_items-above&amp;reco_id=141d0959-46c7-4f4a-b975" xr:uid="{F3A9B5D7-1A5B-43D7-8EC8-F1C5564F929D}"/>
    <hyperlink ref="D92" r:id="rId25" location="searchVariation=72626992312&amp;position=1&amp;search_layout=stack&amp;type=item&amp;tracking_id=fb1ed64b-4676-47c5-bd9e-9c0c072e6f99" xr:uid="{83D8CF6E-01A3-4C25-9506-1563A5B13F02}"/>
    <hyperlink ref="I92" r:id="rId26" location="position=5&amp;search_layout=stack&amp;type=item&amp;tracking_id=f9682330-46aa-4a70-93c2-e25aa444402b" xr:uid="{3BF8D31B-3176-4A16-94E7-60BB668DA712}"/>
    <hyperlink ref="N92" r:id="rId27" location="position=6&amp;search_layout=stack&amp;type=item&amp;tracking_id=b4432916-c6a9-476b-8f1e-cca3778ca627" xr:uid="{E2F3A7C5-7D9F-4C32-B948-8A804DF71DB6}"/>
    <hyperlink ref="D112" r:id="rId28" display="https://articulo.mercadolibre.com.co/MCO-615293134-rompecabezas-mapa-de-colombia-madera-educativo-ninos-mpc-32-_JM?matt_tool=11175955&amp;matt_word=&amp;matt_source=google&amp;matt_campaign_id=14635131292&amp;matt_ad_group_id=127934062955&amp;matt_match_type=&amp;matt_network=g&amp;matt_device=c&amp;matt_creative=545484719428&amp;matt_keyword=&amp;matt_ad_position=&amp;matt_ad_type=pla&amp;matt_merchant_id=210266531&amp;matt_product_id=MCO615293134&amp;matt_product_partition_id=1415076804916&amp;matt_target_id=aud-345731277302:pla-1415076804916&amp;gclid=EAIaIQobChMIicntnJmE-QIVe__jBx2sPQWqEAQYAiABEgJY8fD_BwE" xr:uid="{CC744A6C-A266-4776-AAA0-06D7334F3626}"/>
    <hyperlink ref="N112" display="https://articulo.mercadolibre.com.co/MCO-594022492-rompecabezas-200-piezas-mapa-de-colombia-_JM?matt_tool=11175955&amp;matt_word=&amp;matt_source=google&amp;matt_campaign_id=14635131292&amp;matt_ad_group_id=127934062955&amp;matt_match_type=&amp;matt_network=g&amp;matt_device=c&amp;matt_" xr:uid="{916037F7-556E-48A4-B765-F5AE87BC3136}"/>
    <hyperlink ref="I112" display="https://articulo.mercadolibre.com.co/MCO-617717047-rompecabezas-mapa-de-colombia-madera-mafego-_JM?matt_tool=11175955&amp;matt_word=&amp;matt_source=google&amp;matt_campaign_id=14635131292&amp;matt_ad_group_id=127934062955&amp;matt_match_type=&amp;matt_network=g&amp;matt_device=c&amp;ma" xr:uid="{2300EEE9-CE7D-4921-9B10-1B3623E52A5D}"/>
    <hyperlink ref="D114" r:id="rId29" xr:uid="{1DA14166-4AD8-44C5-B71C-0F4FAE3D117F}"/>
    <hyperlink ref="I114" r:id="rId30" xr:uid="{E151906E-5323-48C6-8043-9C6BB9F64241}"/>
    <hyperlink ref="N114" display="https://articulo.mercadolibre.com.co/MCO-611689454-block-anotaciones-carta-50-hojas-cuadriculado-500749-_JM?matt_tool=90074395&amp;matt_word=&amp;matt_source=google&amp;matt_campaign_id=14633851824&amp;matt_ad_group_id=128080574533&amp;matt_match_type=&amp;matt_network=g&amp;matt_de" xr:uid="{81EC05A2-D800-4ACC-8ACE-AEEF1DBD8A81}"/>
    <hyperlink ref="D86" r:id="rId31" display="https://www.lamina.com.co/products/lentejuela-lisa-6-mm?variant=32682636738663&amp;currency=COP&amp;utm_medium=product_sync&amp;utm_source=google&amp;utm_content=sag_organic&amp;utm_campaign=sag_organic&amp;utm_campaign=gs-2021-12-16&amp;utm_source=google&amp;utm_medium=smart_campaign&amp;gclid=Cj0KCQjwz96WBhC8ARIsAATR252QrGzceiDBcdahFUQWWyBSxyGqc1bmCsScsbt7JTsh54poQlCGLJgaAhcwEALw_wcB" xr:uid="{684DB293-DA79-4769-BF97-B64C57CD500D}"/>
    <hyperlink ref="I86" r:id="rId32" display="https://articulo.mercadolibre.com.co/MCO-880061671-10-metros-lentejuelas-de-3-4-6-8-mm-diametro-bordado-bisuter-_JM?matt_tool=31045937&amp;matt_word=&amp;matt_source=google&amp;matt_campaign_id=14633851806&amp;matt_ad_group_id=135195454464&amp;matt_match_type=&amp;matt_network=g&amp;matt_device=c&amp;matt_creative=552892033103&amp;matt_keyword=&amp;matt_ad_position=&amp;matt_ad_type=pla&amp;matt_merchant_id=205070256&amp;matt_product_id=MCO880061671&amp;matt_product_partition_id=1701173074557&amp;matt_target_id=aud-345731277022:pla-1701173074557&amp;gclid=Cj0KCQjwz96WBhC8ARIsAATR250AkxtI0tOlG9lh3SelPJAe1Npsf-7mJ_-4a3H5b_wfzvCBLaAuznEaAtmiEALw_wcB" xr:uid="{D6C91735-1889-417E-8D56-2CD08F31BCDA}"/>
    <hyperlink ref="N86" r:id="rId33" display="https://www.lamina.com.co/products/lentejuela-concava-6-mm?variant=32682636542055&amp;currency=COP&amp;utm_medium=product_sync&amp;utm_source=google&amp;utm_content=sag_organic&amp;utm_campaign=sag_organic&amp;utm_campaign=gs-2021-12-16&amp;utm_source=google&amp;utm_medium=smart_campaign&amp;gclid=Cj0KCQjwz96WBhC8ARIsAATR253kq_nw57ObB06_QFbLr8Vb8NXjYt027XOna8OteD7anPJG6Z-Aww8aArqaEALw_wcB" xr:uid="{8FD26654-EB44-4818-826B-5AA1AD7E0BF0}"/>
    <hyperlink ref="D63" r:id="rId34" xr:uid="{D5CBD3B9-E795-4B31-BA26-52BF7A59AF2C}"/>
    <hyperlink ref="D105" r:id="rId35" display="https://articulo.mercadolibre.com.co/MCO-472227688-gorras-cachucha-personalizadas-publicitarias-_JM?matt_tool=93563466&amp;matt_word=&amp;matt_source=google&amp;matt_campaign_id=14633847045&amp;matt_ad_group_id=127508297256&amp;matt_match_type=&amp;matt_network=g&amp;matt_device=c&amp;matt_creative=545548905314&amp;matt_keyword=&amp;matt_ad_position=&amp;matt_ad_type=pla&amp;matt_merchant_id=546710497&amp;matt_product_id=MCO472227688&amp;matt_product_partition_id=368429255927&amp;matt_target_id=aud-345731277022:pla-368429255927&amp;gclid=Cj0KCQjwz96WBhC8ARIsAATR251UTQZAfKf-hid5niXwxejGqaFjvVmGd12AG6YGUGvop1LIX0RUClMaAlyaEALw_wcB" xr:uid="{E14CB5AB-15DE-4CCD-912C-D6041AFF4611}"/>
    <hyperlink ref="N105" r:id="rId36" location="searchVariation=82715833179&amp;position=8&amp;search_layout=stack&amp;type=item&amp;tracking_id=49899df6-d9dc-44c9-9c25-841481f216fe" xr:uid="{FFE6E8E4-BF26-42F6-8288-E2D480A36CE3}"/>
    <hyperlink ref="D57" r:id="rId37" xr:uid="{C7B3E0D2-7247-4334-9EFB-2ADF9BA018EE}"/>
    <hyperlink ref="I57" r:id="rId38" location="searchVariation=174810300515&amp;position=2&amp;search_layout=stack&amp;type=item&amp;tracking_id=0dfcc8f9-c544-4ca3-9c61-31a819a07280" xr:uid="{FFCD6353-6340-4F43-873A-0C54D9A09F8F}"/>
    <hyperlink ref="I116" r:id="rId39" xr:uid="{D2EF8C38-0C0C-4218-8145-5C4C766BCB08}"/>
  </hyperlinks>
  <pageMargins left="0.7" right="0.7" top="0.75" bottom="0.75" header="0.3" footer="0.3"/>
  <pageSetup orientation="portrait" r:id="rId4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H15"/>
  <sheetViews>
    <sheetView workbookViewId="0">
      <selection activeCell="C22" sqref="C22"/>
    </sheetView>
  </sheetViews>
  <sheetFormatPr baseColWidth="10" defaultRowHeight="15" x14ac:dyDescent="0.25"/>
  <sheetData>
    <row r="2" spans="3:8" x14ac:dyDescent="0.25">
      <c r="C2" s="250"/>
      <c r="D2" s="251"/>
      <c r="E2" s="251"/>
      <c r="F2" s="251"/>
      <c r="G2" s="251"/>
      <c r="H2" s="252"/>
    </row>
    <row r="3" spans="3:8" x14ac:dyDescent="0.25">
      <c r="C3" s="4"/>
      <c r="D3" s="4"/>
      <c r="E3" s="4"/>
      <c r="F3" s="4"/>
      <c r="G3" s="4"/>
      <c r="H3" s="4"/>
    </row>
    <row r="4" spans="3:8" x14ac:dyDescent="0.25">
      <c r="C4" s="4"/>
      <c r="D4" s="4"/>
      <c r="E4" s="4"/>
      <c r="F4" s="4"/>
      <c r="G4" s="4"/>
      <c r="H4" s="4"/>
    </row>
    <row r="5" spans="3:8" x14ac:dyDescent="0.25">
      <c r="C5" s="4"/>
      <c r="D5" s="4"/>
      <c r="E5" s="4"/>
      <c r="F5" s="4"/>
      <c r="G5" s="4"/>
      <c r="H5" s="4"/>
    </row>
    <row r="6" spans="3:8" x14ac:dyDescent="0.25">
      <c r="C6" s="4"/>
      <c r="D6" s="4"/>
      <c r="E6" s="4"/>
      <c r="F6" s="4"/>
      <c r="G6" s="4"/>
      <c r="H6" s="4"/>
    </row>
    <row r="7" spans="3:8" x14ac:dyDescent="0.25">
      <c r="C7" s="4"/>
      <c r="D7" s="4"/>
      <c r="E7" s="4"/>
      <c r="F7" s="4"/>
      <c r="G7" s="4"/>
      <c r="H7" s="4"/>
    </row>
    <row r="8" spans="3:8" x14ac:dyDescent="0.25">
      <c r="C8" s="4"/>
      <c r="D8" s="4"/>
      <c r="E8" s="4"/>
      <c r="F8" s="4"/>
      <c r="G8" s="4"/>
      <c r="H8" s="4"/>
    </row>
    <row r="9" spans="3:8" x14ac:dyDescent="0.25">
      <c r="C9" s="4"/>
      <c r="D9" s="4"/>
      <c r="E9" s="4"/>
      <c r="F9" s="4"/>
      <c r="G9" s="4"/>
      <c r="H9" s="4"/>
    </row>
    <row r="10" spans="3:8" x14ac:dyDescent="0.25">
      <c r="C10" s="4"/>
      <c r="D10" s="4"/>
      <c r="E10" s="4"/>
      <c r="F10" s="4"/>
      <c r="G10" s="4"/>
      <c r="H10" s="4"/>
    </row>
    <row r="11" spans="3:8" x14ac:dyDescent="0.25">
      <c r="C11" s="4"/>
      <c r="D11" s="4"/>
      <c r="E11" s="4"/>
      <c r="F11" s="4"/>
      <c r="G11" s="4"/>
      <c r="H11" s="4"/>
    </row>
    <row r="12" spans="3:8" x14ac:dyDescent="0.25">
      <c r="C12" s="4"/>
      <c r="D12" s="4"/>
      <c r="E12" s="4"/>
      <c r="F12" s="4"/>
      <c r="G12" s="4"/>
      <c r="H12" s="4"/>
    </row>
    <row r="13" spans="3:8" x14ac:dyDescent="0.25">
      <c r="C13" s="4"/>
      <c r="D13" s="4"/>
      <c r="E13" s="4"/>
      <c r="F13" s="4"/>
      <c r="G13" s="4"/>
      <c r="H13" s="4"/>
    </row>
    <row r="14" spans="3:8" x14ac:dyDescent="0.25">
      <c r="C14" s="4"/>
      <c r="D14" s="4"/>
      <c r="E14" s="4"/>
      <c r="F14" s="4"/>
      <c r="G14" s="4"/>
      <c r="H14" s="4"/>
    </row>
    <row r="15" spans="3:8" x14ac:dyDescent="0.25">
      <c r="C15" s="4"/>
      <c r="D15" s="4"/>
      <c r="E15" s="4"/>
      <c r="F15" s="4"/>
      <c r="G15" s="4"/>
      <c r="H15" s="4"/>
    </row>
  </sheetData>
  <mergeCells count="1">
    <mergeCell ref="C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 (2)</vt:lpstr>
      <vt:lpstr>COMP.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Bayro</cp:lastModifiedBy>
  <dcterms:created xsi:type="dcterms:W3CDTF">2022-06-28T14:13:13Z</dcterms:created>
  <dcterms:modified xsi:type="dcterms:W3CDTF">2022-11-16T22:09:13Z</dcterms:modified>
</cp:coreProperties>
</file>