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VOK\Documents\DRAGUER\EVALAUCION PARA PUBLICAR EN SECOP II\"/>
    </mc:Choice>
  </mc:AlternateContent>
  <bookViews>
    <workbookView xWindow="0" yWindow="0" windowWidth="20490" windowHeight="7155"/>
  </bookViews>
  <sheets>
    <sheet name="transport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6" i="2" l="1"/>
  <c r="O27" i="2"/>
  <c r="P27" i="2"/>
  <c r="Q27" i="2"/>
  <c r="P44" i="2" s="1"/>
  <c r="R27" i="2"/>
  <c r="S27" i="2"/>
  <c r="Q44" i="2" s="1"/>
  <c r="T27" i="2"/>
  <c r="N27" i="2"/>
  <c r="R44" i="2" s="1"/>
  <c r="B42" i="2"/>
  <c r="B43" i="2"/>
  <c r="O40" i="2"/>
  <c r="P40" i="2"/>
  <c r="Q40" i="2"/>
  <c r="R40" i="2"/>
  <c r="S40" i="2"/>
  <c r="T40" i="2"/>
  <c r="G39" i="2"/>
  <c r="H39" i="2"/>
  <c r="I39" i="2"/>
  <c r="J39" i="2"/>
  <c r="K39" i="2"/>
  <c r="L39" i="2"/>
  <c r="B33" i="2"/>
  <c r="B34" i="2"/>
  <c r="B35" i="2"/>
  <c r="B36" i="2"/>
  <c r="B37" i="2"/>
  <c r="B38" i="2"/>
  <c r="B39" i="2"/>
  <c r="B40" i="2"/>
  <c r="B41" i="2"/>
  <c r="B32" i="2"/>
  <c r="O24" i="2"/>
  <c r="P24" i="2"/>
  <c r="Q24" i="2"/>
  <c r="P41" i="2" s="1"/>
  <c r="R24" i="2"/>
  <c r="S24" i="2"/>
  <c r="T24" i="2"/>
  <c r="N24" i="2"/>
  <c r="O19" i="2"/>
  <c r="P19" i="2"/>
  <c r="Q19" i="2"/>
  <c r="P35" i="2" s="1"/>
  <c r="R19" i="2"/>
  <c r="S19" i="2"/>
  <c r="T19" i="2"/>
  <c r="N19" i="2"/>
  <c r="S44" i="2" l="1"/>
  <c r="T44" i="2"/>
  <c r="Q41" i="2"/>
  <c r="O44" i="2"/>
  <c r="T41" i="2"/>
  <c r="O41" i="2"/>
  <c r="O35" i="2"/>
  <c r="T35" i="2"/>
  <c r="S41" i="2"/>
  <c r="S35" i="2"/>
  <c r="R41" i="2"/>
  <c r="R35" i="2"/>
  <c r="Q35" i="2"/>
  <c r="H15" i="2"/>
  <c r="I15" i="2"/>
  <c r="J15" i="2"/>
  <c r="H32" i="2" s="1"/>
  <c r="K15" i="2"/>
  <c r="L15" i="2"/>
  <c r="M15" i="2"/>
  <c r="G15" i="2"/>
  <c r="J32" i="2" l="1"/>
  <c r="G32" i="2"/>
  <c r="K32" i="2"/>
  <c r="L32" i="2"/>
  <c r="I32" i="2"/>
</calcChain>
</file>

<file path=xl/sharedStrings.xml><?xml version="1.0" encoding="utf-8"?>
<sst xmlns="http://schemas.openxmlformats.org/spreadsheetml/2006/main" count="115" uniqueCount="76">
  <si>
    <t>PROCESO</t>
  </si>
  <si>
    <t>VALOR PRESUPUESTO</t>
  </si>
  <si>
    <t>REQUISITOS PLIEGO CONDICIONES</t>
  </si>
  <si>
    <t>DATO/VALOR</t>
  </si>
  <si>
    <t>indicadores requeridos</t>
  </si>
  <si>
    <t>LIQUIDEZ (veces)</t>
  </si>
  <si>
    <t>Mayor  o igual a</t>
  </si>
  <si>
    <t>ENDEUDAMIENTO (%)</t>
  </si>
  <si>
    <t>Menor o igual a</t>
  </si>
  <si>
    <t>COBERTURA INTERES (veces)</t>
  </si>
  <si>
    <t>CAPITAL TRABAJO ($COP)</t>
  </si>
  <si>
    <t xml:space="preserve">Mayor  o igual a 30% PPTO OFICIAL </t>
  </si>
  <si>
    <t>PATRIMONIO  ($COP)</t>
  </si>
  <si>
    <t>N/A</t>
  </si>
  <si>
    <t>RENTABILIDAD PATRIMONIO (%)</t>
  </si>
  <si>
    <t>RENTABILIDAD ACTIVO  (%)</t>
  </si>
  <si>
    <t>NOMBRE O RAZON SOCIAL</t>
  </si>
  <si>
    <t>NIT</t>
  </si>
  <si>
    <t>ACTIVO CTE</t>
  </si>
  <si>
    <t>ACTIVO TOTAL</t>
  </si>
  <si>
    <t>PASIVO CTE</t>
  </si>
  <si>
    <t>PASIVO TOTAL</t>
  </si>
  <si>
    <t>PATRIMONIO</t>
  </si>
  <si>
    <t>UTILIDAD OPERACIONAL</t>
  </si>
  <si>
    <t>GASTOS INTERES</t>
  </si>
  <si>
    <t>RESULTADOS CAPACIDAD FINANCIERA</t>
  </si>
  <si>
    <t>RESULTADOS CAPACIDAD ORGANIZACIONAL</t>
  </si>
  <si>
    <t>LIQUIDEZ</t>
  </si>
  <si>
    <t>ENDEUDAMIENTO</t>
  </si>
  <si>
    <t>COB INTERES</t>
  </si>
  <si>
    <t>CAP TRABAJO</t>
  </si>
  <si>
    <t>RENTABILIDAD PATRIMONIO</t>
  </si>
  <si>
    <t>RENTABILIDAD ACTIVO</t>
  </si>
  <si>
    <t>RESULTADO</t>
  </si>
  <si>
    <t>CUMPLE</t>
  </si>
  <si>
    <t>MIRIAM CECILIA TORO VALLEJOS</t>
  </si>
  <si>
    <t>ESTRUCTURADOR Y EVALUADOR FINANCIERO</t>
  </si>
  <si>
    <t>830033581 - 0</t>
  </si>
  <si>
    <t>AÑO REPORTE</t>
  </si>
  <si>
    <t>805028887 - 8</t>
  </si>
  <si>
    <t>TRANSPORTES ESPECIALIZADOS JR S A S   (50%)</t>
  </si>
  <si>
    <t>TRANSPORTES ESPECIALES UNO A LIMITADA  (50%)</t>
  </si>
  <si>
    <t>CONSORCIO TRANS.MINERIA</t>
  </si>
  <si>
    <t>811009708 - 9</t>
  </si>
  <si>
    <t>COOPERATIVA ESPECIALIZADA DE TRANSPORTE SERTRANS (50%)</t>
  </si>
  <si>
    <t>811040774-5</t>
  </si>
  <si>
    <t>811030521-6</t>
  </si>
  <si>
    <t>UT SERTURING 2019</t>
  </si>
  <si>
    <t>INGETRANS  S.A  (40%)</t>
  </si>
  <si>
    <t>TRANSPORTES Y VIAJES TURISCAR S.A.S. (105)</t>
  </si>
  <si>
    <t>TRANSPORTES ESPECIALES F.S.G S.A.S</t>
  </si>
  <si>
    <t>830117701-1</t>
  </si>
  <si>
    <t>890211325-3</t>
  </si>
  <si>
    <t>TRANSPORTES CALDERON S.A</t>
  </si>
  <si>
    <t>LINEAS ESCOLARES Y TURISMO  S.A LIDERTUR S.A (50%)</t>
  </si>
  <si>
    <t>INVERSIONES TRANSTURISMO S.A.S (50%)</t>
  </si>
  <si>
    <t>UNION TEMPORAL ALIANZA 2019</t>
  </si>
  <si>
    <t>830050283-2</t>
  </si>
  <si>
    <t>800126471 - 1</t>
  </si>
  <si>
    <t>CONDICION</t>
  </si>
  <si>
    <t>HABILITADO</t>
  </si>
  <si>
    <t xml:space="preserve">  </t>
  </si>
  <si>
    <t>NO CUMPLE</t>
  </si>
  <si>
    <t>NO HABILITADO RUP CARECE FIRMEZA</t>
  </si>
  <si>
    <t>ASOCIACION DE TRANSPORTES ESPECIALES AS TRANSPORTES (40%)</t>
  </si>
  <si>
    <t>UNION TEMPORAL AS-OLT</t>
  </si>
  <si>
    <t>811041552-1</t>
  </si>
  <si>
    <t>811036515-9</t>
  </si>
  <si>
    <t>#</t>
  </si>
  <si>
    <t>OPERACIONES SERVICIOS Y LOGISTICAS EN TRANSPORTES S.A.S (60%)</t>
  </si>
  <si>
    <t>Contratación de los servicios de transporte público terrestre automotor especial a todo costo dentro del territorio nacional con conductor con disponibilidad absoluta la totalidad de los días hábiles del mes, para transportar personal, colaboradores, materiales, equipos y comisiones conjuntas en las zonas de cobertura de la entidad y /o donde esta lo requiera”.</t>
  </si>
  <si>
    <t>SA-SI 004-19</t>
  </si>
  <si>
    <t>OBJETO</t>
  </si>
  <si>
    <t xml:space="preserve">OBSERVACION: </t>
  </si>
  <si>
    <t xml:space="preserve"> La UT ALIANZA 2019  , no se encuentra habilitado,  bajo los requisitos del pliego de condiciones en el numeral 4.1.2 NOTA 5: Los proponentes que a la fecha de cierre del presente proceso de contratación hayan realizado la renovación
del RUP con información financiera con corte a 31 de diciembre de 2018, pero que este no se encuentre en firme, serán evaluados con los indicadores registrados con corte a 31 de diciembre de 2017. Así mismo, si a la fecha de cierre el RUP cobra firmeza, se tendrán en cuenta para la evaluación financiera los estados financieros con corte a 31
de diciembre de 2018.</t>
  </si>
  <si>
    <t>NO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</si>
</sst>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-;\-* #,##0.00_-;_-* &quot;-&quot;??_-;_-@_-"/>
    <numFmt numFmtId="165" formatCode="&quot;$&quot;\ #,##0_);[Red]\(&quot;$&quot;\ #,##0\)"/>
    <numFmt numFmtId="166" formatCode="_(* #,##0.00_);_(* \(#,##0.00\);_(* &quot;-&quot;??_);_(@_)"/>
    <numFmt numFmtId="167" formatCode="_(* #,##0_);_(* \(#,##0\);_(* &quot;-&quot;??_);_(@_)"/>
    <numFmt numFmtId="168" formatCode="_-* #,##0_-;\-* #,##0_-;_-* &quot;-&quot;??_-;_-@_-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sz val="11"/>
      <color theme="1"/>
      <name val="Batang"/>
      <family val="1"/>
    </font>
    <font>
      <b/>
      <sz val="11"/>
      <color theme="1"/>
      <name val="Aharoni"/>
    </font>
    <font>
      <b/>
      <sz val="11"/>
      <color rgb="FF000000"/>
      <name val="Calibri"/>
      <family val="2"/>
      <scheme val="minor"/>
    </font>
    <font>
      <b/>
      <sz val="11"/>
      <color theme="1"/>
      <name val="Aharoni"/>
      <charset val="177"/>
    </font>
    <font>
      <b/>
      <sz val="10"/>
      <color theme="1"/>
      <name val="Aharoni"/>
      <charset val="177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228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 applyAlignment="1"/>
    <xf numFmtId="0" fontId="3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6" xfId="0" applyFont="1" applyBorder="1"/>
    <xf numFmtId="0" fontId="0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0" fillId="0" borderId="6" xfId="0" applyFont="1" applyBorder="1"/>
    <xf numFmtId="14" fontId="2" fillId="0" borderId="10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Border="1" applyAlignment="1">
      <alignment horizontal="right"/>
    </xf>
    <xf numFmtId="0" fontId="4" fillId="0" borderId="12" xfId="0" applyFont="1" applyBorder="1" applyAlignment="1">
      <alignment horizontal="center" vertical="center"/>
    </xf>
    <xf numFmtId="9" fontId="2" fillId="0" borderId="10" xfId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right"/>
    </xf>
    <xf numFmtId="0" fontId="4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7" fontId="0" fillId="0" borderId="18" xfId="2" applyNumberFormat="1" applyFont="1" applyBorder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 wrapText="1"/>
    </xf>
    <xf numFmtId="167" fontId="0" fillId="2" borderId="18" xfId="2" applyNumberFormat="1" applyFont="1" applyFill="1" applyBorder="1" applyAlignment="1">
      <alignment horizontal="center" vertical="center"/>
    </xf>
    <xf numFmtId="167" fontId="0" fillId="0" borderId="0" xfId="2" applyNumberFormat="1" applyFont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2" fontId="0" fillId="0" borderId="18" xfId="0" applyNumberFormat="1" applyFont="1" applyBorder="1" applyAlignment="1">
      <alignment horizontal="center" vertical="center"/>
    </xf>
    <xf numFmtId="10" fontId="0" fillId="0" borderId="18" xfId="1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7" fontId="0" fillId="0" borderId="10" xfId="0" applyNumberFormat="1" applyFont="1" applyBorder="1" applyAlignment="1">
      <alignment horizontal="center" vertical="center"/>
    </xf>
    <xf numFmtId="9" fontId="0" fillId="0" borderId="18" xfId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9" fontId="2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167" fontId="0" fillId="0" borderId="14" xfId="2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2" fillId="0" borderId="18" xfId="0" applyNumberFormat="1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5" fillId="0" borderId="0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10" fontId="0" fillId="0" borderId="30" xfId="1" applyNumberFormat="1" applyFont="1" applyBorder="1" applyAlignment="1">
      <alignment horizontal="center" vertical="center"/>
    </xf>
    <xf numFmtId="9" fontId="0" fillId="0" borderId="30" xfId="1" applyFont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166" fontId="2" fillId="0" borderId="18" xfId="0" applyNumberFormat="1" applyFont="1" applyBorder="1" applyAlignment="1">
      <alignment horizontal="center" vertical="center"/>
    </xf>
    <xf numFmtId="167" fontId="0" fillId="0" borderId="18" xfId="0" applyNumberFormat="1" applyFont="1" applyBorder="1" applyAlignment="1">
      <alignment horizontal="center" vertical="center"/>
    </xf>
    <xf numFmtId="168" fontId="0" fillId="2" borderId="18" xfId="2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4" fontId="2" fillId="0" borderId="18" xfId="0" applyNumberFormat="1" applyFont="1" applyFill="1" applyBorder="1" applyAlignment="1">
      <alignment horizontal="center" vertical="center"/>
    </xf>
    <xf numFmtId="0" fontId="3" fillId="0" borderId="0" xfId="0" applyFont="1" applyBorder="1"/>
    <xf numFmtId="14" fontId="2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3" fillId="0" borderId="4" xfId="0" applyFont="1" applyBorder="1"/>
    <xf numFmtId="168" fontId="1" fillId="0" borderId="10" xfId="3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 wrapText="1"/>
    </xf>
    <xf numFmtId="14" fontId="2" fillId="0" borderId="0" xfId="0" applyNumberFormat="1" applyFont="1" applyFill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24" xfId="0" applyNumberFormat="1" applyFont="1" applyBorder="1" applyAlignment="1">
      <alignment horizontal="center" vertical="center"/>
    </xf>
    <xf numFmtId="2" fontId="0" fillId="0" borderId="32" xfId="0" applyNumberFormat="1" applyFont="1" applyBorder="1" applyAlignment="1">
      <alignment horizontal="center" vertical="center"/>
    </xf>
    <xf numFmtId="2" fontId="0" fillId="0" borderId="11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8" xfId="0" applyNumberFormat="1" applyFont="1" applyBorder="1" applyAlignment="1">
      <alignment horizontal="center" vertical="center"/>
    </xf>
    <xf numFmtId="2" fontId="0" fillId="0" borderId="46" xfId="0" applyNumberFormat="1" applyFont="1" applyBorder="1" applyAlignment="1">
      <alignment horizontal="center" vertical="center"/>
    </xf>
    <xf numFmtId="9" fontId="0" fillId="0" borderId="18" xfId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 wrapText="1"/>
    </xf>
    <xf numFmtId="167" fontId="0" fillId="2" borderId="35" xfId="2" applyNumberFormat="1" applyFont="1" applyFill="1" applyBorder="1" applyAlignment="1">
      <alignment horizontal="center" vertical="center"/>
    </xf>
    <xf numFmtId="167" fontId="0" fillId="2" borderId="2" xfId="2" applyNumberFormat="1" applyFont="1" applyFill="1" applyBorder="1" applyAlignment="1">
      <alignment horizontal="center" vertical="center"/>
    </xf>
    <xf numFmtId="167" fontId="0" fillId="2" borderId="36" xfId="2" applyNumberFormat="1" applyFont="1" applyFill="1" applyBorder="1" applyAlignment="1">
      <alignment horizontal="center" vertical="center"/>
    </xf>
    <xf numFmtId="167" fontId="0" fillId="2" borderId="33" xfId="2" applyNumberFormat="1" applyFont="1" applyFill="1" applyBorder="1" applyAlignment="1">
      <alignment horizontal="center" vertical="center"/>
    </xf>
    <xf numFmtId="167" fontId="0" fillId="2" borderId="0" xfId="2" applyNumberFormat="1" applyFont="1" applyFill="1" applyBorder="1" applyAlignment="1">
      <alignment horizontal="center" vertical="center"/>
    </xf>
    <xf numFmtId="167" fontId="0" fillId="2" borderId="28" xfId="2" applyNumberFormat="1" applyFont="1" applyFill="1" applyBorder="1" applyAlignment="1">
      <alignment horizontal="center" vertical="center"/>
    </xf>
    <xf numFmtId="167" fontId="0" fillId="2" borderId="25" xfId="2" applyNumberFormat="1" applyFont="1" applyFill="1" applyBorder="1" applyAlignment="1">
      <alignment horizontal="center" vertical="center"/>
    </xf>
    <xf numFmtId="167" fontId="0" fillId="2" borderId="26" xfId="2" applyNumberFormat="1" applyFont="1" applyFill="1" applyBorder="1" applyAlignment="1">
      <alignment horizontal="center" vertical="center"/>
    </xf>
    <xf numFmtId="167" fontId="0" fillId="2" borderId="27" xfId="2" applyNumberFormat="1" applyFont="1" applyFill="1" applyBorder="1" applyAlignment="1">
      <alignment horizontal="center" vertical="center"/>
    </xf>
    <xf numFmtId="168" fontId="0" fillId="2" borderId="15" xfId="2" applyNumberFormat="1" applyFont="1" applyFill="1" applyBorder="1" applyAlignment="1">
      <alignment horizontal="center" vertical="center"/>
    </xf>
    <xf numFmtId="168" fontId="0" fillId="2" borderId="16" xfId="2" applyNumberFormat="1" applyFont="1" applyFill="1" applyBorder="1" applyAlignment="1">
      <alignment horizontal="center" vertical="center"/>
    </xf>
    <xf numFmtId="168" fontId="0" fillId="2" borderId="17" xfId="2" applyNumberFormat="1" applyFont="1" applyFill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10" fontId="0" fillId="0" borderId="18" xfId="1" applyNumberFormat="1" applyFont="1" applyBorder="1" applyAlignment="1">
      <alignment horizontal="center" vertical="center"/>
    </xf>
    <xf numFmtId="166" fontId="2" fillId="0" borderId="18" xfId="0" applyNumberFormat="1" applyFont="1" applyBorder="1" applyAlignment="1">
      <alignment horizontal="center" vertical="center"/>
    </xf>
    <xf numFmtId="167" fontId="0" fillId="0" borderId="18" xfId="0" applyNumberFormat="1" applyFont="1" applyBorder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167" fontId="0" fillId="0" borderId="12" xfId="0" applyNumberFormat="1" applyFont="1" applyBorder="1" applyAlignment="1">
      <alignment horizontal="center" vertical="center"/>
    </xf>
    <xf numFmtId="9" fontId="0" fillId="0" borderId="39" xfId="1" applyFont="1" applyBorder="1" applyAlignment="1">
      <alignment horizontal="center" vertical="center"/>
    </xf>
    <xf numFmtId="9" fontId="0" fillId="0" borderId="30" xfId="1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9" fontId="0" fillId="0" borderId="38" xfId="1" applyFont="1" applyBorder="1" applyAlignment="1">
      <alignment horizontal="center" vertical="center"/>
    </xf>
    <xf numFmtId="9" fontId="0" fillId="0" borderId="37" xfId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10" fontId="0" fillId="0" borderId="33" xfId="1" applyNumberFormat="1" applyFont="1" applyBorder="1" applyAlignment="1">
      <alignment horizontal="center" vertical="center"/>
    </xf>
    <xf numFmtId="166" fontId="2" fillId="0" borderId="29" xfId="0" applyNumberFormat="1" applyFont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1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12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9" xfId="0" applyFont="1" applyFill="1" applyBorder="1" applyAlignment="1">
      <alignment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165" fontId="10" fillId="0" borderId="7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67" fontId="0" fillId="0" borderId="34" xfId="2" applyNumberFormat="1" applyFont="1" applyBorder="1" applyAlignment="1">
      <alignment horizontal="center" vertical="center"/>
    </xf>
    <xf numFmtId="167" fontId="0" fillId="0" borderId="24" xfId="2" applyNumberFormat="1" applyFont="1" applyBorder="1" applyAlignment="1">
      <alignment horizontal="center" vertical="center"/>
    </xf>
    <xf numFmtId="167" fontId="0" fillId="0" borderId="32" xfId="2" applyNumberFormat="1" applyFont="1" applyBorder="1" applyAlignment="1">
      <alignment horizontal="center" vertical="center"/>
    </xf>
    <xf numFmtId="167" fontId="0" fillId="0" borderId="33" xfId="2" applyNumberFormat="1" applyFont="1" applyBorder="1" applyAlignment="1">
      <alignment horizontal="center" vertical="center"/>
    </xf>
    <xf numFmtId="167" fontId="0" fillId="0" borderId="0" xfId="2" applyNumberFormat="1" applyFont="1" applyBorder="1" applyAlignment="1">
      <alignment horizontal="center" vertical="center"/>
    </xf>
    <xf numFmtId="167" fontId="0" fillId="0" borderId="28" xfId="2" applyNumberFormat="1" applyFont="1" applyBorder="1" applyAlignment="1">
      <alignment horizontal="center" vertical="center"/>
    </xf>
    <xf numFmtId="167" fontId="0" fillId="0" borderId="25" xfId="2" applyNumberFormat="1" applyFont="1" applyBorder="1" applyAlignment="1">
      <alignment horizontal="center" vertical="center"/>
    </xf>
    <xf numFmtId="167" fontId="0" fillId="0" borderId="26" xfId="2" applyNumberFormat="1" applyFont="1" applyBorder="1" applyAlignment="1">
      <alignment horizontal="center" vertical="center"/>
    </xf>
    <xf numFmtId="167" fontId="0" fillId="0" borderId="27" xfId="2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2" fontId="0" fillId="0" borderId="38" xfId="0" applyNumberFormat="1" applyFont="1" applyBorder="1" applyAlignment="1">
      <alignment horizontal="center" vertical="center"/>
    </xf>
    <xf numFmtId="2" fontId="0" fillId="0" borderId="39" xfId="0" applyNumberFormat="1" applyFont="1" applyBorder="1" applyAlignment="1">
      <alignment horizontal="center" vertical="center"/>
    </xf>
    <xf numFmtId="10" fontId="0" fillId="0" borderId="31" xfId="1" applyNumberFormat="1" applyFont="1" applyBorder="1" applyAlignment="1">
      <alignment horizontal="center" vertical="center"/>
    </xf>
    <xf numFmtId="10" fontId="0" fillId="0" borderId="40" xfId="1" applyNumberFormat="1" applyFont="1" applyBorder="1" applyAlignment="1">
      <alignment horizontal="center" vertical="center"/>
    </xf>
    <xf numFmtId="166" fontId="2" fillId="0" borderId="41" xfId="0" applyNumberFormat="1" applyFont="1" applyBorder="1" applyAlignment="1">
      <alignment horizontal="center" vertical="center"/>
    </xf>
    <xf numFmtId="166" fontId="2" fillId="0" borderId="10" xfId="0" applyNumberFormat="1" applyFont="1" applyBorder="1" applyAlignment="1">
      <alignment horizontal="center" vertical="center"/>
    </xf>
    <xf numFmtId="167" fontId="0" fillId="0" borderId="41" xfId="0" applyNumberFormat="1" applyFont="1" applyBorder="1" applyAlignment="1">
      <alignment horizontal="center" vertical="center"/>
    </xf>
    <xf numFmtId="167" fontId="0" fillId="0" borderId="1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 vertical="center"/>
    </xf>
  </cellXfs>
  <cellStyles count="4">
    <cellStyle name="Millares" xfId="3" builtinId="3"/>
    <cellStyle name="Millares 2" xfId="2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38100</xdr:rowOff>
    </xdr:from>
    <xdr:to>
      <xdr:col>8</xdr:col>
      <xdr:colOff>680357</xdr:colOff>
      <xdr:row>0</xdr:row>
      <xdr:rowOff>765645</xdr:rowOff>
    </xdr:to>
    <xdr:pic>
      <xdr:nvPicPr>
        <xdr:cNvPr id="2" name="7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714" y="38100"/>
          <a:ext cx="7334250" cy="72754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517073</xdr:colOff>
      <xdr:row>46</xdr:row>
      <xdr:rowOff>27216</xdr:rowOff>
    </xdr:from>
    <xdr:to>
      <xdr:col>5</xdr:col>
      <xdr:colOff>731714</xdr:colOff>
      <xdr:row>47</xdr:row>
      <xdr:rowOff>54428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9216" y="14967859"/>
          <a:ext cx="3262641" cy="4082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8"/>
  <sheetViews>
    <sheetView tabSelected="1" topLeftCell="I40" zoomScale="70" zoomScaleNormal="70" workbookViewId="0">
      <selection activeCell="V49" sqref="V49"/>
    </sheetView>
  </sheetViews>
  <sheetFormatPr baseColWidth="10" defaultRowHeight="15"/>
  <cols>
    <col min="1" max="1" width="4.140625" style="48" customWidth="1"/>
    <col min="2" max="2" width="17.42578125" style="1" customWidth="1"/>
    <col min="3" max="3" width="10.140625" style="1" customWidth="1"/>
    <col min="4" max="4" width="11.42578125" style="1"/>
    <col min="5" max="5" width="6.7109375" style="1" customWidth="1"/>
    <col min="6" max="6" width="18" style="3" customWidth="1"/>
    <col min="7" max="7" width="17.5703125" style="2" customWidth="1"/>
    <col min="8" max="8" width="18.5703125" style="2" customWidth="1"/>
    <col min="9" max="9" width="16.5703125" style="2" customWidth="1"/>
    <col min="10" max="10" width="17.140625" style="2" customWidth="1"/>
    <col min="11" max="11" width="17.5703125" style="3" customWidth="1"/>
    <col min="12" max="12" width="17.5703125" style="2" customWidth="1"/>
    <col min="13" max="13" width="14.85546875" style="2" customWidth="1"/>
    <col min="14" max="14" width="17.5703125" style="3" customWidth="1"/>
    <col min="15" max="15" width="18.42578125" style="3" customWidth="1"/>
    <col min="16" max="16" width="18.140625" style="2" customWidth="1"/>
    <col min="17" max="17" width="17.42578125" style="2" customWidth="1"/>
    <col min="18" max="18" width="18.42578125" style="2" customWidth="1"/>
    <col min="19" max="19" width="17.28515625" style="2" customWidth="1"/>
    <col min="20" max="20" width="16.28515625" style="3" customWidth="1"/>
    <col min="21" max="21" width="17.140625" style="2" bestFit="1" customWidth="1"/>
    <col min="22" max="22" width="15.28515625" style="2" customWidth="1"/>
    <col min="23" max="23" width="2" style="3" customWidth="1"/>
    <col min="24" max="24" width="19.7109375" style="53" customWidth="1"/>
    <col min="25" max="26" width="19.7109375" style="2" customWidth="1"/>
    <col min="27" max="16384" width="11.42578125" style="2"/>
  </cols>
  <sheetData>
    <row r="1" spans="1:24" ht="62.25" customHeight="1" thickBot="1">
      <c r="O1" s="83"/>
      <c r="P1" s="6" t="s">
        <v>2</v>
      </c>
      <c r="Q1" s="7"/>
      <c r="R1" s="6" t="s">
        <v>3</v>
      </c>
    </row>
    <row r="2" spans="1:24" s="5" customFormat="1" ht="15.75" thickBot="1">
      <c r="A2" s="49"/>
      <c r="B2" s="4"/>
      <c r="C2" s="166" t="s">
        <v>0</v>
      </c>
      <c r="D2" s="167"/>
      <c r="E2" s="168"/>
      <c r="F2" s="51"/>
      <c r="G2" s="166" t="s">
        <v>1</v>
      </c>
      <c r="H2" s="167"/>
      <c r="I2" s="168"/>
      <c r="O2" s="8"/>
      <c r="P2" s="9" t="s">
        <v>4</v>
      </c>
      <c r="Q2" s="10"/>
      <c r="R2" s="11"/>
      <c r="S2" s="71"/>
      <c r="T2" s="43"/>
      <c r="X2" s="54"/>
    </row>
    <row r="3" spans="1:24" ht="24" customHeight="1" thickBot="1">
      <c r="C3" s="181" t="s">
        <v>71</v>
      </c>
      <c r="D3" s="182"/>
      <c r="E3" s="183"/>
      <c r="G3" s="184">
        <v>6984351000</v>
      </c>
      <c r="H3" s="185"/>
      <c r="I3" s="186"/>
      <c r="O3" s="12"/>
      <c r="P3" s="13" t="s">
        <v>5</v>
      </c>
      <c r="Q3" s="14" t="s">
        <v>6</v>
      </c>
      <c r="R3" s="15">
        <v>1.5</v>
      </c>
      <c r="S3" s="57"/>
      <c r="T3" s="72"/>
    </row>
    <row r="4" spans="1:24" ht="15.75" customHeight="1" thickBot="1">
      <c r="O4" s="16"/>
      <c r="P4" s="17" t="s">
        <v>7</v>
      </c>
      <c r="Q4" s="18" t="s">
        <v>8</v>
      </c>
      <c r="R4" s="19">
        <v>0.65</v>
      </c>
      <c r="S4" s="73"/>
      <c r="T4" s="41"/>
    </row>
    <row r="5" spans="1:24" ht="19.5" customHeight="1" thickBot="1">
      <c r="B5" s="196" t="s">
        <v>72</v>
      </c>
      <c r="C5" s="197"/>
      <c r="D5" s="197"/>
      <c r="E5" s="197"/>
      <c r="F5" s="197"/>
      <c r="G5" s="197"/>
      <c r="H5" s="197"/>
      <c r="I5" s="197"/>
      <c r="J5" s="197"/>
      <c r="K5" s="198"/>
      <c r="O5" s="16"/>
      <c r="P5" s="17" t="s">
        <v>9</v>
      </c>
      <c r="Q5" s="18" t="s">
        <v>6</v>
      </c>
      <c r="R5" s="15">
        <v>3</v>
      </c>
      <c r="S5" s="73"/>
      <c r="T5" s="42"/>
    </row>
    <row r="6" spans="1:24" ht="20.25" customHeight="1">
      <c r="B6" s="199" t="s">
        <v>70</v>
      </c>
      <c r="C6" s="200"/>
      <c r="D6" s="200"/>
      <c r="E6" s="200"/>
      <c r="F6" s="200"/>
      <c r="G6" s="200"/>
      <c r="H6" s="200"/>
      <c r="I6" s="200"/>
      <c r="J6" s="200"/>
      <c r="K6" s="201"/>
      <c r="O6" s="16"/>
      <c r="P6" s="17" t="s">
        <v>10</v>
      </c>
      <c r="Q6" s="20" t="s">
        <v>11</v>
      </c>
      <c r="R6" s="84">
        <f>+G3*30/100</f>
        <v>2095305300</v>
      </c>
      <c r="S6" s="73"/>
      <c r="T6" s="41"/>
    </row>
    <row r="7" spans="1:24" ht="19.5" customHeight="1">
      <c r="B7" s="202"/>
      <c r="C7" s="203"/>
      <c r="D7" s="203"/>
      <c r="E7" s="203"/>
      <c r="F7" s="203"/>
      <c r="G7" s="203"/>
      <c r="H7" s="203"/>
      <c r="I7" s="203"/>
      <c r="J7" s="203"/>
      <c r="K7" s="204"/>
      <c r="O7" s="16"/>
      <c r="P7" s="17" t="s">
        <v>12</v>
      </c>
      <c r="Q7" s="18" t="s">
        <v>6</v>
      </c>
      <c r="R7" s="15" t="s">
        <v>13</v>
      </c>
      <c r="S7" s="74"/>
      <c r="T7" s="41"/>
    </row>
    <row r="8" spans="1:24" ht="15" customHeight="1">
      <c r="B8" s="202"/>
      <c r="C8" s="203"/>
      <c r="D8" s="203"/>
      <c r="E8" s="203"/>
      <c r="F8" s="203"/>
      <c r="G8" s="203"/>
      <c r="H8" s="203"/>
      <c r="I8" s="203"/>
      <c r="J8" s="203"/>
      <c r="K8" s="204"/>
      <c r="O8" s="16"/>
      <c r="P8" s="17" t="s">
        <v>14</v>
      </c>
      <c r="Q8" s="18" t="s">
        <v>6</v>
      </c>
      <c r="R8" s="15">
        <v>9</v>
      </c>
      <c r="S8" s="73"/>
      <c r="T8" s="41"/>
    </row>
    <row r="9" spans="1:24" ht="15.75" customHeight="1" thickBot="1">
      <c r="B9" s="205"/>
      <c r="C9" s="206"/>
      <c r="D9" s="206"/>
      <c r="E9" s="206"/>
      <c r="F9" s="206"/>
      <c r="G9" s="206"/>
      <c r="H9" s="206"/>
      <c r="I9" s="206"/>
      <c r="J9" s="206"/>
      <c r="K9" s="207"/>
      <c r="O9" s="21"/>
      <c r="P9" s="22" t="s">
        <v>15</v>
      </c>
      <c r="Q9" s="23" t="s">
        <v>6</v>
      </c>
      <c r="R9" s="24">
        <v>8</v>
      </c>
      <c r="S9" s="73"/>
      <c r="T9" s="41"/>
    </row>
    <row r="10" spans="1:24" ht="7.5" customHeight="1">
      <c r="B10" s="87"/>
      <c r="C10" s="87"/>
      <c r="D10" s="87"/>
      <c r="E10" s="87"/>
      <c r="F10" s="87"/>
      <c r="G10" s="87"/>
      <c r="H10" s="87"/>
      <c r="I10" s="87"/>
      <c r="J10" s="57"/>
      <c r="K10" s="69"/>
      <c r="O10" s="41"/>
      <c r="P10" s="57"/>
      <c r="Q10" s="69"/>
      <c r="R10" s="17"/>
      <c r="S10" s="73"/>
      <c r="T10" s="41"/>
    </row>
    <row r="11" spans="1:24" s="71" customFormat="1">
      <c r="A11" s="85"/>
      <c r="B11" s="208"/>
      <c r="C11" s="208"/>
      <c r="D11" s="208"/>
      <c r="E11" s="208"/>
      <c r="F11" s="208"/>
      <c r="G11" s="208"/>
      <c r="H11" s="208"/>
      <c r="I11" s="208"/>
      <c r="J11" s="208"/>
      <c r="K11" s="208"/>
      <c r="L11" s="208"/>
      <c r="M11" s="208"/>
      <c r="N11" s="208"/>
      <c r="O11" s="43"/>
      <c r="P11" s="25"/>
      <c r="X11" s="86"/>
    </row>
    <row r="12" spans="1:24" s="47" customFormat="1" ht="30" customHeight="1" thickBot="1">
      <c r="A12" s="82" t="s">
        <v>68</v>
      </c>
      <c r="B12" s="209" t="s">
        <v>16</v>
      </c>
      <c r="C12" s="210"/>
      <c r="D12" s="210"/>
      <c r="E12" s="210"/>
      <c r="F12" s="32" t="s">
        <v>17</v>
      </c>
      <c r="G12" s="32" t="s">
        <v>18</v>
      </c>
      <c r="H12" s="32" t="s">
        <v>19</v>
      </c>
      <c r="I12" s="32" t="s">
        <v>20</v>
      </c>
      <c r="J12" s="32" t="s">
        <v>21</v>
      </c>
      <c r="K12" s="32" t="s">
        <v>22</v>
      </c>
      <c r="L12" s="32" t="s">
        <v>23</v>
      </c>
      <c r="M12" s="32" t="s">
        <v>24</v>
      </c>
      <c r="N12" s="32" t="s">
        <v>18</v>
      </c>
      <c r="O12" s="32" t="s">
        <v>19</v>
      </c>
      <c r="P12" s="32" t="s">
        <v>20</v>
      </c>
      <c r="Q12" s="32" t="s">
        <v>21</v>
      </c>
      <c r="R12" s="32" t="s">
        <v>22</v>
      </c>
      <c r="S12" s="32" t="s">
        <v>23</v>
      </c>
      <c r="T12" s="32" t="s">
        <v>24</v>
      </c>
      <c r="U12" s="82" t="s">
        <v>38</v>
      </c>
      <c r="V12" s="58"/>
    </row>
    <row r="13" spans="1:24" s="3" customFormat="1" ht="27.95" customHeight="1">
      <c r="A13" s="165">
        <v>1</v>
      </c>
      <c r="B13" s="216" t="s">
        <v>40</v>
      </c>
      <c r="C13" s="216"/>
      <c r="D13" s="216"/>
      <c r="E13" s="217"/>
      <c r="F13" s="45" t="s">
        <v>37</v>
      </c>
      <c r="G13" s="46">
        <v>10096585656</v>
      </c>
      <c r="H13" s="46">
        <v>18180839963</v>
      </c>
      <c r="I13" s="46">
        <v>2909275400</v>
      </c>
      <c r="J13" s="46">
        <v>6172153690</v>
      </c>
      <c r="K13" s="46">
        <v>12008686273</v>
      </c>
      <c r="L13" s="46">
        <v>3656449904</v>
      </c>
      <c r="M13" s="46">
        <v>59585820</v>
      </c>
      <c r="N13" s="103"/>
      <c r="O13" s="104"/>
      <c r="P13" s="104"/>
      <c r="Q13" s="104"/>
      <c r="R13" s="104"/>
      <c r="S13" s="104"/>
      <c r="T13" s="105"/>
      <c r="U13" s="29">
        <v>43100</v>
      </c>
      <c r="V13" s="89"/>
      <c r="X13" s="53"/>
    </row>
    <row r="14" spans="1:24" s="3" customFormat="1" ht="27.95" customHeight="1">
      <c r="A14" s="165"/>
      <c r="B14" s="163" t="s">
        <v>41</v>
      </c>
      <c r="C14" s="163"/>
      <c r="D14" s="163"/>
      <c r="E14" s="164"/>
      <c r="F14" s="27" t="s">
        <v>39</v>
      </c>
      <c r="G14" s="28">
        <v>10016933162</v>
      </c>
      <c r="H14" s="28">
        <v>11566083084</v>
      </c>
      <c r="I14" s="28">
        <v>6155874874</v>
      </c>
      <c r="J14" s="28">
        <v>6852385074</v>
      </c>
      <c r="K14" s="28">
        <v>4713698010</v>
      </c>
      <c r="L14" s="28">
        <v>908509608</v>
      </c>
      <c r="M14" s="28">
        <v>297619073</v>
      </c>
      <c r="N14" s="106"/>
      <c r="O14" s="107"/>
      <c r="P14" s="107"/>
      <c r="Q14" s="107"/>
      <c r="R14" s="107"/>
      <c r="S14" s="107"/>
      <c r="T14" s="108"/>
      <c r="U14" s="29">
        <v>43100</v>
      </c>
      <c r="V14" s="89"/>
      <c r="X14" s="53"/>
    </row>
    <row r="15" spans="1:24" s="3" customFormat="1" ht="27.95" customHeight="1">
      <c r="A15" s="165"/>
      <c r="B15" s="163" t="s">
        <v>42</v>
      </c>
      <c r="C15" s="163"/>
      <c r="D15" s="163"/>
      <c r="E15" s="164"/>
      <c r="F15" s="27"/>
      <c r="G15" s="28">
        <f>+(G13*0.5)+(G14*0.5)</f>
        <v>10056759409</v>
      </c>
      <c r="H15" s="28">
        <f t="shared" ref="H15:M15" si="0">+(H13*0.5)+(H14*0.5)</f>
        <v>14873461523.5</v>
      </c>
      <c r="I15" s="28">
        <f t="shared" si="0"/>
        <v>4532575137</v>
      </c>
      <c r="J15" s="28">
        <f t="shared" si="0"/>
        <v>6512269382</v>
      </c>
      <c r="K15" s="28">
        <f t="shared" si="0"/>
        <v>8361192141.5</v>
      </c>
      <c r="L15" s="28">
        <f t="shared" si="0"/>
        <v>2282479756</v>
      </c>
      <c r="M15" s="28">
        <f t="shared" si="0"/>
        <v>178602446.5</v>
      </c>
      <c r="N15" s="109"/>
      <c r="O15" s="110"/>
      <c r="P15" s="110"/>
      <c r="Q15" s="110"/>
      <c r="R15" s="110"/>
      <c r="S15" s="110"/>
      <c r="T15" s="111"/>
      <c r="U15" s="60"/>
      <c r="V15" s="41"/>
      <c r="X15" s="53"/>
    </row>
    <row r="16" spans="1:24" s="3" customFormat="1" ht="27.95" customHeight="1">
      <c r="A16" s="165">
        <v>2</v>
      </c>
      <c r="B16" s="163" t="s">
        <v>44</v>
      </c>
      <c r="C16" s="163"/>
      <c r="D16" s="163"/>
      <c r="E16" s="164"/>
      <c r="F16" s="27" t="s">
        <v>43</v>
      </c>
      <c r="G16" s="187"/>
      <c r="H16" s="188"/>
      <c r="I16" s="188"/>
      <c r="J16" s="188"/>
      <c r="K16" s="188"/>
      <c r="L16" s="188"/>
      <c r="M16" s="189"/>
      <c r="N16" s="30">
        <v>5399199000</v>
      </c>
      <c r="O16" s="30">
        <v>9440063000</v>
      </c>
      <c r="P16" s="30">
        <v>2695500000</v>
      </c>
      <c r="Q16" s="30">
        <v>5462652000</v>
      </c>
      <c r="R16" s="30">
        <v>3977411000</v>
      </c>
      <c r="S16" s="30">
        <v>1327188000</v>
      </c>
      <c r="T16" s="30">
        <v>331040000</v>
      </c>
      <c r="U16" s="55">
        <v>43465</v>
      </c>
      <c r="V16" s="72"/>
      <c r="X16" s="53"/>
    </row>
    <row r="17" spans="1:24" s="3" customFormat="1" ht="27.95" customHeight="1">
      <c r="A17" s="165"/>
      <c r="B17" s="163" t="s">
        <v>48</v>
      </c>
      <c r="C17" s="163"/>
      <c r="D17" s="163"/>
      <c r="E17" s="164"/>
      <c r="F17" s="27" t="s">
        <v>46</v>
      </c>
      <c r="G17" s="190"/>
      <c r="H17" s="191"/>
      <c r="I17" s="191"/>
      <c r="J17" s="191"/>
      <c r="K17" s="191"/>
      <c r="L17" s="191"/>
      <c r="M17" s="192"/>
      <c r="N17" s="30">
        <v>2328785382</v>
      </c>
      <c r="O17" s="30">
        <v>6657295702</v>
      </c>
      <c r="P17" s="30">
        <v>293374561</v>
      </c>
      <c r="Q17" s="30">
        <v>2790685221</v>
      </c>
      <c r="R17" s="30">
        <v>3866610481</v>
      </c>
      <c r="S17" s="30">
        <v>888773533</v>
      </c>
      <c r="T17" s="30">
        <v>71386387</v>
      </c>
      <c r="U17" s="55">
        <v>43465</v>
      </c>
      <c r="V17" s="72"/>
      <c r="X17" s="53"/>
    </row>
    <row r="18" spans="1:24" s="3" customFormat="1" ht="27.95" customHeight="1">
      <c r="A18" s="165"/>
      <c r="B18" s="163" t="s">
        <v>49</v>
      </c>
      <c r="C18" s="163"/>
      <c r="D18" s="163"/>
      <c r="E18" s="164"/>
      <c r="F18" s="27" t="s">
        <v>45</v>
      </c>
      <c r="G18" s="190"/>
      <c r="H18" s="191"/>
      <c r="I18" s="191"/>
      <c r="J18" s="191"/>
      <c r="K18" s="191"/>
      <c r="L18" s="191"/>
      <c r="M18" s="192"/>
      <c r="N18" s="30">
        <v>1026519627</v>
      </c>
      <c r="O18" s="30">
        <v>3503426504</v>
      </c>
      <c r="P18" s="30">
        <v>198423619</v>
      </c>
      <c r="Q18" s="30">
        <v>1359380596</v>
      </c>
      <c r="R18" s="30">
        <v>2144045908</v>
      </c>
      <c r="S18" s="30">
        <v>593765024</v>
      </c>
      <c r="T18" s="30">
        <v>38187961</v>
      </c>
      <c r="U18" s="55">
        <v>43465</v>
      </c>
      <c r="V18" s="72"/>
      <c r="X18" s="53"/>
    </row>
    <row r="19" spans="1:24" s="3" customFormat="1" ht="27.95" customHeight="1">
      <c r="A19" s="165"/>
      <c r="B19" s="163" t="s">
        <v>47</v>
      </c>
      <c r="C19" s="163"/>
      <c r="D19" s="163"/>
      <c r="E19" s="164"/>
      <c r="F19" s="27"/>
      <c r="G19" s="193"/>
      <c r="H19" s="194"/>
      <c r="I19" s="194"/>
      <c r="J19" s="194"/>
      <c r="K19" s="194"/>
      <c r="L19" s="194"/>
      <c r="M19" s="195"/>
      <c r="N19" s="67">
        <f>+N16*50%+N17*40%+N18*10%</f>
        <v>3733765615.5</v>
      </c>
      <c r="O19" s="67">
        <f t="shared" ref="O19:T19" si="1">+O16*50%+O17*40%+O18*10%</f>
        <v>7733292431.1999998</v>
      </c>
      <c r="P19" s="67">
        <f t="shared" si="1"/>
        <v>1484942186.3000002</v>
      </c>
      <c r="Q19" s="67">
        <f t="shared" si="1"/>
        <v>3983538148</v>
      </c>
      <c r="R19" s="67">
        <f t="shared" si="1"/>
        <v>3749754283.2000003</v>
      </c>
      <c r="S19" s="67">
        <f t="shared" si="1"/>
        <v>1078479915.6000001</v>
      </c>
      <c r="T19" s="67">
        <f t="shared" si="1"/>
        <v>197893350.90000001</v>
      </c>
      <c r="U19" s="60"/>
      <c r="V19" s="41"/>
      <c r="X19" s="53"/>
    </row>
    <row r="20" spans="1:24" s="3" customFormat="1" ht="27.95" customHeight="1">
      <c r="A20" s="27">
        <v>3</v>
      </c>
      <c r="B20" s="163" t="s">
        <v>50</v>
      </c>
      <c r="C20" s="163"/>
      <c r="D20" s="163"/>
      <c r="E20" s="164"/>
      <c r="F20" s="27" t="s">
        <v>51</v>
      </c>
      <c r="G20" s="28">
        <v>17829863469</v>
      </c>
      <c r="H20" s="28">
        <v>28534067155</v>
      </c>
      <c r="I20" s="28">
        <v>7100878212</v>
      </c>
      <c r="J20" s="28">
        <v>14254322796</v>
      </c>
      <c r="K20" s="28">
        <v>14279744359</v>
      </c>
      <c r="L20" s="28">
        <v>9279209887</v>
      </c>
      <c r="M20" s="28">
        <v>320820500</v>
      </c>
      <c r="N20" s="112"/>
      <c r="O20" s="113"/>
      <c r="P20" s="113"/>
      <c r="Q20" s="113"/>
      <c r="R20" s="113"/>
      <c r="S20" s="113"/>
      <c r="T20" s="114"/>
      <c r="U20" s="29">
        <v>43100</v>
      </c>
      <c r="V20" s="89"/>
      <c r="X20" s="53"/>
    </row>
    <row r="21" spans="1:24" s="3" customFormat="1" ht="27.95" customHeight="1">
      <c r="A21" s="27">
        <v>4</v>
      </c>
      <c r="B21" s="151" t="s">
        <v>53</v>
      </c>
      <c r="C21" s="163"/>
      <c r="D21" s="163"/>
      <c r="E21" s="164"/>
      <c r="F21" s="27" t="s">
        <v>52</v>
      </c>
      <c r="G21" s="187"/>
      <c r="H21" s="188"/>
      <c r="I21" s="188"/>
      <c r="J21" s="188"/>
      <c r="K21" s="188"/>
      <c r="L21" s="188"/>
      <c r="M21" s="189"/>
      <c r="N21" s="67">
        <v>9833220225</v>
      </c>
      <c r="O21" s="67">
        <v>24920014934</v>
      </c>
      <c r="P21" s="67">
        <v>4860328932</v>
      </c>
      <c r="Q21" s="67">
        <v>11272148095</v>
      </c>
      <c r="R21" s="67">
        <v>13647866839</v>
      </c>
      <c r="S21" s="67">
        <v>3705234957</v>
      </c>
      <c r="T21" s="67">
        <v>275982757</v>
      </c>
      <c r="U21" s="55">
        <v>43465</v>
      </c>
      <c r="V21" s="72"/>
      <c r="X21" s="53"/>
    </row>
    <row r="22" spans="1:24" s="3" customFormat="1" ht="27.95" customHeight="1">
      <c r="A22" s="160">
        <v>5</v>
      </c>
      <c r="B22" s="151" t="s">
        <v>54</v>
      </c>
      <c r="C22" s="163"/>
      <c r="D22" s="163"/>
      <c r="E22" s="164"/>
      <c r="F22" s="27" t="s">
        <v>58</v>
      </c>
      <c r="G22" s="190"/>
      <c r="H22" s="191"/>
      <c r="I22" s="191"/>
      <c r="J22" s="191"/>
      <c r="K22" s="191"/>
      <c r="L22" s="191"/>
      <c r="M22" s="192"/>
      <c r="N22" s="67">
        <v>7690488178</v>
      </c>
      <c r="O22" s="67">
        <v>12949810668</v>
      </c>
      <c r="P22" s="67">
        <v>3150157016</v>
      </c>
      <c r="Q22" s="67">
        <v>5541629398</v>
      </c>
      <c r="R22" s="67">
        <v>7408181270</v>
      </c>
      <c r="S22" s="67">
        <v>1806366778</v>
      </c>
      <c r="T22" s="67">
        <v>31186836</v>
      </c>
      <c r="U22" s="55">
        <v>43465</v>
      </c>
      <c r="V22" s="72"/>
      <c r="X22" s="53"/>
    </row>
    <row r="23" spans="1:24" s="3" customFormat="1" ht="27.95" customHeight="1">
      <c r="A23" s="161"/>
      <c r="B23" s="151" t="s">
        <v>55</v>
      </c>
      <c r="C23" s="163"/>
      <c r="D23" s="163"/>
      <c r="E23" s="164"/>
      <c r="F23" s="27" t="s">
        <v>57</v>
      </c>
      <c r="G23" s="190"/>
      <c r="H23" s="191"/>
      <c r="I23" s="191"/>
      <c r="J23" s="191"/>
      <c r="K23" s="191"/>
      <c r="L23" s="191"/>
      <c r="M23" s="192"/>
      <c r="N23" s="30">
        <v>8322421593</v>
      </c>
      <c r="O23" s="30">
        <v>31760749468</v>
      </c>
      <c r="P23" s="30">
        <v>3246359598</v>
      </c>
      <c r="Q23" s="30">
        <v>13629981965</v>
      </c>
      <c r="R23" s="30">
        <v>18130767503</v>
      </c>
      <c r="S23" s="30">
        <v>3769669908</v>
      </c>
      <c r="T23" s="30">
        <v>640912157</v>
      </c>
      <c r="U23" s="55">
        <v>43465</v>
      </c>
      <c r="V23" s="72"/>
      <c r="X23" s="53"/>
    </row>
    <row r="24" spans="1:24" s="3" customFormat="1" ht="27.95" customHeight="1">
      <c r="A24" s="162"/>
      <c r="B24" s="151" t="s">
        <v>56</v>
      </c>
      <c r="C24" s="163"/>
      <c r="D24" s="163"/>
      <c r="E24" s="164"/>
      <c r="F24" s="27"/>
      <c r="G24" s="190"/>
      <c r="H24" s="191"/>
      <c r="I24" s="191"/>
      <c r="J24" s="191"/>
      <c r="K24" s="191"/>
      <c r="L24" s="191"/>
      <c r="M24" s="192"/>
      <c r="N24" s="67">
        <f>+N22*50%+N23*50%</f>
        <v>8006454885.5</v>
      </c>
      <c r="O24" s="67">
        <f t="shared" ref="O24:T24" si="2">+O22*50%+O23*50%</f>
        <v>22355280068</v>
      </c>
      <c r="P24" s="67">
        <f t="shared" si="2"/>
        <v>3198258307</v>
      </c>
      <c r="Q24" s="67">
        <f t="shared" si="2"/>
        <v>9585805681.5</v>
      </c>
      <c r="R24" s="67">
        <f t="shared" si="2"/>
        <v>12769474386.5</v>
      </c>
      <c r="S24" s="67">
        <f t="shared" si="2"/>
        <v>2788018343</v>
      </c>
      <c r="T24" s="67">
        <f t="shared" si="2"/>
        <v>336049496.5</v>
      </c>
      <c r="U24" s="55"/>
      <c r="V24" s="72"/>
      <c r="X24" s="53"/>
    </row>
    <row r="25" spans="1:24" s="3" customFormat="1" ht="27.95" customHeight="1">
      <c r="A25" s="165">
        <v>6</v>
      </c>
      <c r="B25" s="151" t="s">
        <v>64</v>
      </c>
      <c r="C25" s="163"/>
      <c r="D25" s="163"/>
      <c r="E25" s="164"/>
      <c r="F25" s="27" t="s">
        <v>67</v>
      </c>
      <c r="G25" s="190"/>
      <c r="H25" s="191"/>
      <c r="I25" s="191"/>
      <c r="J25" s="191"/>
      <c r="K25" s="191"/>
      <c r="L25" s="191"/>
      <c r="M25" s="192"/>
      <c r="N25" s="67">
        <v>4901273019</v>
      </c>
      <c r="O25" s="67">
        <v>8884816717</v>
      </c>
      <c r="P25" s="67">
        <v>713303568</v>
      </c>
      <c r="Q25" s="67">
        <v>2359401085</v>
      </c>
      <c r="R25" s="67">
        <v>6525415632</v>
      </c>
      <c r="S25" s="67">
        <v>1205912566</v>
      </c>
      <c r="T25" s="67">
        <v>199877853</v>
      </c>
      <c r="U25" s="55">
        <v>43830</v>
      </c>
      <c r="V25" s="72"/>
      <c r="X25" s="53"/>
    </row>
    <row r="26" spans="1:24" s="68" customFormat="1" ht="27.95" customHeight="1">
      <c r="A26" s="165"/>
      <c r="B26" s="169" t="s">
        <v>69</v>
      </c>
      <c r="C26" s="170"/>
      <c r="D26" s="170"/>
      <c r="E26" s="171"/>
      <c r="F26" s="56" t="s">
        <v>66</v>
      </c>
      <c r="G26" s="190"/>
      <c r="H26" s="191"/>
      <c r="I26" s="191"/>
      <c r="J26" s="191"/>
      <c r="K26" s="191"/>
      <c r="L26" s="191"/>
      <c r="M26" s="192"/>
      <c r="N26" s="67">
        <v>11404345286</v>
      </c>
      <c r="O26" s="67">
        <v>12853319816</v>
      </c>
      <c r="P26" s="67">
        <v>3063191001</v>
      </c>
      <c r="Q26" s="67">
        <v>5937606555</v>
      </c>
      <c r="R26" s="67">
        <v>6915713261</v>
      </c>
      <c r="S26" s="67">
        <v>2519933068</v>
      </c>
      <c r="T26" s="67">
        <v>4620883</v>
      </c>
      <c r="U26" s="70">
        <v>43465</v>
      </c>
      <c r="V26" s="90"/>
    </row>
    <row r="27" spans="1:24" s="3" customFormat="1" ht="27.95" customHeight="1">
      <c r="A27" s="165"/>
      <c r="B27" s="169" t="s">
        <v>65</v>
      </c>
      <c r="C27" s="170"/>
      <c r="D27" s="170"/>
      <c r="E27" s="171"/>
      <c r="F27" s="27"/>
      <c r="G27" s="193"/>
      <c r="H27" s="194"/>
      <c r="I27" s="194"/>
      <c r="J27" s="194"/>
      <c r="K27" s="194"/>
      <c r="L27" s="194"/>
      <c r="M27" s="195"/>
      <c r="N27" s="30">
        <f>+N25*0.4+N26*0.6</f>
        <v>8803116379.1999989</v>
      </c>
      <c r="O27" s="30">
        <f t="shared" ref="O27:T27" si="3">+O25*0.4+O26*0.6</f>
        <v>11265918576.4</v>
      </c>
      <c r="P27" s="30">
        <f t="shared" si="3"/>
        <v>2123236027.8</v>
      </c>
      <c r="Q27" s="30">
        <f t="shared" si="3"/>
        <v>4506324367</v>
      </c>
      <c r="R27" s="30">
        <f t="shared" si="3"/>
        <v>6759594209.3999996</v>
      </c>
      <c r="S27" s="30">
        <f t="shared" si="3"/>
        <v>1994324867.2</v>
      </c>
      <c r="T27" s="30">
        <f t="shared" si="3"/>
        <v>82723671</v>
      </c>
      <c r="U27" s="88"/>
      <c r="V27" s="41"/>
      <c r="X27" s="53"/>
    </row>
    <row r="28" spans="1:24" s="3" customFormat="1" ht="10.5" customHeight="1">
      <c r="A28" s="48"/>
      <c r="B28" s="172"/>
      <c r="C28" s="172"/>
      <c r="D28" s="172"/>
      <c r="E28" s="172"/>
      <c r="H28" s="31"/>
      <c r="I28" s="31"/>
      <c r="J28" s="31"/>
      <c r="K28" s="31"/>
      <c r="L28" s="31"/>
      <c r="M28" s="31"/>
      <c r="N28" s="31"/>
      <c r="O28" s="31"/>
      <c r="Q28" s="31"/>
      <c r="R28" s="31"/>
      <c r="S28" s="31"/>
      <c r="T28" s="31"/>
      <c r="U28" s="31"/>
      <c r="V28" s="31"/>
      <c r="W28" s="31"/>
      <c r="X28" s="53"/>
    </row>
    <row r="29" spans="1:24" s="3" customFormat="1" ht="15" customHeight="1" thickBot="1">
      <c r="A29" s="48"/>
      <c r="B29" s="172"/>
      <c r="C29" s="172"/>
      <c r="D29" s="172"/>
      <c r="E29" s="172"/>
      <c r="X29" s="53"/>
    </row>
    <row r="30" spans="1:24" s="52" customFormat="1" ht="27" customHeight="1" thickBot="1">
      <c r="B30" s="134" t="s">
        <v>16</v>
      </c>
      <c r="C30" s="135"/>
      <c r="D30" s="135"/>
      <c r="E30" s="135"/>
      <c r="F30" s="136"/>
      <c r="G30" s="173" t="s">
        <v>25</v>
      </c>
      <c r="H30" s="174"/>
      <c r="I30" s="175"/>
      <c r="J30" s="173" t="s">
        <v>26</v>
      </c>
      <c r="K30" s="174"/>
      <c r="L30" s="175"/>
      <c r="M30" s="179" t="s">
        <v>61</v>
      </c>
      <c r="N30" s="180"/>
      <c r="O30" s="173" t="s">
        <v>25</v>
      </c>
      <c r="P30" s="174"/>
      <c r="Q30" s="174"/>
      <c r="R30" s="176" t="s">
        <v>26</v>
      </c>
      <c r="S30" s="177"/>
      <c r="T30" s="178"/>
    </row>
    <row r="31" spans="1:24" s="81" customFormat="1" ht="27" customHeight="1" thickBot="1">
      <c r="A31" s="75"/>
      <c r="B31" s="134"/>
      <c r="C31" s="135"/>
      <c r="D31" s="135"/>
      <c r="E31" s="135"/>
      <c r="F31" s="136"/>
      <c r="G31" s="76" t="s">
        <v>27</v>
      </c>
      <c r="H31" s="76" t="s">
        <v>28</v>
      </c>
      <c r="I31" s="76" t="s">
        <v>29</v>
      </c>
      <c r="J31" s="76" t="s">
        <v>30</v>
      </c>
      <c r="K31" s="76" t="s">
        <v>31</v>
      </c>
      <c r="L31" s="76" t="s">
        <v>32</v>
      </c>
      <c r="M31" s="76" t="s">
        <v>59</v>
      </c>
      <c r="N31" s="77" t="s">
        <v>33</v>
      </c>
      <c r="O31" s="78" t="s">
        <v>27</v>
      </c>
      <c r="P31" s="76" t="s">
        <v>28</v>
      </c>
      <c r="Q31" s="78" t="s">
        <v>29</v>
      </c>
      <c r="R31" s="79" t="s">
        <v>30</v>
      </c>
      <c r="S31" s="79" t="s">
        <v>31</v>
      </c>
      <c r="T31" s="79" t="s">
        <v>32</v>
      </c>
      <c r="U31" s="78" t="s">
        <v>59</v>
      </c>
      <c r="V31" s="80" t="s">
        <v>33</v>
      </c>
      <c r="X31" s="77" t="s">
        <v>33</v>
      </c>
    </row>
    <row r="32" spans="1:24" s="26" customFormat="1" ht="27" customHeight="1">
      <c r="A32" s="151">
        <v>1</v>
      </c>
      <c r="B32" s="137" t="str">
        <f>+B13</f>
        <v>TRANSPORTES ESPECIALIZADOS JR S A S   (50%)</v>
      </c>
      <c r="C32" s="138"/>
      <c r="D32" s="138"/>
      <c r="E32" s="138"/>
      <c r="F32" s="139"/>
      <c r="G32" s="218">
        <f>+G15/I15</f>
        <v>2.2187738989488262</v>
      </c>
      <c r="H32" s="220">
        <f>+J15/H15</f>
        <v>0.43784490730087577</v>
      </c>
      <c r="I32" s="222">
        <f>+L15/M15</f>
        <v>12.779666800364909</v>
      </c>
      <c r="J32" s="224">
        <f>+G15-I15</f>
        <v>5524184272</v>
      </c>
      <c r="K32" s="125">
        <f>+L15/K15</f>
        <v>0.27298496642256598</v>
      </c>
      <c r="L32" s="126">
        <f>+L15/H15</f>
        <v>0.1534598891047449</v>
      </c>
      <c r="M32" s="130" t="s">
        <v>34</v>
      </c>
      <c r="N32" s="130" t="s">
        <v>60</v>
      </c>
      <c r="O32" s="119"/>
      <c r="P32" s="119"/>
      <c r="Q32" s="119"/>
      <c r="R32" s="119"/>
      <c r="S32" s="119"/>
      <c r="T32" s="119"/>
      <c r="U32" s="119"/>
      <c r="V32" s="119"/>
      <c r="X32" s="130" t="s">
        <v>60</v>
      </c>
    </row>
    <row r="33" spans="1:24" s="26" customFormat="1" ht="27" customHeight="1">
      <c r="A33" s="151"/>
      <c r="B33" s="140" t="str">
        <f t="shared" ref="B33:B43" si="4">+B14</f>
        <v>TRANSPORTES ESPECIALES UNO A LIMITADA  (50%)</v>
      </c>
      <c r="C33" s="141"/>
      <c r="D33" s="141"/>
      <c r="E33" s="141"/>
      <c r="F33" s="142"/>
      <c r="G33" s="219"/>
      <c r="H33" s="221"/>
      <c r="I33" s="223"/>
      <c r="J33" s="225"/>
      <c r="K33" s="121"/>
      <c r="L33" s="122"/>
      <c r="M33" s="124"/>
      <c r="N33" s="124"/>
      <c r="O33" s="119"/>
      <c r="P33" s="119"/>
      <c r="Q33" s="119"/>
      <c r="R33" s="119"/>
      <c r="S33" s="119"/>
      <c r="T33" s="119"/>
      <c r="U33" s="119"/>
      <c r="V33" s="119"/>
      <c r="X33" s="124"/>
    </row>
    <row r="34" spans="1:24" s="26" customFormat="1" ht="27" customHeight="1" thickBot="1">
      <c r="A34" s="151"/>
      <c r="B34" s="143" t="str">
        <f t="shared" si="4"/>
        <v>CONSORCIO TRANS.MINERIA</v>
      </c>
      <c r="C34" s="144"/>
      <c r="D34" s="144"/>
      <c r="E34" s="144"/>
      <c r="F34" s="145"/>
      <c r="G34" s="219"/>
      <c r="H34" s="221"/>
      <c r="I34" s="223"/>
      <c r="J34" s="225"/>
      <c r="K34" s="121"/>
      <c r="L34" s="122"/>
      <c r="M34" s="124"/>
      <c r="N34" s="124"/>
      <c r="O34" s="119"/>
      <c r="P34" s="119"/>
      <c r="Q34" s="119"/>
      <c r="R34" s="119"/>
      <c r="S34" s="119"/>
      <c r="T34" s="119"/>
      <c r="U34" s="119"/>
      <c r="V34" s="119"/>
      <c r="X34" s="211"/>
    </row>
    <row r="35" spans="1:24" s="40" customFormat="1" ht="27" customHeight="1">
      <c r="A35" s="151">
        <v>2</v>
      </c>
      <c r="B35" s="146" t="str">
        <f t="shared" si="4"/>
        <v>COOPERATIVA ESPECIALIZADA DE TRANSPORTE SERTRANS (50%)</v>
      </c>
      <c r="C35" s="147"/>
      <c r="D35" s="147"/>
      <c r="E35" s="147"/>
      <c r="F35" s="147"/>
      <c r="G35" s="115"/>
      <c r="H35" s="115"/>
      <c r="I35" s="115"/>
      <c r="J35" s="115"/>
      <c r="K35" s="115"/>
      <c r="L35" s="115"/>
      <c r="M35" s="115"/>
      <c r="N35" s="115"/>
      <c r="O35" s="127">
        <f>+N19/P19</f>
        <v>2.5144181705843693</v>
      </c>
      <c r="P35" s="128">
        <f>+Q19/O19</f>
        <v>0.51511541603268474</v>
      </c>
      <c r="Q35" s="117">
        <f>+S19/T19</f>
        <v>5.4498036982808005</v>
      </c>
      <c r="R35" s="120">
        <f>+N19-P19</f>
        <v>2248823429.1999998</v>
      </c>
      <c r="S35" s="121">
        <f>+S19/R19</f>
        <v>0.28761348988436569</v>
      </c>
      <c r="T35" s="122">
        <f>+S19/O19</f>
        <v>0.1394593473859683</v>
      </c>
      <c r="U35" s="123" t="s">
        <v>34</v>
      </c>
      <c r="V35" s="124" t="s">
        <v>60</v>
      </c>
      <c r="X35" s="212" t="s">
        <v>60</v>
      </c>
    </row>
    <row r="36" spans="1:24" s="26" customFormat="1" ht="27" customHeight="1">
      <c r="A36" s="151"/>
      <c r="B36" s="140" t="str">
        <f t="shared" si="4"/>
        <v>INGETRANS  S.A  (40%)</v>
      </c>
      <c r="C36" s="141"/>
      <c r="D36" s="141"/>
      <c r="E36" s="141"/>
      <c r="F36" s="141"/>
      <c r="G36" s="115"/>
      <c r="H36" s="115"/>
      <c r="I36" s="115"/>
      <c r="J36" s="115"/>
      <c r="K36" s="115"/>
      <c r="L36" s="115"/>
      <c r="M36" s="115"/>
      <c r="N36" s="115"/>
      <c r="O36" s="127"/>
      <c r="P36" s="128"/>
      <c r="Q36" s="117"/>
      <c r="R36" s="120"/>
      <c r="S36" s="121"/>
      <c r="T36" s="122"/>
      <c r="U36" s="123"/>
      <c r="V36" s="124"/>
      <c r="X36" s="124"/>
    </row>
    <row r="37" spans="1:24" s="3" customFormat="1" ht="27" customHeight="1">
      <c r="A37" s="151"/>
      <c r="B37" s="140" t="str">
        <f t="shared" si="4"/>
        <v>TRANSPORTES Y VIAJES TURISCAR S.A.S. (105)</v>
      </c>
      <c r="C37" s="141"/>
      <c r="D37" s="141"/>
      <c r="E37" s="141"/>
      <c r="F37" s="141"/>
      <c r="G37" s="115"/>
      <c r="H37" s="115"/>
      <c r="I37" s="115"/>
      <c r="J37" s="115"/>
      <c r="K37" s="115"/>
      <c r="L37" s="115"/>
      <c r="M37" s="115"/>
      <c r="N37" s="115"/>
      <c r="O37" s="127"/>
      <c r="P37" s="128"/>
      <c r="Q37" s="117"/>
      <c r="R37" s="120"/>
      <c r="S37" s="121"/>
      <c r="T37" s="122"/>
      <c r="U37" s="123"/>
      <c r="V37" s="124"/>
      <c r="X37" s="124"/>
    </row>
    <row r="38" spans="1:24" s="26" customFormat="1" ht="27" customHeight="1" thickBot="1">
      <c r="A38" s="151"/>
      <c r="B38" s="143" t="str">
        <f t="shared" si="4"/>
        <v>UT SERTURING 2019</v>
      </c>
      <c r="C38" s="144"/>
      <c r="D38" s="144"/>
      <c r="E38" s="144"/>
      <c r="F38" s="144"/>
      <c r="G38" s="115"/>
      <c r="H38" s="115"/>
      <c r="I38" s="115"/>
      <c r="J38" s="115"/>
      <c r="K38" s="115"/>
      <c r="L38" s="115"/>
      <c r="M38" s="115"/>
      <c r="N38" s="115"/>
      <c r="O38" s="127"/>
      <c r="P38" s="128"/>
      <c r="Q38" s="129"/>
      <c r="R38" s="120"/>
      <c r="S38" s="121"/>
      <c r="T38" s="122"/>
      <c r="U38" s="123"/>
      <c r="V38" s="124"/>
      <c r="X38" s="211"/>
    </row>
    <row r="39" spans="1:24" s="26" customFormat="1" ht="27" customHeight="1" thickBot="1">
      <c r="A39" s="59">
        <v>3</v>
      </c>
      <c r="B39" s="148" t="str">
        <f t="shared" si="4"/>
        <v>TRANSPORTES ESPECIALES F.S.G S.A.S</v>
      </c>
      <c r="C39" s="149"/>
      <c r="D39" s="149"/>
      <c r="E39" s="149"/>
      <c r="F39" s="150"/>
      <c r="G39" s="61">
        <f>+G20/I20</f>
        <v>2.5109377934223329</v>
      </c>
      <c r="H39" s="62">
        <f>+J20/H20</f>
        <v>0.49955454014210615</v>
      </c>
      <c r="I39" s="35">
        <f>+L20/M20</f>
        <v>28.92336956958798</v>
      </c>
      <c r="J39" s="36">
        <f>+G20-I20</f>
        <v>10728985257</v>
      </c>
      <c r="K39" s="63">
        <f>+L20/K20</f>
        <v>0.64981624696604978</v>
      </c>
      <c r="L39" s="63">
        <f>+L20/H20</f>
        <v>0.32519759053605551</v>
      </c>
      <c r="M39" s="64" t="s">
        <v>34</v>
      </c>
      <c r="N39" s="64" t="s">
        <v>60</v>
      </c>
      <c r="O39" s="119"/>
      <c r="P39" s="119"/>
      <c r="Q39" s="119"/>
      <c r="R39" s="119"/>
      <c r="S39" s="119"/>
      <c r="T39" s="119"/>
      <c r="U39" s="119"/>
      <c r="V39" s="119"/>
      <c r="X39" s="64" t="s">
        <v>60</v>
      </c>
    </row>
    <row r="40" spans="1:24" s="26" customFormat="1" ht="27" customHeight="1" thickBot="1">
      <c r="A40" s="59">
        <v>4</v>
      </c>
      <c r="B40" s="137" t="str">
        <f t="shared" si="4"/>
        <v>TRANSPORTES CALDERON S.A</v>
      </c>
      <c r="C40" s="138"/>
      <c r="D40" s="138"/>
      <c r="E40" s="138"/>
      <c r="F40" s="138"/>
      <c r="G40" s="115"/>
      <c r="H40" s="115"/>
      <c r="I40" s="115"/>
      <c r="J40" s="115"/>
      <c r="K40" s="115"/>
      <c r="L40" s="115"/>
      <c r="M40" s="115"/>
      <c r="N40" s="115"/>
      <c r="O40" s="33">
        <f>+N21/P21</f>
        <v>2.0231594121663039</v>
      </c>
      <c r="P40" s="34">
        <f>+Q21/O21</f>
        <v>0.4523331195769339</v>
      </c>
      <c r="Q40" s="65">
        <f>+S21/T21</f>
        <v>13.425603096645636</v>
      </c>
      <c r="R40" s="66">
        <f>+N21-P21</f>
        <v>4972891293</v>
      </c>
      <c r="S40" s="37">
        <f>+S21/R21</f>
        <v>0.27148821136003171</v>
      </c>
      <c r="T40" s="37">
        <f>+S21/O21</f>
        <v>0.14868510178718658</v>
      </c>
      <c r="U40" s="38" t="s">
        <v>34</v>
      </c>
      <c r="V40" s="39" t="s">
        <v>60</v>
      </c>
      <c r="X40" s="39" t="s">
        <v>60</v>
      </c>
    </row>
    <row r="41" spans="1:24" s="26" customFormat="1" ht="27" customHeight="1">
      <c r="A41" s="131">
        <v>5</v>
      </c>
      <c r="B41" s="146" t="str">
        <f t="shared" si="4"/>
        <v>LINEAS ESCOLARES Y TURISMO  S.A LIDERTUR S.A (50%)</v>
      </c>
      <c r="C41" s="147"/>
      <c r="D41" s="147"/>
      <c r="E41" s="147"/>
      <c r="F41" s="147"/>
      <c r="G41" s="115"/>
      <c r="H41" s="115"/>
      <c r="I41" s="115"/>
      <c r="J41" s="115"/>
      <c r="K41" s="115"/>
      <c r="L41" s="115"/>
      <c r="M41" s="115"/>
      <c r="N41" s="115"/>
      <c r="O41" s="115">
        <f>+N24/P24</f>
        <v>2.5033796888688893</v>
      </c>
      <c r="P41" s="116">
        <f>+Q24/O24</f>
        <v>0.42879380854733296</v>
      </c>
      <c r="Q41" s="117">
        <f>+S24/T24</f>
        <v>8.2964514812180354</v>
      </c>
      <c r="R41" s="118">
        <f>+N24-P24</f>
        <v>4808196578.5</v>
      </c>
      <c r="S41" s="100">
        <f>+S24/R24</f>
        <v>0.21833462040908413</v>
      </c>
      <c r="T41" s="100">
        <f>+S24/O24</f>
        <v>0.1247140869861367</v>
      </c>
      <c r="U41" s="101" t="s">
        <v>62</v>
      </c>
      <c r="V41" s="102" t="s">
        <v>63</v>
      </c>
      <c r="X41" s="102" t="s">
        <v>75</v>
      </c>
    </row>
    <row r="42" spans="1:24" s="26" customFormat="1" ht="27" customHeight="1">
      <c r="A42" s="132"/>
      <c r="B42" s="140" t="str">
        <f t="shared" si="4"/>
        <v>INVERSIONES TRANSTURISMO S.A.S (50%)</v>
      </c>
      <c r="C42" s="141"/>
      <c r="D42" s="141"/>
      <c r="E42" s="141"/>
      <c r="F42" s="141"/>
      <c r="G42" s="115"/>
      <c r="H42" s="115"/>
      <c r="I42" s="115"/>
      <c r="J42" s="115"/>
      <c r="K42" s="115"/>
      <c r="L42" s="115"/>
      <c r="M42" s="115"/>
      <c r="N42" s="115"/>
      <c r="O42" s="115"/>
      <c r="P42" s="116"/>
      <c r="Q42" s="117"/>
      <c r="R42" s="118"/>
      <c r="S42" s="100"/>
      <c r="T42" s="100"/>
      <c r="U42" s="101"/>
      <c r="V42" s="102"/>
      <c r="X42" s="102"/>
    </row>
    <row r="43" spans="1:24" s="26" customFormat="1" ht="27" customHeight="1" thickBot="1">
      <c r="A43" s="152"/>
      <c r="B43" s="143" t="str">
        <f t="shared" si="4"/>
        <v>UNION TEMPORAL ALIANZA 2019</v>
      </c>
      <c r="C43" s="144"/>
      <c r="D43" s="144"/>
      <c r="E43" s="144"/>
      <c r="F43" s="144"/>
      <c r="G43" s="115"/>
      <c r="H43" s="115"/>
      <c r="I43" s="115"/>
      <c r="J43" s="115"/>
      <c r="K43" s="115"/>
      <c r="L43" s="115"/>
      <c r="M43" s="115"/>
      <c r="N43" s="115"/>
      <c r="O43" s="115"/>
      <c r="P43" s="116"/>
      <c r="Q43" s="117"/>
      <c r="R43" s="118"/>
      <c r="S43" s="100"/>
      <c r="T43" s="100"/>
      <c r="U43" s="101"/>
      <c r="V43" s="102"/>
      <c r="X43" s="102"/>
    </row>
    <row r="44" spans="1:24" s="26" customFormat="1" ht="27" customHeight="1">
      <c r="A44" s="131">
        <v>6</v>
      </c>
      <c r="B44" s="146" t="s">
        <v>64</v>
      </c>
      <c r="C44" s="147"/>
      <c r="D44" s="147"/>
      <c r="E44" s="147"/>
      <c r="F44" s="153"/>
      <c r="G44" s="91"/>
      <c r="H44" s="92"/>
      <c r="I44" s="92"/>
      <c r="J44" s="92"/>
      <c r="K44" s="92"/>
      <c r="L44" s="92"/>
      <c r="M44" s="92"/>
      <c r="N44" s="93"/>
      <c r="O44" s="115">
        <f>+N27/P27</f>
        <v>4.1460846857998099</v>
      </c>
      <c r="P44" s="116">
        <f>+Q27/O27</f>
        <v>0.39999617753672656</v>
      </c>
      <c r="Q44" s="117">
        <f>+S27/T27</f>
        <v>24.108273280086905</v>
      </c>
      <c r="R44" s="118">
        <f>+N27-P27</f>
        <v>6679880351.3999987</v>
      </c>
      <c r="S44" s="100">
        <f>+S27/R27</f>
        <v>0.2950361819688318</v>
      </c>
      <c r="T44" s="100">
        <f>+S27/O27</f>
        <v>0.177022836946269</v>
      </c>
      <c r="U44" s="101" t="s">
        <v>34</v>
      </c>
      <c r="V44" s="102" t="s">
        <v>60</v>
      </c>
      <c r="X44" s="102" t="s">
        <v>60</v>
      </c>
    </row>
    <row r="45" spans="1:24" s="26" customFormat="1" ht="27" customHeight="1">
      <c r="A45" s="132"/>
      <c r="B45" s="154" t="s">
        <v>69</v>
      </c>
      <c r="C45" s="155"/>
      <c r="D45" s="155"/>
      <c r="E45" s="155"/>
      <c r="F45" s="156"/>
      <c r="G45" s="94"/>
      <c r="H45" s="95"/>
      <c r="I45" s="95"/>
      <c r="J45" s="95"/>
      <c r="K45" s="95"/>
      <c r="L45" s="95"/>
      <c r="M45" s="95"/>
      <c r="N45" s="96"/>
      <c r="O45" s="115"/>
      <c r="P45" s="116"/>
      <c r="Q45" s="117"/>
      <c r="R45" s="118"/>
      <c r="S45" s="100"/>
      <c r="T45" s="100"/>
      <c r="U45" s="101"/>
      <c r="V45" s="102"/>
      <c r="X45" s="102"/>
    </row>
    <row r="46" spans="1:24" s="26" customFormat="1" ht="27" customHeight="1" thickBot="1">
      <c r="A46" s="133"/>
      <c r="B46" s="157" t="s">
        <v>65</v>
      </c>
      <c r="C46" s="158"/>
      <c r="D46" s="158"/>
      <c r="E46" s="158"/>
      <c r="F46" s="159"/>
      <c r="G46" s="97"/>
      <c r="H46" s="98"/>
      <c r="I46" s="98"/>
      <c r="J46" s="98"/>
      <c r="K46" s="98"/>
      <c r="L46" s="98"/>
      <c r="M46" s="98"/>
      <c r="N46" s="99"/>
      <c r="O46" s="115"/>
      <c r="P46" s="116"/>
      <c r="Q46" s="117"/>
      <c r="R46" s="118"/>
      <c r="S46" s="100"/>
      <c r="T46" s="100"/>
      <c r="U46" s="101"/>
      <c r="V46" s="102"/>
      <c r="X46" s="102"/>
    </row>
    <row r="47" spans="1:24" s="3" customFormat="1" ht="30" customHeight="1">
      <c r="A47" s="48"/>
      <c r="I47" s="69"/>
      <c r="J47" s="50"/>
      <c r="K47" s="50"/>
      <c r="L47" s="50"/>
      <c r="M47" s="50"/>
      <c r="N47" s="50"/>
      <c r="O47" s="44"/>
      <c r="P47" s="69"/>
      <c r="Q47" s="69"/>
      <c r="R47" s="69"/>
      <c r="S47" s="50"/>
      <c r="T47" s="50"/>
      <c r="U47" s="50"/>
      <c r="V47" s="50"/>
      <c r="W47" s="50"/>
      <c r="X47" s="53"/>
    </row>
    <row r="48" spans="1:24" s="3" customFormat="1" ht="18.75" customHeight="1">
      <c r="A48" s="48"/>
      <c r="B48" s="226" t="s">
        <v>35</v>
      </c>
      <c r="C48" s="226"/>
      <c r="D48" s="226"/>
      <c r="E48" s="226"/>
      <c r="F48" s="226"/>
      <c r="I48" s="69"/>
      <c r="J48" s="50"/>
      <c r="K48" s="50"/>
      <c r="L48" s="50"/>
      <c r="M48" s="213" t="s">
        <v>73</v>
      </c>
      <c r="N48" s="213"/>
      <c r="O48" s="213" t="s">
        <v>74</v>
      </c>
      <c r="P48" s="213"/>
      <c r="Q48" s="213"/>
      <c r="R48" s="213"/>
      <c r="S48" s="213"/>
      <c r="T48" s="213"/>
      <c r="U48" s="213"/>
      <c r="V48" s="50"/>
      <c r="W48" s="50"/>
      <c r="X48" s="53"/>
    </row>
    <row r="49" spans="1:24" s="3" customFormat="1" ht="123.75" customHeight="1">
      <c r="A49" s="48"/>
      <c r="B49" s="226" t="s">
        <v>36</v>
      </c>
      <c r="C49" s="226"/>
      <c r="D49" s="226"/>
      <c r="E49" s="226"/>
      <c r="F49" s="226"/>
      <c r="O49" s="213"/>
      <c r="P49" s="213"/>
      <c r="Q49" s="213"/>
      <c r="R49" s="213"/>
      <c r="S49" s="213"/>
      <c r="T49" s="213"/>
      <c r="U49" s="213"/>
      <c r="X49" s="53"/>
    </row>
    <row r="50" spans="1:24" s="3" customFormat="1" ht="22.5" customHeight="1">
      <c r="A50" s="48"/>
      <c r="B50" s="227"/>
      <c r="C50" s="226"/>
      <c r="D50" s="226"/>
      <c r="E50" s="226"/>
      <c r="F50" s="226"/>
      <c r="X50" s="53"/>
    </row>
    <row r="51" spans="1:24" s="3" customFormat="1" ht="30" customHeight="1">
      <c r="A51" s="48"/>
      <c r="X51" s="53"/>
    </row>
    <row r="56" spans="1:24">
      <c r="B56" s="215"/>
      <c r="C56" s="215"/>
      <c r="D56" s="215"/>
      <c r="E56" s="215"/>
      <c r="F56" s="215"/>
    </row>
    <row r="57" spans="1:24">
      <c r="B57" s="215"/>
      <c r="C57" s="215"/>
      <c r="D57" s="215"/>
      <c r="E57" s="215"/>
      <c r="F57" s="215"/>
    </row>
    <row r="58" spans="1:24">
      <c r="B58" s="214"/>
      <c r="C58" s="215"/>
      <c r="D58" s="215"/>
      <c r="E58" s="215"/>
      <c r="F58" s="215"/>
    </row>
  </sheetData>
  <sheetProtection algorithmName="SHA-512" hashValue="qfKZPUjxaKkeodn5ADceYX+GPANb6EDglb2zK64ufmGUgexkzgylFJaIlHPwq3ZUEBuzAx+x+I0ow1DFQiaTrA==" saltValue="cbAvAPCiPh8WelH9cQuOKA==" spinCount="100000" sheet="1" objects="1" scenarios="1" formatCells="0" formatColumns="0" formatRows="0" insertColumns="0" insertRows="0" insertHyperlinks="0" deleteColumns="0" deleteRows="0" sort="0" autoFilter="0" pivotTables="0"/>
  <mergeCells count="108">
    <mergeCell ref="X32:X34"/>
    <mergeCell ref="X35:X38"/>
    <mergeCell ref="X41:X43"/>
    <mergeCell ref="X44:X46"/>
    <mergeCell ref="O48:U49"/>
    <mergeCell ref="B58:F58"/>
    <mergeCell ref="B14:E14"/>
    <mergeCell ref="B13:E13"/>
    <mergeCell ref="B15:E15"/>
    <mergeCell ref="B16:E16"/>
    <mergeCell ref="B18:E18"/>
    <mergeCell ref="B19:E19"/>
    <mergeCell ref="B17:E17"/>
    <mergeCell ref="B57:F57"/>
    <mergeCell ref="G32:G34"/>
    <mergeCell ref="H32:H34"/>
    <mergeCell ref="I32:I34"/>
    <mergeCell ref="J32:J34"/>
    <mergeCell ref="B48:F48"/>
    <mergeCell ref="B49:F49"/>
    <mergeCell ref="B50:F50"/>
    <mergeCell ref="B56:F56"/>
    <mergeCell ref="M48:N48"/>
    <mergeCell ref="B29:E29"/>
    <mergeCell ref="B28:E28"/>
    <mergeCell ref="J30:L30"/>
    <mergeCell ref="G30:I30"/>
    <mergeCell ref="O30:Q30"/>
    <mergeCell ref="R30:T30"/>
    <mergeCell ref="M30:N30"/>
    <mergeCell ref="G2:I2"/>
    <mergeCell ref="C3:E3"/>
    <mergeCell ref="G3:I3"/>
    <mergeCell ref="B25:E25"/>
    <mergeCell ref="B21:E21"/>
    <mergeCell ref="G16:M19"/>
    <mergeCell ref="G21:M27"/>
    <mergeCell ref="B5:K5"/>
    <mergeCell ref="B6:K9"/>
    <mergeCell ref="B11:N11"/>
    <mergeCell ref="B12:E12"/>
    <mergeCell ref="A22:A24"/>
    <mergeCell ref="B22:E22"/>
    <mergeCell ref="B23:E23"/>
    <mergeCell ref="B24:E24"/>
    <mergeCell ref="A25:A27"/>
    <mergeCell ref="A13:A15"/>
    <mergeCell ref="A16:A19"/>
    <mergeCell ref="B20:E20"/>
    <mergeCell ref="C2:E2"/>
    <mergeCell ref="B26:E26"/>
    <mergeCell ref="B27:E27"/>
    <mergeCell ref="A44:A46"/>
    <mergeCell ref="B30:F31"/>
    <mergeCell ref="B32:F32"/>
    <mergeCell ref="B33:F33"/>
    <mergeCell ref="B34:F34"/>
    <mergeCell ref="B35:F35"/>
    <mergeCell ref="B36:F36"/>
    <mergeCell ref="B37:F37"/>
    <mergeCell ref="B38:F38"/>
    <mergeCell ref="B39:F39"/>
    <mergeCell ref="B40:F40"/>
    <mergeCell ref="B41:F41"/>
    <mergeCell ref="B42:F42"/>
    <mergeCell ref="B43:F43"/>
    <mergeCell ref="A32:A34"/>
    <mergeCell ref="A35:A38"/>
    <mergeCell ref="A41:A43"/>
    <mergeCell ref="B44:F44"/>
    <mergeCell ref="B45:F45"/>
    <mergeCell ref="B46:F46"/>
    <mergeCell ref="R35:R38"/>
    <mergeCell ref="S35:S38"/>
    <mergeCell ref="T35:T38"/>
    <mergeCell ref="U35:U38"/>
    <mergeCell ref="V35:V38"/>
    <mergeCell ref="K32:K34"/>
    <mergeCell ref="L32:L34"/>
    <mergeCell ref="O35:O38"/>
    <mergeCell ref="P35:P38"/>
    <mergeCell ref="Q35:Q38"/>
    <mergeCell ref="M32:M34"/>
    <mergeCell ref="N32:N34"/>
    <mergeCell ref="G44:N46"/>
    <mergeCell ref="T44:T46"/>
    <mergeCell ref="U44:U46"/>
    <mergeCell ref="V44:V46"/>
    <mergeCell ref="N13:T15"/>
    <mergeCell ref="N20:T20"/>
    <mergeCell ref="O44:O46"/>
    <mergeCell ref="P44:P46"/>
    <mergeCell ref="Q44:Q46"/>
    <mergeCell ref="R44:R46"/>
    <mergeCell ref="S44:S46"/>
    <mergeCell ref="O41:O43"/>
    <mergeCell ref="P41:P43"/>
    <mergeCell ref="Q41:Q43"/>
    <mergeCell ref="O32:V34"/>
    <mergeCell ref="G35:N38"/>
    <mergeCell ref="G40:N40"/>
    <mergeCell ref="G41:N43"/>
    <mergeCell ref="O39:V39"/>
    <mergeCell ref="R41:R43"/>
    <mergeCell ref="S41:S43"/>
    <mergeCell ref="T41:T43"/>
    <mergeCell ref="U41:U43"/>
    <mergeCell ref="V41:V43"/>
  </mergeCells>
  <printOptions horizontalCentered="1" verticalCentered="1"/>
  <pageMargins left="0.25" right="0.25" top="0.75" bottom="0.75" header="0.3" footer="0.3"/>
  <pageSetup paperSize="9" scale="4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transporte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Miriam Cecilia Toro Vallejos</dc:creator>
  <cp:lastModifiedBy>JAVOK</cp:lastModifiedBy>
  <cp:lastPrinted>2019-04-25T18:32:40Z</cp:lastPrinted>
  <dcterms:created xsi:type="dcterms:W3CDTF">2019-04-24T14:47:33Z</dcterms:created>
  <dcterms:modified xsi:type="dcterms:W3CDTF">2019-05-01T22:31:47Z</dcterms:modified>
</cp:coreProperties>
</file>