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jose.suarezp\Desktop\ACTUALIZADOS PROCESOS CONTRATACION DICIEMBRE 2022\FDLSC-CMA-006-2022\OFERTAS Y EVALUACION\"/>
    </mc:Choice>
  </mc:AlternateContent>
  <bookViews>
    <workbookView xWindow="0" yWindow="0" windowWidth="8505" windowHeight="3960" tabRatio="746" activeTab="3"/>
  </bookViews>
  <sheets>
    <sheet name="LISTA DE OFERENTES" sheetId="63" r:id="rId1"/>
    <sheet name="EXPERIENCIA DEL PROPONENTE" sheetId="58" r:id="rId2"/>
    <sheet name="PROFESIONALES" sheetId="67" r:id="rId3"/>
    <sheet name="RESUMEN EVALUACIÓN" sheetId="53" r:id="rId4"/>
    <sheet name="F. PONDERABLES" sheetId="64" r:id="rId5"/>
    <sheet name="MEDIA GEOMETRICA" sheetId="65" r:id="rId6"/>
    <sheet name="ORDEN ELE" sheetId="66" r:id="rId7"/>
  </sheets>
  <externalReferences>
    <externalReference r:id="rId8"/>
  </externalReferences>
  <definedNames>
    <definedName name="_Fill" localSheetId="1" hidden="1">#REF!</definedName>
    <definedName name="_Fill" localSheetId="4" hidden="1">#REF!</definedName>
    <definedName name="_Fill" localSheetId="5" hidden="1">#REF!</definedName>
    <definedName name="_Fill" localSheetId="6" hidden="1">#REF!</definedName>
    <definedName name="_Fill" localSheetId="2" hidden="1">#REF!</definedName>
    <definedName name="_Fill" hidden="1">#REF!</definedName>
    <definedName name="_xlnm._FilterDatabase" localSheetId="4" hidden="1">'F. PONDERABLES'!$A$7:$I$8</definedName>
    <definedName name="_xlnm._FilterDatabase" localSheetId="0" hidden="1">'LISTA DE OFERENTES'!$A$3:$G$35</definedName>
    <definedName name="_xlnm._FilterDatabase" localSheetId="5" hidden="1">'MEDIA GEOMETRICA'!$A$10:$G$10</definedName>
    <definedName name="_xlnm._FilterDatabase" localSheetId="6" hidden="1">'ORDEN ELE'!$B$6:$D$6</definedName>
    <definedName name="_xlnm._FilterDatabase" localSheetId="3" hidden="1">'RESUMEN EVALUACIÓN'!$A$5:$G$9</definedName>
    <definedName name="AccessDatabase" hidden="1">"C:\C-314\VOLUMENES\volfin4.mdb"</definedName>
    <definedName name="_xlnm.Print_Area" localSheetId="4">'F. PONDERABLES'!$A$1:$I$8</definedName>
    <definedName name="_xlnm.Print_Area" localSheetId="6">'ORDEN ELE'!$B$1:$D$7</definedName>
    <definedName name="_xlnm.Print_Area" localSheetId="2">#REF!</definedName>
    <definedName name="_xlnm.Print_Area">#REF!</definedName>
    <definedName name="obser">[1]BD_SITP_08!$AP:$AV</definedName>
    <definedName name="PRINT_AREA">#N/A</definedName>
    <definedName name="PRINT_AREA_MI" localSheetId="6">#N/A</definedName>
    <definedName name="PRINT_AREA_MI">#N/A</definedName>
    <definedName name="PRINT_TITLES">#N/A</definedName>
    <definedName name="PRINT_TITLES_MI" localSheetId="6">#N/A</definedName>
    <definedName name="PRINT_TITLES_MI">#N/A</definedName>
    <definedName name="_xlnm.Print_Titles" localSheetId="2">#REF!</definedName>
    <definedName name="_xlnm.Print_Titles">#REF!</definedName>
  </definedNames>
  <calcPr calcId="162913"/>
</workbook>
</file>

<file path=xl/calcChain.xml><?xml version="1.0" encoding="utf-8"?>
<calcChain xmlns="http://schemas.openxmlformats.org/spreadsheetml/2006/main">
  <c r="E11" i="65" l="1"/>
  <c r="D22" i="67" l="1"/>
  <c r="E8" i="67"/>
  <c r="E8" i="58"/>
  <c r="D25" i="58" l="1"/>
  <c r="F16" i="58" l="1"/>
  <c r="H16" i="58" s="1"/>
  <c r="F15" i="58"/>
  <c r="H15" i="58" s="1"/>
  <c r="B8" i="64" l="1"/>
  <c r="C7" i="66" l="1"/>
  <c r="B11" i="65" l="1"/>
  <c r="D9" i="58" l="1"/>
  <c r="I15" i="58" s="1"/>
  <c r="B7" i="53"/>
  <c r="B8" i="53"/>
  <c r="B9" i="53"/>
  <c r="B6" i="53"/>
  <c r="F18" i="58" l="1"/>
  <c r="H18" i="58"/>
  <c r="C10" i="58" l="1"/>
  <c r="C11" i="65" s="1"/>
  <c r="D11" i="65" l="1"/>
  <c r="F11" i="65" l="1"/>
  <c r="H8" i="64"/>
  <c r="D7" i="66"/>
</calcChain>
</file>

<file path=xl/sharedStrings.xml><?xml version="1.0" encoding="utf-8"?>
<sst xmlns="http://schemas.openxmlformats.org/spreadsheetml/2006/main" count="117" uniqueCount="83">
  <si>
    <t>FONDO DE DESARROLLO LOCAL DE SAN CRISTÓBAL</t>
  </si>
  <si>
    <t>FDLSC-CMA-006-2022</t>
  </si>
  <si>
    <t xml:space="preserve">No. </t>
  </si>
  <si>
    <t>NOMBRE</t>
  </si>
  <si>
    <t>REPRESENTANTE LEGAL</t>
  </si>
  <si>
    <t>TIPO DE OFERENTE</t>
  </si>
  <si>
    <t>CONSORCIADO 1</t>
  </si>
  <si>
    <t>CONSORCIADO 2</t>
  </si>
  <si>
    <t>SAVIMAC SAS</t>
  </si>
  <si>
    <t>SANTIAGO CARRILO VARGAS</t>
  </si>
  <si>
    <t>SINGULAR</t>
  </si>
  <si>
    <t>REQUISITOS PONDERABLE FACTOR No. 1</t>
  </si>
  <si>
    <t>CUMPLE</t>
  </si>
  <si>
    <t>NO CUMPLE</t>
  </si>
  <si>
    <t>NÚMERO DE CONTRATOS PRESENTADOS</t>
  </si>
  <si>
    <t>PRESUPUESTO OFICIAL EN SMMLV</t>
  </si>
  <si>
    <t>PROMEDIO DE SMMLV</t>
  </si>
  <si>
    <t>TERMINO DE EJECUCION EXIGIDO</t>
  </si>
  <si>
    <t>CONDICIONES DE EXPERIENCIA</t>
  </si>
  <si>
    <t>EXPERIENCIA GENERAL</t>
  </si>
  <si>
    <t>CUMPLE CON LOS OBJETOS SOLICITADOS DE ACUERDO A LA MATRIZ 1
EXPERIENCIA GENERAL</t>
  </si>
  <si>
    <t>VERIFICACION RUP DEBE CUMPLIR CON LA CLASIFICACION EN ALGUNO DE LOS SIGUIENTES CODIGOS:  811015 O 801016</t>
  </si>
  <si>
    <t>Observación y respuesta a observaciones</t>
  </si>
  <si>
    <t>Objeto del Contrato</t>
  </si>
  <si>
    <t>Entidad Contratante</t>
  </si>
  <si>
    <t>Valor Contrato</t>
  </si>
  <si>
    <t>Año de ejecución aportado</t>
  </si>
  <si>
    <t>Valor del Contrato en SMMLV</t>
  </si>
  <si>
    <t>Participación UT/CONSORCIO</t>
  </si>
  <si>
    <t>Participación en SMMLV</t>
  </si>
  <si>
    <t>VERIFICACION RESPECTO A PRESUPUESTO OFICIAL (PO)</t>
  </si>
  <si>
    <t>“Realizar el seguimiento a la estabilidad de las obras realizadas con recursos de la alcaldía local de ciudad bolívar que cuentan con pólizas de estabilidad vigentes en cumplimiento del numeral 4º del artículo 4º de ley 80 de 1993”.</t>
  </si>
  <si>
    <t>FONDO DE DESARROLLO LOCAL DE CIUDAD BOLIVAR</t>
  </si>
  <si>
    <t xml:space="preserve">REALIZAR LA VERIFICACIÓN DE ESTABILIDAD Y CALIDAD DE LAS OBRAS DE INFRAESTRUCTURA EJECUTADAS CON RECURSOS DEL FONDO DE DESARROLLO LOCAL DE USME Y QUE CUENTEN CON PÓLIZA DE ESTABILIDAD VIGENTE, EN CUMPLIMIENTO DEL ARTÍCULO 4º, NUMERAL 4º DE LA LEY 80 DE 1993”
</t>
  </si>
  <si>
    <t>FONDO DE DESARROLLO LOCAL DE USME</t>
  </si>
  <si>
    <t>El valor del contrato, la fecha de inicio y fecha de terminacion relacionada en el formato en excel, no corresponden a la aportada en las certificaciones.</t>
  </si>
  <si>
    <t>TOTALES</t>
  </si>
  <si>
    <t>VALOR TOTAL PROYECTO</t>
  </si>
  <si>
    <t>SMMLV P.O.</t>
  </si>
  <si>
    <t>VALOR:</t>
  </si>
  <si>
    <t xml:space="preserve">OBJETO: </t>
  </si>
  <si>
    <t>Año</t>
  </si>
  <si>
    <t>Salario mínimo mensual</t>
  </si>
  <si>
    <t>CONDICIONES DE EXPERIENCIA DEL PERSONAL</t>
  </si>
  <si>
    <t xml:space="preserve">CARGO </t>
  </si>
  <si>
    <t>EXPERIENCIA ESPECIFICA</t>
  </si>
  <si>
    <t>CUENTA CON EL POSGRADO SOLICITADO</t>
  </si>
  <si>
    <t>DIRECTOR DE CONSULTORÍA</t>
  </si>
  <si>
    <t>SANDRA MONICA CARDOZO</t>
  </si>
  <si>
    <t>SI</t>
  </si>
  <si>
    <t>ESPECIALISTA EN PATOLOGIA DE OBRAS</t>
  </si>
  <si>
    <t>FDLSC-CMA-003-2022</t>
  </si>
  <si>
    <t xml:space="preserve">REALIZAR LA INTERVENTORÍA TÉCNICA, ADMINISTRATIVA, FINANCIERA, JURÍDICA, SOCIAL, AMBIENTAL Y SISO AL CONTRATO DE OBRA CUYO OBJETO ES EJECUTAR A PRECIOS UNITARIOS SIN FORMULA DE REAJUSTE Y A MONTO AGOTABLE, LAS ACTIVIDADES NECESARIAS PARA EL DESARROLLO DE LAS OBRAS INTERVENCIÓN DE PUENTES VEHICULARES Y PEATONALES SOBRE CUERPOS DE AGUA EN LA LOCALIDAD DE SAN CRISTÓBAL EN LA CIUDAD DE BOGOTÁ D.C </t>
  </si>
  <si>
    <t>Nombre de Oferente :</t>
  </si>
  <si>
    <t>CAPACIDAD FINANCIERA</t>
  </si>
  <si>
    <t>CAPACIDAD JURIDICA</t>
  </si>
  <si>
    <t>CAPACIDAD TÉCNICA</t>
  </si>
  <si>
    <t>INFORME 
FINAL</t>
  </si>
  <si>
    <t>OBSERVACIONES</t>
  </si>
  <si>
    <t>CONCURSO DE MERITOS ABIERTO FDLSC-CMA-003-2022</t>
  </si>
  <si>
    <t>FACTORES PONDERABLES</t>
  </si>
  <si>
    <t>FACTORES PONDERABLES / PUNTAJE FINAL</t>
  </si>
  <si>
    <t>EXPERIENCIA DEL PROPONENTE
(78.75 PUNTOS)</t>
  </si>
  <si>
    <t>EXPERIENCIA Y FORMACIÓN ADICIONAL DEL PERSONAL MINIMO REQUERIDO 
(10 PUNTOS)</t>
  </si>
  <si>
    <t>Criterios diferenciales para emprendimiento y empresas de mujeres en el sistema de compras publicas (0,25 PUNTOS)</t>
  </si>
  <si>
    <t>APOYO A LA INDUSTRIA NACIONAL
(10 PUNTOS)</t>
  </si>
  <si>
    <t>VINCULACIÓN DE PERSONAS CON DISCAPACIDAD
(1 PUNTO)</t>
  </si>
  <si>
    <t>PUNTAJE     TOTAL</t>
  </si>
  <si>
    <t>EXPERIENCIA DEL PROPONENTE</t>
  </si>
  <si>
    <t>CANTIDAD DE SMMLV QUE REPRESENTAN EL PROMEDIO DE LOS CONTRATOS VALIDOS PARA ACREDITAR EXPERIENCIA</t>
  </si>
  <si>
    <t>PUNTAJE MAXIMO</t>
  </si>
  <si>
    <t xml:space="preserve">TRM VIGENTE </t>
  </si>
  <si>
    <t>PRIMERAS DOS CIFRAS DEC.TRM</t>
  </si>
  <si>
    <t>OFERENTES</t>
  </si>
  <si>
    <t>Promedio SMMLV</t>
  </si>
  <si>
    <t>MEDIA GEOMETRICA</t>
  </si>
  <si>
    <t>PUNTAJE</t>
  </si>
  <si>
    <t>CONCURSO DE MERITOS DE ABIERTO FDLSC-CMA-006-2022</t>
  </si>
  <si>
    <t xml:space="preserve">ORDEN DE ELEGIBILIDAD </t>
  </si>
  <si>
    <t>No. OFERENTE</t>
  </si>
  <si>
    <t>OFERENTE</t>
  </si>
  <si>
    <t>PUNTAJE  TOTAL</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</si>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</sst>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6" formatCode="&quot;$&quot;\ #,##0;[Red]\-&quot;$&quot;\ #,##0"/>
    <numFmt numFmtId="42" formatCode="_-&quot;$&quot;\ * #,##0_-;\-&quot;$&quot;\ * #,##0_-;_-&quot;$&quot;\ * &quot;-&quot;_-;_-@_-"/>
    <numFmt numFmtId="41" formatCode="_-* #,##0_-;\-* #,##0_-;_-* &quot;-&quot;_-;_-@_-"/>
    <numFmt numFmtId="43" formatCode="_-* #,##0.00_-;\-* #,##0.00_-;_-* &quot;-&quot;??_-;_-@_-"/>
    <numFmt numFmtId="164" formatCode="_-* #,##0.00\ &quot;€&quot;_-;\-* #,##0.00\ &quot;€&quot;_-;_-* &quot;-&quot;??\ &quot;€&quot;_-;_-@_-"/>
    <numFmt numFmtId="165" formatCode="_-&quot;$&quot;* #,##0.00_-;\-&quot;$&quot;* #,##0.00_-;_-&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000"/>
    <numFmt numFmtId="172" formatCode="0.0000"/>
    <numFmt numFmtId="173" formatCode="0.0000000"/>
    <numFmt numFmtId="174" formatCode="0.0000000000000"/>
    <numFmt numFmtId="175" formatCode="_(&quot;$&quot;\ * #,##0_);_(&quot;$&quot;\ * \(#,##0\);_(&quot;$&quot;\ * &quot;-&quot;_);_(@_)"/>
    <numFmt numFmtId="176" formatCode="#\ &quot;AÑOS&quot;"/>
    <numFmt numFmtId="177" formatCode="#.00\ &quot;AÑOS&quot;"/>
  </numFmts>
  <fonts count="71"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rgb="FF000000"/>
      <name val="Calibri"/>
      <family val="2"/>
      <charset val="1"/>
    </font>
    <font>
      <b/>
      <sz val="20"/>
      <color rgb="FF000000"/>
      <name val="Calibri"/>
      <family val="2"/>
      <charset val="1"/>
    </font>
    <font>
      <sz val="11"/>
      <color rgb="FF000000"/>
      <name val="Calibri"/>
      <family val="2"/>
      <charset val="1"/>
    </font>
    <font>
      <sz val="10"/>
      <name val="Arial"/>
      <family val="2"/>
    </font>
    <font>
      <b/>
      <sz val="18"/>
      <color rgb="FF000000"/>
      <name val="Calibri"/>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b/>
      <sz val="18"/>
      <color rgb="FFFF0000"/>
      <name val="Calibri"/>
      <family val="2"/>
      <charset val="1"/>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color rgb="FF000000"/>
      <name val="Calibri"/>
      <family val="2"/>
      <charset val="1"/>
    </font>
    <font>
      <b/>
      <sz val="12"/>
      <name val="Arial"/>
      <family val="2"/>
    </font>
    <font>
      <sz val="11"/>
      <color theme="1"/>
      <name val="Calibri"/>
      <family val="2"/>
    </font>
    <font>
      <sz val="11"/>
      <color theme="1"/>
      <name val="Calibri"/>
      <family val="2"/>
    </font>
    <font>
      <b/>
      <sz val="11"/>
      <color theme="1"/>
      <name val="Calibri"/>
      <family val="2"/>
      <scheme val="minor"/>
    </font>
    <font>
      <b/>
      <sz val="14"/>
      <color theme="1"/>
      <name val="Calibri"/>
      <family val="2"/>
      <scheme val="minor"/>
    </font>
    <font>
      <b/>
      <sz val="16"/>
      <color theme="1"/>
      <name val="Calibri"/>
      <family val="2"/>
      <scheme val="minor"/>
    </font>
    <font>
      <b/>
      <sz val="11"/>
      <color theme="1"/>
      <name val="Arial Narrow"/>
      <family val="2"/>
    </font>
    <font>
      <b/>
      <sz val="10"/>
      <color theme="1"/>
      <name val="Calibri"/>
      <family val="2"/>
      <scheme val="minor"/>
    </font>
    <font>
      <b/>
      <sz val="12"/>
      <color rgb="FFFF0000"/>
      <name val="Arial"/>
      <family val="2"/>
    </font>
    <font>
      <b/>
      <sz val="16"/>
      <color rgb="FFFF0000"/>
      <name val="Calibri"/>
      <family val="2"/>
    </font>
    <font>
      <b/>
      <sz val="11"/>
      <color rgb="FF000000"/>
      <name val="Calibri"/>
      <family val="2"/>
    </font>
    <font>
      <b/>
      <sz val="11"/>
      <color rgb="FF000000"/>
      <name val="Calibri"/>
      <family val="2"/>
      <charset val="1"/>
    </font>
    <font>
      <sz val="10"/>
      <color indexed="8"/>
      <name val="MS Sans Serif"/>
      <family val="2"/>
    </font>
    <font>
      <sz val="11"/>
      <color theme="0"/>
      <name val="Calibri"/>
      <family val="2"/>
      <charset val="1"/>
    </font>
    <font>
      <b/>
      <sz val="16"/>
      <name val="Calibri"/>
      <family val="2"/>
    </font>
    <font>
      <sz val="11"/>
      <name val="Calibri"/>
      <family val="2"/>
      <scheme val="minor"/>
    </font>
    <font>
      <sz val="11"/>
      <color rgb="FF000000"/>
      <name val="Calibri"/>
      <family val="2"/>
    </font>
    <font>
      <b/>
      <sz val="14"/>
      <color rgb="FFFF0000"/>
      <name val="Arial"/>
      <family val="2"/>
    </font>
    <font>
      <b/>
      <sz val="12"/>
      <color rgb="FF000000"/>
      <name val="Calibri"/>
      <family val="2"/>
    </font>
    <font>
      <b/>
      <sz val="11"/>
      <name val="Calibri"/>
      <family val="2"/>
      <scheme val="minor"/>
    </font>
    <font>
      <sz val="11"/>
      <name val="Calibri"/>
      <family val="2"/>
    </font>
    <font>
      <b/>
      <sz val="24"/>
      <color theme="0"/>
      <name val="Arial"/>
      <family val="2"/>
      <charset val="1"/>
    </font>
    <font>
      <b/>
      <sz val="36"/>
      <color theme="0"/>
      <name val="Arial"/>
      <family val="2"/>
      <charset val="1"/>
    </font>
    <font>
      <b/>
      <sz val="28"/>
      <color theme="0"/>
      <name val="Calibri"/>
      <family val="2"/>
    </font>
    <font>
      <sz val="10"/>
      <color rgb="FF000000"/>
      <name val="Calibri"/>
      <family val="2"/>
      <charset val="1"/>
    </font>
    <font>
      <b/>
      <u/>
      <sz val="18"/>
      <color rgb="FFFF0000"/>
      <name val="Calibri"/>
      <family val="2"/>
      <charset val="1"/>
    </font>
    <font>
      <b/>
      <sz val="18"/>
      <color theme="1"/>
      <name val="Calibri"/>
      <family val="2"/>
      <charset val="1"/>
    </font>
    <font>
      <b/>
      <sz val="20"/>
      <color theme="1"/>
      <name val="Calibri"/>
      <family val="2"/>
      <scheme val="minor"/>
    </font>
    <font>
      <sz val="12"/>
      <color theme="1"/>
      <name val="Calibri"/>
      <family val="2"/>
      <scheme val="minor"/>
    </font>
    <font>
      <b/>
      <sz val="10"/>
      <color theme="1"/>
      <name val="Arial"/>
      <family val="2"/>
    </font>
    <font>
      <sz val="20"/>
      <color rgb="FFFF0000"/>
      <name val="Calibri"/>
      <family val="2"/>
      <scheme val="minor"/>
    </font>
    <font>
      <sz val="20"/>
      <name val="Calibri"/>
      <family val="2"/>
      <scheme val="minor"/>
    </font>
    <font>
      <b/>
      <sz val="11"/>
      <color theme="0"/>
      <name val="Calibri"/>
      <family val="2"/>
      <scheme val="minor"/>
    </font>
    <font>
      <sz val="11"/>
      <color theme="0"/>
      <name val="Calibri"/>
      <family val="2"/>
      <scheme val="minor"/>
    </font>
    <font>
      <sz val="11"/>
      <color rgb="FFFF0000"/>
      <name val="Calibri"/>
      <family val="2"/>
      <scheme val="minor"/>
    </font>
    <font>
      <b/>
      <sz val="12"/>
      <color rgb="FFFF0000"/>
      <name val="Arial"/>
      <family val="2"/>
      <charset val="1"/>
    </font>
    <font>
      <sz val="12"/>
      <color rgb="FFFF0000"/>
      <name val="Calibri"/>
      <family val="2"/>
      <charset val="1"/>
    </font>
    <font>
      <sz val="11"/>
      <color rgb="FFFF0000"/>
      <name val="Calibri"/>
      <family val="2"/>
      <charset val="1"/>
    </font>
    <font>
      <sz val="11"/>
      <name val="Calibri"/>
      <family val="2"/>
      <charset val="1"/>
    </font>
    <font>
      <sz val="10"/>
      <color indexed="64"/>
      <name val="Arial"/>
      <family val="2"/>
    </font>
  </fonts>
  <fills count="19">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7"/>
        <bgColor indexed="64"/>
      </patternFill>
    </fill>
    <fill>
      <patternFill patternType="solid">
        <fgColor theme="2" tint="-9.9978637043366805E-2"/>
        <bgColor rgb="FFFFFFCC"/>
      </patternFill>
    </fill>
    <fill>
      <patternFill patternType="solid">
        <fgColor theme="2" tint="-9.9978637043366805E-2"/>
        <bgColor rgb="FFCCFFFF"/>
      </patternFill>
    </fill>
    <fill>
      <patternFill patternType="solid">
        <fgColor theme="1" tint="0.34998626667073579"/>
        <bgColor indexed="64"/>
      </patternFill>
    </fill>
    <fill>
      <patternFill patternType="solid">
        <fgColor rgb="FF92D050"/>
        <bgColor indexed="64"/>
      </patternFill>
    </fill>
    <fill>
      <patternFill patternType="solid">
        <fgColor theme="5" tint="0.59999389629810485"/>
        <bgColor indexed="64"/>
      </patternFill>
    </fill>
    <fill>
      <patternFill patternType="solid">
        <fgColor rgb="FF00B050"/>
        <bgColor indexed="64"/>
      </patternFill>
    </fill>
    <fill>
      <patternFill patternType="solid">
        <fgColor theme="0"/>
        <bgColor indexed="64"/>
      </patternFill>
    </fill>
  </fills>
  <borders count="53">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top style="medium">
        <color indexed="64"/>
      </top>
      <bottom style="thin">
        <color auto="1"/>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medium">
        <color auto="1"/>
      </top>
      <bottom style="thin">
        <color auto="1"/>
      </bottom>
      <diagonal/>
    </border>
    <border>
      <left/>
      <right style="medium">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medium">
        <color auto="1"/>
      </right>
      <top style="medium">
        <color indexed="64"/>
      </top>
      <bottom style="medium">
        <color indexed="64"/>
      </bottom>
      <diagonal/>
    </border>
    <border>
      <left/>
      <right style="thin">
        <color auto="1"/>
      </right>
      <top style="medium">
        <color indexed="64"/>
      </top>
      <bottom style="medium">
        <color indexed="64"/>
      </bottom>
      <diagonal/>
    </border>
    <border>
      <left/>
      <right style="medium">
        <color indexed="64"/>
      </right>
      <top style="medium">
        <color auto="1"/>
      </top>
      <bottom style="thin">
        <color auto="1"/>
      </bottom>
      <diagonal/>
    </border>
    <border>
      <left style="thin">
        <color auto="1"/>
      </left>
      <right/>
      <top style="medium">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indexed="64"/>
      </left>
      <right style="medium">
        <color indexed="64"/>
      </right>
      <top style="medium">
        <color indexed="64"/>
      </top>
      <bottom/>
      <diagonal/>
    </border>
  </borders>
  <cellStyleXfs count="115">
    <xf numFmtId="0" fontId="0" fillId="0" borderId="0"/>
    <xf numFmtId="166" fontId="15" fillId="0" borderId="0" applyBorder="0" applyProtection="0"/>
    <xf numFmtId="164" fontId="16" fillId="0" borderId="0" applyBorder="0" applyAlignment="0" applyProtection="0"/>
    <xf numFmtId="167" fontId="15" fillId="0" borderId="0" applyBorder="0" applyProtection="0"/>
    <xf numFmtId="9" fontId="15" fillId="0" borderId="0" applyBorder="0" applyProtection="0"/>
    <xf numFmtId="0" fontId="16" fillId="0" borderId="0"/>
    <xf numFmtId="9" fontId="16" fillId="0" borderId="0" applyFont="0" applyFill="0" applyBorder="0" applyAlignment="0" applyProtection="0"/>
    <xf numFmtId="169" fontId="16" fillId="0" borderId="0" applyFont="0" applyFill="0" applyBorder="0" applyAlignment="0" applyProtection="0"/>
    <xf numFmtId="0" fontId="28" fillId="0" borderId="0" applyFill="0" applyProtection="0"/>
    <xf numFmtId="0" fontId="12" fillId="0" borderId="0"/>
    <xf numFmtId="0" fontId="32" fillId="0" borderId="0"/>
    <xf numFmtId="0" fontId="15" fillId="0" borderId="0"/>
    <xf numFmtId="42" fontId="15" fillId="0" borderId="0" applyFont="0" applyFill="0" applyBorder="0" applyAlignment="0" applyProtection="0"/>
    <xf numFmtId="166" fontId="15" fillId="0" borderId="0" applyBorder="0" applyProtection="0"/>
    <xf numFmtId="41" fontId="15" fillId="0" borderId="0" applyFont="0" applyFill="0" applyBorder="0" applyAlignment="0" applyProtection="0"/>
    <xf numFmtId="0" fontId="33" fillId="0" borderId="0"/>
    <xf numFmtId="41" fontId="15" fillId="0" borderId="0" applyFont="0" applyFill="0" applyBorder="0" applyAlignment="0" applyProtection="0"/>
    <xf numFmtId="0" fontId="11" fillId="0" borderId="0"/>
    <xf numFmtId="42" fontId="11" fillId="0" borderId="0" applyFont="0" applyFill="0" applyBorder="0" applyAlignment="0" applyProtection="0"/>
    <xf numFmtId="41" fontId="11" fillId="0" borderId="0" applyFont="0" applyFill="0" applyBorder="0" applyAlignment="0" applyProtection="0"/>
    <xf numFmtId="0" fontId="10" fillId="0" borderId="0"/>
    <xf numFmtId="42" fontId="10" fillId="0" borderId="0" applyFont="0" applyFill="0" applyBorder="0" applyAlignment="0" applyProtection="0"/>
    <xf numFmtId="41" fontId="10" fillId="0" borderId="0" applyFont="0" applyFill="0" applyBorder="0" applyAlignment="0" applyProtection="0"/>
    <xf numFmtId="0" fontId="9" fillId="0" borderId="0"/>
    <xf numFmtId="9" fontId="15"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42" fontId="16" fillId="0" borderId="0" applyFont="0" applyFill="0" applyBorder="0" applyAlignment="0" applyProtection="0"/>
    <xf numFmtId="0" fontId="8" fillId="0" borderId="0"/>
    <xf numFmtId="42" fontId="15" fillId="0" borderId="0" applyFont="0" applyFill="0" applyBorder="0" applyAlignment="0" applyProtection="0"/>
    <xf numFmtId="41" fontId="15" fillId="0" borderId="0" applyFont="0" applyFill="0" applyBorder="0" applyAlignment="0" applyProtection="0"/>
    <xf numFmtId="0" fontId="32" fillId="0" borderId="0"/>
    <xf numFmtId="41" fontId="15" fillId="0" borderId="0" applyFont="0" applyFill="0" applyBorder="0" applyAlignment="0" applyProtection="0"/>
    <xf numFmtId="0" fontId="8" fillId="0" borderId="0"/>
    <xf numFmtId="42" fontId="8" fillId="0" borderId="0" applyFont="0" applyFill="0" applyBorder="0" applyAlignment="0" applyProtection="0"/>
    <xf numFmtId="41" fontId="8" fillId="0" borderId="0" applyFont="0" applyFill="0" applyBorder="0" applyAlignment="0" applyProtection="0"/>
    <xf numFmtId="42" fontId="15" fillId="0" borderId="0" applyFont="0" applyFill="0" applyBorder="0" applyAlignment="0" applyProtection="0"/>
    <xf numFmtId="0" fontId="8" fillId="0" borderId="0"/>
    <xf numFmtId="42" fontId="8" fillId="0" borderId="0" applyFont="0" applyFill="0" applyBorder="0" applyAlignment="0" applyProtection="0"/>
    <xf numFmtId="41" fontId="8" fillId="0" borderId="0" applyFont="0" applyFill="0" applyBorder="0" applyAlignment="0" applyProtection="0"/>
    <xf numFmtId="0" fontId="8" fillId="0" borderId="0"/>
    <xf numFmtId="42" fontId="16" fillId="0" borderId="0" applyFont="0" applyFill="0" applyBorder="0" applyAlignment="0" applyProtection="0"/>
    <xf numFmtId="0" fontId="7" fillId="0" borderId="0"/>
    <xf numFmtId="41" fontId="7" fillId="0" borderId="0" applyFont="0" applyFill="0" applyBorder="0" applyAlignment="0" applyProtection="0"/>
    <xf numFmtId="42"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0" fontId="43" fillId="0" borderId="0"/>
    <xf numFmtId="0" fontId="16" fillId="0" borderId="0"/>
    <xf numFmtId="0" fontId="6" fillId="0" borderId="0"/>
    <xf numFmtId="42" fontId="6" fillId="0" borderId="0" applyFont="0" applyFill="0" applyBorder="0" applyAlignment="0" applyProtection="0"/>
    <xf numFmtId="41" fontId="6" fillId="0" borderId="0" applyFont="0" applyFill="0" applyBorder="0" applyAlignment="0" applyProtection="0"/>
    <xf numFmtId="0" fontId="6" fillId="0" borderId="0"/>
    <xf numFmtId="165" fontId="6" fillId="0" borderId="0" applyFont="0" applyFill="0" applyBorder="0" applyAlignment="0" applyProtection="0"/>
    <xf numFmtId="9" fontId="6" fillId="0" borderId="0" applyFont="0" applyFill="0" applyBorder="0" applyAlignment="0" applyProtection="0"/>
    <xf numFmtId="0" fontId="5" fillId="0" borderId="0"/>
    <xf numFmtId="0" fontId="5" fillId="0" borderId="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42" fontId="15" fillId="0" borderId="0" applyFont="0" applyFill="0" applyBorder="0" applyAlignment="0" applyProtection="0"/>
    <xf numFmtId="41" fontId="15" fillId="0" borderId="0" applyFont="0" applyFill="0" applyBorder="0" applyAlignment="0" applyProtection="0"/>
    <xf numFmtId="41" fontId="15" fillId="0" borderId="0" applyFont="0" applyFill="0" applyBorder="0" applyAlignment="0" applyProtection="0"/>
    <xf numFmtId="42" fontId="3" fillId="0" borderId="0" applyFont="0" applyFill="0" applyBorder="0" applyAlignment="0" applyProtection="0"/>
    <xf numFmtId="41" fontId="3" fillId="0" borderId="0" applyFont="0" applyFill="0" applyBorder="0" applyAlignment="0" applyProtection="0"/>
    <xf numFmtId="0" fontId="3" fillId="0" borderId="0"/>
    <xf numFmtId="42" fontId="3" fillId="0" borderId="0" applyFont="0" applyFill="0" applyBorder="0" applyAlignment="0" applyProtection="0"/>
    <xf numFmtId="41" fontId="3" fillId="0" borderId="0" applyFont="0" applyFill="0" applyBorder="0" applyAlignment="0" applyProtection="0"/>
    <xf numFmtId="42" fontId="16" fillId="0" borderId="0" applyFont="0" applyFill="0" applyBorder="0" applyAlignment="0" applyProtection="0"/>
    <xf numFmtId="0" fontId="3" fillId="0" borderId="0"/>
    <xf numFmtId="42" fontId="15" fillId="0" borderId="0" applyFont="0" applyFill="0" applyBorder="0" applyAlignment="0" applyProtection="0"/>
    <xf numFmtId="41" fontId="15" fillId="0" borderId="0" applyFont="0" applyFill="0" applyBorder="0" applyAlignment="0" applyProtection="0"/>
    <xf numFmtId="41" fontId="15" fillId="0" borderId="0" applyFont="0" applyFill="0" applyBorder="0" applyAlignment="0" applyProtection="0"/>
    <xf numFmtId="0" fontId="3" fillId="0" borderId="0"/>
    <xf numFmtId="42" fontId="3" fillId="0" borderId="0" applyFont="0" applyFill="0" applyBorder="0" applyAlignment="0" applyProtection="0"/>
    <xf numFmtId="41" fontId="3" fillId="0" borderId="0" applyFont="0" applyFill="0" applyBorder="0" applyAlignment="0" applyProtection="0"/>
    <xf numFmtId="42" fontId="15" fillId="0" borderId="0" applyFont="0" applyFill="0" applyBorder="0" applyAlignment="0" applyProtection="0"/>
    <xf numFmtId="0" fontId="3" fillId="0" borderId="0"/>
    <xf numFmtId="42" fontId="3" fillId="0" borderId="0" applyFont="0" applyFill="0" applyBorder="0" applyAlignment="0" applyProtection="0"/>
    <xf numFmtId="41" fontId="3" fillId="0" borderId="0" applyFont="0" applyFill="0" applyBorder="0" applyAlignment="0" applyProtection="0"/>
    <xf numFmtId="0" fontId="3" fillId="0" borderId="0"/>
    <xf numFmtId="42" fontId="16"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42" fontId="3" fillId="0" borderId="0" applyFont="0" applyFill="0" applyBorder="0" applyAlignment="0" applyProtection="0"/>
    <xf numFmtId="41" fontId="3" fillId="0" borderId="0" applyFont="0" applyFill="0" applyBorder="0" applyAlignment="0" applyProtection="0"/>
    <xf numFmtId="0" fontId="3" fillId="0" borderId="0"/>
    <xf numFmtId="165"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42" fontId="3" fillId="0" borderId="0" applyFont="0" applyFill="0" applyBorder="0" applyAlignment="0" applyProtection="0"/>
    <xf numFmtId="41" fontId="3" fillId="0" borderId="0" applyFont="0" applyFill="0" applyBorder="0" applyAlignment="0" applyProtection="0"/>
    <xf numFmtId="0" fontId="3" fillId="0" borderId="0"/>
    <xf numFmtId="0" fontId="2" fillId="0" borderId="0"/>
    <xf numFmtId="0" fontId="2" fillId="0" borderId="0"/>
    <xf numFmtId="0" fontId="1" fillId="0" borderId="0"/>
    <xf numFmtId="9" fontId="1" fillId="0" borderId="0" applyFont="0" applyFill="0" applyBorder="0" applyAlignment="0" applyProtection="0"/>
    <xf numFmtId="42" fontId="1" fillId="0" borderId="0" applyFont="0" applyFill="0" applyBorder="0" applyAlignment="0" applyProtection="0"/>
    <xf numFmtId="0" fontId="70" fillId="0" borderId="0"/>
    <xf numFmtId="175" fontId="1" fillId="0" borderId="0" applyFont="0" applyFill="0" applyBorder="0" applyAlignment="0" applyProtection="0"/>
    <xf numFmtId="41" fontId="1" fillId="0" borderId="0" applyFont="0" applyFill="0" applyBorder="0" applyAlignment="0" applyProtection="0"/>
    <xf numFmtId="165" fontId="70" fillId="0" borderId="0" applyFont="0" applyFill="0" applyBorder="0" applyAlignment="0" applyProtection="0"/>
    <xf numFmtId="9" fontId="1" fillId="0" borderId="0" applyFont="0" applyFill="0" applyBorder="0" applyAlignment="0" applyProtection="0"/>
    <xf numFmtId="0" fontId="47" fillId="0" borderId="0"/>
  </cellStyleXfs>
  <cellXfs count="263">
    <xf numFmtId="0" fontId="0" fillId="0" borderId="0" xfId="0"/>
    <xf numFmtId="9" fontId="24" fillId="0" borderId="0" xfId="4" applyFont="1" applyBorder="1" applyAlignment="1" applyProtection="1">
      <alignment vertical="center"/>
    </xf>
    <xf numFmtId="0" fontId="26" fillId="5" borderId="21" xfId="11" applyFont="1" applyFill="1" applyBorder="1" applyAlignment="1">
      <alignment horizontal="center" vertical="center" wrapText="1"/>
    </xf>
    <xf numFmtId="0" fontId="31" fillId="0" borderId="0" xfId="11" applyFont="1" applyAlignment="1">
      <alignment horizontal="center" vertical="center" wrapText="1"/>
    </xf>
    <xf numFmtId="167" fontId="31" fillId="0" borderId="0" xfId="3" applyFont="1" applyBorder="1" applyAlignment="1" applyProtection="1">
      <alignment horizontal="center" vertical="center" wrapText="1"/>
    </xf>
    <xf numFmtId="167" fontId="31" fillId="0" borderId="11" xfId="3" applyFont="1" applyBorder="1" applyAlignment="1" applyProtection="1">
      <alignment horizontal="center" vertical="center" wrapText="1"/>
    </xf>
    <xf numFmtId="0" fontId="31" fillId="0" borderId="17" xfId="11" applyFont="1" applyBorder="1" applyAlignment="1">
      <alignment horizontal="center" vertical="center" wrapText="1"/>
    </xf>
    <xf numFmtId="0" fontId="30" fillId="0" borderId="0" xfId="11" applyFont="1" applyAlignment="1">
      <alignment horizontal="center" vertical="center"/>
    </xf>
    <xf numFmtId="0" fontId="15" fillId="4" borderId="0" xfId="11" applyFill="1" applyAlignment="1">
      <alignment vertical="center"/>
    </xf>
    <xf numFmtId="0" fontId="15" fillId="0" borderId="0" xfId="11" applyAlignment="1">
      <alignment vertical="center"/>
    </xf>
    <xf numFmtId="0" fontId="44" fillId="0" borderId="0" xfId="11" applyFont="1" applyAlignment="1">
      <alignment vertical="center"/>
    </xf>
    <xf numFmtId="0" fontId="29" fillId="0" borderId="22" xfId="11" applyFont="1" applyBorder="1" applyAlignment="1">
      <alignment horizontal="justify" vertical="center"/>
    </xf>
    <xf numFmtId="0" fontId="41" fillId="0" borderId="7" xfId="11" applyFont="1" applyBorder="1" applyAlignment="1">
      <alignment horizontal="center" vertical="center" wrapText="1"/>
    </xf>
    <xf numFmtId="0" fontId="30" fillId="0" borderId="0" xfId="11" applyFont="1" applyAlignment="1">
      <alignment vertical="center"/>
    </xf>
    <xf numFmtId="168" fontId="45" fillId="0" borderId="1" xfId="16" applyNumberFormat="1" applyFont="1" applyBorder="1" applyAlignment="1">
      <alignment vertical="center"/>
    </xf>
    <xf numFmtId="0" fontId="39" fillId="0" borderId="19" xfId="11" applyFont="1" applyBorder="1" applyAlignment="1">
      <alignment horizontal="left" vertical="center" wrapText="1"/>
    </xf>
    <xf numFmtId="42" fontId="39" fillId="0" borderId="19" xfId="12" applyFont="1" applyBorder="1" applyAlignment="1">
      <alignment horizontal="left" vertical="center" wrapText="1"/>
    </xf>
    <xf numFmtId="41" fontId="39" fillId="0" borderId="0" xfId="16" applyFont="1" applyBorder="1" applyAlignment="1">
      <alignment vertical="center" wrapText="1"/>
    </xf>
    <xf numFmtId="168" fontId="40" fillId="0" borderId="0" xfId="16" applyNumberFormat="1" applyFont="1" applyBorder="1" applyAlignment="1">
      <alignment vertical="center"/>
    </xf>
    <xf numFmtId="41" fontId="39" fillId="0" borderId="0" xfId="16" applyFont="1" applyBorder="1" applyAlignment="1">
      <alignment horizontal="center" vertical="center" wrapText="1"/>
    </xf>
    <xf numFmtId="42" fontId="39" fillId="0" borderId="0" xfId="12" applyFont="1" applyBorder="1" applyAlignment="1">
      <alignment horizontal="left" vertical="center" wrapText="1"/>
    </xf>
    <xf numFmtId="0" fontId="25" fillId="0" borderId="0" xfId="11" applyFont="1" applyAlignment="1">
      <alignment vertical="center"/>
    </xf>
    <xf numFmtId="167" fontId="17" fillId="0" borderId="0" xfId="3" applyFont="1" applyBorder="1" applyAlignment="1" applyProtection="1">
      <alignment vertical="center"/>
    </xf>
    <xf numFmtId="0" fontId="15" fillId="0" borderId="0" xfId="11" applyAlignment="1">
      <alignment horizontal="left" vertical="center" wrapText="1"/>
    </xf>
    <xf numFmtId="0" fontId="15" fillId="0" borderId="0" xfId="11" applyAlignment="1">
      <alignment vertical="center" wrapText="1"/>
    </xf>
    <xf numFmtId="0" fontId="46" fillId="0" borderId="1" xfId="11" applyFont="1" applyBorder="1" applyAlignment="1">
      <alignment horizontal="center" vertical="center"/>
    </xf>
    <xf numFmtId="0" fontId="15" fillId="0" borderId="18" xfId="11" applyBorder="1" applyAlignment="1">
      <alignment vertical="center"/>
    </xf>
    <xf numFmtId="0" fontId="42" fillId="0" borderId="9" xfId="11" applyFont="1" applyBorder="1" applyAlignment="1">
      <alignment horizontal="left" vertical="center" wrapText="1"/>
    </xf>
    <xf numFmtId="0" fontId="14" fillId="0" borderId="11" xfId="11" applyFont="1" applyBorder="1" applyAlignment="1">
      <alignment vertical="center"/>
    </xf>
    <xf numFmtId="0" fontId="14" fillId="0" borderId="0" xfId="11" applyFont="1" applyAlignment="1">
      <alignment vertical="center"/>
    </xf>
    <xf numFmtId="0" fontId="13" fillId="0" borderId="0" xfId="11" applyFont="1" applyAlignment="1">
      <alignment vertical="center"/>
    </xf>
    <xf numFmtId="0" fontId="13" fillId="0" borderId="6" xfId="11" applyFont="1" applyBorder="1" applyAlignment="1">
      <alignment vertical="center" wrapText="1"/>
    </xf>
    <xf numFmtId="0" fontId="27" fillId="0" borderId="24" xfId="11" applyFont="1" applyBorder="1" applyAlignment="1">
      <alignment horizontal="center" vertical="center" wrapText="1"/>
    </xf>
    <xf numFmtId="0" fontId="27" fillId="0" borderId="33" xfId="11" applyFont="1" applyBorder="1" applyAlignment="1">
      <alignment horizontal="center" vertical="center" wrapText="1"/>
    </xf>
    <xf numFmtId="9" fontId="31" fillId="0" borderId="1" xfId="11" applyNumberFormat="1" applyFont="1" applyBorder="1" applyAlignment="1">
      <alignment horizontal="center" vertical="center" wrapText="1"/>
    </xf>
    <xf numFmtId="168" fontId="23" fillId="0" borderId="23" xfId="16" applyNumberFormat="1"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13" fillId="3" borderId="34" xfId="11" applyFont="1" applyFill="1" applyBorder="1" applyAlignment="1">
      <alignment horizontal="center" vertical="center" wrapText="1"/>
    </xf>
    <xf numFmtId="0" fontId="13" fillId="3" borderId="35" xfId="11" applyFont="1" applyFill="1" applyBorder="1" applyAlignment="1">
      <alignment horizontal="center" vertical="center" wrapText="1"/>
    </xf>
    <xf numFmtId="0" fontId="13" fillId="3" borderId="36" xfId="11" applyFont="1" applyFill="1" applyBorder="1" applyAlignment="1">
      <alignment horizontal="center" vertical="center" wrapText="1"/>
    </xf>
    <xf numFmtId="0" fontId="50" fillId="0" borderId="1" xfId="20" applyFont="1" applyBorder="1" applyAlignment="1">
      <alignment vertical="center"/>
    </xf>
    <xf numFmtId="0" fontId="46" fillId="0" borderId="1" xfId="11" applyFont="1" applyBorder="1" applyAlignment="1">
      <alignment horizontal="left" vertical="center" wrapText="1"/>
    </xf>
    <xf numFmtId="0" fontId="51" fillId="0" borderId="1" xfId="0" applyFont="1" applyBorder="1" applyAlignment="1">
      <alignment horizontal="justify" vertical="center" wrapText="1"/>
    </xf>
    <xf numFmtId="0" fontId="46" fillId="0" borderId="1" xfId="0" applyFont="1" applyBorder="1" applyAlignment="1">
      <alignment horizontal="left" vertical="center" wrapText="1"/>
    </xf>
    <xf numFmtId="0" fontId="51" fillId="0" borderId="1" xfId="0" applyFont="1" applyBorder="1" applyAlignment="1">
      <alignment vertical="center"/>
    </xf>
    <xf numFmtId="0" fontId="21" fillId="13" borderId="24" xfId="11" applyFont="1" applyFill="1" applyBorder="1" applyAlignment="1">
      <alignment horizontal="center" vertical="center" wrapText="1"/>
    </xf>
    <xf numFmtId="0" fontId="21" fillId="13" borderId="1" xfId="11" applyFont="1" applyFill="1" applyBorder="1" applyAlignment="1">
      <alignment horizontal="center" vertical="center" wrapText="1"/>
    </xf>
    <xf numFmtId="0" fontId="29" fillId="13" borderId="1" xfId="11" applyFont="1" applyFill="1" applyBorder="1" applyAlignment="1">
      <alignment horizontal="center" vertical="center" wrapText="1"/>
    </xf>
    <xf numFmtId="1" fontId="19" fillId="10" borderId="7" xfId="3" applyNumberFormat="1" applyFont="1" applyFill="1" applyBorder="1" applyAlignment="1" applyProtection="1">
      <alignment horizontal="center" vertical="center"/>
    </xf>
    <xf numFmtId="0" fontId="21" fillId="10" borderId="26" xfId="11" applyFont="1" applyFill="1" applyBorder="1" applyAlignment="1">
      <alignment vertical="center" wrapText="1"/>
    </xf>
    <xf numFmtId="0" fontId="21" fillId="10" borderId="15" xfId="11" applyFont="1" applyFill="1" applyBorder="1" applyAlignment="1">
      <alignment vertical="center" wrapText="1"/>
    </xf>
    <xf numFmtId="0" fontId="21" fillId="10" borderId="28" xfId="11" applyFont="1" applyFill="1" applyBorder="1" applyAlignment="1">
      <alignment vertical="center" wrapText="1"/>
    </xf>
    <xf numFmtId="0" fontId="52" fillId="11" borderId="29" xfId="11" applyFont="1" applyFill="1" applyBorder="1" applyAlignment="1">
      <alignment horizontal="center" vertical="center" wrapText="1"/>
    </xf>
    <xf numFmtId="0" fontId="49" fillId="9" borderId="1" xfId="0" applyFont="1" applyFill="1" applyBorder="1" applyAlignment="1">
      <alignment horizontal="center"/>
    </xf>
    <xf numFmtId="0" fontId="55" fillId="0" borderId="0" xfId="0" applyFont="1"/>
    <xf numFmtId="0" fontId="49" fillId="9" borderId="14" xfId="0" applyFont="1" applyFill="1" applyBorder="1" applyAlignment="1">
      <alignment horizontal="center"/>
    </xf>
    <xf numFmtId="9" fontId="0" fillId="0" borderId="14" xfId="24" applyFont="1" applyBorder="1" applyAlignment="1">
      <alignment horizontal="center" vertical="center"/>
    </xf>
    <xf numFmtId="0" fontId="25" fillId="0" borderId="0" xfId="11" applyFont="1" applyAlignment="1">
      <alignment horizontal="center" vertical="center" wrapText="1"/>
    </xf>
    <xf numFmtId="0" fontId="56" fillId="0" borderId="0" xfId="11" applyFont="1" applyAlignment="1">
      <alignment horizontal="center" vertical="center" wrapText="1"/>
    </xf>
    <xf numFmtId="0" fontId="31" fillId="15" borderId="1" xfId="11" applyFont="1" applyFill="1" applyBorder="1" applyAlignment="1">
      <alignment horizontal="left" vertical="center" wrapText="1"/>
    </xf>
    <xf numFmtId="0" fontId="22" fillId="0" borderId="19" xfId="11" applyFont="1" applyBorder="1" applyAlignment="1">
      <alignment horizontal="center" vertical="center" wrapText="1"/>
    </xf>
    <xf numFmtId="42" fontId="22" fillId="0" borderId="19" xfId="12" applyFont="1" applyFill="1" applyBorder="1" applyAlignment="1">
      <alignment horizontal="center" vertical="center" wrapText="1"/>
    </xf>
    <xf numFmtId="1" fontId="31" fillId="0" borderId="19" xfId="3" applyNumberFormat="1" applyFont="1" applyBorder="1" applyAlignment="1" applyProtection="1">
      <alignment horizontal="center" vertical="center" wrapText="1"/>
    </xf>
    <xf numFmtId="4" fontId="22" fillId="0" borderId="19" xfId="13" applyNumberFormat="1" applyFont="1" applyBorder="1" applyAlignment="1" applyProtection="1">
      <alignment vertical="center" wrapText="1"/>
    </xf>
    <xf numFmtId="4" fontId="21" fillId="0" borderId="19" xfId="13" applyNumberFormat="1" applyFont="1" applyBorder="1" applyAlignment="1" applyProtection="1">
      <alignment horizontal="center" vertical="center" wrapText="1"/>
    </xf>
    <xf numFmtId="0" fontId="22" fillId="0" borderId="42" xfId="11" applyFont="1" applyBorder="1" applyAlignment="1">
      <alignment horizontal="center" vertical="center" wrapText="1"/>
    </xf>
    <xf numFmtId="168" fontId="31" fillId="0" borderId="0" xfId="16" applyNumberFormat="1" applyFont="1" applyBorder="1" applyAlignment="1">
      <alignment horizontal="center" vertical="center" wrapText="1"/>
    </xf>
    <xf numFmtId="4" fontId="31" fillId="0" borderId="40" xfId="11" applyNumberFormat="1" applyFont="1" applyBorder="1" applyAlignment="1">
      <alignment vertical="center" wrapText="1"/>
    </xf>
    <xf numFmtId="0" fontId="24" fillId="0" borderId="0" xfId="11" applyFont="1" applyAlignment="1">
      <alignment horizontal="left" vertical="center" wrapText="1"/>
    </xf>
    <xf numFmtId="0" fontId="4" fillId="0" borderId="12" xfId="57" applyBorder="1"/>
    <xf numFmtId="0" fontId="4" fillId="0" borderId="21" xfId="57" applyBorder="1"/>
    <xf numFmtId="0" fontId="4" fillId="0" borderId="0" xfId="57"/>
    <xf numFmtId="0" fontId="4" fillId="0" borderId="8" xfId="57" applyBorder="1"/>
    <xf numFmtId="0" fontId="4" fillId="0" borderId="13" xfId="57" applyBorder="1"/>
    <xf numFmtId="0" fontId="4" fillId="0" borderId="2" xfId="57" applyBorder="1"/>
    <xf numFmtId="0" fontId="34" fillId="0" borderId="5" xfId="57" applyFont="1" applyBorder="1"/>
    <xf numFmtId="170" fontId="37" fillId="0" borderId="12" xfId="58" applyNumberFormat="1" applyFont="1" applyBorder="1"/>
    <xf numFmtId="0" fontId="37" fillId="0" borderId="12" xfId="57" applyFont="1" applyBorder="1" applyAlignment="1">
      <alignment horizontal="center"/>
    </xf>
    <xf numFmtId="0" fontId="34" fillId="0" borderId="22" xfId="57" applyFont="1" applyBorder="1" applyAlignment="1">
      <alignment vertical="center"/>
    </xf>
    <xf numFmtId="0" fontId="4" fillId="0" borderId="5" xfId="57" applyBorder="1"/>
    <xf numFmtId="0" fontId="4" fillId="0" borderId="6" xfId="57" applyBorder="1"/>
    <xf numFmtId="0" fontId="4" fillId="0" borderId="4" xfId="57" applyBorder="1"/>
    <xf numFmtId="0" fontId="27" fillId="6" borderId="24" xfId="11" applyFont="1" applyFill="1" applyBorder="1" applyAlignment="1">
      <alignment horizontal="center" vertical="center" wrapText="1"/>
    </xf>
    <xf numFmtId="10" fontId="27" fillId="0" borderId="0" xfId="11" applyNumberFormat="1" applyFont="1" applyAlignment="1">
      <alignment horizontal="center" vertical="center" wrapText="1"/>
    </xf>
    <xf numFmtId="0" fontId="26" fillId="0" borderId="0" xfId="11" applyFont="1" applyAlignment="1">
      <alignment horizontal="center" vertical="center" wrapText="1"/>
    </xf>
    <xf numFmtId="6" fontId="27" fillId="7" borderId="25" xfId="11" applyNumberFormat="1" applyFont="1" applyFill="1" applyBorder="1" applyAlignment="1">
      <alignment horizontal="center" vertical="center" wrapText="1"/>
    </xf>
    <xf numFmtId="6" fontId="27" fillId="0" borderId="25" xfId="11" applyNumberFormat="1" applyFont="1" applyBorder="1" applyAlignment="1">
      <alignment horizontal="center" vertical="center" wrapText="1"/>
    </xf>
    <xf numFmtId="6" fontId="27" fillId="0" borderId="29" xfId="11" applyNumberFormat="1" applyFont="1" applyBorder="1" applyAlignment="1">
      <alignment horizontal="center" vertical="center" wrapText="1"/>
    </xf>
    <xf numFmtId="0" fontId="26" fillId="5" borderId="43" xfId="11" applyFont="1" applyFill="1" applyBorder="1" applyAlignment="1">
      <alignment horizontal="center" vertical="center" wrapText="1"/>
    </xf>
    <xf numFmtId="9" fontId="31" fillId="0" borderId="0" xfId="11" applyNumberFormat="1" applyFont="1" applyAlignment="1">
      <alignment horizontal="center" vertical="center" wrapText="1"/>
    </xf>
    <xf numFmtId="168" fontId="45" fillId="0" borderId="0" xfId="16" applyNumberFormat="1" applyFont="1" applyBorder="1" applyAlignment="1">
      <alignment vertical="center"/>
    </xf>
    <xf numFmtId="0" fontId="21" fillId="12" borderId="37" xfId="11" applyFont="1" applyFill="1" applyBorder="1" applyAlignment="1">
      <alignment horizontal="center" vertical="center" wrapText="1"/>
    </xf>
    <xf numFmtId="0" fontId="21" fillId="13" borderId="18" xfId="11" applyFont="1" applyFill="1" applyBorder="1" applyAlignment="1">
      <alignment horizontal="center" vertical="center" wrapText="1"/>
    </xf>
    <xf numFmtId="0" fontId="47" fillId="0" borderId="0" xfId="0" applyFont="1" applyAlignment="1">
      <alignment vertical="center"/>
    </xf>
    <xf numFmtId="0" fontId="0" fillId="0" borderId="1" xfId="0" applyBorder="1" applyAlignment="1">
      <alignment horizontal="center" vertical="center" wrapText="1"/>
    </xf>
    <xf numFmtId="0" fontId="3" fillId="0" borderId="0" xfId="61"/>
    <xf numFmtId="0" fontId="60" fillId="0" borderId="1" xfId="62" applyFont="1" applyBorder="1" applyAlignment="1">
      <alignment vertical="center"/>
    </xf>
    <xf numFmtId="168" fontId="60" fillId="0" borderId="1" xfId="63" applyNumberFormat="1" applyFont="1" applyFill="1" applyBorder="1" applyAlignment="1" applyProtection="1">
      <alignment vertical="center"/>
    </xf>
    <xf numFmtId="0" fontId="36" fillId="0" borderId="5" xfId="64" applyFont="1" applyBorder="1"/>
    <xf numFmtId="0" fontId="36" fillId="0" borderId="12" xfId="64" applyFont="1" applyBorder="1"/>
    <xf numFmtId="0" fontId="0" fillId="0" borderId="12" xfId="64" applyFont="1" applyBorder="1"/>
    <xf numFmtId="0" fontId="0" fillId="0" borderId="21" xfId="64" applyFont="1" applyBorder="1"/>
    <xf numFmtId="0" fontId="60" fillId="17" borderId="1" xfId="62" applyFont="1" applyFill="1" applyBorder="1" applyAlignment="1">
      <alignment vertical="center"/>
    </xf>
    <xf numFmtId="41" fontId="60" fillId="17" borderId="1" xfId="63" applyFont="1" applyFill="1" applyBorder="1" applyAlignment="1" applyProtection="1">
      <alignment vertical="center"/>
    </xf>
    <xf numFmtId="0" fontId="36" fillId="0" borderId="6" xfId="64" applyFont="1" applyBorder="1" applyAlignment="1">
      <alignment vertical="center" wrapText="1"/>
    </xf>
    <xf numFmtId="0" fontId="36" fillId="0" borderId="0" xfId="64" applyFont="1" applyAlignment="1">
      <alignment vertical="center"/>
    </xf>
    <xf numFmtId="2" fontId="3" fillId="0" borderId="0" xfId="64" applyNumberFormat="1"/>
    <xf numFmtId="2" fontId="3" fillId="0" borderId="8" xfId="64" applyNumberFormat="1" applyBorder="1"/>
    <xf numFmtId="0" fontId="60" fillId="0" borderId="0" xfId="62" applyFont="1" applyAlignment="1">
      <alignment vertical="center"/>
    </xf>
    <xf numFmtId="41" fontId="60" fillId="0" borderId="0" xfId="63" applyFont="1" applyFill="1" applyBorder="1" applyAlignment="1" applyProtection="1">
      <alignment vertical="center"/>
    </xf>
    <xf numFmtId="0" fontId="36" fillId="0" borderId="6" xfId="64" applyFont="1" applyBorder="1" applyAlignment="1">
      <alignment vertical="center"/>
    </xf>
    <xf numFmtId="0" fontId="3" fillId="0" borderId="0" xfId="64"/>
    <xf numFmtId="0" fontId="3" fillId="0" borderId="8" xfId="64" applyBorder="1"/>
    <xf numFmtId="0" fontId="3" fillId="0" borderId="6" xfId="61" applyBorder="1" applyAlignment="1">
      <alignment horizontal="center"/>
    </xf>
    <xf numFmtId="2" fontId="3" fillId="0" borderId="8" xfId="64" applyNumberFormat="1" applyBorder="1" applyAlignment="1">
      <alignment horizontal="center"/>
    </xf>
    <xf numFmtId="0" fontId="3" fillId="0" borderId="8" xfId="61" applyBorder="1"/>
    <xf numFmtId="172" fontId="3" fillId="0" borderId="0" xfId="61" applyNumberFormat="1"/>
    <xf numFmtId="168" fontId="37" fillId="0" borderId="12" xfId="59" applyNumberFormat="1" applyFont="1" applyBorder="1" applyAlignment="1">
      <alignment horizontal="center" vertical="center" wrapText="1"/>
    </xf>
    <xf numFmtId="0" fontId="4" fillId="8" borderId="37" xfId="57" applyFill="1" applyBorder="1" applyAlignment="1">
      <alignment horizontal="center" vertical="center"/>
    </xf>
    <xf numFmtId="0" fontId="4" fillId="0" borderId="44" xfId="57" applyBorder="1" applyAlignment="1">
      <alignment horizontal="center" vertical="center" wrapText="1"/>
    </xf>
    <xf numFmtId="0" fontId="4" fillId="8" borderId="44" xfId="57" applyFill="1" applyBorder="1" applyAlignment="1">
      <alignment horizontal="center" vertical="center"/>
    </xf>
    <xf numFmtId="0" fontId="34" fillId="0" borderId="43" xfId="57" applyFont="1" applyBorder="1" applyAlignment="1">
      <alignment horizontal="center" vertical="center" wrapText="1"/>
    </xf>
    <xf numFmtId="0" fontId="38" fillId="0" borderId="31" xfId="57" applyFont="1" applyBorder="1" applyAlignment="1">
      <alignment horizontal="center" vertical="center" wrapText="1"/>
    </xf>
    <xf numFmtId="0" fontId="38" fillId="0" borderId="43" xfId="57" applyFont="1" applyBorder="1" applyAlignment="1">
      <alignment horizontal="center" vertical="center" wrapText="1"/>
    </xf>
    <xf numFmtId="0" fontId="34" fillId="0" borderId="31" xfId="57" applyFont="1" applyBorder="1" applyAlignment="1">
      <alignment horizontal="center" vertical="center" wrapText="1"/>
    </xf>
    <xf numFmtId="0" fontId="15" fillId="0" borderId="10" xfId="11" applyBorder="1" applyAlignment="1">
      <alignment vertical="center"/>
    </xf>
    <xf numFmtId="0" fontId="34" fillId="0" borderId="41" xfId="60" applyFont="1" applyBorder="1" applyAlignment="1">
      <alignment horizontal="left" vertical="center" wrapText="1"/>
    </xf>
    <xf numFmtId="0" fontId="4" fillId="8" borderId="48" xfId="57" applyFill="1" applyBorder="1" applyAlignment="1">
      <alignment horizontal="center" vertical="center"/>
    </xf>
    <xf numFmtId="172" fontId="34" fillId="0" borderId="37" xfId="57" applyNumberFormat="1" applyFont="1" applyBorder="1" applyAlignment="1">
      <alignment horizontal="center" vertical="center"/>
    </xf>
    <xf numFmtId="0" fontId="3" fillId="0" borderId="49" xfId="61" applyBorder="1" applyAlignment="1">
      <alignment horizontal="center" vertical="center" wrapText="1"/>
    </xf>
    <xf numFmtId="0" fontId="3" fillId="0" borderId="36" xfId="61" applyBorder="1" applyAlignment="1">
      <alignment horizontal="center" vertical="center" wrapText="1"/>
    </xf>
    <xf numFmtId="0" fontId="2" fillId="0" borderId="0" xfId="104"/>
    <xf numFmtId="0" fontId="2" fillId="0" borderId="0" xfId="104" applyAlignment="1">
      <alignment horizontal="center"/>
    </xf>
    <xf numFmtId="2" fontId="62" fillId="0" borderId="48" xfId="61" applyNumberFormat="1" applyFont="1" applyBorder="1" applyAlignment="1">
      <alignment horizontal="center" vertical="center"/>
    </xf>
    <xf numFmtId="0" fontId="3" fillId="0" borderId="38" xfId="61" applyBorder="1" applyAlignment="1">
      <alignment horizontal="center"/>
    </xf>
    <xf numFmtId="2" fontId="3" fillId="0" borderId="37" xfId="61" applyNumberFormat="1" applyBorder="1" applyAlignment="1">
      <alignment horizontal="center"/>
    </xf>
    <xf numFmtId="0" fontId="3" fillId="0" borderId="44" xfId="61" applyBorder="1"/>
    <xf numFmtId="0" fontId="35" fillId="0" borderId="30" xfId="104" applyFont="1" applyBorder="1" applyAlignment="1">
      <alignment horizontal="center" vertical="center" wrapText="1"/>
    </xf>
    <xf numFmtId="0" fontId="35" fillId="0" borderId="43" xfId="104" applyFont="1" applyBorder="1" applyAlignment="1">
      <alignment horizontal="center" vertical="center" wrapText="1"/>
    </xf>
    <xf numFmtId="0" fontId="34" fillId="0" borderId="32" xfId="104" applyFont="1" applyBorder="1" applyAlignment="1">
      <alignment horizontal="center" vertical="center" wrapText="1"/>
    </xf>
    <xf numFmtId="174" fontId="64" fillId="18" borderId="0" xfId="61" applyNumberFormat="1" applyFont="1" applyFill="1"/>
    <xf numFmtId="0" fontId="34" fillId="0" borderId="52" xfId="104" applyFont="1" applyBorder="1" applyAlignment="1">
      <alignment horizontal="center"/>
    </xf>
    <xf numFmtId="0" fontId="63" fillId="17" borderId="52" xfId="104" applyFont="1" applyFill="1" applyBorder="1" applyAlignment="1">
      <alignment horizontal="center"/>
    </xf>
    <xf numFmtId="0" fontId="63" fillId="17" borderId="52" xfId="105" applyFont="1" applyFill="1" applyBorder="1" applyAlignment="1">
      <alignment horizontal="left" vertical="center" wrapText="1"/>
    </xf>
    <xf numFmtId="173" fontId="63" fillId="17" borderId="52" xfId="104" applyNumberFormat="1" applyFont="1" applyFill="1" applyBorder="1" applyAlignment="1">
      <alignment horizontal="center" vertical="center"/>
    </xf>
    <xf numFmtId="0" fontId="65" fillId="0" borderId="0" xfId="61" applyFont="1"/>
    <xf numFmtId="2" fontId="21" fillId="10" borderId="40" xfId="11" applyNumberFormat="1" applyFont="1" applyFill="1" applyBorder="1" applyAlignment="1">
      <alignment horizontal="center" vertical="center" wrapText="1"/>
    </xf>
    <xf numFmtId="0" fontId="21" fillId="12" borderId="41" xfId="11" applyFont="1" applyFill="1" applyBorder="1" applyAlignment="1">
      <alignment horizontal="center" vertical="center" wrapText="1"/>
    </xf>
    <xf numFmtId="0" fontId="67" fillId="0" borderId="0" xfId="11" applyFont="1" applyAlignment="1">
      <alignment vertical="center"/>
    </xf>
    <xf numFmtId="0" fontId="68" fillId="0" borderId="1" xfId="0" applyFont="1" applyBorder="1" applyAlignment="1">
      <alignment horizontal="center" vertical="center"/>
    </xf>
    <xf numFmtId="14" fontId="21" fillId="0" borderId="19" xfId="3" applyNumberFormat="1" applyFont="1" applyBorder="1" applyAlignment="1" applyProtection="1">
      <alignment horizontal="center" vertical="center" wrapText="1"/>
    </xf>
    <xf numFmtId="0" fontId="69" fillId="0" borderId="1" xfId="0" applyFont="1" applyBorder="1" applyAlignment="1">
      <alignment horizontal="center" vertical="center"/>
    </xf>
    <xf numFmtId="9" fontId="69" fillId="0" borderId="14" xfId="24" applyFont="1" applyBorder="1" applyAlignment="1">
      <alignment horizontal="center" vertical="center"/>
    </xf>
    <xf numFmtId="42" fontId="22" fillId="0" borderId="1" xfId="12" applyFont="1" applyFill="1" applyBorder="1" applyAlignment="1">
      <alignment horizontal="center" vertical="center" wrapText="1"/>
    </xf>
    <xf numFmtId="1" fontId="31" fillId="0" borderId="1" xfId="3" applyNumberFormat="1" applyFont="1" applyBorder="1" applyAlignment="1" applyProtection="1">
      <alignment horizontal="center" vertical="center" wrapText="1"/>
    </xf>
    <xf numFmtId="4" fontId="22" fillId="0" borderId="1" xfId="13" applyNumberFormat="1" applyFont="1" applyBorder="1" applyAlignment="1" applyProtection="1">
      <alignment vertical="center" wrapText="1"/>
    </xf>
    <xf numFmtId="9" fontId="22" fillId="0" borderId="1" xfId="24" applyFont="1" applyFill="1" applyBorder="1" applyAlignment="1" applyProtection="1">
      <alignment vertical="center" wrapText="1"/>
    </xf>
    <xf numFmtId="4" fontId="21" fillId="0" borderId="16" xfId="13" applyNumberFormat="1" applyFont="1" applyBorder="1" applyAlignment="1" applyProtection="1">
      <alignment horizontal="center" vertical="center" wrapText="1"/>
    </xf>
    <xf numFmtId="4" fontId="21" fillId="0" borderId="1" xfId="13" applyNumberFormat="1" applyFont="1" applyBorder="1" applyAlignment="1" applyProtection="1">
      <alignment vertical="center" wrapText="1"/>
    </xf>
    <xf numFmtId="0" fontId="22" fillId="0" borderId="28" xfId="11" applyFont="1" applyBorder="1" applyAlignment="1">
      <alignment horizontal="center" vertical="center" wrapText="1"/>
    </xf>
    <xf numFmtId="0" fontId="1" fillId="0" borderId="0" xfId="106"/>
    <xf numFmtId="0" fontId="47" fillId="0" borderId="1" xfId="0" applyFont="1" applyBorder="1" applyAlignment="1">
      <alignment horizontal="justify" vertical="center" wrapText="1"/>
    </xf>
    <xf numFmtId="172" fontId="61" fillId="0" borderId="44" xfId="61" applyNumberFormat="1" applyFont="1" applyBorder="1" applyAlignment="1">
      <alignment horizontal="center" vertical="center"/>
    </xf>
    <xf numFmtId="176" fontId="22" fillId="0" borderId="1" xfId="12" applyNumberFormat="1" applyFont="1" applyFill="1" applyBorder="1" applyAlignment="1">
      <alignment horizontal="center" vertical="center" wrapText="1"/>
    </xf>
    <xf numFmtId="177" fontId="22" fillId="0" borderId="1" xfId="12" applyNumberFormat="1" applyFont="1" applyFill="1" applyBorder="1" applyAlignment="1">
      <alignment horizontal="center" vertical="center" wrapText="1"/>
    </xf>
    <xf numFmtId="0" fontId="47" fillId="0" borderId="1" xfId="0" applyFont="1" applyBorder="1" applyAlignment="1">
      <alignment horizontal="center" vertical="center" wrapText="1"/>
    </xf>
    <xf numFmtId="4" fontId="22" fillId="0" borderId="1" xfId="13" applyNumberFormat="1" applyFont="1" applyBorder="1" applyAlignment="1" applyProtection="1">
      <alignment horizontal="center" vertical="center" wrapText="1"/>
    </xf>
    <xf numFmtId="2" fontId="4" fillId="0" borderId="44" xfId="57" applyNumberFormat="1" applyBorder="1" applyAlignment="1">
      <alignment horizontal="center" vertical="center"/>
    </xf>
    <xf numFmtId="0" fontId="27" fillId="6" borderId="22" xfId="11" applyFont="1" applyFill="1" applyBorder="1" applyAlignment="1">
      <alignment horizontal="center" vertical="center" wrapText="1"/>
    </xf>
    <xf numFmtId="6" fontId="27" fillId="7" borderId="23" xfId="11" applyNumberFormat="1" applyFont="1" applyFill="1" applyBorder="1" applyAlignment="1">
      <alignment horizontal="center" vertical="center" wrapText="1"/>
    </xf>
    <xf numFmtId="0" fontId="18" fillId="4" borderId="18" xfId="11" applyFont="1" applyFill="1" applyBorder="1" applyAlignment="1">
      <alignment horizontal="center" vertical="center" wrapText="1"/>
    </xf>
    <xf numFmtId="0" fontId="18" fillId="4" borderId="19" xfId="11" applyFont="1" applyFill="1" applyBorder="1" applyAlignment="1">
      <alignment horizontal="center" vertical="center" wrapText="1"/>
    </xf>
    <xf numFmtId="0" fontId="18" fillId="0" borderId="1" xfId="11" applyFont="1" applyBorder="1" applyAlignment="1">
      <alignment horizontal="center" vertical="center" wrapText="1"/>
    </xf>
    <xf numFmtId="0" fontId="21" fillId="12" borderId="38" xfId="11" applyFont="1" applyFill="1" applyBorder="1" applyAlignment="1">
      <alignment horizontal="center" vertical="center" wrapText="1"/>
    </xf>
    <xf numFmtId="0" fontId="21" fillId="12" borderId="37" xfId="11" applyFont="1" applyFill="1" applyBorder="1" applyAlignment="1">
      <alignment horizontal="center" vertical="center" wrapText="1"/>
    </xf>
    <xf numFmtId="42" fontId="48" fillId="15" borderId="1" xfId="12" applyFont="1" applyFill="1" applyBorder="1" applyAlignment="1">
      <alignment horizontal="center" vertical="center" wrapText="1"/>
    </xf>
    <xf numFmtId="0" fontId="21" fillId="13" borderId="35" xfId="11" applyFont="1" applyFill="1" applyBorder="1" applyAlignment="1">
      <alignment horizontal="center" vertical="center" wrapText="1"/>
    </xf>
    <xf numFmtId="0" fontId="21" fillId="13" borderId="10" xfId="11" applyFont="1" applyFill="1" applyBorder="1" applyAlignment="1">
      <alignment horizontal="center" vertical="center" wrapText="1"/>
    </xf>
    <xf numFmtId="0" fontId="1" fillId="0" borderId="0" xfId="106" applyAlignment="1">
      <alignment horizontal="center"/>
    </xf>
    <xf numFmtId="0" fontId="21" fillId="13" borderId="36" xfId="11" applyFont="1" applyFill="1" applyBorder="1" applyAlignment="1">
      <alignment horizontal="center" vertical="center" wrapText="1"/>
    </xf>
    <xf numFmtId="0" fontId="21" fillId="13" borderId="27" xfId="11" applyFont="1" applyFill="1" applyBorder="1" applyAlignment="1">
      <alignment horizontal="center" vertical="center" wrapText="1"/>
    </xf>
    <xf numFmtId="0" fontId="21" fillId="13" borderId="14" xfId="11" applyFont="1" applyFill="1" applyBorder="1" applyAlignment="1">
      <alignment horizontal="center" vertical="center" wrapText="1"/>
    </xf>
    <xf numFmtId="0" fontId="21" fillId="13" borderId="16" xfId="11" applyFont="1" applyFill="1" applyBorder="1" applyAlignment="1">
      <alignment horizontal="center" vertical="center" wrapText="1"/>
    </xf>
    <xf numFmtId="14" fontId="66" fillId="0" borderId="3" xfId="3" applyNumberFormat="1" applyFont="1" applyBorder="1" applyAlignment="1" applyProtection="1">
      <alignment horizontal="center" vertical="center" wrapText="1"/>
    </xf>
    <xf numFmtId="14" fontId="66" fillId="0" borderId="10" xfId="3" applyNumberFormat="1" applyFont="1" applyBorder="1" applyAlignment="1" applyProtection="1">
      <alignment horizontal="center" vertical="center" wrapText="1"/>
    </xf>
    <xf numFmtId="0" fontId="18" fillId="4" borderId="20" xfId="11" applyFont="1" applyFill="1" applyBorder="1" applyAlignment="1">
      <alignment horizontal="center" vertical="center" wrapText="1"/>
    </xf>
    <xf numFmtId="0" fontId="20" fillId="0" borderId="1" xfId="11" applyFont="1" applyBorder="1" applyAlignment="1">
      <alignment horizontal="center" vertical="center" wrapText="1"/>
    </xf>
    <xf numFmtId="0" fontId="21" fillId="0" borderId="1" xfId="11" applyFont="1" applyBorder="1" applyAlignment="1">
      <alignment horizontal="center" vertical="center"/>
    </xf>
    <xf numFmtId="0" fontId="54" fillId="14" borderId="30" xfId="11" applyFont="1" applyFill="1" applyBorder="1" applyAlignment="1">
      <alignment horizontal="center" vertical="center"/>
    </xf>
    <xf numFmtId="0" fontId="54" fillId="14" borderId="31" xfId="11" applyFont="1" applyFill="1" applyBorder="1" applyAlignment="1">
      <alignment horizontal="center" vertical="center"/>
    </xf>
    <xf numFmtId="0" fontId="54" fillId="14" borderId="32" xfId="11" applyFont="1" applyFill="1" applyBorder="1" applyAlignment="1">
      <alignment horizontal="center" vertical="center"/>
    </xf>
    <xf numFmtId="0" fontId="53" fillId="14" borderId="5" xfId="11" applyFont="1" applyFill="1" applyBorder="1" applyAlignment="1">
      <alignment horizontal="center" vertical="center"/>
    </xf>
    <xf numFmtId="0" fontId="53" fillId="14" borderId="12" xfId="11" applyFont="1" applyFill="1" applyBorder="1" applyAlignment="1">
      <alignment horizontal="center" vertical="center"/>
    </xf>
    <xf numFmtId="0" fontId="53" fillId="14" borderId="21" xfId="11" applyFont="1" applyFill="1" applyBorder="1" applyAlignment="1">
      <alignment horizontal="center" vertical="center"/>
    </xf>
    <xf numFmtId="0" fontId="53" fillId="14" borderId="6" xfId="11" applyFont="1" applyFill="1" applyBorder="1" applyAlignment="1">
      <alignment horizontal="center" vertical="center"/>
    </xf>
    <xf numFmtId="0" fontId="53" fillId="14" borderId="0" xfId="11" applyFont="1" applyFill="1" applyAlignment="1">
      <alignment horizontal="center" vertical="center"/>
    </xf>
    <xf numFmtId="0" fontId="53" fillId="14" borderId="8" xfId="11" applyFont="1" applyFill="1" applyBorder="1" applyAlignment="1">
      <alignment horizontal="center" vertical="center"/>
    </xf>
    <xf numFmtId="0" fontId="21" fillId="0" borderId="14" xfId="11" applyFont="1" applyBorder="1" applyAlignment="1">
      <alignment horizontal="left" vertical="center" wrapText="1"/>
    </xf>
    <xf numFmtId="0" fontId="21" fillId="0" borderId="16" xfId="11" applyFont="1" applyBorder="1" applyAlignment="1">
      <alignment horizontal="left" vertical="center" wrapText="1"/>
    </xf>
    <xf numFmtId="14" fontId="41" fillId="0" borderId="14" xfId="4" applyNumberFormat="1" applyFont="1" applyBorder="1" applyAlignment="1">
      <alignment horizontal="center" vertical="center"/>
    </xf>
    <xf numFmtId="14" fontId="41" fillId="0" borderId="28" xfId="4" applyNumberFormat="1" applyFont="1" applyBorder="1" applyAlignment="1">
      <alignment horizontal="center" vertical="center"/>
    </xf>
    <xf numFmtId="0" fontId="21" fillId="0" borderId="26" xfId="11" applyFont="1" applyBorder="1" applyAlignment="1">
      <alignment horizontal="left" vertical="center" wrapText="1"/>
    </xf>
    <xf numFmtId="171" fontId="41" fillId="0" borderId="14" xfId="4" applyNumberFormat="1" applyFont="1" applyBorder="1" applyAlignment="1">
      <alignment horizontal="center" vertical="center"/>
    </xf>
    <xf numFmtId="171" fontId="41" fillId="0" borderId="28" xfId="4" applyNumberFormat="1" applyFont="1" applyBorder="1" applyAlignment="1">
      <alignment horizontal="center" vertical="center"/>
    </xf>
    <xf numFmtId="0" fontId="1" fillId="0" borderId="19" xfId="106" applyBorder="1" applyAlignment="1">
      <alignment horizontal="center"/>
    </xf>
    <xf numFmtId="0" fontId="31" fillId="15" borderId="14" xfId="11" applyFont="1" applyFill="1" applyBorder="1" applyAlignment="1">
      <alignment horizontal="center" vertical="center" wrapText="1"/>
    </xf>
    <xf numFmtId="0" fontId="31" fillId="15" borderId="15" xfId="11" applyFont="1" applyFill="1" applyBorder="1" applyAlignment="1">
      <alignment horizontal="center" vertical="center" wrapText="1"/>
    </xf>
    <xf numFmtId="0" fontId="31" fillId="15" borderId="16" xfId="11" applyFont="1" applyFill="1" applyBorder="1" applyAlignment="1">
      <alignment horizontal="center" vertical="center" wrapText="1"/>
    </xf>
    <xf numFmtId="0" fontId="25" fillId="0" borderId="0" xfId="11" applyFont="1" applyAlignment="1">
      <alignment horizontal="center" vertical="center" wrapText="1"/>
    </xf>
    <xf numFmtId="0" fontId="22" fillId="0" borderId="14" xfId="11" applyFont="1" applyBorder="1" applyAlignment="1">
      <alignment horizontal="center" vertical="center" wrapText="1"/>
    </xf>
    <xf numFmtId="0" fontId="22" fillId="0" borderId="16" xfId="11" applyFont="1" applyBorder="1" applyAlignment="1">
      <alignment horizontal="center" vertical="center" wrapText="1"/>
    </xf>
    <xf numFmtId="2" fontId="21" fillId="10" borderId="40" xfId="11" applyNumberFormat="1" applyFont="1" applyFill="1" applyBorder="1" applyAlignment="1">
      <alignment horizontal="center" vertical="center" wrapText="1"/>
    </xf>
    <xf numFmtId="0" fontId="57" fillId="0" borderId="0" xfId="11" applyFont="1" applyAlignment="1">
      <alignment horizontal="center" vertical="center" wrapText="1"/>
    </xf>
    <xf numFmtId="0" fontId="24" fillId="0" borderId="0" xfId="11" applyFont="1" applyAlignment="1">
      <alignment horizontal="center" vertical="center" wrapText="1"/>
    </xf>
    <xf numFmtId="0" fontId="31" fillId="0" borderId="39" xfId="11" applyFont="1" applyBorder="1" applyAlignment="1">
      <alignment horizontal="center" vertical="center" wrapText="1"/>
    </xf>
    <xf numFmtId="0" fontId="31" fillId="0" borderId="40" xfId="11" applyFont="1" applyBorder="1" applyAlignment="1">
      <alignment horizontal="center" vertical="center" wrapText="1"/>
    </xf>
    <xf numFmtId="0" fontId="29" fillId="0" borderId="30" xfId="11" applyFont="1" applyBorder="1" applyAlignment="1">
      <alignment horizontal="center" vertical="center"/>
    </xf>
    <xf numFmtId="0" fontId="29" fillId="0" borderId="31" xfId="11" applyFont="1" applyBorder="1" applyAlignment="1">
      <alignment horizontal="center" vertical="center"/>
    </xf>
    <xf numFmtId="0" fontId="29" fillId="0" borderId="32" xfId="11" applyFont="1" applyBorder="1" applyAlignment="1">
      <alignment horizontal="center" vertical="center"/>
    </xf>
    <xf numFmtId="0" fontId="14" fillId="0" borderId="30" xfId="11" applyFont="1" applyBorder="1" applyAlignment="1">
      <alignment horizontal="center" vertical="center"/>
    </xf>
    <xf numFmtId="0" fontId="14" fillId="0" borderId="31" xfId="11" applyFont="1" applyBorder="1" applyAlignment="1">
      <alignment horizontal="center" vertical="center"/>
    </xf>
    <xf numFmtId="0" fontId="14" fillId="0" borderId="47" xfId="11" applyFont="1" applyBorder="1" applyAlignment="1">
      <alignment horizontal="center" vertical="center"/>
    </xf>
    <xf numFmtId="0" fontId="14" fillId="0" borderId="46" xfId="11" applyFont="1" applyBorder="1" applyAlignment="1">
      <alignment horizontal="center" vertical="center"/>
    </xf>
    <xf numFmtId="0" fontId="13" fillId="2" borderId="30" xfId="11" applyFont="1" applyFill="1" applyBorder="1" applyAlignment="1">
      <alignment horizontal="center" vertical="center" wrapText="1"/>
    </xf>
    <xf numFmtId="0" fontId="13" fillId="2" borderId="31" xfId="11" applyFont="1" applyFill="1" applyBorder="1" applyAlignment="1">
      <alignment horizontal="center" vertical="center" wrapText="1"/>
    </xf>
    <xf numFmtId="0" fontId="13" fillId="2" borderId="47" xfId="11" applyFont="1" applyFill="1" applyBorder="1" applyAlignment="1">
      <alignment horizontal="center" vertical="center" wrapText="1"/>
    </xf>
    <xf numFmtId="0" fontId="13" fillId="2" borderId="46" xfId="11" applyFont="1" applyFill="1" applyBorder="1" applyAlignment="1">
      <alignment horizontal="center" vertical="center" wrapText="1"/>
    </xf>
    <xf numFmtId="0" fontId="35" fillId="0" borderId="5" xfId="57" applyFont="1" applyBorder="1" applyAlignment="1">
      <alignment horizontal="center" vertical="center"/>
    </xf>
    <xf numFmtId="0" fontId="35" fillId="0" borderId="12" xfId="57" applyFont="1" applyBorder="1" applyAlignment="1">
      <alignment horizontal="center" vertical="center"/>
    </xf>
    <xf numFmtId="0" fontId="35" fillId="0" borderId="21" xfId="57" applyFont="1" applyBorder="1" applyAlignment="1">
      <alignment horizontal="center" vertical="center"/>
    </xf>
    <xf numFmtId="0" fontId="36" fillId="0" borderId="6" xfId="57" applyFont="1" applyBorder="1" applyAlignment="1">
      <alignment horizontal="center"/>
    </xf>
    <xf numFmtId="0" fontId="36" fillId="0" borderId="0" xfId="57" applyFont="1" applyAlignment="1">
      <alignment horizontal="center"/>
    </xf>
    <xf numFmtId="0" fontId="36" fillId="0" borderId="8" xfId="57" applyFont="1" applyBorder="1" applyAlignment="1">
      <alignment horizontal="center"/>
    </xf>
    <xf numFmtId="0" fontId="36" fillId="0" borderId="6" xfId="57" applyFont="1" applyBorder="1" applyAlignment="1">
      <alignment horizontal="center" vertical="center"/>
    </xf>
    <xf numFmtId="0" fontId="36" fillId="0" borderId="0" xfId="57" applyFont="1" applyAlignment="1">
      <alignment horizontal="center" vertical="center"/>
    </xf>
    <xf numFmtId="0" fontId="36" fillId="0" borderId="8" xfId="57" applyFont="1" applyBorder="1" applyAlignment="1">
      <alignment horizontal="center" vertical="center"/>
    </xf>
    <xf numFmtId="0" fontId="36" fillId="0" borderId="4" xfId="57" applyFont="1" applyBorder="1" applyAlignment="1">
      <alignment horizontal="center" vertical="center"/>
    </xf>
    <xf numFmtId="0" fontId="36" fillId="0" borderId="13" xfId="57" applyFont="1" applyBorder="1" applyAlignment="1">
      <alignment horizontal="center" vertical="center"/>
    </xf>
    <xf numFmtId="0" fontId="36" fillId="0" borderId="2" xfId="57" applyFont="1" applyBorder="1" applyAlignment="1">
      <alignment horizontal="center" vertical="center"/>
    </xf>
    <xf numFmtId="0" fontId="35" fillId="0" borderId="45" xfId="57" applyFont="1" applyBorder="1" applyAlignment="1">
      <alignment horizontal="center" vertical="center" wrapText="1"/>
    </xf>
    <xf numFmtId="0" fontId="35" fillId="0" borderId="46" xfId="57" applyFont="1" applyBorder="1" applyAlignment="1">
      <alignment horizontal="center" vertical="center" wrapText="1"/>
    </xf>
    <xf numFmtId="0" fontId="58" fillId="16" borderId="30" xfId="61" applyFont="1" applyFill="1" applyBorder="1" applyAlignment="1">
      <alignment horizontal="center" vertical="center"/>
    </xf>
    <xf numFmtId="0" fontId="58" fillId="16" borderId="31" xfId="61" applyFont="1" applyFill="1" applyBorder="1" applyAlignment="1">
      <alignment horizontal="center" vertical="center"/>
    </xf>
    <xf numFmtId="0" fontId="58" fillId="16" borderId="32" xfId="61" applyFont="1" applyFill="1" applyBorder="1" applyAlignment="1">
      <alignment horizontal="center" vertical="center"/>
    </xf>
    <xf numFmtId="0" fontId="59" fillId="3" borderId="30" xfId="61" applyFont="1" applyFill="1" applyBorder="1" applyAlignment="1">
      <alignment horizontal="center" vertical="center" wrapText="1"/>
    </xf>
    <xf numFmtId="0" fontId="59" fillId="3" borderId="31" xfId="61" applyFont="1" applyFill="1" applyBorder="1" applyAlignment="1">
      <alignment horizontal="center" vertical="center" wrapText="1"/>
    </xf>
    <xf numFmtId="0" fontId="59" fillId="3" borderId="32" xfId="61" applyFont="1" applyFill="1" applyBorder="1" applyAlignment="1">
      <alignment horizontal="center" vertical="center" wrapText="1"/>
    </xf>
    <xf numFmtId="2" fontId="3" fillId="0" borderId="0" xfId="64" applyNumberFormat="1" applyAlignment="1">
      <alignment horizontal="center"/>
    </xf>
    <xf numFmtId="0" fontId="3" fillId="0" borderId="34" xfId="61" applyBorder="1" applyAlignment="1">
      <alignment horizontal="center" vertical="center"/>
    </xf>
    <xf numFmtId="0" fontId="3" fillId="0" borderId="35" xfId="61" applyBorder="1" applyAlignment="1">
      <alignment horizontal="center" vertical="center"/>
    </xf>
    <xf numFmtId="0" fontId="35" fillId="0" borderId="22" xfId="104" applyFont="1" applyBorder="1" applyAlignment="1">
      <alignment horizontal="center" vertical="center"/>
    </xf>
    <xf numFmtId="0" fontId="35" fillId="0" borderId="7" xfId="104" applyFont="1" applyBorder="1" applyAlignment="1">
      <alignment horizontal="center" vertical="center"/>
    </xf>
    <xf numFmtId="0" fontId="35" fillId="0" borderId="23" xfId="104" applyFont="1" applyBorder="1" applyAlignment="1">
      <alignment horizontal="center" vertical="center"/>
    </xf>
    <xf numFmtId="0" fontId="36" fillId="0" borderId="24" xfId="104" applyFont="1" applyBorder="1" applyAlignment="1">
      <alignment horizontal="center"/>
    </xf>
    <xf numFmtId="0" fontId="36" fillId="0" borderId="1" xfId="104" applyFont="1" applyBorder="1" applyAlignment="1">
      <alignment horizontal="center"/>
    </xf>
    <xf numFmtId="0" fontId="36" fillId="0" borderId="25" xfId="104" applyFont="1" applyBorder="1" applyAlignment="1">
      <alignment horizontal="center"/>
    </xf>
    <xf numFmtId="0" fontId="36" fillId="0" borderId="24" xfId="104" applyFont="1" applyBorder="1" applyAlignment="1">
      <alignment horizontal="center" vertical="center"/>
    </xf>
    <xf numFmtId="0" fontId="36" fillId="0" borderId="1" xfId="104" applyFont="1" applyBorder="1" applyAlignment="1">
      <alignment horizontal="center" vertical="center"/>
    </xf>
    <xf numFmtId="0" fontId="36" fillId="0" borderId="25" xfId="104" applyFont="1" applyBorder="1" applyAlignment="1">
      <alignment horizontal="center" vertical="center"/>
    </xf>
    <xf numFmtId="0" fontId="36" fillId="0" borderId="50" xfId="104" applyFont="1" applyBorder="1" applyAlignment="1">
      <alignment horizontal="center" vertical="center"/>
    </xf>
    <xf numFmtId="0" fontId="36" fillId="0" borderId="3" xfId="104" applyFont="1" applyBorder="1" applyAlignment="1">
      <alignment horizontal="center" vertical="center"/>
    </xf>
    <xf numFmtId="0" fontId="36" fillId="0" borderId="51" xfId="104" applyFont="1" applyBorder="1" applyAlignment="1">
      <alignment horizontal="center" vertical="center"/>
    </xf>
  </cellXfs>
  <cellStyles count="115">
    <cellStyle name="Millares [0]" xfId="16" builtinId="6"/>
    <cellStyle name="Millares [0] 2" xfId="14"/>
    <cellStyle name="Millares [0] 2 2" xfId="19"/>
    <cellStyle name="Millares [0] 2 2 2" xfId="35"/>
    <cellStyle name="Millares [0] 2 2 2 2" xfId="81"/>
    <cellStyle name="Millares [0] 2 2 3" xfId="70"/>
    <cellStyle name="Millares [0] 2 3" xfId="22"/>
    <cellStyle name="Millares [0] 2 3 2" xfId="39"/>
    <cellStyle name="Millares [0] 2 3 2 2" xfId="85"/>
    <cellStyle name="Millares [0] 2 3 3" xfId="59"/>
    <cellStyle name="Millares [0] 2 3 3 2" xfId="102"/>
    <cellStyle name="Millares [0] 2 3 4" xfId="73"/>
    <cellStyle name="Millares [0] 2 4" xfId="30"/>
    <cellStyle name="Millares [0] 2 4 2" xfId="77"/>
    <cellStyle name="Millares [0] 2 5" xfId="67"/>
    <cellStyle name="Millares [0] 2 6" xfId="111"/>
    <cellStyle name="Millares [0] 3" xfId="32"/>
    <cellStyle name="Millares [0] 3 2" xfId="78"/>
    <cellStyle name="Millares [0] 4" xfId="43"/>
    <cellStyle name="Millares [0] 4 2" xfId="63"/>
    <cellStyle name="Millares [0] 4 3" xfId="88"/>
    <cellStyle name="Millares [0] 5" xfId="51"/>
    <cellStyle name="Millares [0] 5 2" xfId="94"/>
    <cellStyle name="Millares [0] 6" xfId="68"/>
    <cellStyle name="Millares 2" xfId="3"/>
    <cellStyle name="Millares 2 2" xfId="25"/>
    <cellStyle name="Millares 3" xfId="7"/>
    <cellStyle name="Millares 4" xfId="45"/>
    <cellStyle name="Millares 4 2" xfId="90"/>
    <cellStyle name="Moneda [0] 2" xfId="12"/>
    <cellStyle name="Moneda [0] 2 2" xfId="18"/>
    <cellStyle name="Moneda [0] 2 2 2" xfId="34"/>
    <cellStyle name="Moneda [0] 2 2 2 2" xfId="80"/>
    <cellStyle name="Moneda [0] 2 2 3" xfId="69"/>
    <cellStyle name="Moneda [0] 2 3" xfId="21"/>
    <cellStyle name="Moneda [0] 2 3 2" xfId="38"/>
    <cellStyle name="Moneda [0] 2 3 2 2" xfId="84"/>
    <cellStyle name="Moneda [0] 2 3 3" xfId="58"/>
    <cellStyle name="Moneda [0] 2 3 3 2" xfId="101"/>
    <cellStyle name="Moneda [0] 2 3 4" xfId="72"/>
    <cellStyle name="Moneda [0] 2 4" xfId="27"/>
    <cellStyle name="Moneda [0] 2 4 2" xfId="41"/>
    <cellStyle name="Moneda [0] 2 4 2 2" xfId="87"/>
    <cellStyle name="Moneda [0] 2 4 3" xfId="74"/>
    <cellStyle name="Moneda [0] 2 5" xfId="29"/>
    <cellStyle name="Moneda [0] 2 5 2" xfId="76"/>
    <cellStyle name="Moneda [0] 2 6" xfId="66"/>
    <cellStyle name="Moneda [0] 3" xfId="36"/>
    <cellStyle name="Moneda [0] 3 2" xfId="82"/>
    <cellStyle name="Moneda [0] 3 3" xfId="110"/>
    <cellStyle name="Moneda [0] 4" xfId="44"/>
    <cellStyle name="Moneda [0] 4 2" xfId="89"/>
    <cellStyle name="Moneda [0] 5" xfId="50"/>
    <cellStyle name="Moneda [0] 5 2" xfId="93"/>
    <cellStyle name="Moneda [0] 6" xfId="108"/>
    <cellStyle name="Moneda 2" xfId="2"/>
    <cellStyle name="Moneda 2 2" xfId="112"/>
    <cellStyle name="Moneda 3" xfId="53"/>
    <cellStyle name="Moneda 3 2" xfId="96"/>
    <cellStyle name="Normal" xfId="0" builtinId="0"/>
    <cellStyle name="Normal 10" xfId="47"/>
    <cellStyle name="Normal 11" xfId="55"/>
    <cellStyle name="Normal 11 2" xfId="98"/>
    <cellStyle name="Normal 12" xfId="106"/>
    <cellStyle name="Normal 12 2" xfId="48"/>
    <cellStyle name="Normal 2" xfId="5"/>
    <cellStyle name="Normal 2 2" xfId="11"/>
    <cellStyle name="Normal 2 3" xfId="109"/>
    <cellStyle name="Normal 3" xfId="8"/>
    <cellStyle name="Normal 3 2" xfId="17"/>
    <cellStyle name="Normal 3 2 2" xfId="33"/>
    <cellStyle name="Normal 3 2 2 2" xfId="79"/>
    <cellStyle name="Normal 3 2 3" xfId="60"/>
    <cellStyle name="Normal 3 2 3 2" xfId="103"/>
    <cellStyle name="Normal 3 2 3 2 2" xfId="105"/>
    <cellStyle name="Normal 3 2 4" xfId="64"/>
    <cellStyle name="Normal 3 3" xfId="20"/>
    <cellStyle name="Normal 3 3 2" xfId="37"/>
    <cellStyle name="Normal 3 3 2 2" xfId="83"/>
    <cellStyle name="Normal 3 3 3" xfId="56"/>
    <cellStyle name="Normal 3 3 3 2" xfId="99"/>
    <cellStyle name="Normal 3 3 4" xfId="57"/>
    <cellStyle name="Normal 3 3 4 2" xfId="100"/>
    <cellStyle name="Normal 3 3 4 2 2" xfId="104"/>
    <cellStyle name="Normal 3 3 5" xfId="71"/>
    <cellStyle name="Normal 3 4" xfId="52"/>
    <cellStyle name="Normal 3 4 2" xfId="95"/>
    <cellStyle name="Normal 3 5" xfId="114"/>
    <cellStyle name="Normal 4" xfId="9"/>
    <cellStyle name="Normal 4 2" xfId="28"/>
    <cellStyle name="Normal 4 2 2" xfId="75"/>
    <cellStyle name="Normal 4 3" xfId="65"/>
    <cellStyle name="Normal 5" xfId="10"/>
    <cellStyle name="Normal 6" xfId="15"/>
    <cellStyle name="Normal 6 2" xfId="31"/>
    <cellStyle name="Normal 7" xfId="23"/>
    <cellStyle name="Normal 7 2" xfId="40"/>
    <cellStyle name="Normal 7 2 2" xfId="86"/>
    <cellStyle name="Normal 7 3" xfId="61"/>
    <cellStyle name="Normal 8" xfId="42"/>
    <cellStyle name="Normal 8 2" xfId="62"/>
    <cellStyle name="Normal 9" xfId="49"/>
    <cellStyle name="Normal 9 2" xfId="92"/>
    <cellStyle name="Porcentaje" xfId="24" builtinId="5"/>
    <cellStyle name="Porcentaje 2" xfId="4"/>
    <cellStyle name="Porcentaje 2 2" xfId="26"/>
    <cellStyle name="Porcentaje 3" xfId="6"/>
    <cellStyle name="Porcentaje 3 2" xfId="113"/>
    <cellStyle name="Porcentaje 4" xfId="46"/>
    <cellStyle name="Porcentaje 4 2" xfId="91"/>
    <cellStyle name="Porcentaje 5" xfId="54"/>
    <cellStyle name="Porcentaje 5 2" xfId="97"/>
    <cellStyle name="Porcentaje 6" xfId="107"/>
    <cellStyle name="Texto explicativo" xfId="1" builtinId="53" customBuiltin="1"/>
    <cellStyle name="Texto explicativo 2" xfId="13"/>
  </cellStyles>
  <dxfs count="52">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auto="1"/>
      </font>
      <fill>
        <patternFill>
          <bgColor rgb="FF92D050"/>
        </patternFill>
      </fill>
    </dxf>
    <dxf>
      <font>
        <color theme="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438150</xdr:colOff>
      <xdr:row>3</xdr:row>
      <xdr:rowOff>19050</xdr:rowOff>
    </xdr:from>
    <xdr:to>
      <xdr:col>1</xdr:col>
      <xdr:colOff>3771408</xdr:colOff>
      <xdr:row>8</xdr:row>
      <xdr:rowOff>123675</xdr:rowOff>
    </xdr:to>
    <xdr:pic>
      <xdr:nvPicPr>
        <xdr:cNvPr id="2" name="Imagen 1">
          <a:extLst>
            <a:ext uri="{FF2B5EF4-FFF2-40B4-BE49-F238E27FC236}">
              <a16:creationId xmlns:a16="http://schemas.microsoft.com/office/drawing/2014/main" id="{73961D56-B52C-4B9F-A371-EAF67B631632}"/>
            </a:ext>
          </a:extLst>
        </xdr:cNvPr>
        <xdr:cNvPicPr>
          <a:picLocks noChangeAspect="1"/>
        </xdr:cNvPicPr>
      </xdr:nvPicPr>
      <xdr:blipFill>
        <a:blip xmlns:r="http://schemas.openxmlformats.org/officeDocument/2006/relationships" r:embed="rId1"/>
        <a:stretch>
          <a:fillRect/>
        </a:stretch>
      </xdr:blipFill>
      <xdr:spPr>
        <a:xfrm>
          <a:off x="438150" y="781050"/>
          <a:ext cx="3933333" cy="120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00B050"/>
  </sheetPr>
  <dimension ref="A1:G36"/>
  <sheetViews>
    <sheetView zoomScale="85" zoomScaleNormal="85" workbookViewId="0">
      <pane xSplit="1" ySplit="3" topLeftCell="B4" activePane="bottomRight" state="frozen"/>
      <selection pane="topRight"/>
      <selection pane="bottomLeft"/>
      <selection pane="bottomRight" activeCell="B4" sqref="B4"/>
    </sheetView>
  </sheetViews>
  <sheetFormatPr baseColWidth="10" defaultColWidth="11.42578125" defaultRowHeight="15" x14ac:dyDescent="0.25"/>
  <cols>
    <col min="1" max="1" width="24.85546875" customWidth="1"/>
    <col min="2" max="2" width="59.85546875" customWidth="1"/>
    <col min="3" max="3" width="36" customWidth="1"/>
    <col min="4" max="4" width="33.85546875" customWidth="1"/>
    <col min="5" max="5" width="46.42578125" customWidth="1"/>
    <col min="6" max="6" width="46.5703125" customWidth="1"/>
  </cols>
  <sheetData>
    <row r="1" spans="1:7" ht="28.5" customHeight="1" x14ac:dyDescent="0.25">
      <c r="A1" s="171" t="s">
        <v>0</v>
      </c>
      <c r="B1" s="172"/>
      <c r="C1" s="172"/>
      <c r="D1" s="172"/>
      <c r="E1" s="172"/>
      <c r="F1" s="172"/>
    </row>
    <row r="2" spans="1:7" ht="44.25" customHeight="1" x14ac:dyDescent="0.25">
      <c r="A2" s="173" t="s">
        <v>1</v>
      </c>
      <c r="B2" s="173"/>
      <c r="C2" s="173"/>
      <c r="D2" s="173"/>
      <c r="E2" s="173"/>
      <c r="F2" s="173"/>
    </row>
    <row r="3" spans="1:7" ht="15.75" x14ac:dyDescent="0.25">
      <c r="A3" s="54" t="s">
        <v>2</v>
      </c>
      <c r="B3" s="54" t="s">
        <v>3</v>
      </c>
      <c r="C3" s="54" t="s">
        <v>4</v>
      </c>
      <c r="D3" s="54" t="s">
        <v>5</v>
      </c>
      <c r="E3" s="54" t="s">
        <v>6</v>
      </c>
      <c r="F3" s="56" t="s">
        <v>7</v>
      </c>
    </row>
    <row r="4" spans="1:7" s="36" customFormat="1" x14ac:dyDescent="0.25">
      <c r="A4" s="37">
        <v>1</v>
      </c>
      <c r="B4" s="37" t="s">
        <v>8</v>
      </c>
      <c r="C4" s="152" t="s">
        <v>9</v>
      </c>
      <c r="D4" s="152" t="s">
        <v>10</v>
      </c>
      <c r="E4" s="150"/>
      <c r="F4" s="150"/>
    </row>
    <row r="5" spans="1:7" x14ac:dyDescent="0.25">
      <c r="A5" s="37"/>
      <c r="B5" s="152"/>
      <c r="C5" s="152"/>
      <c r="D5" s="152"/>
      <c r="E5" s="152"/>
      <c r="F5" s="153"/>
      <c r="G5">
        <v>1</v>
      </c>
    </row>
    <row r="6" spans="1:7" ht="12" customHeight="1" x14ac:dyDescent="0.25">
      <c r="A6" s="37"/>
      <c r="B6" s="152"/>
      <c r="C6" s="152"/>
      <c r="D6" s="152"/>
      <c r="E6" s="152"/>
      <c r="F6" s="153"/>
      <c r="G6">
        <v>1</v>
      </c>
    </row>
    <row r="7" spans="1:7" x14ac:dyDescent="0.25">
      <c r="A7" s="37"/>
      <c r="B7" s="152"/>
      <c r="C7" s="152"/>
      <c r="D7" s="152"/>
      <c r="E7" s="150"/>
      <c r="F7" s="150"/>
    </row>
    <row r="8" spans="1:7" x14ac:dyDescent="0.25">
      <c r="A8" s="37"/>
      <c r="B8" s="37"/>
      <c r="C8" s="37"/>
      <c r="D8" s="37"/>
      <c r="E8" s="37"/>
      <c r="F8" s="37"/>
    </row>
    <row r="9" spans="1:7" x14ac:dyDescent="0.25">
      <c r="A9" s="37"/>
      <c r="B9" s="37"/>
      <c r="C9" s="37"/>
      <c r="D9" s="37"/>
      <c r="E9" s="37"/>
      <c r="F9" s="37"/>
    </row>
    <row r="10" spans="1:7" x14ac:dyDescent="0.25">
      <c r="A10" s="37"/>
      <c r="B10" s="37"/>
      <c r="C10" s="37"/>
      <c r="D10" s="37"/>
      <c r="E10" s="37"/>
      <c r="F10" s="37"/>
    </row>
    <row r="11" spans="1:7" x14ac:dyDescent="0.25">
      <c r="A11" s="37"/>
      <c r="B11" s="37"/>
      <c r="C11" s="37"/>
      <c r="D11" s="37"/>
      <c r="E11" s="37"/>
      <c r="F11" s="57"/>
    </row>
    <row r="12" spans="1:7" x14ac:dyDescent="0.25">
      <c r="A12" s="37"/>
      <c r="B12" s="36"/>
      <c r="C12" s="37"/>
      <c r="D12" s="37"/>
      <c r="E12" s="37"/>
      <c r="F12" s="57"/>
    </row>
    <row r="13" spans="1:7" x14ac:dyDescent="0.25">
      <c r="A13" s="37"/>
      <c r="B13" s="37"/>
      <c r="C13" s="37"/>
      <c r="D13" s="37"/>
      <c r="E13" s="37"/>
      <c r="F13" s="37"/>
    </row>
    <row r="14" spans="1:7" x14ac:dyDescent="0.25">
      <c r="A14" s="37"/>
      <c r="B14" s="37"/>
      <c r="C14" s="37"/>
      <c r="D14" s="37"/>
      <c r="E14" s="37"/>
      <c r="F14" s="37"/>
    </row>
    <row r="15" spans="1:7" x14ac:dyDescent="0.25">
      <c r="A15" s="37"/>
      <c r="B15" s="37"/>
      <c r="C15" s="37"/>
      <c r="D15" s="37"/>
      <c r="E15" s="37"/>
      <c r="F15" s="57"/>
    </row>
    <row r="16" spans="1:7" ht="23.25" customHeight="1" x14ac:dyDescent="0.25">
      <c r="A16" s="37"/>
      <c r="B16" s="37"/>
      <c r="C16" s="37"/>
      <c r="D16" s="37"/>
      <c r="E16" s="37"/>
      <c r="F16" s="37"/>
    </row>
    <row r="17" spans="1:6" ht="23.25" customHeight="1" x14ac:dyDescent="0.25">
      <c r="A17" s="37"/>
      <c r="B17" s="37"/>
      <c r="C17" s="94"/>
      <c r="D17" s="37"/>
      <c r="E17" s="37"/>
      <c r="F17" s="37"/>
    </row>
    <row r="18" spans="1:6" ht="23.25" customHeight="1" x14ac:dyDescent="0.25">
      <c r="A18" s="37"/>
      <c r="B18" s="37"/>
      <c r="C18" s="37"/>
      <c r="D18" s="37"/>
      <c r="E18" s="37"/>
      <c r="F18" s="37"/>
    </row>
    <row r="19" spans="1:6" ht="23.25" customHeight="1" x14ac:dyDescent="0.25">
      <c r="A19" s="37"/>
      <c r="B19" s="37"/>
      <c r="C19" s="37"/>
      <c r="D19" s="37"/>
      <c r="E19" s="37"/>
      <c r="F19" s="37"/>
    </row>
    <row r="20" spans="1:6" ht="23.25" customHeight="1" x14ac:dyDescent="0.25">
      <c r="A20" s="37"/>
      <c r="B20" s="37"/>
      <c r="C20" s="37"/>
      <c r="D20" s="37"/>
      <c r="E20" s="37"/>
      <c r="F20" s="37"/>
    </row>
    <row r="21" spans="1:6" ht="23.25" customHeight="1" x14ac:dyDescent="0.25">
      <c r="A21" s="37"/>
      <c r="B21" s="37"/>
      <c r="C21" s="37"/>
      <c r="D21" s="37"/>
      <c r="E21" s="37"/>
      <c r="F21" s="37"/>
    </row>
    <row r="22" spans="1:6" ht="23.25" customHeight="1" x14ac:dyDescent="0.25">
      <c r="A22" s="37"/>
      <c r="B22" s="37"/>
      <c r="C22" s="37"/>
      <c r="D22" s="37"/>
      <c r="E22" s="37"/>
      <c r="F22" s="37"/>
    </row>
    <row r="23" spans="1:6" ht="23.25" customHeight="1" x14ac:dyDescent="0.25">
      <c r="A23" s="37"/>
      <c r="B23" s="37"/>
      <c r="C23" s="37"/>
      <c r="D23" s="37"/>
      <c r="E23" s="37"/>
      <c r="F23" s="37"/>
    </row>
    <row r="24" spans="1:6" ht="23.25" customHeight="1" x14ac:dyDescent="0.25">
      <c r="A24" s="37"/>
      <c r="B24" s="37"/>
      <c r="C24" s="37"/>
      <c r="D24" s="37"/>
      <c r="E24" s="37"/>
      <c r="F24" s="37"/>
    </row>
    <row r="25" spans="1:6" ht="23.25" customHeight="1" x14ac:dyDescent="0.25">
      <c r="A25" s="37"/>
      <c r="B25" s="95"/>
      <c r="C25" s="37"/>
      <c r="D25" s="37"/>
      <c r="E25" s="37"/>
      <c r="F25" s="37"/>
    </row>
    <row r="26" spans="1:6" ht="23.25" customHeight="1" x14ac:dyDescent="0.25">
      <c r="A26" s="37"/>
      <c r="B26" s="37"/>
      <c r="C26" s="37"/>
      <c r="D26" s="37"/>
      <c r="E26" s="37"/>
      <c r="F26" s="57"/>
    </row>
    <row r="27" spans="1:6" ht="23.25" customHeight="1" x14ac:dyDescent="0.25">
      <c r="A27" s="37"/>
      <c r="B27" s="37"/>
      <c r="C27" s="37"/>
      <c r="D27" s="37"/>
      <c r="E27" s="37"/>
      <c r="F27" s="57"/>
    </row>
    <row r="28" spans="1:6" ht="23.25" customHeight="1" x14ac:dyDescent="0.25">
      <c r="A28" s="37"/>
      <c r="B28" s="37"/>
      <c r="C28" s="37"/>
      <c r="D28" s="37"/>
      <c r="E28" s="95"/>
      <c r="F28" s="37"/>
    </row>
    <row r="29" spans="1:6" ht="23.25" customHeight="1" x14ac:dyDescent="0.25">
      <c r="A29" s="37"/>
      <c r="B29" s="37"/>
      <c r="C29" s="37"/>
      <c r="D29" s="37"/>
      <c r="E29" s="37"/>
      <c r="F29" s="37"/>
    </row>
    <row r="30" spans="1:6" ht="23.25" customHeight="1" x14ac:dyDescent="0.25">
      <c r="A30" s="37"/>
      <c r="B30" s="37"/>
      <c r="C30" s="37"/>
      <c r="D30" s="37"/>
      <c r="E30" s="37"/>
      <c r="F30" s="57"/>
    </row>
    <row r="31" spans="1:6" ht="23.25" customHeight="1" x14ac:dyDescent="0.25">
      <c r="A31" s="37"/>
      <c r="B31" s="95"/>
      <c r="C31" s="37"/>
      <c r="D31" s="37"/>
      <c r="E31" s="37"/>
      <c r="F31" s="37"/>
    </row>
    <row r="32" spans="1:6" ht="23.25" customHeight="1" x14ac:dyDescent="0.25">
      <c r="A32" s="37"/>
      <c r="B32" s="37"/>
      <c r="C32" s="37"/>
      <c r="D32" s="37"/>
      <c r="E32" s="37"/>
      <c r="F32" s="37"/>
    </row>
    <row r="33" spans="1:6" ht="23.25" customHeight="1" x14ac:dyDescent="0.25">
      <c r="A33" s="37"/>
      <c r="B33" s="37"/>
      <c r="C33" s="37"/>
      <c r="D33" s="37"/>
      <c r="E33" s="37"/>
      <c r="F33" s="37"/>
    </row>
    <row r="34" spans="1:6" ht="23.25" customHeight="1" x14ac:dyDescent="0.25">
      <c r="A34" s="37"/>
      <c r="B34" s="95"/>
      <c r="C34" s="37"/>
      <c r="D34" s="37"/>
      <c r="E34" s="37"/>
      <c r="F34" s="37"/>
    </row>
    <row r="35" spans="1:6" ht="23.25" customHeight="1" x14ac:dyDescent="0.25">
      <c r="A35" s="37"/>
      <c r="B35" s="37"/>
      <c r="C35" s="37"/>
      <c r="D35" s="37"/>
      <c r="E35" s="37"/>
      <c r="F35" s="57"/>
    </row>
    <row r="36" spans="1:6" ht="19.5" customHeight="1" x14ac:dyDescent="0.25"/>
  </sheetData>
  <sheetProtection formatCells="0" formatColumns="0" formatRows="0" insertColumns="0" insertRows="0" insertHyperlinks="0" deleteColumns="0" deleteRows="0" sort="0" autoFilter="0" pivotTables="0"/>
  <autoFilter ref="A3:G35">
    <filterColumn colId="3">
      <filters>
        <filter val="CONSORCIO"/>
        <filter val="UNION TEMPORAL"/>
      </filters>
    </filterColumn>
  </autoFilter>
  <mergeCells count="2">
    <mergeCell ref="A1:F1"/>
    <mergeCell ref="A2:F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V66"/>
  <sheetViews>
    <sheetView zoomScale="40" zoomScaleNormal="40" zoomScaleSheetLayoutView="55" zoomScalePageLayoutView="70" workbookViewId="0">
      <selection activeCell="E22" sqref="E22"/>
    </sheetView>
  </sheetViews>
  <sheetFormatPr baseColWidth="10" defaultColWidth="9.140625" defaultRowHeight="15" x14ac:dyDescent="0.25"/>
  <cols>
    <col min="1" max="1" width="74" style="9" customWidth="1"/>
    <col min="2" max="2" width="41.5703125" style="9" customWidth="1"/>
    <col min="3" max="3" width="51" style="9" customWidth="1"/>
    <col min="4" max="5" width="34.28515625" style="9" customWidth="1"/>
    <col min="6" max="6" width="43.5703125" style="9" customWidth="1"/>
    <col min="7" max="7" width="29" style="9" customWidth="1"/>
    <col min="8" max="8" width="24.5703125" style="9" customWidth="1"/>
    <col min="9" max="9" width="26.42578125" style="9" customWidth="1"/>
    <col min="10" max="10" width="80.42578125" style="9" customWidth="1"/>
    <col min="11" max="11" width="29.28515625" style="9" customWidth="1"/>
    <col min="12" max="12" width="97.42578125" style="9" customWidth="1"/>
    <col min="13" max="13" width="9.140625" style="9"/>
    <col min="14" max="14" width="17.7109375" style="9" customWidth="1"/>
    <col min="15" max="21" width="9.140625" style="9"/>
    <col min="22" max="22" width="91" style="9" customWidth="1"/>
    <col min="23" max="23" width="79.28515625" style="9" customWidth="1"/>
    <col min="24" max="24" width="48.85546875" style="9" customWidth="1"/>
    <col min="25" max="16384" width="9.140625" style="9"/>
  </cols>
  <sheetData>
    <row r="1" spans="1:22" s="8" customFormat="1" ht="59.25" customHeight="1" x14ac:dyDescent="0.25">
      <c r="A1" s="171" t="s">
        <v>0</v>
      </c>
      <c r="B1" s="172"/>
      <c r="C1" s="172"/>
      <c r="D1" s="172"/>
      <c r="E1" s="172"/>
      <c r="F1" s="172"/>
      <c r="G1" s="172"/>
      <c r="H1" s="172"/>
      <c r="I1" s="172"/>
      <c r="J1" s="172"/>
      <c r="K1" s="172"/>
      <c r="L1" s="186"/>
    </row>
    <row r="2" spans="1:22" ht="35.25" customHeight="1" x14ac:dyDescent="0.25">
      <c r="A2" s="173" t="s">
        <v>1</v>
      </c>
      <c r="B2" s="173"/>
      <c r="C2" s="173"/>
      <c r="D2" s="173"/>
      <c r="E2" s="173"/>
      <c r="F2" s="173"/>
      <c r="G2" s="173"/>
      <c r="H2" s="173"/>
      <c r="I2" s="173"/>
      <c r="J2" s="173"/>
      <c r="K2" s="173"/>
      <c r="L2" s="173"/>
    </row>
    <row r="3" spans="1:22" ht="35.25" customHeight="1" x14ac:dyDescent="0.25">
      <c r="A3" s="187" t="s">
        <v>11</v>
      </c>
      <c r="B3" s="187"/>
      <c r="C3" s="187"/>
      <c r="D3" s="187"/>
      <c r="E3" s="187"/>
      <c r="F3" s="187"/>
      <c r="G3" s="187"/>
      <c r="H3" s="187"/>
      <c r="I3" s="187"/>
      <c r="J3" s="187"/>
      <c r="K3" s="187"/>
      <c r="L3" s="187"/>
      <c r="N3" s="10" t="s">
        <v>12</v>
      </c>
    </row>
    <row r="4" spans="1:22" ht="27.75" customHeight="1" x14ac:dyDescent="0.25">
      <c r="A4" s="188"/>
      <c r="B4" s="188"/>
      <c r="C4" s="188"/>
      <c r="D4" s="188"/>
      <c r="E4" s="188"/>
      <c r="F4" s="188"/>
      <c r="G4" s="188"/>
      <c r="H4" s="188"/>
      <c r="I4" s="188"/>
      <c r="J4" s="188"/>
      <c r="K4" s="188"/>
      <c r="L4" s="188"/>
      <c r="N4" s="10" t="s">
        <v>13</v>
      </c>
    </row>
    <row r="5" spans="1:22" ht="15.75" x14ac:dyDescent="0.25">
      <c r="A5" s="3"/>
      <c r="B5" s="3"/>
      <c r="C5" s="3"/>
      <c r="D5" s="3"/>
      <c r="E5" s="3"/>
      <c r="F5" s="3"/>
      <c r="G5" s="3"/>
      <c r="H5" s="3"/>
      <c r="I5" s="3"/>
      <c r="J5" s="3"/>
      <c r="K5" s="3"/>
      <c r="L5" s="5"/>
    </row>
    <row r="6" spans="1:22" ht="15.75" x14ac:dyDescent="0.25">
      <c r="A6" s="3"/>
      <c r="B6" s="3"/>
      <c r="C6" s="3"/>
      <c r="D6" s="3"/>
      <c r="E6" s="3"/>
      <c r="F6" s="3"/>
      <c r="G6" s="3"/>
      <c r="H6" s="3"/>
      <c r="I6" s="3"/>
      <c r="J6" s="3"/>
      <c r="K6" s="3"/>
      <c r="L6" s="4"/>
      <c r="V6" s="7"/>
    </row>
    <row r="7" spans="1:22" ht="16.5" thickBot="1" x14ac:dyDescent="0.3">
      <c r="A7" s="3"/>
      <c r="B7" s="3"/>
      <c r="C7" s="3"/>
      <c r="D7" s="3"/>
      <c r="E7" s="3"/>
      <c r="F7" s="3"/>
      <c r="G7" s="3"/>
      <c r="H7" s="3"/>
      <c r="I7" s="3"/>
      <c r="J7" s="3"/>
      <c r="K7" s="3"/>
      <c r="L7" s="4"/>
    </row>
    <row r="8" spans="1:22" ht="30.75" customHeight="1" thickBot="1" x14ac:dyDescent="0.3">
      <c r="A8" s="189">
        <v>1</v>
      </c>
      <c r="B8" s="190"/>
      <c r="C8" s="190"/>
      <c r="D8" s="191"/>
      <c r="E8" s="192" t="str">
        <f>+'LISTA DE OFERENTES'!B4</f>
        <v>SAVIMAC SAS</v>
      </c>
      <c r="F8" s="193"/>
      <c r="G8" s="193"/>
      <c r="H8" s="193"/>
      <c r="I8" s="193"/>
      <c r="J8" s="193"/>
      <c r="K8" s="193"/>
      <c r="L8" s="194"/>
    </row>
    <row r="9" spans="1:22" ht="50.25" customHeight="1" x14ac:dyDescent="0.25">
      <c r="A9" s="11" t="s">
        <v>14</v>
      </c>
      <c r="B9" s="49">
        <v>2</v>
      </c>
      <c r="C9" s="12" t="s">
        <v>15</v>
      </c>
      <c r="D9" s="35">
        <f>$D$25</f>
        <v>160</v>
      </c>
      <c r="E9" s="195"/>
      <c r="F9" s="196"/>
      <c r="G9" s="196"/>
      <c r="H9" s="196"/>
      <c r="I9" s="196"/>
      <c r="J9" s="196"/>
      <c r="K9" s="196"/>
      <c r="L9" s="197"/>
    </row>
    <row r="10" spans="1:22" ht="23.25" customHeight="1" x14ac:dyDescent="0.25">
      <c r="A10" s="202" t="s">
        <v>16</v>
      </c>
      <c r="B10" s="199"/>
      <c r="C10" s="203">
        <f>H18/B9</f>
        <v>210.49637074001896</v>
      </c>
      <c r="D10" s="204"/>
      <c r="E10" s="195"/>
      <c r="F10" s="196"/>
      <c r="G10" s="196"/>
      <c r="H10" s="196"/>
      <c r="I10" s="196"/>
      <c r="J10" s="196"/>
      <c r="K10" s="196"/>
      <c r="L10" s="197"/>
    </row>
    <row r="11" spans="1:22" ht="23.25" customHeight="1" thickBot="1" x14ac:dyDescent="0.3">
      <c r="A11" s="198" t="s">
        <v>17</v>
      </c>
      <c r="B11" s="199"/>
      <c r="C11" s="200"/>
      <c r="D11" s="201"/>
      <c r="E11" s="195"/>
      <c r="F11" s="196"/>
      <c r="G11" s="196"/>
      <c r="H11" s="196"/>
      <c r="I11" s="196"/>
      <c r="J11" s="196"/>
      <c r="K11" s="196"/>
      <c r="L11" s="197"/>
    </row>
    <row r="12" spans="1:22" ht="55.5" customHeight="1" x14ac:dyDescent="0.25">
      <c r="A12" s="174" t="s">
        <v>18</v>
      </c>
      <c r="B12" s="175"/>
      <c r="C12" s="175"/>
      <c r="D12" s="175"/>
      <c r="E12" s="175"/>
      <c r="F12" s="175"/>
      <c r="G12" s="92"/>
      <c r="H12" s="92"/>
      <c r="I12" s="148" t="s">
        <v>19</v>
      </c>
      <c r="J12" s="177" t="s">
        <v>20</v>
      </c>
      <c r="K12" s="177" t="s">
        <v>21</v>
      </c>
      <c r="L12" s="180" t="s">
        <v>22</v>
      </c>
    </row>
    <row r="13" spans="1:22" ht="77.25" customHeight="1" x14ac:dyDescent="0.25">
      <c r="A13" s="46" t="s">
        <v>23</v>
      </c>
      <c r="B13" s="182" t="s">
        <v>24</v>
      </c>
      <c r="C13" s="183"/>
      <c r="D13" s="47" t="s">
        <v>25</v>
      </c>
      <c r="E13" s="47" t="s">
        <v>26</v>
      </c>
      <c r="F13" s="47" t="s">
        <v>27</v>
      </c>
      <c r="G13" s="93" t="s">
        <v>28</v>
      </c>
      <c r="H13" s="93" t="s">
        <v>29</v>
      </c>
      <c r="I13" s="48" t="s">
        <v>30</v>
      </c>
      <c r="J13" s="178"/>
      <c r="K13" s="178"/>
      <c r="L13" s="181"/>
    </row>
    <row r="14" spans="1:22" ht="15.75" x14ac:dyDescent="0.25">
      <c r="A14" s="50"/>
      <c r="B14" s="51"/>
      <c r="C14" s="51"/>
      <c r="D14" s="51"/>
      <c r="E14" s="51"/>
      <c r="F14" s="51"/>
      <c r="G14" s="51"/>
      <c r="H14" s="51"/>
      <c r="I14" s="51"/>
      <c r="J14" s="51"/>
      <c r="K14" s="51"/>
      <c r="L14" s="52"/>
    </row>
    <row r="15" spans="1:22" s="149" customFormat="1" ht="218.25" customHeight="1" x14ac:dyDescent="0.25">
      <c r="A15" s="162" t="s">
        <v>31</v>
      </c>
      <c r="B15" s="210" t="s">
        <v>32</v>
      </c>
      <c r="C15" s="211"/>
      <c r="D15" s="154">
        <v>259733094</v>
      </c>
      <c r="E15" s="155">
        <v>2017</v>
      </c>
      <c r="F15" s="156">
        <f>D15/(VLOOKUP(E15,$D$45:$E$68,2,FALSE))</f>
        <v>352.07687229655818</v>
      </c>
      <c r="G15" s="157">
        <v>0.75</v>
      </c>
      <c r="H15" s="156">
        <f>F15*G15</f>
        <v>264.05765422241865</v>
      </c>
      <c r="I15" s="184" t="str">
        <f>+IF((SUM(H15:H16))&gt;D9,"CUMPLE","NO CUMPLE")</f>
        <v>CUMPLE</v>
      </c>
      <c r="J15" s="158" t="s">
        <v>12</v>
      </c>
      <c r="K15" s="159" t="s">
        <v>12</v>
      </c>
      <c r="L15" s="160"/>
    </row>
    <row r="16" spans="1:22" s="149" customFormat="1" ht="155.25" customHeight="1" x14ac:dyDescent="0.25">
      <c r="A16" s="162" t="s">
        <v>33</v>
      </c>
      <c r="B16" s="210" t="s">
        <v>34</v>
      </c>
      <c r="C16" s="211"/>
      <c r="D16" s="154">
        <v>281138960</v>
      </c>
      <c r="E16" s="155">
        <v>2020</v>
      </c>
      <c r="F16" s="156">
        <f>D16/(VLOOKUP(E16,$D$45:$E$68,2,FALSE))</f>
        <v>320.27568828085572</v>
      </c>
      <c r="G16" s="157">
        <v>0.49</v>
      </c>
      <c r="H16" s="156">
        <f>F16*G16</f>
        <v>156.9350872576193</v>
      </c>
      <c r="I16" s="185"/>
      <c r="J16" s="158" t="s">
        <v>12</v>
      </c>
      <c r="K16" s="159" t="s">
        <v>12</v>
      </c>
      <c r="L16" s="160" t="s">
        <v>35</v>
      </c>
    </row>
    <row r="17" spans="1:19" s="13" customFormat="1" ht="15.75" x14ac:dyDescent="0.25">
      <c r="A17" s="61"/>
      <c r="B17" s="61"/>
      <c r="C17" s="61"/>
      <c r="D17" s="62"/>
      <c r="E17" s="63"/>
      <c r="F17" s="64"/>
      <c r="G17" s="64"/>
      <c r="H17" s="64"/>
      <c r="I17" s="151"/>
      <c r="J17" s="65"/>
      <c r="K17" s="65"/>
      <c r="L17" s="66"/>
    </row>
    <row r="18" spans="1:19" s="13" customFormat="1" ht="48" customHeight="1" thickBot="1" x14ac:dyDescent="0.3">
      <c r="A18" s="215" t="s">
        <v>36</v>
      </c>
      <c r="B18" s="216"/>
      <c r="C18" s="216"/>
      <c r="D18" s="216"/>
      <c r="E18" s="216"/>
      <c r="F18" s="68">
        <f>+SUM(F15:F16)</f>
        <v>672.3525605774139</v>
      </c>
      <c r="G18" s="68"/>
      <c r="H18" s="68">
        <f>+SUM(H15:H16)</f>
        <v>420.99274148003792</v>
      </c>
      <c r="I18" s="212"/>
      <c r="J18" s="212"/>
      <c r="K18" s="147"/>
      <c r="L18" s="53" t="s">
        <v>12</v>
      </c>
    </row>
    <row r="19" spans="1:19" ht="15.75" x14ac:dyDescent="0.25">
      <c r="A19" s="3"/>
      <c r="B19" s="3"/>
      <c r="C19" s="3"/>
      <c r="D19" s="3"/>
      <c r="E19" s="3"/>
      <c r="F19" s="3"/>
      <c r="G19" s="3"/>
      <c r="H19" s="3"/>
      <c r="I19" s="3"/>
      <c r="J19" s="3"/>
      <c r="K19" s="3"/>
      <c r="L19" s="4"/>
    </row>
    <row r="20" spans="1:19" ht="15.75" x14ac:dyDescent="0.25">
      <c r="A20" s="3"/>
      <c r="B20" s="3"/>
      <c r="C20" s="3"/>
      <c r="D20" s="3"/>
      <c r="E20" s="3"/>
      <c r="F20" s="3"/>
      <c r="G20" s="3"/>
      <c r="H20" s="3"/>
      <c r="I20" s="3"/>
      <c r="J20" s="3"/>
      <c r="K20" s="3"/>
      <c r="L20" s="4"/>
    </row>
    <row r="21" spans="1:19" ht="15.75" x14ac:dyDescent="0.25">
      <c r="A21" s="3"/>
      <c r="B21" s="3"/>
      <c r="C21" s="3"/>
      <c r="D21" s="3"/>
      <c r="E21" s="3"/>
      <c r="F21" s="3"/>
      <c r="G21" s="3"/>
      <c r="H21" s="3"/>
      <c r="I21" s="3"/>
      <c r="J21" s="3"/>
      <c r="K21" s="3"/>
      <c r="L21" s="4"/>
    </row>
    <row r="22" spans="1:19" ht="73.5" customHeight="1" x14ac:dyDescent="0.25">
      <c r="A22" s="3"/>
      <c r="B22" s="3"/>
      <c r="C22" s="3"/>
      <c r="D22" s="3"/>
      <c r="E22" s="3"/>
      <c r="F22" s="3"/>
      <c r="G22" s="3"/>
      <c r="H22" s="3"/>
      <c r="I22" s="3"/>
      <c r="J22" s="3"/>
      <c r="K22" s="3"/>
      <c r="L22" s="4"/>
    </row>
    <row r="23" spans="1:19" ht="15.75" x14ac:dyDescent="0.25">
      <c r="A23" s="6"/>
      <c r="B23" s="6"/>
      <c r="C23" s="6"/>
      <c r="D23" s="6"/>
      <c r="E23" s="3"/>
      <c r="F23" s="3"/>
      <c r="G23" s="161"/>
      <c r="H23" s="161"/>
      <c r="I23" s="161"/>
      <c r="J23" s="3"/>
      <c r="K23" s="3"/>
      <c r="L23" s="4"/>
    </row>
    <row r="24" spans="1:19" ht="15.75" x14ac:dyDescent="0.25">
      <c r="A24" s="206" t="s">
        <v>37</v>
      </c>
      <c r="B24" s="207"/>
      <c r="C24" s="208"/>
      <c r="D24" s="34" t="s">
        <v>38</v>
      </c>
      <c r="E24" s="90"/>
      <c r="F24" s="3"/>
      <c r="G24" s="205"/>
      <c r="H24" s="205"/>
      <c r="I24" s="205"/>
      <c r="J24" s="4"/>
      <c r="K24" s="4"/>
    </row>
    <row r="25" spans="1:19" ht="21" x14ac:dyDescent="0.25">
      <c r="A25" s="60" t="s">
        <v>39</v>
      </c>
      <c r="B25" s="176">
        <v>160000000</v>
      </c>
      <c r="C25" s="176"/>
      <c r="D25" s="14">
        <f>+B25/E66</f>
        <v>160</v>
      </c>
      <c r="E25" s="91"/>
      <c r="F25" s="67"/>
      <c r="G25" s="179"/>
      <c r="H25" s="179"/>
      <c r="I25" s="179"/>
      <c r="J25" s="4"/>
      <c r="K25" s="4"/>
    </row>
    <row r="26" spans="1:19" ht="21" x14ac:dyDescent="0.25">
      <c r="A26" s="15"/>
      <c r="B26" s="16"/>
      <c r="C26" s="17"/>
      <c r="D26" s="18"/>
      <c r="E26" s="18"/>
      <c r="F26" s="17"/>
      <c r="G26" s="17"/>
      <c r="H26" s="17"/>
      <c r="I26" s="19"/>
      <c r="J26" s="3"/>
      <c r="K26" s="3"/>
      <c r="L26" s="4"/>
    </row>
    <row r="27" spans="1:19" s="55" customFormat="1" ht="15" customHeight="1" x14ac:dyDescent="0.2">
      <c r="M27" s="59"/>
      <c r="N27" s="59"/>
      <c r="O27" s="59"/>
      <c r="P27" s="59"/>
      <c r="Q27" s="59"/>
      <c r="R27" s="59"/>
      <c r="S27" s="59"/>
    </row>
    <row r="28" spans="1:19" s="55" customFormat="1" ht="23.25" customHeight="1" x14ac:dyDescent="0.2">
      <c r="M28" s="59"/>
      <c r="N28" s="59"/>
      <c r="O28" s="59"/>
      <c r="P28" s="59"/>
      <c r="Q28" s="59"/>
      <c r="R28" s="59"/>
      <c r="S28" s="59"/>
    </row>
    <row r="29" spans="1:19" s="55" customFormat="1" ht="23.25" customHeight="1" x14ac:dyDescent="0.2">
      <c r="M29" s="59"/>
      <c r="N29" s="59"/>
      <c r="O29" s="59"/>
      <c r="P29" s="59"/>
      <c r="Q29" s="59"/>
      <c r="R29" s="59"/>
      <c r="S29" s="59"/>
    </row>
    <row r="30" spans="1:19" s="55" customFormat="1" ht="78" customHeight="1" x14ac:dyDescent="0.2">
      <c r="A30" s="213" t="s">
        <v>40</v>
      </c>
      <c r="B30" s="214"/>
      <c r="C30" s="214"/>
      <c r="D30" s="214"/>
      <c r="E30" s="214"/>
      <c r="F30" s="214"/>
      <c r="G30" s="214"/>
      <c r="H30" s="214"/>
      <c r="I30" s="214"/>
      <c r="J30" s="21"/>
      <c r="K30" s="21"/>
      <c r="L30" s="59"/>
      <c r="M30" s="59"/>
      <c r="N30" s="59"/>
      <c r="O30" s="59"/>
      <c r="P30" s="59"/>
      <c r="Q30" s="59"/>
    </row>
    <row r="31" spans="1:19" s="55" customFormat="1" ht="23.25" x14ac:dyDescent="0.2">
      <c r="A31" s="69"/>
      <c r="B31" s="69"/>
      <c r="C31" s="59"/>
      <c r="D31" s="1"/>
      <c r="E31" s="1"/>
      <c r="F31" s="58"/>
      <c r="G31" s="58"/>
      <c r="H31" s="58"/>
      <c r="I31" s="58"/>
      <c r="J31" s="58"/>
      <c r="K31" s="58"/>
      <c r="L31" s="21"/>
    </row>
    <row r="32" spans="1:19" ht="21" x14ac:dyDescent="0.25">
      <c r="A32" s="20"/>
      <c r="B32" s="17"/>
      <c r="C32" s="18"/>
      <c r="D32" s="18"/>
      <c r="E32" s="17"/>
      <c r="F32" s="19"/>
      <c r="G32" s="19"/>
      <c r="H32" s="19"/>
      <c r="I32" s="3"/>
      <c r="J32" s="4"/>
      <c r="K32" s="4"/>
    </row>
    <row r="33" spans="1:12" ht="24" thickBot="1" x14ac:dyDescent="0.3">
      <c r="A33" s="62"/>
      <c r="B33" s="21"/>
      <c r="C33" s="22"/>
      <c r="D33" s="22"/>
      <c r="E33" s="22"/>
      <c r="F33" s="209"/>
      <c r="G33" s="209"/>
      <c r="H33" s="209"/>
      <c r="I33" s="58"/>
      <c r="J33" s="21"/>
      <c r="K33" s="21"/>
      <c r="L33" s="21"/>
    </row>
    <row r="34" spans="1:12" ht="24" thickBot="1" x14ac:dyDescent="0.3">
      <c r="D34" s="89" t="s">
        <v>41</v>
      </c>
      <c r="E34" s="2" t="s">
        <v>42</v>
      </c>
      <c r="F34" s="85"/>
      <c r="G34" s="85"/>
      <c r="H34" s="85"/>
      <c r="J34" s="21"/>
      <c r="K34" s="21"/>
      <c r="L34" s="21"/>
    </row>
    <row r="35" spans="1:12" ht="23.25" x14ac:dyDescent="0.25">
      <c r="D35" s="169">
        <v>1991</v>
      </c>
      <c r="E35" s="170">
        <v>51720</v>
      </c>
      <c r="F35" s="84"/>
      <c r="G35" s="84"/>
      <c r="H35" s="84"/>
      <c r="J35" s="21"/>
      <c r="K35" s="21"/>
      <c r="L35" s="21"/>
    </row>
    <row r="36" spans="1:12" ht="23.25" x14ac:dyDescent="0.25">
      <c r="D36" s="83">
        <v>1992</v>
      </c>
      <c r="E36" s="86">
        <v>65190</v>
      </c>
      <c r="F36" s="84"/>
      <c r="G36" s="84"/>
      <c r="H36" s="84"/>
      <c r="J36" s="21"/>
      <c r="K36" s="21"/>
      <c r="L36" s="21"/>
    </row>
    <row r="37" spans="1:12" ht="23.25" x14ac:dyDescent="0.25">
      <c r="D37" s="83">
        <v>1993</v>
      </c>
      <c r="E37" s="86">
        <v>81510</v>
      </c>
      <c r="F37" s="84"/>
      <c r="G37" s="84"/>
      <c r="H37" s="84"/>
      <c r="J37" s="21"/>
      <c r="K37" s="21"/>
      <c r="L37" s="21"/>
    </row>
    <row r="38" spans="1:12" ht="23.25" x14ac:dyDescent="0.25">
      <c r="D38" s="83">
        <v>1994</v>
      </c>
      <c r="E38" s="86">
        <v>98700</v>
      </c>
      <c r="F38" s="84"/>
      <c r="G38" s="84"/>
      <c r="H38" s="84"/>
      <c r="J38" s="21"/>
      <c r="K38" s="21"/>
      <c r="L38" s="21"/>
    </row>
    <row r="39" spans="1:12" ht="23.25" x14ac:dyDescent="0.25">
      <c r="D39" s="83">
        <v>1995</v>
      </c>
      <c r="E39" s="86">
        <v>118933</v>
      </c>
      <c r="F39" s="84"/>
      <c r="G39" s="84"/>
      <c r="H39" s="84"/>
      <c r="J39" s="21"/>
      <c r="K39" s="21"/>
      <c r="L39" s="21"/>
    </row>
    <row r="40" spans="1:12" ht="23.25" x14ac:dyDescent="0.25">
      <c r="D40" s="83">
        <v>1996</v>
      </c>
      <c r="E40" s="86">
        <v>142125</v>
      </c>
      <c r="F40" s="84"/>
      <c r="G40" s="84"/>
      <c r="H40" s="84"/>
      <c r="J40" s="21"/>
      <c r="K40" s="21"/>
      <c r="L40" s="21"/>
    </row>
    <row r="41" spans="1:12" ht="15" customHeight="1" x14ac:dyDescent="0.25">
      <c r="D41" s="83">
        <v>1997</v>
      </c>
      <c r="E41" s="86">
        <v>172005</v>
      </c>
      <c r="F41" s="84"/>
      <c r="G41" s="84"/>
      <c r="H41" s="84"/>
    </row>
    <row r="42" spans="1:12" ht="15" customHeight="1" x14ac:dyDescent="0.25">
      <c r="D42" s="32">
        <v>1998</v>
      </c>
      <c r="E42" s="87">
        <v>203826</v>
      </c>
      <c r="F42" s="84"/>
      <c r="G42" s="84"/>
      <c r="H42" s="84"/>
    </row>
    <row r="43" spans="1:12" ht="15" customHeight="1" x14ac:dyDescent="0.25">
      <c r="D43" s="32">
        <v>1999</v>
      </c>
      <c r="E43" s="87">
        <v>236460</v>
      </c>
      <c r="F43" s="84"/>
      <c r="G43" s="84"/>
      <c r="H43" s="84"/>
    </row>
    <row r="44" spans="1:12" ht="15" customHeight="1" x14ac:dyDescent="0.25">
      <c r="D44" s="32">
        <v>2000</v>
      </c>
      <c r="E44" s="87">
        <v>260100</v>
      </c>
      <c r="F44" s="84"/>
      <c r="G44" s="84"/>
      <c r="H44" s="84"/>
    </row>
    <row r="45" spans="1:12" ht="15" customHeight="1" x14ac:dyDescent="0.25">
      <c r="D45" s="32">
        <v>2001</v>
      </c>
      <c r="E45" s="87">
        <v>286000</v>
      </c>
      <c r="F45" s="84"/>
      <c r="G45" s="84"/>
      <c r="H45" s="84"/>
    </row>
    <row r="46" spans="1:12" ht="15" customHeight="1" x14ac:dyDescent="0.25">
      <c r="D46" s="32">
        <v>2002</v>
      </c>
      <c r="E46" s="87">
        <v>309000</v>
      </c>
      <c r="F46" s="84"/>
      <c r="G46" s="84"/>
      <c r="H46" s="84"/>
    </row>
    <row r="47" spans="1:12" ht="15" customHeight="1" x14ac:dyDescent="0.25">
      <c r="D47" s="32">
        <v>2003</v>
      </c>
      <c r="E47" s="87">
        <v>332000</v>
      </c>
      <c r="F47" s="84"/>
      <c r="G47" s="84"/>
      <c r="H47" s="84"/>
    </row>
    <row r="48" spans="1:12" ht="15" customHeight="1" x14ac:dyDescent="0.25">
      <c r="D48" s="32">
        <v>2004</v>
      </c>
      <c r="E48" s="87">
        <v>358000</v>
      </c>
      <c r="F48" s="84"/>
      <c r="G48" s="84"/>
      <c r="H48" s="84"/>
    </row>
    <row r="49" spans="4:8" ht="15" customHeight="1" x14ac:dyDescent="0.25">
      <c r="D49" s="32">
        <v>2005</v>
      </c>
      <c r="E49" s="87">
        <v>381500</v>
      </c>
      <c r="F49" s="84"/>
      <c r="G49" s="84"/>
      <c r="H49" s="84"/>
    </row>
    <row r="50" spans="4:8" ht="15" customHeight="1" x14ac:dyDescent="0.25">
      <c r="D50" s="32">
        <v>2006</v>
      </c>
      <c r="E50" s="87">
        <v>408000</v>
      </c>
      <c r="F50" s="84"/>
      <c r="G50" s="84"/>
      <c r="H50" s="84"/>
    </row>
    <row r="51" spans="4:8" ht="15" customHeight="1" x14ac:dyDescent="0.25">
      <c r="D51" s="32">
        <v>2007</v>
      </c>
      <c r="E51" s="87">
        <v>433700</v>
      </c>
      <c r="F51" s="84"/>
      <c r="G51" s="84"/>
      <c r="H51" s="84"/>
    </row>
    <row r="52" spans="4:8" ht="15" customHeight="1" x14ac:dyDescent="0.25">
      <c r="D52" s="32">
        <v>2008</v>
      </c>
      <c r="E52" s="87">
        <v>461500</v>
      </c>
      <c r="F52" s="84"/>
      <c r="G52" s="84"/>
      <c r="H52" s="84"/>
    </row>
    <row r="53" spans="4:8" ht="15" customHeight="1" x14ac:dyDescent="0.25">
      <c r="D53" s="32">
        <v>2009</v>
      </c>
      <c r="E53" s="87">
        <v>496900</v>
      </c>
      <c r="F53" s="84"/>
      <c r="G53" s="84"/>
      <c r="H53" s="84"/>
    </row>
    <row r="54" spans="4:8" ht="15" customHeight="1" x14ac:dyDescent="0.25">
      <c r="D54" s="32">
        <v>2010</v>
      </c>
      <c r="E54" s="87">
        <v>515000</v>
      </c>
      <c r="F54" s="84"/>
      <c r="G54" s="84"/>
      <c r="H54" s="84"/>
    </row>
    <row r="55" spans="4:8" ht="15" customHeight="1" x14ac:dyDescent="0.25">
      <c r="D55" s="32">
        <v>2011</v>
      </c>
      <c r="E55" s="87">
        <v>535600</v>
      </c>
      <c r="F55" s="84"/>
      <c r="G55" s="84"/>
      <c r="H55" s="84"/>
    </row>
    <row r="56" spans="4:8" ht="15" customHeight="1" x14ac:dyDescent="0.25">
      <c r="D56" s="32">
        <v>2012</v>
      </c>
      <c r="E56" s="87">
        <v>566700</v>
      </c>
      <c r="F56" s="84"/>
      <c r="G56" s="84"/>
      <c r="H56" s="84"/>
    </row>
    <row r="57" spans="4:8" ht="15" customHeight="1" x14ac:dyDescent="0.25">
      <c r="D57" s="32">
        <v>2013</v>
      </c>
      <c r="E57" s="87">
        <v>589500</v>
      </c>
      <c r="F57" s="84"/>
      <c r="G57" s="84"/>
      <c r="H57" s="84"/>
    </row>
    <row r="58" spans="4:8" ht="15" customHeight="1" x14ac:dyDescent="0.25">
      <c r="D58" s="32">
        <v>2014</v>
      </c>
      <c r="E58" s="87">
        <v>616000</v>
      </c>
      <c r="F58" s="84"/>
      <c r="G58" s="84"/>
      <c r="H58" s="84"/>
    </row>
    <row r="59" spans="4:8" ht="15" customHeight="1" x14ac:dyDescent="0.25">
      <c r="D59" s="32">
        <v>2015</v>
      </c>
      <c r="E59" s="87">
        <v>644350</v>
      </c>
      <c r="F59" s="84"/>
      <c r="G59" s="84"/>
      <c r="H59" s="84"/>
    </row>
    <row r="60" spans="4:8" ht="15" customHeight="1" x14ac:dyDescent="0.25">
      <c r="D60" s="32">
        <v>2016</v>
      </c>
      <c r="E60" s="87">
        <v>689455</v>
      </c>
      <c r="F60" s="84"/>
      <c r="G60" s="84"/>
      <c r="H60" s="84"/>
    </row>
    <row r="61" spans="4:8" ht="15" customHeight="1" x14ac:dyDescent="0.25">
      <c r="D61" s="32">
        <v>2017</v>
      </c>
      <c r="E61" s="87">
        <v>737717</v>
      </c>
      <c r="F61" s="84"/>
      <c r="G61" s="84"/>
      <c r="H61" s="84"/>
    </row>
    <row r="62" spans="4:8" ht="15" customHeight="1" x14ac:dyDescent="0.25">
      <c r="D62" s="32">
        <v>2018</v>
      </c>
      <c r="E62" s="87">
        <v>781242</v>
      </c>
      <c r="F62" s="84"/>
      <c r="G62" s="84"/>
      <c r="H62" s="84"/>
    </row>
    <row r="63" spans="4:8" ht="15" customHeight="1" x14ac:dyDescent="0.25">
      <c r="D63" s="32">
        <v>2019</v>
      </c>
      <c r="E63" s="87">
        <v>828116</v>
      </c>
      <c r="F63" s="84"/>
      <c r="G63" s="84"/>
      <c r="H63" s="84"/>
    </row>
    <row r="64" spans="4:8" ht="15" customHeight="1" x14ac:dyDescent="0.25">
      <c r="D64" s="32">
        <v>2020</v>
      </c>
      <c r="E64" s="87">
        <v>877803</v>
      </c>
      <c r="F64" s="84"/>
      <c r="G64" s="84"/>
      <c r="H64" s="84"/>
    </row>
    <row r="65" spans="4:8" ht="15" customHeight="1" thickBot="1" x14ac:dyDescent="0.3">
      <c r="D65" s="33">
        <v>2021</v>
      </c>
      <c r="E65" s="88">
        <v>908526</v>
      </c>
      <c r="F65" s="84"/>
      <c r="G65" s="84"/>
      <c r="H65" s="84"/>
    </row>
    <row r="66" spans="4:8" ht="15" customHeight="1" thickBot="1" x14ac:dyDescent="0.3">
      <c r="D66" s="33">
        <v>2022</v>
      </c>
      <c r="E66" s="88">
        <v>1000000</v>
      </c>
    </row>
  </sheetData>
  <sheetProtection formatCells="0" formatColumns="0" formatRows="0" insertColumns="0" insertRows="0" insertHyperlinks="0" deleteColumns="0" deleteRows="0" sort="0" autoFilter="0" pivotTables="0"/>
  <mergeCells count="26">
    <mergeCell ref="F33:H33"/>
    <mergeCell ref="B15:C15"/>
    <mergeCell ref="B16:C16"/>
    <mergeCell ref="I18:J18"/>
    <mergeCell ref="A30:I30"/>
    <mergeCell ref="A18:E18"/>
    <mergeCell ref="A1:L1"/>
    <mergeCell ref="A2:L2"/>
    <mergeCell ref="A3:L3"/>
    <mergeCell ref="A4:L4"/>
    <mergeCell ref="A8:D8"/>
    <mergeCell ref="E8:L11"/>
    <mergeCell ref="A11:B11"/>
    <mergeCell ref="C11:D11"/>
    <mergeCell ref="A10:B10"/>
    <mergeCell ref="C10:D10"/>
    <mergeCell ref="A12:F12"/>
    <mergeCell ref="B25:C25"/>
    <mergeCell ref="J12:J13"/>
    <mergeCell ref="G25:I25"/>
    <mergeCell ref="L12:L13"/>
    <mergeCell ref="B13:C13"/>
    <mergeCell ref="I15:I16"/>
    <mergeCell ref="K12:K13"/>
    <mergeCell ref="G24:I24"/>
    <mergeCell ref="A24:C24"/>
  </mergeCells>
  <conditionalFormatting sqref="L18">
    <cfRule type="containsText" dxfId="51" priority="327" operator="containsText" text="NO CUMPLE">
      <formula>NOT(ISERROR(SEARCH("NO CUMPLE",L18)))</formula>
    </cfRule>
    <cfRule type="containsText" dxfId="50" priority="328" operator="containsText" text="CUMPLE">
      <formula>NOT(ISERROR(SEARCH("CUMPLE",L18)))</formula>
    </cfRule>
  </conditionalFormatting>
  <dataValidations count="1">
    <dataValidation type="list" allowBlank="1" showInputMessage="1" showErrorMessage="1" sqref="L18">
      <formula1>$N$3:$N$4</formula1>
    </dataValidation>
  </dataValidations>
  <pageMargins left="0.7" right="0.7" top="0.75" bottom="0.75" header="0.51180555555555496" footer="0.51180555555555496"/>
  <pageSetup scale="56" firstPageNumber="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63"/>
  <sheetViews>
    <sheetView topLeftCell="A4" zoomScale="40" zoomScaleNormal="40" zoomScaleSheetLayoutView="55" zoomScalePageLayoutView="70" workbookViewId="0">
      <selection activeCell="E20" sqref="E20"/>
    </sheetView>
  </sheetViews>
  <sheetFormatPr baseColWidth="10" defaultColWidth="9.140625" defaultRowHeight="15" x14ac:dyDescent="0.25"/>
  <cols>
    <col min="1" max="1" width="74" style="9" customWidth="1"/>
    <col min="2" max="2" width="41.5703125" style="9" customWidth="1"/>
    <col min="3" max="3" width="51" style="9" customWidth="1"/>
    <col min="4" max="5" width="34.28515625" style="9" customWidth="1"/>
    <col min="6" max="6" width="43.5703125" style="9" customWidth="1"/>
    <col min="7" max="7" width="97.42578125" style="9" customWidth="1"/>
    <col min="8" max="8" width="9.140625" style="9"/>
    <col min="9" max="9" width="17.7109375" style="9" customWidth="1"/>
    <col min="10" max="16" width="9.140625" style="9"/>
    <col min="17" max="17" width="91" style="9" customWidth="1"/>
    <col min="18" max="18" width="79.28515625" style="9" customWidth="1"/>
    <col min="19" max="19" width="48.85546875" style="9" customWidth="1"/>
    <col min="20" max="16384" width="9.140625" style="9"/>
  </cols>
  <sheetData>
    <row r="1" spans="1:17" s="8" customFormat="1" ht="59.25" customHeight="1" x14ac:dyDescent="0.25">
      <c r="A1" s="171" t="s">
        <v>0</v>
      </c>
      <c r="B1" s="172"/>
      <c r="C1" s="172"/>
      <c r="D1" s="172"/>
      <c r="E1" s="172"/>
      <c r="F1" s="172"/>
      <c r="G1" s="186"/>
    </row>
    <row r="2" spans="1:17" ht="35.25" customHeight="1" x14ac:dyDescent="0.25">
      <c r="A2" s="173" t="s">
        <v>1</v>
      </c>
      <c r="B2" s="173"/>
      <c r="C2" s="173"/>
      <c r="D2" s="173"/>
      <c r="E2" s="173"/>
      <c r="F2" s="173"/>
      <c r="G2" s="173"/>
    </row>
    <row r="3" spans="1:17" ht="35.25" customHeight="1" x14ac:dyDescent="0.25">
      <c r="A3" s="187" t="s">
        <v>11</v>
      </c>
      <c r="B3" s="187"/>
      <c r="C3" s="187"/>
      <c r="D3" s="187"/>
      <c r="E3" s="187"/>
      <c r="F3" s="187"/>
      <c r="G3" s="187"/>
      <c r="I3" s="10" t="s">
        <v>12</v>
      </c>
    </row>
    <row r="4" spans="1:17" ht="27.75" customHeight="1" x14ac:dyDescent="0.25">
      <c r="A4" s="188"/>
      <c r="B4" s="188"/>
      <c r="C4" s="188"/>
      <c r="D4" s="188"/>
      <c r="E4" s="188"/>
      <c r="F4" s="188"/>
      <c r="G4" s="188"/>
      <c r="I4" s="10" t="s">
        <v>13</v>
      </c>
    </row>
    <row r="5" spans="1:17" ht="15.75" x14ac:dyDescent="0.25">
      <c r="A5" s="3"/>
      <c r="B5" s="3"/>
      <c r="C5" s="3"/>
      <c r="D5" s="3"/>
      <c r="E5" s="3"/>
      <c r="F5" s="3"/>
      <c r="G5" s="5"/>
    </row>
    <row r="6" spans="1:17" ht="15.75" x14ac:dyDescent="0.25">
      <c r="A6" s="3"/>
      <c r="B6" s="3"/>
      <c r="C6" s="3"/>
      <c r="D6" s="3"/>
      <c r="E6" s="3"/>
      <c r="F6" s="3"/>
      <c r="G6" s="4"/>
      <c r="Q6" s="7"/>
    </row>
    <row r="7" spans="1:17" ht="16.5" thickBot="1" x14ac:dyDescent="0.3">
      <c r="A7" s="3"/>
      <c r="B7" s="3"/>
      <c r="C7" s="3"/>
      <c r="D7" s="3"/>
      <c r="E7" s="3"/>
      <c r="F7" s="3"/>
      <c r="G7" s="4"/>
    </row>
    <row r="8" spans="1:17" ht="30.75" customHeight="1" thickBot="1" x14ac:dyDescent="0.3">
      <c r="A8" s="189">
        <v>1</v>
      </c>
      <c r="B8" s="190"/>
      <c r="C8" s="190"/>
      <c r="D8" s="191"/>
      <c r="E8" s="192" t="str">
        <f>+'LISTA DE OFERENTES'!B4</f>
        <v>SAVIMAC SAS</v>
      </c>
      <c r="F8" s="193"/>
      <c r="G8" s="194"/>
    </row>
    <row r="9" spans="1:17" ht="50.25" customHeight="1" thickBot="1" x14ac:dyDescent="0.3">
      <c r="A9" s="217"/>
      <c r="B9" s="218"/>
      <c r="C9" s="218"/>
      <c r="D9" s="219"/>
      <c r="E9" s="195"/>
      <c r="F9" s="196"/>
      <c r="G9" s="197"/>
    </row>
    <row r="10" spans="1:17" ht="55.5" customHeight="1" x14ac:dyDescent="0.25">
      <c r="A10" s="174" t="s">
        <v>43</v>
      </c>
      <c r="B10" s="175"/>
      <c r="C10" s="175"/>
      <c r="D10" s="175"/>
      <c r="E10" s="175"/>
      <c r="F10" s="175"/>
      <c r="G10" s="180" t="s">
        <v>22</v>
      </c>
    </row>
    <row r="11" spans="1:17" ht="77.25" customHeight="1" x14ac:dyDescent="0.25">
      <c r="A11" s="46" t="s">
        <v>44</v>
      </c>
      <c r="B11" s="182" t="s">
        <v>3</v>
      </c>
      <c r="C11" s="183"/>
      <c r="D11" s="47" t="s">
        <v>19</v>
      </c>
      <c r="E11" s="47" t="s">
        <v>45</v>
      </c>
      <c r="F11" s="47" t="s">
        <v>46</v>
      </c>
      <c r="G11" s="181"/>
    </row>
    <row r="12" spans="1:17" ht="15.75" x14ac:dyDescent="0.25">
      <c r="A12" s="50"/>
      <c r="B12" s="51"/>
      <c r="C12" s="51"/>
      <c r="D12" s="51"/>
      <c r="E12" s="51"/>
      <c r="F12" s="51"/>
      <c r="G12" s="52"/>
    </row>
    <row r="13" spans="1:17" s="149" customFormat="1" ht="218.25" customHeight="1" x14ac:dyDescent="0.25">
      <c r="A13" s="166" t="s">
        <v>47</v>
      </c>
      <c r="B13" s="210" t="s">
        <v>48</v>
      </c>
      <c r="C13" s="211"/>
      <c r="D13" s="164">
        <v>26</v>
      </c>
      <c r="E13" s="165">
        <v>6</v>
      </c>
      <c r="F13" s="167" t="s">
        <v>49</v>
      </c>
      <c r="G13" s="160" t="s">
        <v>12</v>
      </c>
    </row>
    <row r="14" spans="1:17" s="149" customFormat="1" ht="155.25" customHeight="1" x14ac:dyDescent="0.25">
      <c r="A14" s="166" t="s">
        <v>50</v>
      </c>
      <c r="B14" s="210" t="s">
        <v>9</v>
      </c>
      <c r="C14" s="211"/>
      <c r="D14" s="164">
        <v>16</v>
      </c>
      <c r="E14" s="165">
        <v>5.52</v>
      </c>
      <c r="F14" s="167" t="s">
        <v>49</v>
      </c>
      <c r="G14" s="160" t="s">
        <v>12</v>
      </c>
    </row>
    <row r="15" spans="1:17" s="13" customFormat="1" ht="15.75" x14ac:dyDescent="0.25">
      <c r="A15" s="61"/>
      <c r="B15" s="61"/>
      <c r="C15" s="61"/>
      <c r="D15" s="62"/>
      <c r="E15" s="63"/>
      <c r="F15" s="64"/>
      <c r="G15" s="66"/>
    </row>
    <row r="16" spans="1:17" ht="15.75" x14ac:dyDescent="0.25">
      <c r="A16" s="3"/>
      <c r="B16" s="3"/>
      <c r="C16" s="3"/>
      <c r="D16" s="3"/>
      <c r="E16" s="3"/>
      <c r="F16" s="3"/>
      <c r="G16" s="4"/>
    </row>
    <row r="17" spans="1:14" ht="15.75" x14ac:dyDescent="0.25">
      <c r="A17" s="3"/>
      <c r="B17" s="3"/>
      <c r="C17" s="3"/>
      <c r="D17" s="3"/>
      <c r="E17" s="3"/>
      <c r="F17" s="3"/>
      <c r="G17" s="4"/>
    </row>
    <row r="18" spans="1:14" ht="15.75" x14ac:dyDescent="0.25">
      <c r="A18" s="3"/>
      <c r="B18" s="3"/>
      <c r="C18" s="3"/>
      <c r="D18" s="3"/>
      <c r="E18" s="3"/>
      <c r="F18" s="3"/>
      <c r="G18" s="4"/>
    </row>
    <row r="19" spans="1:14" ht="73.5" customHeight="1" x14ac:dyDescent="0.25">
      <c r="A19" s="3"/>
      <c r="B19" s="3"/>
      <c r="C19" s="3"/>
      <c r="D19" s="3"/>
      <c r="E19" s="3"/>
      <c r="F19" s="3"/>
      <c r="G19" s="4"/>
    </row>
    <row r="20" spans="1:14" ht="15.75" x14ac:dyDescent="0.25">
      <c r="A20" s="6"/>
      <c r="B20" s="6"/>
      <c r="C20" s="6"/>
      <c r="D20" s="6"/>
      <c r="E20" s="3"/>
      <c r="F20" s="3"/>
      <c r="G20" s="4"/>
    </row>
    <row r="21" spans="1:14" ht="15.75" x14ac:dyDescent="0.25">
      <c r="A21" s="206" t="s">
        <v>37</v>
      </c>
      <c r="B21" s="207"/>
      <c r="C21" s="208"/>
      <c r="D21" s="34" t="s">
        <v>38</v>
      </c>
      <c r="E21" s="90"/>
      <c r="F21" s="3"/>
    </row>
    <row r="22" spans="1:14" ht="21" x14ac:dyDescent="0.25">
      <c r="A22" s="60" t="s">
        <v>39</v>
      </c>
      <c r="B22" s="176">
        <v>160000000</v>
      </c>
      <c r="C22" s="176"/>
      <c r="D22" s="14">
        <f>+B22/E63</f>
        <v>160</v>
      </c>
      <c r="E22" s="91"/>
      <c r="F22" s="67"/>
    </row>
    <row r="23" spans="1:14" ht="21" x14ac:dyDescent="0.25">
      <c r="A23" s="15"/>
      <c r="B23" s="16"/>
      <c r="C23" s="17"/>
      <c r="D23" s="18"/>
      <c r="E23" s="18"/>
      <c r="F23" s="17"/>
      <c r="G23" s="4"/>
    </row>
    <row r="24" spans="1:14" s="55" customFormat="1" ht="15" customHeight="1" x14ac:dyDescent="0.2">
      <c r="H24" s="59"/>
      <c r="I24" s="59"/>
      <c r="J24" s="59"/>
      <c r="K24" s="59"/>
      <c r="L24" s="59"/>
      <c r="M24" s="59"/>
      <c r="N24" s="59"/>
    </row>
    <row r="25" spans="1:14" s="55" customFormat="1" ht="23.25" customHeight="1" x14ac:dyDescent="0.2">
      <c r="H25" s="59"/>
      <c r="I25" s="59"/>
      <c r="J25" s="59"/>
      <c r="K25" s="59"/>
      <c r="L25" s="59"/>
      <c r="M25" s="59"/>
      <c r="N25" s="59"/>
    </row>
    <row r="26" spans="1:14" s="55" customFormat="1" ht="23.25" customHeight="1" x14ac:dyDescent="0.2">
      <c r="H26" s="59"/>
      <c r="I26" s="59"/>
      <c r="J26" s="59"/>
      <c r="K26" s="59"/>
      <c r="L26" s="59"/>
      <c r="M26" s="59"/>
      <c r="N26" s="59"/>
    </row>
    <row r="27" spans="1:14" s="55" customFormat="1" ht="78" customHeight="1" x14ac:dyDescent="0.2">
      <c r="A27" s="213" t="s">
        <v>40</v>
      </c>
      <c r="B27" s="214"/>
      <c r="C27" s="214"/>
      <c r="D27" s="214"/>
      <c r="E27" s="214"/>
      <c r="F27" s="214"/>
      <c r="G27" s="59"/>
      <c r="H27" s="59"/>
      <c r="I27" s="59"/>
      <c r="J27" s="59"/>
      <c r="K27" s="59"/>
      <c r="L27" s="59"/>
    </row>
    <row r="28" spans="1:14" s="55" customFormat="1" ht="23.25" x14ac:dyDescent="0.2">
      <c r="A28" s="69"/>
      <c r="B28" s="69"/>
      <c r="C28" s="59"/>
      <c r="D28" s="1"/>
      <c r="E28" s="1"/>
      <c r="F28" s="58"/>
      <c r="G28" s="21"/>
    </row>
    <row r="29" spans="1:14" ht="21" x14ac:dyDescent="0.25">
      <c r="A29" s="20"/>
      <c r="B29" s="17"/>
      <c r="C29" s="18"/>
      <c r="D29" s="18"/>
      <c r="E29" s="17"/>
      <c r="F29" s="19"/>
    </row>
    <row r="30" spans="1:14" ht="24" thickBot="1" x14ac:dyDescent="0.3">
      <c r="A30" s="62"/>
      <c r="B30" s="21"/>
      <c r="C30" s="22"/>
      <c r="D30" s="22"/>
      <c r="E30" s="22"/>
      <c r="F30" s="58"/>
      <c r="G30" s="21"/>
    </row>
    <row r="31" spans="1:14" ht="24" thickBot="1" x14ac:dyDescent="0.3">
      <c r="D31" s="89" t="s">
        <v>41</v>
      </c>
      <c r="E31" s="2" t="s">
        <v>42</v>
      </c>
      <c r="F31" s="85"/>
      <c r="G31" s="21"/>
    </row>
    <row r="32" spans="1:14" ht="23.25" x14ac:dyDescent="0.25">
      <c r="D32" s="169">
        <v>1991</v>
      </c>
      <c r="E32" s="170">
        <v>51720</v>
      </c>
      <c r="F32" s="84"/>
      <c r="G32" s="21"/>
    </row>
    <row r="33" spans="4:7" ht="23.25" x14ac:dyDescent="0.25">
      <c r="D33" s="83">
        <v>1992</v>
      </c>
      <c r="E33" s="86">
        <v>65190</v>
      </c>
      <c r="F33" s="84"/>
      <c r="G33" s="21"/>
    </row>
    <row r="34" spans="4:7" ht="23.25" x14ac:dyDescent="0.25">
      <c r="D34" s="83">
        <v>1993</v>
      </c>
      <c r="E34" s="86">
        <v>81510</v>
      </c>
      <c r="F34" s="84"/>
      <c r="G34" s="21"/>
    </row>
    <row r="35" spans="4:7" ht="23.25" x14ac:dyDescent="0.25">
      <c r="D35" s="83">
        <v>1994</v>
      </c>
      <c r="E35" s="86">
        <v>98700</v>
      </c>
      <c r="F35" s="84"/>
      <c r="G35" s="21"/>
    </row>
    <row r="36" spans="4:7" ht="23.25" x14ac:dyDescent="0.25">
      <c r="D36" s="83">
        <v>1995</v>
      </c>
      <c r="E36" s="86">
        <v>118933</v>
      </c>
      <c r="F36" s="84"/>
      <c r="G36" s="21"/>
    </row>
    <row r="37" spans="4:7" ht="23.25" x14ac:dyDescent="0.25">
      <c r="D37" s="83">
        <v>1996</v>
      </c>
      <c r="E37" s="86">
        <v>142125</v>
      </c>
      <c r="F37" s="84"/>
      <c r="G37" s="21"/>
    </row>
    <row r="38" spans="4:7" ht="15" customHeight="1" x14ac:dyDescent="0.25">
      <c r="D38" s="83">
        <v>1997</v>
      </c>
      <c r="E38" s="86">
        <v>172005</v>
      </c>
      <c r="F38" s="84"/>
    </row>
    <row r="39" spans="4:7" ht="15" customHeight="1" x14ac:dyDescent="0.25">
      <c r="D39" s="32">
        <v>1998</v>
      </c>
      <c r="E39" s="87">
        <v>203826</v>
      </c>
      <c r="F39" s="84"/>
    </row>
    <row r="40" spans="4:7" ht="15" customHeight="1" x14ac:dyDescent="0.25">
      <c r="D40" s="32">
        <v>1999</v>
      </c>
      <c r="E40" s="87">
        <v>236460</v>
      </c>
      <c r="F40" s="84"/>
    </row>
    <row r="41" spans="4:7" ht="15" customHeight="1" x14ac:dyDescent="0.25">
      <c r="D41" s="32">
        <v>2000</v>
      </c>
      <c r="E41" s="87">
        <v>260100</v>
      </c>
      <c r="F41" s="84"/>
    </row>
    <row r="42" spans="4:7" ht="15" customHeight="1" x14ac:dyDescent="0.25">
      <c r="D42" s="32">
        <v>2001</v>
      </c>
      <c r="E42" s="87">
        <v>286000</v>
      </c>
      <c r="F42" s="84"/>
    </row>
    <row r="43" spans="4:7" ht="15" customHeight="1" x14ac:dyDescent="0.25">
      <c r="D43" s="32">
        <v>2002</v>
      </c>
      <c r="E43" s="87">
        <v>309000</v>
      </c>
      <c r="F43" s="84"/>
    </row>
    <row r="44" spans="4:7" ht="15" customHeight="1" x14ac:dyDescent="0.25">
      <c r="D44" s="32">
        <v>2003</v>
      </c>
      <c r="E44" s="87">
        <v>332000</v>
      </c>
      <c r="F44" s="84"/>
    </row>
    <row r="45" spans="4:7" ht="15" customHeight="1" x14ac:dyDescent="0.25">
      <c r="D45" s="32">
        <v>2004</v>
      </c>
      <c r="E45" s="87">
        <v>358000</v>
      </c>
      <c r="F45" s="84"/>
    </row>
    <row r="46" spans="4:7" ht="15" customHeight="1" x14ac:dyDescent="0.25">
      <c r="D46" s="32">
        <v>2005</v>
      </c>
      <c r="E46" s="87">
        <v>381500</v>
      </c>
      <c r="F46" s="84"/>
    </row>
    <row r="47" spans="4:7" ht="15" customHeight="1" x14ac:dyDescent="0.25">
      <c r="D47" s="32">
        <v>2006</v>
      </c>
      <c r="E47" s="87">
        <v>408000</v>
      </c>
      <c r="F47" s="84"/>
    </row>
    <row r="48" spans="4:7" ht="15" customHeight="1" x14ac:dyDescent="0.25">
      <c r="D48" s="32">
        <v>2007</v>
      </c>
      <c r="E48" s="87">
        <v>433700</v>
      </c>
      <c r="F48" s="84"/>
    </row>
    <row r="49" spans="4:6" ht="15" customHeight="1" x14ac:dyDescent="0.25">
      <c r="D49" s="32">
        <v>2008</v>
      </c>
      <c r="E49" s="87">
        <v>461500</v>
      </c>
      <c r="F49" s="84"/>
    </row>
    <row r="50" spans="4:6" ht="15" customHeight="1" x14ac:dyDescent="0.25">
      <c r="D50" s="32">
        <v>2009</v>
      </c>
      <c r="E50" s="87">
        <v>496900</v>
      </c>
      <c r="F50" s="84"/>
    </row>
    <row r="51" spans="4:6" ht="15" customHeight="1" x14ac:dyDescent="0.25">
      <c r="D51" s="32">
        <v>2010</v>
      </c>
      <c r="E51" s="87">
        <v>515000</v>
      </c>
      <c r="F51" s="84"/>
    </row>
    <row r="52" spans="4:6" ht="15" customHeight="1" x14ac:dyDescent="0.25">
      <c r="D52" s="32">
        <v>2011</v>
      </c>
      <c r="E52" s="87">
        <v>535600</v>
      </c>
      <c r="F52" s="84"/>
    </row>
    <row r="53" spans="4:6" ht="15" customHeight="1" x14ac:dyDescent="0.25">
      <c r="D53" s="32">
        <v>2012</v>
      </c>
      <c r="E53" s="87">
        <v>566700</v>
      </c>
      <c r="F53" s="84"/>
    </row>
    <row r="54" spans="4:6" ht="15" customHeight="1" x14ac:dyDescent="0.25">
      <c r="D54" s="32">
        <v>2013</v>
      </c>
      <c r="E54" s="87">
        <v>589500</v>
      </c>
      <c r="F54" s="84"/>
    </row>
    <row r="55" spans="4:6" ht="15" customHeight="1" x14ac:dyDescent="0.25">
      <c r="D55" s="32">
        <v>2014</v>
      </c>
      <c r="E55" s="87">
        <v>616000</v>
      </c>
      <c r="F55" s="84"/>
    </row>
    <row r="56" spans="4:6" ht="15" customHeight="1" x14ac:dyDescent="0.25">
      <c r="D56" s="32">
        <v>2015</v>
      </c>
      <c r="E56" s="87">
        <v>644350</v>
      </c>
      <c r="F56" s="84"/>
    </row>
    <row r="57" spans="4:6" ht="15" customHeight="1" x14ac:dyDescent="0.25">
      <c r="D57" s="32">
        <v>2016</v>
      </c>
      <c r="E57" s="87">
        <v>689455</v>
      </c>
      <c r="F57" s="84"/>
    </row>
    <row r="58" spans="4:6" ht="15" customHeight="1" x14ac:dyDescent="0.25">
      <c r="D58" s="32">
        <v>2017</v>
      </c>
      <c r="E58" s="87">
        <v>737717</v>
      </c>
      <c r="F58" s="84"/>
    </row>
    <row r="59" spans="4:6" ht="15" customHeight="1" x14ac:dyDescent="0.25">
      <c r="D59" s="32">
        <v>2018</v>
      </c>
      <c r="E59" s="87">
        <v>781242</v>
      </c>
      <c r="F59" s="84"/>
    </row>
    <row r="60" spans="4:6" ht="15" customHeight="1" x14ac:dyDescent="0.25">
      <c r="D60" s="32">
        <v>2019</v>
      </c>
      <c r="E60" s="87">
        <v>828116</v>
      </c>
      <c r="F60" s="84"/>
    </row>
    <row r="61" spans="4:6" ht="15" customHeight="1" x14ac:dyDescent="0.25">
      <c r="D61" s="32">
        <v>2020</v>
      </c>
      <c r="E61" s="87">
        <v>877803</v>
      </c>
      <c r="F61" s="84"/>
    </row>
    <row r="62" spans="4:6" ht="15" customHeight="1" thickBot="1" x14ac:dyDescent="0.3">
      <c r="D62" s="33">
        <v>2021</v>
      </c>
      <c r="E62" s="88">
        <v>908526</v>
      </c>
      <c r="F62" s="84"/>
    </row>
    <row r="63" spans="4:6" ht="15" customHeight="1" thickBot="1" x14ac:dyDescent="0.3">
      <c r="D63" s="33">
        <v>2022</v>
      </c>
      <c r="E63" s="88">
        <v>1000000</v>
      </c>
    </row>
  </sheetData>
  <sheetProtection formatCells="0" formatColumns="0" formatRows="0" insertColumns="0" insertRows="0" insertHyperlinks="0" deleteColumns="0" deleteRows="0" sort="0" autoFilter="0" pivotTables="0"/>
  <mergeCells count="15">
    <mergeCell ref="A27:F27"/>
    <mergeCell ref="A9:D9"/>
    <mergeCell ref="A21:C21"/>
    <mergeCell ref="B22:C22"/>
    <mergeCell ref="A10:F10"/>
    <mergeCell ref="G10:G11"/>
    <mergeCell ref="B11:C11"/>
    <mergeCell ref="B13:C13"/>
    <mergeCell ref="B14:C14"/>
    <mergeCell ref="A1:G1"/>
    <mergeCell ref="A2:G2"/>
    <mergeCell ref="A3:G3"/>
    <mergeCell ref="A4:G4"/>
    <mergeCell ref="A8:D8"/>
    <mergeCell ref="E8:G9"/>
  </mergeCells>
  <pageMargins left="0.7" right="0.7" top="0.75" bottom="0.75" header="0.51180555555555496" footer="0.51180555555555496"/>
  <pageSetup scale="56" firstPageNumber="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G13"/>
  <sheetViews>
    <sheetView tabSelected="1" zoomScale="70" zoomScaleNormal="70" workbookViewId="0">
      <selection activeCell="C12" sqref="C12"/>
    </sheetView>
  </sheetViews>
  <sheetFormatPr baseColWidth="10" defaultColWidth="9.140625" defaultRowHeight="15" x14ac:dyDescent="0.25"/>
  <cols>
    <col min="1" max="1" width="4.140625" style="9" bestFit="1" customWidth="1"/>
    <col min="2" max="2" width="65.85546875" style="24" customWidth="1"/>
    <col min="3" max="3" width="17.7109375" style="9" customWidth="1"/>
    <col min="4" max="4" width="17.28515625" style="9" customWidth="1"/>
    <col min="5" max="5" width="16.42578125" style="9" customWidth="1"/>
    <col min="6" max="6" width="19.140625" style="9" customWidth="1"/>
    <col min="7" max="7" width="63.7109375" style="23" customWidth="1"/>
    <col min="8" max="16384" width="9.140625" style="9"/>
  </cols>
  <sheetData>
    <row r="1" spans="1:7" ht="31.5" customHeight="1" thickBot="1" x14ac:dyDescent="0.3">
      <c r="A1" s="220" t="s">
        <v>0</v>
      </c>
      <c r="B1" s="221"/>
      <c r="C1" s="221"/>
      <c r="D1" s="221"/>
      <c r="E1" s="221"/>
      <c r="F1" s="222"/>
      <c r="G1" s="223"/>
    </row>
    <row r="2" spans="1:7" ht="31.5" customHeight="1" thickBot="1" x14ac:dyDescent="0.3">
      <c r="A2" s="220" t="s">
        <v>51</v>
      </c>
      <c r="B2" s="221"/>
      <c r="C2" s="221"/>
      <c r="D2" s="221"/>
      <c r="E2" s="221"/>
      <c r="F2" s="222"/>
      <c r="G2" s="223"/>
    </row>
    <row r="3" spans="1:7" ht="75" customHeight="1" thickBot="1" x14ac:dyDescent="0.3">
      <c r="A3" s="224" t="s">
        <v>52</v>
      </c>
      <c r="B3" s="225"/>
      <c r="C3" s="225"/>
      <c r="D3" s="225"/>
      <c r="E3" s="225"/>
      <c r="F3" s="226"/>
      <c r="G3" s="227"/>
    </row>
    <row r="4" spans="1:7" ht="14.1" customHeight="1" thickBot="1" x14ac:dyDescent="0.3">
      <c r="A4" s="126"/>
      <c r="B4" s="31"/>
      <c r="C4" s="30"/>
      <c r="D4" s="30"/>
      <c r="E4" s="29"/>
      <c r="F4" s="28"/>
      <c r="G4" s="27"/>
    </row>
    <row r="5" spans="1:7" ht="45.75" customHeight="1" x14ac:dyDescent="0.25">
      <c r="A5" s="26"/>
      <c r="B5" s="38" t="s">
        <v>53</v>
      </c>
      <c r="C5" s="39" t="s">
        <v>54</v>
      </c>
      <c r="D5" s="39" t="s">
        <v>55</v>
      </c>
      <c r="E5" s="39" t="s">
        <v>56</v>
      </c>
      <c r="F5" s="39" t="s">
        <v>57</v>
      </c>
      <c r="G5" s="40" t="s">
        <v>58</v>
      </c>
    </row>
    <row r="6" spans="1:7" x14ac:dyDescent="0.25">
      <c r="A6" s="41">
        <v>1</v>
      </c>
      <c r="B6" s="45" t="str">
        <f>'LISTA DE OFERENTES'!B4</f>
        <v>SAVIMAC SAS</v>
      </c>
      <c r="C6" s="25" t="s">
        <v>82</v>
      </c>
      <c r="D6" s="25" t="s">
        <v>82</v>
      </c>
      <c r="E6" s="25" t="s">
        <v>82</v>
      </c>
      <c r="F6" s="25" t="s">
        <v>82</v>
      </c>
      <c r="G6" s="42"/>
    </row>
    <row r="7" spans="1:7" x14ac:dyDescent="0.25">
      <c r="A7" s="41">
        <v>2</v>
      </c>
      <c r="B7" s="45">
        <f>'LISTA DE OFERENTES'!B5</f>
        <v>0</v>
      </c>
      <c r="C7" s="25"/>
      <c r="D7" s="25"/>
      <c r="E7" s="25"/>
      <c r="F7" s="25"/>
      <c r="G7" s="43"/>
    </row>
    <row r="8" spans="1:7" x14ac:dyDescent="0.25">
      <c r="A8" s="41">
        <v>3</v>
      </c>
      <c r="B8" s="45">
        <f>'LISTA DE OFERENTES'!B6</f>
        <v>0</v>
      </c>
      <c r="C8" s="25"/>
      <c r="D8" s="25"/>
      <c r="E8" s="25"/>
      <c r="F8" s="25"/>
      <c r="G8" s="44"/>
    </row>
    <row r="9" spans="1:7" x14ac:dyDescent="0.25">
      <c r="A9" s="41">
        <v>4</v>
      </c>
      <c r="B9" s="45">
        <f>'LISTA DE OFERENTES'!B7</f>
        <v>0</v>
      </c>
      <c r="C9" s="25"/>
      <c r="D9" s="25"/>
      <c r="E9" s="25"/>
      <c r="F9" s="25"/>
      <c r="G9" s="43"/>
    </row>
    <row r="11" spans="1:7" x14ac:dyDescent="0.25">
      <c r="D11" s="161"/>
      <c r="E11" s="161"/>
      <c r="F11" s="161"/>
    </row>
    <row r="12" spans="1:7" x14ac:dyDescent="0.25">
      <c r="D12" s="205"/>
      <c r="E12" s="205"/>
      <c r="F12" s="205"/>
    </row>
    <row r="13" spans="1:7" x14ac:dyDescent="0.25">
      <c r="D13" s="179"/>
      <c r="E13" s="179"/>
      <c r="F13" s="179"/>
    </row>
  </sheetData>
  <sheetProtection formatCells="0" formatColumns="0" formatRows="0" insertColumns="0" insertRows="0" insertHyperlinks="0" deleteColumns="0" deleteRows="0" sort="0" autoFilter="0" pivotTables="0"/>
  <autoFilter ref="A5:G9"/>
  <dataConsolidate/>
  <mergeCells count="5">
    <mergeCell ref="A1:G1"/>
    <mergeCell ref="A2:G2"/>
    <mergeCell ref="A3:G3"/>
    <mergeCell ref="D12:F12"/>
    <mergeCell ref="D13:F13"/>
  </mergeCells>
  <conditionalFormatting sqref="F8">
    <cfRule type="containsText" dxfId="49" priority="393" operator="containsText" text="NO HABIL">
      <formula>NOT(ISERROR(SEARCH("NO HABIL",F8)))</formula>
    </cfRule>
    <cfRule type="containsText" dxfId="48" priority="394" operator="containsText" text="NO HABIL ">
      <formula>NOT(ISERROR(SEARCH("NO HABIL ",F8)))</formula>
    </cfRule>
  </conditionalFormatting>
  <conditionalFormatting sqref="F9">
    <cfRule type="containsText" dxfId="47" priority="389" operator="containsText" text="NO HABIL">
      <formula>NOT(ISERROR(SEARCH("NO HABIL",F9)))</formula>
    </cfRule>
    <cfRule type="containsText" dxfId="46" priority="390" operator="containsText" text="NO HABIL ">
      <formula>NOT(ISERROR(SEARCH("NO HABIL ",F9)))</formula>
    </cfRule>
  </conditionalFormatting>
  <conditionalFormatting sqref="E7:E9">
    <cfRule type="containsText" dxfId="45" priority="243" operator="containsText" text="NO HABIL">
      <formula>NOT(ISERROR(SEARCH("NO HABIL",E7)))</formula>
    </cfRule>
    <cfRule type="containsText" dxfId="44" priority="244" operator="containsText" text="NO HABIL ">
      <formula>NOT(ISERROR(SEARCH("NO HABIL ",E7)))</formula>
    </cfRule>
  </conditionalFormatting>
  <conditionalFormatting sqref="F8:F9">
    <cfRule type="containsText" dxfId="43" priority="235" operator="containsText" text="NO HABIL">
      <formula>NOT(ISERROR(SEARCH("NO HABIL",F8)))</formula>
    </cfRule>
    <cfRule type="containsText" dxfId="42" priority="236" operator="containsText" text="NO HABIL ">
      <formula>NOT(ISERROR(SEARCH("NO HABIL ",F8)))</formula>
    </cfRule>
  </conditionalFormatting>
  <conditionalFormatting sqref="E6">
    <cfRule type="containsText" dxfId="41" priority="435" operator="containsText" text="NO HABIL">
      <formula>NOT(ISERROR(SEARCH("NO HABIL",E6)))</formula>
    </cfRule>
    <cfRule type="containsText" dxfId="40" priority="436" operator="containsText" text="NO HABIL ">
      <formula>NOT(ISERROR(SEARCH("NO HABIL ",E6)))</formula>
    </cfRule>
  </conditionalFormatting>
  <conditionalFormatting sqref="C6:C9">
    <cfRule type="containsText" dxfId="39" priority="419" operator="containsText" text="NO HABIL">
      <formula>NOT(ISERROR(SEARCH("NO HABIL",C6)))</formula>
    </cfRule>
    <cfRule type="containsText" dxfId="38" priority="420" operator="containsText" text="NO HABIL ">
      <formula>NOT(ISERROR(SEARCH("NO HABIL ",C6)))</formula>
    </cfRule>
  </conditionalFormatting>
  <conditionalFormatting sqref="F6">
    <cfRule type="containsText" dxfId="37" priority="401" operator="containsText" text="NO HABIL">
      <formula>NOT(ISERROR(SEARCH("NO HABIL",F6)))</formula>
    </cfRule>
    <cfRule type="containsText" dxfId="36" priority="402" operator="containsText" text="NO HABIL ">
      <formula>NOT(ISERROR(SEARCH("NO HABIL ",F6)))</formula>
    </cfRule>
  </conditionalFormatting>
  <conditionalFormatting sqref="E8:F9 C6:C9 E7 E6:F6">
    <cfRule type="containsText" dxfId="35" priority="241" operator="containsText" text="NO HABILITADO">
      <formula>NOT(ISERROR(SEARCH("NO HABILITADO",C6)))</formula>
    </cfRule>
    <cfRule type="containsText" dxfId="34" priority="242" operator="containsText" text="HABILITADO">
      <formula>NOT(ISERROR(SEARCH("HABILITADO",C6)))</formula>
    </cfRule>
  </conditionalFormatting>
  <conditionalFormatting sqref="E7:E9">
    <cfRule type="containsText" dxfId="33" priority="239" operator="containsText" text="NO HABIL">
      <formula>NOT(ISERROR(SEARCH("NO HABIL",E7)))</formula>
    </cfRule>
    <cfRule type="containsText" dxfId="32" priority="240" operator="containsText" text="NO HABIL ">
      <formula>NOT(ISERROR(SEARCH("NO HABIL ",E7)))</formula>
    </cfRule>
  </conditionalFormatting>
  <conditionalFormatting sqref="F6">
    <cfRule type="containsText" dxfId="31" priority="237" operator="containsText" text="NO HABIL">
      <formula>NOT(ISERROR(SEARCH("NO HABIL",F6)))</formula>
    </cfRule>
    <cfRule type="containsText" dxfId="30" priority="238" operator="containsText" text="NO HABIL ">
      <formula>NOT(ISERROR(SEARCH("NO HABIL ",F6)))</formula>
    </cfRule>
  </conditionalFormatting>
  <conditionalFormatting sqref="F8:F9">
    <cfRule type="containsText" dxfId="29" priority="233" operator="containsText" text="NO HABIL">
      <formula>NOT(ISERROR(SEARCH("NO HABIL",F8)))</formula>
    </cfRule>
    <cfRule type="containsText" dxfId="28" priority="234" operator="containsText" text="NO HABIL ">
      <formula>NOT(ISERROR(SEARCH("NO HABIL ",F8)))</formula>
    </cfRule>
  </conditionalFormatting>
  <conditionalFormatting sqref="F9">
    <cfRule type="containsText" dxfId="27" priority="229" operator="containsText" text="NO HABIL">
      <formula>NOT(ISERROR(SEARCH("NO HABIL",F9)))</formula>
    </cfRule>
    <cfRule type="containsText" dxfId="26" priority="230" operator="containsText" text="NO HABIL ">
      <formula>NOT(ISERROR(SEARCH("NO HABIL ",F9)))</formula>
    </cfRule>
  </conditionalFormatting>
  <conditionalFormatting sqref="F7">
    <cfRule type="containsText" dxfId="25" priority="195" operator="containsText" text="NO HABIL">
      <formula>NOT(ISERROR(SEARCH("NO HABIL",F7)))</formula>
    </cfRule>
    <cfRule type="containsText" dxfId="24" priority="196" operator="containsText" text="NO HABIL ">
      <formula>NOT(ISERROR(SEARCH("NO HABIL ",F7)))</formula>
    </cfRule>
  </conditionalFormatting>
  <conditionalFormatting sqref="F7">
    <cfRule type="containsText" dxfId="23" priority="193" operator="containsText" text="NO HABILITADO">
      <formula>NOT(ISERROR(SEARCH("NO HABILITADO",F7)))</formula>
    </cfRule>
    <cfRule type="containsText" dxfId="22" priority="194" operator="containsText" text="HABILITADO">
      <formula>NOT(ISERROR(SEARCH("HABILITADO",F7)))</formula>
    </cfRule>
  </conditionalFormatting>
  <conditionalFormatting sqref="F7">
    <cfRule type="containsText" dxfId="21" priority="191" operator="containsText" text="NO HABIL">
      <formula>NOT(ISERROR(SEARCH("NO HABIL",F7)))</formula>
    </cfRule>
    <cfRule type="containsText" dxfId="20" priority="192" operator="containsText" text="NO HABIL ">
      <formula>NOT(ISERROR(SEARCH("NO HABIL ",F7)))</formula>
    </cfRule>
  </conditionalFormatting>
  <conditionalFormatting sqref="D8:D9">
    <cfRule type="containsText" dxfId="19" priority="189" operator="containsText" text="NO HABIL">
      <formula>NOT(ISERROR(SEARCH("NO HABIL",D8)))</formula>
    </cfRule>
    <cfRule type="containsText" dxfId="18" priority="190" operator="containsText" text="NO HABIL ">
      <formula>NOT(ISERROR(SEARCH("NO HABIL ",D8)))</formula>
    </cfRule>
  </conditionalFormatting>
  <conditionalFormatting sqref="D8:D9">
    <cfRule type="containsText" dxfId="17" priority="187" operator="containsText" text="NO HABILITADO">
      <formula>NOT(ISERROR(SEARCH("NO HABILITADO",D8)))</formula>
    </cfRule>
    <cfRule type="containsText" dxfId="16" priority="188" operator="containsText" text="HABILITADO">
      <formula>NOT(ISERROR(SEARCH("HABILITADO",D8)))</formula>
    </cfRule>
  </conditionalFormatting>
  <conditionalFormatting sqref="E6">
    <cfRule type="containsText" dxfId="15" priority="19" operator="containsText" text="NO HABIL">
      <formula>NOT(ISERROR(SEARCH("NO HABIL",E6)))</formula>
    </cfRule>
    <cfRule type="containsText" dxfId="14" priority="20" operator="containsText" text="NO HABIL ">
      <formula>NOT(ISERROR(SEARCH("NO HABIL ",E6)))</formula>
    </cfRule>
  </conditionalFormatting>
  <conditionalFormatting sqref="E6">
    <cfRule type="containsText" dxfId="13" priority="17" operator="containsText" text="NO HABIL">
      <formula>NOT(ISERROR(SEARCH("NO HABIL",E6)))</formula>
    </cfRule>
    <cfRule type="containsText" dxfId="12" priority="18" operator="containsText" text="NO HABIL ">
      <formula>NOT(ISERROR(SEARCH("NO HABIL ",E6)))</formula>
    </cfRule>
  </conditionalFormatting>
  <conditionalFormatting sqref="D7">
    <cfRule type="containsText" dxfId="11" priority="15" operator="containsText" text="NO HABIL">
      <formula>NOT(ISERROR(SEARCH("NO HABIL",D7)))</formula>
    </cfRule>
    <cfRule type="containsText" dxfId="10" priority="16" operator="containsText" text="NO HABIL ">
      <formula>NOT(ISERROR(SEARCH("NO HABIL ",D7)))</formula>
    </cfRule>
  </conditionalFormatting>
  <conditionalFormatting sqref="D7">
    <cfRule type="containsText" dxfId="9" priority="13" operator="containsText" text="NO HABILITADO">
      <formula>NOT(ISERROR(SEARCH("NO HABILITADO",D7)))</formula>
    </cfRule>
    <cfRule type="containsText" dxfId="8" priority="14" operator="containsText" text="HABILITADO">
      <formula>NOT(ISERROR(SEARCH("HABILITADO",D7)))</formula>
    </cfRule>
  </conditionalFormatting>
  <conditionalFormatting sqref="D6">
    <cfRule type="containsText" dxfId="7" priority="7" operator="containsText" text="NO HABIL">
      <formula>NOT(ISERROR(SEARCH("NO HABIL",D6)))</formula>
    </cfRule>
    <cfRule type="containsText" dxfId="6" priority="8" operator="containsText" text="NO HABIL ">
      <formula>NOT(ISERROR(SEARCH("NO HABIL ",D6)))</formula>
    </cfRule>
  </conditionalFormatting>
  <conditionalFormatting sqref="D6">
    <cfRule type="containsText" dxfId="5" priority="5" operator="containsText" text="NO HABILITADO">
      <formula>NOT(ISERROR(SEARCH("NO HABILITADO",D6)))</formula>
    </cfRule>
    <cfRule type="containsText" dxfId="4" priority="6" operator="containsText" text="HABILITADO">
      <formula>NOT(ISERROR(SEARCH("HABILITADO",D6)))</formula>
    </cfRule>
  </conditionalFormatting>
  <conditionalFormatting sqref="E6">
    <cfRule type="containsText" dxfId="3" priority="3" operator="containsText" text="NO HABIL">
      <formula>NOT(ISERROR(SEARCH("NO HABIL",E6)))</formula>
    </cfRule>
    <cfRule type="containsText" dxfId="2" priority="4" operator="containsText" text="NO HABIL ">
      <formula>NOT(ISERROR(SEARCH("NO HABIL ",E6)))</formula>
    </cfRule>
  </conditionalFormatting>
  <conditionalFormatting sqref="F6">
    <cfRule type="containsText" dxfId="1" priority="1" operator="containsText" text="NO HABIL">
      <formula>NOT(ISERROR(SEARCH("NO HABIL",F6)))</formula>
    </cfRule>
    <cfRule type="containsText" dxfId="0" priority="2" operator="containsText" text="NO HABIL ">
      <formula>NOT(ISERROR(SEARCH("NO HABIL ",F6)))</formula>
    </cfRule>
  </conditionalFormatting>
  <pageMargins left="0.70866141732283472" right="0.70866141732283472" top="0.74803149606299213" bottom="0.74803149606299213" header="0.51181102362204722" footer="0.51181102362204722"/>
  <pageSetup scale="50" firstPageNumber="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13"/>
  <sheetViews>
    <sheetView topLeftCell="D1" zoomScale="55" zoomScaleNormal="55" zoomScaleSheetLayoutView="100" zoomScalePageLayoutView="70" workbookViewId="0">
      <selection activeCell="L41" sqref="L41"/>
    </sheetView>
  </sheetViews>
  <sheetFormatPr baseColWidth="10" defaultColWidth="11.42578125" defaultRowHeight="15" x14ac:dyDescent="0.25"/>
  <cols>
    <col min="1" max="1" width="6.85546875" style="72" customWidth="1"/>
    <col min="2" max="2" width="64" style="72" customWidth="1"/>
    <col min="3" max="3" width="38.28515625" style="72" customWidth="1"/>
    <col min="4" max="4" width="40.28515625" style="72" customWidth="1"/>
    <col min="5" max="5" width="26.28515625" style="72" customWidth="1"/>
    <col min="6" max="6" width="17.85546875" style="72" customWidth="1"/>
    <col min="7" max="7" width="20.28515625" style="72" customWidth="1"/>
    <col min="8" max="8" width="15" style="72" customWidth="1"/>
    <col min="9" max="9" width="61.42578125" style="72" customWidth="1"/>
    <col min="10" max="16384" width="11.42578125" style="72"/>
  </cols>
  <sheetData>
    <row r="1" spans="1:9" ht="40.5" customHeight="1" x14ac:dyDescent="0.25">
      <c r="A1" s="228" t="s">
        <v>0</v>
      </c>
      <c r="B1" s="229"/>
      <c r="C1" s="230"/>
      <c r="D1" s="80"/>
      <c r="E1" s="70"/>
      <c r="F1" s="70"/>
      <c r="G1" s="70"/>
      <c r="H1" s="70"/>
      <c r="I1" s="71"/>
    </row>
    <row r="2" spans="1:9" ht="31.5" customHeight="1" x14ac:dyDescent="0.35">
      <c r="A2" s="231" t="s">
        <v>59</v>
      </c>
      <c r="B2" s="232"/>
      <c r="C2" s="233"/>
      <c r="D2" s="81"/>
      <c r="I2" s="73"/>
    </row>
    <row r="3" spans="1:9" ht="21" customHeight="1" x14ac:dyDescent="0.25">
      <c r="A3" s="234" t="s">
        <v>60</v>
      </c>
      <c r="B3" s="235"/>
      <c r="C3" s="236"/>
      <c r="D3" s="81"/>
      <c r="I3" s="73"/>
    </row>
    <row r="4" spans="1:9" ht="21" customHeight="1" x14ac:dyDescent="0.25">
      <c r="A4" s="234"/>
      <c r="B4" s="235"/>
      <c r="C4" s="236"/>
      <c r="D4" s="81"/>
      <c r="I4" s="73"/>
    </row>
    <row r="5" spans="1:9" ht="26.25" customHeight="1" thickBot="1" x14ac:dyDescent="0.3">
      <c r="A5" s="237"/>
      <c r="B5" s="238"/>
      <c r="C5" s="239"/>
      <c r="D5" s="82"/>
      <c r="E5" s="74"/>
      <c r="F5" s="74"/>
      <c r="G5" s="74"/>
      <c r="H5" s="74"/>
      <c r="I5" s="75"/>
    </row>
    <row r="6" spans="1:9" ht="4.5" customHeight="1" thickBot="1" x14ac:dyDescent="0.35">
      <c r="A6" s="76"/>
      <c r="B6" s="77"/>
      <c r="C6" s="78"/>
      <c r="H6" s="73"/>
    </row>
    <row r="7" spans="1:9" ht="117" customHeight="1" thickBot="1" x14ac:dyDescent="0.3">
      <c r="A7" s="240" t="s">
        <v>61</v>
      </c>
      <c r="B7" s="241"/>
      <c r="C7" s="118" t="s">
        <v>62</v>
      </c>
      <c r="D7" s="122" t="s">
        <v>63</v>
      </c>
      <c r="E7" s="125" t="s">
        <v>64</v>
      </c>
      <c r="F7" s="123" t="s">
        <v>65</v>
      </c>
      <c r="G7" s="124" t="s">
        <v>66</v>
      </c>
      <c r="H7" s="125" t="s">
        <v>67</v>
      </c>
      <c r="I7" s="122" t="s">
        <v>58</v>
      </c>
    </row>
    <row r="8" spans="1:9" x14ac:dyDescent="0.25">
      <c r="A8" s="79">
        <v>1</v>
      </c>
      <c r="B8" s="127" t="str">
        <f>+'LISTA DE OFERENTES'!B4</f>
        <v>SAVIMAC SAS</v>
      </c>
      <c r="C8" s="168">
        <v>78.75</v>
      </c>
      <c r="D8" s="128">
        <v>10</v>
      </c>
      <c r="E8" s="119">
        <v>0</v>
      </c>
      <c r="F8" s="121">
        <v>10</v>
      </c>
      <c r="G8" s="121">
        <v>1</v>
      </c>
      <c r="H8" s="129">
        <f t="shared" ref="H8" si="0">SUM(C8:G8)</f>
        <v>99.75</v>
      </c>
      <c r="I8" s="120"/>
    </row>
    <row r="11" spans="1:9" x14ac:dyDescent="0.25">
      <c r="D11" s="161"/>
      <c r="E11" s="161"/>
      <c r="F11" s="161"/>
    </row>
    <row r="12" spans="1:9" x14ac:dyDescent="0.25">
      <c r="D12" s="205"/>
      <c r="E12" s="205"/>
      <c r="F12" s="205"/>
    </row>
    <row r="13" spans="1:9" x14ac:dyDescent="0.25">
      <c r="D13" s="179"/>
      <c r="E13" s="179"/>
      <c r="F13" s="179"/>
    </row>
  </sheetData>
  <sheetProtection formatCells="0" formatColumns="0" formatRows="0" insertColumns="0" insertRows="0" insertHyperlinks="0" deleteColumns="0" deleteRows="0" sort="0" autoFilter="0" pivotTables="0"/>
  <autoFilter ref="A7:I8">
    <filterColumn colId="0" showButton="0"/>
    <sortState ref="A8:I23">
      <sortCondition ref="A7:A23"/>
    </sortState>
  </autoFilter>
  <mergeCells count="6">
    <mergeCell ref="D13:F13"/>
    <mergeCell ref="A1:C1"/>
    <mergeCell ref="A2:C2"/>
    <mergeCell ref="A3:C5"/>
    <mergeCell ref="A7:B7"/>
    <mergeCell ref="D12:F12"/>
  </mergeCells>
  <pageMargins left="0.7" right="0.7" top="0.75" bottom="0.75" header="0.3" footer="0.3"/>
  <pageSetup paperSize="9" scale="4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25"/>
  <sheetViews>
    <sheetView workbookViewId="0">
      <selection activeCell="F24" sqref="F24"/>
    </sheetView>
  </sheetViews>
  <sheetFormatPr baseColWidth="10" defaultColWidth="11.42578125" defaultRowHeight="15" x14ac:dyDescent="0.25"/>
  <cols>
    <col min="1" max="1" width="9" style="96" customWidth="1"/>
    <col min="2" max="2" width="70.5703125" style="96" bestFit="1" customWidth="1"/>
    <col min="3" max="3" width="20.28515625" style="96" hidden="1" customWidth="1"/>
    <col min="4" max="4" width="41.5703125" style="96" hidden="1" customWidth="1"/>
    <col min="5" max="5" width="41.5703125" style="96" customWidth="1"/>
    <col min="6" max="6" width="32.7109375" style="96" customWidth="1"/>
    <col min="7" max="8" width="11.42578125" style="96"/>
    <col min="9" max="9" width="15.5703125" style="96" bestFit="1" customWidth="1"/>
    <col min="10" max="16384" width="11.42578125" style="96"/>
  </cols>
  <sheetData>
    <row r="1" spans="1:7" ht="27" thickBot="1" x14ac:dyDescent="0.3">
      <c r="A1" s="242" t="s">
        <v>68</v>
      </c>
      <c r="B1" s="243"/>
      <c r="C1" s="243"/>
      <c r="D1" s="243"/>
      <c r="E1" s="244"/>
    </row>
    <row r="2" spans="1:7" ht="16.5" customHeight="1" thickBot="1" x14ac:dyDescent="0.3">
      <c r="A2" s="245" t="s">
        <v>69</v>
      </c>
      <c r="B2" s="246"/>
      <c r="C2" s="246"/>
      <c r="D2" s="246"/>
      <c r="E2" s="247"/>
      <c r="F2" s="97" t="s">
        <v>70</v>
      </c>
      <c r="G2" s="98">
        <v>78.75</v>
      </c>
    </row>
    <row r="3" spans="1:7" ht="16.5" customHeight="1" thickBot="1" x14ac:dyDescent="0.3">
      <c r="A3" s="245" t="s">
        <v>1</v>
      </c>
      <c r="B3" s="246"/>
      <c r="C3" s="246"/>
      <c r="D3" s="246"/>
      <c r="E3" s="247"/>
      <c r="F3" s="97" t="s">
        <v>71</v>
      </c>
      <c r="G3" s="98"/>
    </row>
    <row r="4" spans="1:7" ht="17.25" customHeight="1" x14ac:dyDescent="0.35">
      <c r="A4" s="99"/>
      <c r="B4" s="100"/>
      <c r="C4" s="101"/>
      <c r="D4" s="101"/>
      <c r="E4" s="102"/>
      <c r="F4" s="103" t="s">
        <v>72</v>
      </c>
      <c r="G4" s="104">
        <v>41</v>
      </c>
    </row>
    <row r="5" spans="1:7" ht="17.25" customHeight="1" x14ac:dyDescent="0.25">
      <c r="A5" s="105"/>
      <c r="B5" s="106"/>
      <c r="C5" s="107"/>
      <c r="D5" s="107"/>
      <c r="E5" s="108"/>
      <c r="F5" s="109"/>
      <c r="G5" s="110"/>
    </row>
    <row r="6" spans="1:7" ht="17.25" customHeight="1" x14ac:dyDescent="0.25">
      <c r="A6" s="111"/>
      <c r="B6" s="106"/>
      <c r="C6" s="112"/>
      <c r="D6" s="112"/>
      <c r="E6" s="113"/>
    </row>
    <row r="7" spans="1:7" ht="17.25" customHeight="1" x14ac:dyDescent="0.25">
      <c r="A7" s="111"/>
      <c r="B7" s="106"/>
      <c r="C7" s="112"/>
      <c r="D7" s="112"/>
      <c r="E7" s="113"/>
    </row>
    <row r="8" spans="1:7" ht="17.25" customHeight="1" x14ac:dyDescent="0.25">
      <c r="A8" s="114"/>
      <c r="C8" s="248"/>
      <c r="D8" s="248"/>
      <c r="E8" s="115"/>
    </row>
    <row r="9" spans="1:7" ht="15.75" thickBot="1" x14ac:dyDescent="0.3">
      <c r="A9" s="114"/>
      <c r="E9" s="116"/>
    </row>
    <row r="10" spans="1:7" ht="15.75" thickBot="1" x14ac:dyDescent="0.3">
      <c r="A10" s="249" t="s">
        <v>73</v>
      </c>
      <c r="B10" s="250"/>
      <c r="C10" s="130" t="s">
        <v>74</v>
      </c>
      <c r="D10" s="130" t="s">
        <v>75</v>
      </c>
      <c r="E10" s="131" t="s">
        <v>76</v>
      </c>
      <c r="F10" s="146"/>
    </row>
    <row r="11" spans="1:7" ht="26.25" x14ac:dyDescent="0.25">
      <c r="A11" s="135">
        <v>1</v>
      </c>
      <c r="B11" s="137" t="str">
        <f>VLOOKUP(A11,'LISTA DE OFERENTES'!$A$4:$B$35,2,FALSE)</f>
        <v>SAVIMAC SAS</v>
      </c>
      <c r="C11" s="136">
        <f>'EXPERIENCIA DEL PROPONENTE'!C10</f>
        <v>210.49637074001896</v>
      </c>
      <c r="D11" s="163">
        <f>GEOMEAN(C11:C11)</f>
        <v>210.49637074001896</v>
      </c>
      <c r="E11" s="134">
        <f>((1-(ABS($D$11-C11)/$D$11))*78.75)</f>
        <v>78.75</v>
      </c>
      <c r="F11" s="141">
        <f>ABS(C11-$D$11)</f>
        <v>0</v>
      </c>
    </row>
    <row r="13" spans="1:7" x14ac:dyDescent="0.25">
      <c r="E13" s="117"/>
    </row>
    <row r="14" spans="1:7" x14ac:dyDescent="0.25">
      <c r="E14" s="117"/>
    </row>
    <row r="15" spans="1:7" x14ac:dyDescent="0.25">
      <c r="E15" s="117"/>
    </row>
    <row r="16" spans="1:7" x14ac:dyDescent="0.25">
      <c r="E16" s="117"/>
    </row>
    <row r="17" spans="5:5" x14ac:dyDescent="0.25">
      <c r="E17" s="117"/>
    </row>
    <row r="18" spans="5:5" x14ac:dyDescent="0.25">
      <c r="E18" s="117"/>
    </row>
    <row r="19" spans="5:5" x14ac:dyDescent="0.25">
      <c r="E19" s="117"/>
    </row>
    <row r="20" spans="5:5" x14ac:dyDescent="0.25">
      <c r="E20" s="117"/>
    </row>
    <row r="21" spans="5:5" x14ac:dyDescent="0.25">
      <c r="E21" s="117"/>
    </row>
    <row r="22" spans="5:5" x14ac:dyDescent="0.25">
      <c r="E22" s="117"/>
    </row>
    <row r="23" spans="5:5" x14ac:dyDescent="0.25">
      <c r="E23" s="117"/>
    </row>
    <row r="24" spans="5:5" x14ac:dyDescent="0.25">
      <c r="E24" s="117"/>
    </row>
    <row r="25" spans="5:5" x14ac:dyDescent="0.25">
      <c r="E25" s="117"/>
    </row>
  </sheetData>
  <sheetProtection formatCells="0" formatColumns="0" formatRows="0" insertColumns="0" insertRows="0" insertHyperlinks="0" deleteColumns="0" deleteRows="0" sort="0" autoFilter="0" pivotTables="0"/>
  <autoFilter ref="A10:G10">
    <filterColumn colId="0" showButton="0"/>
    <sortState ref="A11:G68">
      <sortCondition descending="1" ref="C10"/>
    </sortState>
  </autoFilter>
  <mergeCells count="5">
    <mergeCell ref="A1:E1"/>
    <mergeCell ref="A2:E2"/>
    <mergeCell ref="A3:E3"/>
    <mergeCell ref="C8:D8"/>
    <mergeCell ref="A10:B10"/>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D7"/>
  <sheetViews>
    <sheetView zoomScale="111" zoomScaleNormal="70" zoomScaleSheetLayoutView="100" zoomScalePageLayoutView="70" workbookViewId="0">
      <pane ySplit="6" topLeftCell="A7" activePane="bottomLeft" state="frozen"/>
      <selection pane="bottomLeft" activeCell="D9" sqref="D9"/>
    </sheetView>
  </sheetViews>
  <sheetFormatPr baseColWidth="10" defaultColWidth="11.42578125" defaultRowHeight="15" x14ac:dyDescent="0.25"/>
  <cols>
    <col min="1" max="1" width="21.28515625" style="132" customWidth="1"/>
    <col min="2" max="2" width="13.85546875" style="132" customWidth="1"/>
    <col min="3" max="3" width="39.42578125" style="132" bestFit="1" customWidth="1"/>
    <col min="4" max="4" width="25.28515625" style="132" customWidth="1"/>
    <col min="5" max="16384" width="11.42578125" style="132"/>
  </cols>
  <sheetData>
    <row r="1" spans="1:4" ht="40.5" customHeight="1" x14ac:dyDescent="0.25">
      <c r="A1" s="251" t="s">
        <v>0</v>
      </c>
      <c r="B1" s="252"/>
      <c r="C1" s="252"/>
      <c r="D1" s="253"/>
    </row>
    <row r="2" spans="1:4" ht="31.5" customHeight="1" x14ac:dyDescent="0.35">
      <c r="A2" s="254" t="s">
        <v>77</v>
      </c>
      <c r="B2" s="255"/>
      <c r="C2" s="255"/>
      <c r="D2" s="256"/>
    </row>
    <row r="3" spans="1:4" ht="21" customHeight="1" x14ac:dyDescent="0.25">
      <c r="A3" s="257" t="s">
        <v>78</v>
      </c>
      <c r="B3" s="258"/>
      <c r="C3" s="258"/>
      <c r="D3" s="259"/>
    </row>
    <row r="4" spans="1:4" ht="21" customHeight="1" x14ac:dyDescent="0.25">
      <c r="A4" s="257"/>
      <c r="B4" s="258"/>
      <c r="C4" s="258"/>
      <c r="D4" s="259"/>
    </row>
    <row r="5" spans="1:4" ht="26.25" customHeight="1" thickBot="1" x14ac:dyDescent="0.3">
      <c r="A5" s="260"/>
      <c r="B5" s="261"/>
      <c r="C5" s="261"/>
      <c r="D5" s="262"/>
    </row>
    <row r="6" spans="1:4" s="133" customFormat="1" ht="50.25" customHeight="1" thickBot="1" x14ac:dyDescent="0.3">
      <c r="A6" s="138" t="s">
        <v>78</v>
      </c>
      <c r="B6" s="139" t="s">
        <v>79</v>
      </c>
      <c r="C6" s="139" t="s">
        <v>80</v>
      </c>
      <c r="D6" s="140" t="s">
        <v>81</v>
      </c>
    </row>
    <row r="7" spans="1:4" x14ac:dyDescent="0.25">
      <c r="A7" s="142">
        <v>1</v>
      </c>
      <c r="B7" s="143">
        <v>1</v>
      </c>
      <c r="C7" s="144" t="str">
        <f>VLOOKUP(B7,'LISTA DE OFERENTES'!$A$4:$B$35,2,FALSE)</f>
        <v>SAVIMAC SAS</v>
      </c>
      <c r="D7" s="145">
        <f>VLOOKUP(B7,'F. PONDERABLES'!$A$8:$H$8,7,FALSE)</f>
        <v>1</v>
      </c>
    </row>
  </sheetData>
  <sheetProtection formatCells="0" formatColumns="0" formatRows="0" insertColumns="0" insertRows="0" insertHyperlinks="0" deleteColumns="0" deleteRows="0" sort="0" autoFilter="0" pivotTables="0"/>
  <autoFilter ref="B6:D6">
    <sortState ref="B7:D20">
      <sortCondition descending="1" ref="D6"/>
    </sortState>
  </autoFilter>
  <mergeCells count="3">
    <mergeCell ref="A1:D1"/>
    <mergeCell ref="A2:D2"/>
    <mergeCell ref="A3:D5"/>
  </mergeCells>
  <pageMargins left="0.7" right="0.7" top="0.75" bottom="0.75" header="0.3" footer="0.3"/>
  <pageSetup paperSize="9" scale="4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8b6df34-1b8c-495f-a726-5adc1e4db422" xsi:nil="true"/>
    <lcf76f155ced4ddcb4097134ff3c332f xmlns="1723ef53-0c25-4286-9211-5c4ef1fa4a8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A43D693424A1F419270A3638F875275" ma:contentTypeVersion="11" ma:contentTypeDescription="Crear nuevo documento." ma:contentTypeScope="" ma:versionID="676038251b52dd3b211713bc5b061f1e">
  <xsd:schema xmlns:xsd="http://www.w3.org/2001/XMLSchema" xmlns:xs="http://www.w3.org/2001/XMLSchema" xmlns:p="http://schemas.microsoft.com/office/2006/metadata/properties" xmlns:ns2="1723ef53-0c25-4286-9211-5c4ef1fa4a8e" xmlns:ns3="38b6df34-1b8c-495f-a726-5adc1e4db422" targetNamespace="http://schemas.microsoft.com/office/2006/metadata/properties" ma:root="true" ma:fieldsID="9da6a0e733b21061332fac5735a836f1" ns2:_="" ns3:_="">
    <xsd:import namespace="1723ef53-0c25-4286-9211-5c4ef1fa4a8e"/>
    <xsd:import namespace="38b6df34-1b8c-495f-a726-5adc1e4db42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23ef53-0c25-4286-9211-5c4ef1fa4a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8b6df34-1b8c-495f-a726-5adc1e4db422"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7a6d177b-0c41-48bc-ba2f-e0636a38adb8}" ma:internalName="TaxCatchAll" ma:showField="CatchAllData" ma:web="38b6df34-1b8c-495f-a726-5adc1e4db42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52F2A9-DFB2-4F34-8F48-ED14F2AF3854}">
  <ds:schemaRefs>
    <ds:schemaRef ds:uri="http://schemas.microsoft.com/sharepoint/v3/contenttype/forms"/>
  </ds:schemaRefs>
</ds:datastoreItem>
</file>

<file path=customXml/itemProps2.xml><?xml version="1.0" encoding="utf-8"?>
<ds:datastoreItem xmlns:ds="http://schemas.openxmlformats.org/officeDocument/2006/customXml" ds:itemID="{C03F0E43-118A-40DD-AFC7-5BA1F0667C72}">
  <ds:schemaRefs>
    <ds:schemaRef ds:uri="http://schemas.microsoft.com/office/2006/metadata/properties"/>
    <ds:schemaRef ds:uri="http://schemas.microsoft.com/office/infopath/2007/PartnerControls"/>
    <ds:schemaRef ds:uri="38b6df34-1b8c-495f-a726-5adc1e4db422"/>
    <ds:schemaRef ds:uri="1723ef53-0c25-4286-9211-5c4ef1fa4a8e"/>
  </ds:schemaRefs>
</ds:datastoreItem>
</file>

<file path=customXml/itemProps3.xml><?xml version="1.0" encoding="utf-8"?>
<ds:datastoreItem xmlns:ds="http://schemas.openxmlformats.org/officeDocument/2006/customXml" ds:itemID="{05B79179-C97E-4868-814B-5E593005FE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23ef53-0c25-4286-9211-5c4ef1fa4a8e"/>
    <ds:schemaRef ds:uri="38b6df34-1b8c-495f-a726-5adc1e4db4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LISTA DE OFERENTES</vt:lpstr>
      <vt:lpstr>EXPERIENCIA DEL PROPONENTE</vt:lpstr>
      <vt:lpstr>PROFESIONALES</vt:lpstr>
      <vt:lpstr>RESUMEN EVALUACIÓN</vt:lpstr>
      <vt:lpstr>F. PONDERABLES</vt:lpstr>
      <vt:lpstr>MEDIA GEOMETRICA</vt:lpstr>
      <vt:lpstr>ORDEN ELE</vt:lpstr>
      <vt:lpstr>'F. PONDERABLES'!Área_de_impresión</vt:lpstr>
      <vt:lpstr>'ORDEN ELE'!Área_de_impresión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Ricardo Cruz Gonzalez</dc:creator>
  <cp:keywords/>
  <dc:description/>
  <cp:lastModifiedBy>Jose Luis Suarez Parra</cp:lastModifiedBy>
  <cp:revision>3</cp:revision>
  <dcterms:created xsi:type="dcterms:W3CDTF">2016-11-29T14:57:14Z</dcterms:created>
  <dcterms:modified xsi:type="dcterms:W3CDTF">2022-12-15T12:24:47Z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0x010100AA43D693424A1F419270A3638F875275</vt:lpwstr>
  </property>
  <property fmtid="{D5CDD505-2E9C-101B-9397-08002B2CF9AE}" pid="9" name="Order">
    <vt:r8>1401800</vt:r8>
  </property>
  <property fmtid="{D5CDD505-2E9C-101B-9397-08002B2CF9AE}" pid="10" name="_ExtendedDescription">
    <vt:lpwstr/>
  </property>
  <property fmtid="{D5CDD505-2E9C-101B-9397-08002B2CF9AE}" pid="11" name="TriggerFlowInfo">
    <vt:lpwstr/>
  </property>
  <property fmtid="{D5CDD505-2E9C-101B-9397-08002B2CF9AE}" pid="12" name="ComplianceAssetId">
    <vt:lpwstr/>
  </property>
</Properties>
</file>