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G:\Mi unidad\INVEST IN CARTAGENA\5. CONVENIOS\CONVENIOS 2022\GOBERNACIÓN\"/>
    </mc:Choice>
  </mc:AlternateContent>
  <xr:revisionPtr revIDLastSave="0" documentId="8_{6384C264-7C5B-46CD-B395-4DDB8E5AF605}" xr6:coauthVersionLast="47" xr6:coauthVersionMax="47" xr10:uidLastSave="{00000000-0000-0000-0000-000000000000}"/>
  <bookViews>
    <workbookView xWindow="-120" yWindow="-120" windowWidth="20730" windowHeight="11040" firstSheet="1" activeTab="4" xr2:uid="{00000000-000D-0000-FFFF-FFFF00000000}"/>
  </bookViews>
  <sheets>
    <sheet name="APU 1.1" sheetId="7" r:id="rId1"/>
    <sheet name="Mano de obra calificada" sheetId="10" r:id="rId2"/>
    <sheet name="Material de promocion " sheetId="11" r:id="rId3"/>
    <sheet name="Comunicaciones y Mercadeo" sheetId="13" r:id="rId4"/>
    <sheet name="Hoja1" sheetId="9" r:id="rId5"/>
  </sheets>
  <definedNames>
    <definedName name="_xlnm.Print_Area" localSheetId="0">'APU 1.1'!$B$2:$L$56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5" i="13" l="1"/>
  <c r="F45" i="13"/>
  <c r="G45" i="13"/>
  <c r="H45" i="13"/>
  <c r="I45" i="13"/>
  <c r="D45" i="13"/>
  <c r="E20" i="11"/>
  <c r="D20" i="11"/>
  <c r="D14" i="10"/>
  <c r="I8" i="13" l="1"/>
  <c r="H8" i="13"/>
  <c r="G8" i="13"/>
  <c r="F8" i="13"/>
  <c r="E8" i="13"/>
  <c r="D8" i="13"/>
  <c r="E14" i="10" l="1"/>
  <c r="D8" i="11" l="1"/>
  <c r="E8" i="11"/>
  <c r="H20" i="7"/>
  <c r="H16" i="7"/>
  <c r="F16" i="7" s="1"/>
  <c r="H23" i="7"/>
  <c r="F21" i="7"/>
  <c r="H14" i="7"/>
  <c r="F14" i="7" s="1"/>
  <c r="H5" i="7"/>
  <c r="F20" i="7" l="1"/>
  <c r="H42" i="7"/>
  <c r="J22" i="7"/>
  <c r="J15" i="7"/>
  <c r="I35" i="7"/>
  <c r="H10" i="7"/>
  <c r="J43" i="7" l="1"/>
  <c r="H25" i="7"/>
  <c r="I24" i="7"/>
  <c r="I25" i="7" s="1"/>
  <c r="J40" i="7" l="1"/>
  <c r="I36" i="7"/>
  <c r="I15" i="7"/>
  <c r="H15" i="7"/>
  <c r="J23" i="7"/>
  <c r="J25" i="7" l="1"/>
  <c r="H17" i="7" l="1"/>
  <c r="H6" i="7"/>
  <c r="H7" i="7"/>
  <c r="J7" i="7" s="1"/>
  <c r="H8" i="7"/>
  <c r="J8" i="7" s="1"/>
  <c r="H9" i="7"/>
  <c r="I9" i="7" s="1"/>
  <c r="J10" i="7"/>
  <c r="H11" i="7"/>
  <c r="J11" i="7"/>
  <c r="I22" i="7" l="1"/>
  <c r="H12" i="7"/>
  <c r="H22" i="7"/>
  <c r="I5" i="7"/>
  <c r="I12" i="7" s="1"/>
  <c r="J6" i="7"/>
  <c r="J12" i="7" s="1"/>
  <c r="J26" i="7" s="1"/>
  <c r="I26" i="7" l="1"/>
  <c r="H26" i="7" s="1"/>
  <c r="I38" i="7" l="1"/>
  <c r="I27" i="7" l="1"/>
</calcChain>
</file>

<file path=xl/sharedStrings.xml><?xml version="1.0" encoding="utf-8"?>
<sst xmlns="http://schemas.openxmlformats.org/spreadsheetml/2006/main" count="209" uniqueCount="150">
  <si>
    <t>INSUMO</t>
  </si>
  <si>
    <t>DETALLE</t>
  </si>
  <si>
    <t>CANTIDAD</t>
  </si>
  <si>
    <t>VALOR UNITARIO INSUMO</t>
  </si>
  <si>
    <t>Valor subtotal</t>
  </si>
  <si>
    <t>Global</t>
  </si>
  <si>
    <t>Unidad</t>
  </si>
  <si>
    <t>MARIA CAMILA SALAS</t>
  </si>
  <si>
    <t>Directora Ejecutiva</t>
  </si>
  <si>
    <t>Invest in Cartagena – Agencia de Inversiones de Bolívar</t>
  </si>
  <si>
    <t>Valor Total</t>
  </si>
  <si>
    <t>___________________________________</t>
  </si>
  <si>
    <t>APORTE INVEST IN CARTAGENA</t>
  </si>
  <si>
    <t>APORTE GOBERNACIÓN DE BOLIVAR</t>
  </si>
  <si>
    <t>Meses</t>
  </si>
  <si>
    <t xml:space="preserve"> VALOR UNITARIO ACTIVIDAD </t>
  </si>
  <si>
    <t>Un (1) profesional de Apoyo Admin y Financiero calificada para apoyo area financiera y administrativa</t>
  </si>
  <si>
    <t>Un (1) Asesor de Inversiones Senior bilingüe,  profesional en Ingenieria Industrial o afines. Minimo dos años de experiencia.</t>
  </si>
  <si>
    <t>ANÁLISIS DE PRECIOS UNITARIOS</t>
  </si>
  <si>
    <t>UNIDAD DE MEDIDA</t>
  </si>
  <si>
    <t>RENDIMIENTO</t>
  </si>
  <si>
    <t xml:space="preserve">MANO DE OBRA CALIFICADA </t>
  </si>
  <si>
    <t>Imagen, Promocion, Convocatoria, Divulgacion de evento bolivar destino de inversion</t>
  </si>
  <si>
    <t>Un (1) Director de proyecto</t>
  </si>
  <si>
    <t xml:space="preserve">Un (1) asesor legal y clima negocios </t>
  </si>
  <si>
    <t xml:space="preserve">Un (1) Analista informacion </t>
  </si>
  <si>
    <t xml:space="preserve">DENOMINACION DEL PROYECTO </t>
  </si>
  <si>
    <t xml:space="preserve">ACTIVIDAD </t>
  </si>
  <si>
    <t xml:space="preserve">VALOR TOTAL CONVENIO </t>
  </si>
  <si>
    <t xml:space="preserve">Cierre financiero y liquidación </t>
  </si>
  <si>
    <t xml:space="preserve">MATERIAL DE PROMOCION  </t>
  </si>
  <si>
    <t xml:space="preserve">Un (1) comunity manager </t>
  </si>
  <si>
    <t xml:space="preserve">Propuesta Plan Estrategico Bolivar destino de inversion sostenible impactando los ODS </t>
  </si>
  <si>
    <t>Estrategia redes sociales</t>
  </si>
  <si>
    <t>Identificación oportunidades de inversión especificas asociadas a plan de desarrollo de Bolívar - Banco de proyectos publicos y privados</t>
  </si>
  <si>
    <t>Campaña Bolivar Polo de Inversion/Exportaciones/Nearshoring</t>
  </si>
  <si>
    <t>videos promocionales</t>
  </si>
  <si>
    <t>RECURSO ADMINISTRATIVO</t>
  </si>
  <si>
    <t>Gobernación</t>
  </si>
  <si>
    <t>Aporte Invest</t>
  </si>
  <si>
    <t xml:space="preserve"> logistica de evento bolivar destino de inversion y rueda de inversión</t>
  </si>
  <si>
    <t>IMPLEMENTACIÓN DE UNA ESTRATEGIA DE ATRACCIÓN DE INVERSIÓN Y EXPORTACIONES EN EL DEPARTAMENTO DE BOLÍVAR</t>
  </si>
  <si>
    <t>Material promocional fisico y virtual del depsrtamento y municipios</t>
  </si>
  <si>
    <t>Retenciones</t>
  </si>
  <si>
    <t>Total real Convenio</t>
  </si>
  <si>
    <t>Gastos operativos</t>
  </si>
  <si>
    <t>Gastos administrativos financieros</t>
  </si>
  <si>
    <t xml:space="preserve">x
</t>
  </si>
  <si>
    <t>Material promocional fisico y virtual del departamento y municipios</t>
  </si>
  <si>
    <t>Video promocional</t>
  </si>
  <si>
    <t xml:space="preserve">DIAS </t>
  </si>
  <si>
    <t>Objetivo</t>
  </si>
  <si>
    <t>Cantidad</t>
  </si>
  <si>
    <t xml:space="preserve">Aporte Invest </t>
  </si>
  <si>
    <t>Total</t>
  </si>
  <si>
    <t>Detalle del Gasto</t>
  </si>
  <si>
    <t xml:space="preserve">EGRESO </t>
  </si>
  <si>
    <t xml:space="preserve">FECHA </t>
  </si>
  <si>
    <t xml:space="preserve">CONCEPTO </t>
  </si>
  <si>
    <t xml:space="preserve">Mano de obra Calificada </t>
  </si>
  <si>
    <t>Valor Unitario de Insumo</t>
  </si>
  <si>
    <t xml:space="preserve">Valor Unitario de actividad </t>
  </si>
  <si>
    <t>Aporte Gobernacion</t>
  </si>
  <si>
    <t xml:space="preserve">Material de promocion </t>
  </si>
  <si>
    <t>Videos promocionales</t>
  </si>
  <si>
    <t xml:space="preserve">Comunicaciones y Mercadeo </t>
  </si>
  <si>
    <t>FECHA</t>
  </si>
  <si>
    <t>CONCEPTO</t>
  </si>
  <si>
    <t>Logistica y evento Investment Summit 2022</t>
  </si>
  <si>
    <t>Pago honorarios Asesor de inversiones</t>
  </si>
  <si>
    <t xml:space="preserve">Campaña de promocion del departamento de Bolivar El Grifo  </t>
  </si>
  <si>
    <t>Campaña de promocion del departamento de Bolivar Telecaribe</t>
  </si>
  <si>
    <t>Campaña de promocion del departamento de Bolivar Canal Cartagena</t>
  </si>
  <si>
    <t>Campaña de promocion del departamento de Bolivar El Bolivarense</t>
  </si>
  <si>
    <t xml:space="preserve">Campaña de promocion de Bolivar Mundo Noticias </t>
  </si>
  <si>
    <t>Campaña de promocion del departamento de Bolivar La Heroica</t>
  </si>
  <si>
    <t>Campaña de promocion del departamento de Bolivar Diario AMP PM</t>
  </si>
  <si>
    <t>Campaña de promocion del departamento de Bolivar Revista Zetta</t>
  </si>
  <si>
    <t xml:space="preserve">Campaña de Pormocion de Bolivar Noticias Vital </t>
  </si>
  <si>
    <t xml:space="preserve">Campaña de promocion de Bolivar RCN radio </t>
  </si>
  <si>
    <t>Campaña de promocion de Bolivar Caracol Radio</t>
  </si>
  <si>
    <t xml:space="preserve">TOTAL </t>
  </si>
  <si>
    <t>TOTAL</t>
  </si>
  <si>
    <t xml:space="preserve">Material promocional </t>
  </si>
  <si>
    <t>Diseño piezas campaña Bolivar</t>
  </si>
  <si>
    <t>CC-001</t>
  </si>
  <si>
    <t>CC-002</t>
  </si>
  <si>
    <t>CC-003</t>
  </si>
  <si>
    <t>CC-004</t>
  </si>
  <si>
    <t>CC-005</t>
  </si>
  <si>
    <t>CC-006</t>
  </si>
  <si>
    <t>CC-007</t>
  </si>
  <si>
    <t>CC-010</t>
  </si>
  <si>
    <t>CC-011</t>
  </si>
  <si>
    <t>CC-012</t>
  </si>
  <si>
    <t>FACT N° ORMI53</t>
  </si>
  <si>
    <t>FACT N° ORMI54</t>
  </si>
  <si>
    <t>FACT N° ORMI55</t>
  </si>
  <si>
    <t>FACT N° FE996</t>
  </si>
  <si>
    <t>FACT N° SPEFE2217</t>
  </si>
  <si>
    <t xml:space="preserve"> Diseño de logotipo y de diversas piezas gráficas para uso en redes sociales y en
otros medios en el marco del evento Cartagena y Bolívar Investment Summit 2022</t>
  </si>
  <si>
    <t>CC-013</t>
  </si>
  <si>
    <t>FACT N° SPEFE2216</t>
  </si>
  <si>
    <t>FACT N° T631</t>
  </si>
  <si>
    <t>FACT N° FB514</t>
  </si>
  <si>
    <t>FACT N° PRPR95</t>
  </si>
  <si>
    <t>FACT N° FE564</t>
  </si>
  <si>
    <t>FACT N° 17609</t>
  </si>
  <si>
    <t>FACT N°01</t>
  </si>
  <si>
    <t xml:space="preserve">Campaña de Promocion de Bolivar El universal </t>
  </si>
  <si>
    <t>FACT N° NC468</t>
  </si>
  <si>
    <t>FACT N° NC471</t>
  </si>
  <si>
    <t>FACT N° PRPR100</t>
  </si>
  <si>
    <t>FACT N° PRPR104</t>
  </si>
  <si>
    <t>FACT N° PRPR101</t>
  </si>
  <si>
    <t>FACT N° PRPR102</t>
  </si>
  <si>
    <t>FACT N° PRPR103</t>
  </si>
  <si>
    <t>FACT N° NC467</t>
  </si>
  <si>
    <t>FACT N° NC466</t>
  </si>
  <si>
    <t>FACT N° NC453</t>
  </si>
  <si>
    <t>FACT N° NC456</t>
  </si>
  <si>
    <t>FACT N° NC454</t>
  </si>
  <si>
    <t>FACT N° ORMI56</t>
  </si>
  <si>
    <t>FACT N° ORMI57</t>
  </si>
  <si>
    <t>Comunity Manager</t>
  </si>
  <si>
    <t xml:space="preserve"> Video promocional de Bolivar </t>
  </si>
  <si>
    <t>FACT N° MC1281</t>
  </si>
  <si>
    <t>Impresiones propalcote</t>
  </si>
  <si>
    <t>Diseño e impresión material promocional</t>
  </si>
  <si>
    <t xml:space="preserve">Guion y consolidacion material de video </t>
  </si>
  <si>
    <t>Produccion tomas video</t>
  </si>
  <si>
    <t xml:space="preserve">Coordinación evento de inversion </t>
  </si>
  <si>
    <t xml:space="preserve">Gira de medios nacional y local </t>
  </si>
  <si>
    <t>Medios y pautas evento de inversion</t>
  </si>
  <si>
    <t xml:space="preserve">FOLIO  01 </t>
  </si>
  <si>
    <t xml:space="preserve">Diseño material promocional  reconocimiento why </t>
  </si>
  <si>
    <t>Suminitro material promocional  evento de inversion</t>
  </si>
  <si>
    <t xml:space="preserve">Suministro de material publicitario </t>
  </si>
  <si>
    <t>Campaña en publicidad redes sociales</t>
  </si>
  <si>
    <t>Acompañamiento sostenibilidad</t>
  </si>
  <si>
    <t>Diseño y evento de inversion</t>
  </si>
  <si>
    <t xml:space="preserve">Podcast why Cartagena </t>
  </si>
  <si>
    <t xml:space="preserve">logistica evento de inversion </t>
  </si>
  <si>
    <t xml:space="preserve">Campaña inversion sostenible </t>
  </si>
  <si>
    <t xml:space="preserve">Promocion evento de Bolivar </t>
  </si>
  <si>
    <t xml:space="preserve">Estrategia de redes sociales </t>
  </si>
  <si>
    <t xml:space="preserve">Diseños y piezas campaña </t>
  </si>
  <si>
    <t xml:space="preserve">Montaje y apoyo sonido evento </t>
  </si>
  <si>
    <t xml:space="preserve">Consolidacion y diseño banco de proyectos </t>
  </si>
  <si>
    <t xml:space="preserve">Levantamiento contenido campaña y municipios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</si>
</sst>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_(&quot;$&quot;\ * #,##0.00_);_(&quot;$&quot;\ * \(#,##0.00\);_(&quot;$&quot;\ * &quot;-&quot;??_);_(@_)"/>
    <numFmt numFmtId="167" formatCode="&quot;$&quot;#,##0"/>
    <numFmt numFmtId="168" formatCode="#,##0.0_ ;\-#,##0.0\ "/>
    <numFmt numFmtId="169" formatCode="_(&quot;$&quot;\ * #,##0_);_(&quot;$&quot;\ * \(#,##0\);_(&quot;$&quot;\ * &quot;-&quot;??_);_(@_)"/>
    <numFmt numFmtId="170" formatCode="_-&quot;$&quot;* #,##0_-;\-&quot;$&quot;* #,##0_-;_-&quot;$&quot;* &quot;-&quot;??_-;_-@_-"/>
    <numFmt numFmtId="171" formatCode="_-&quot;$&quot;* #,##0_-;\-&quot;$&quot;* #,##0_-;_-&quot;$&quot;* &quot;-&quot;_-;_-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8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0" fillId="0" borderId="0" xfId="2" applyFont="1" applyAlignment="1">
      <alignment vertical="center"/>
    </xf>
    <xf numFmtId="165" fontId="2" fillId="3" borderId="14" xfId="2" applyFont="1" applyFill="1" applyBorder="1" applyAlignment="1">
      <alignment horizontal="right" vertical="center" wrapText="1"/>
    </xf>
    <xf numFmtId="168" fontId="0" fillId="0" borderId="0" xfId="2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67" fontId="2" fillId="3" borderId="14" xfId="2" applyNumberFormat="1" applyFont="1" applyFill="1" applyBorder="1" applyAlignment="1">
      <alignment horizontal="right" vertical="center" wrapText="1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justify" vertical="center"/>
    </xf>
    <xf numFmtId="0" fontId="15" fillId="0" borderId="16" xfId="0" applyFont="1" applyBorder="1" applyAlignment="1">
      <alignment horizontal="justify" vertical="center" wrapText="1"/>
    </xf>
    <xf numFmtId="0" fontId="15" fillId="0" borderId="19" xfId="0" applyFont="1" applyBorder="1" applyAlignment="1">
      <alignment horizontal="justify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165" fontId="10" fillId="4" borderId="28" xfId="2" applyFont="1" applyFill="1" applyBorder="1" applyAlignment="1">
      <alignment horizontal="center" vertical="center" wrapText="1"/>
    </xf>
    <xf numFmtId="0" fontId="5" fillId="0" borderId="32" xfId="0" applyFont="1" applyBorder="1" applyAlignment="1">
      <alignment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7" fontId="7" fillId="0" borderId="1" xfId="1" applyNumberFormat="1" applyFont="1" applyBorder="1" applyAlignment="1">
      <alignment horizontal="right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165" fontId="15" fillId="0" borderId="1" xfId="2" applyFont="1" applyBorder="1" applyAlignment="1">
      <alignment horizontal="right" vertical="center" wrapText="1"/>
    </xf>
    <xf numFmtId="165" fontId="7" fillId="0" borderId="7" xfId="2" applyFont="1" applyBorder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7" fontId="15" fillId="0" borderId="1" xfId="1" applyNumberFormat="1" applyFont="1" applyBorder="1" applyAlignment="1">
      <alignment horizontal="right" vertical="center" wrapText="1"/>
    </xf>
    <xf numFmtId="0" fontId="15" fillId="0" borderId="1" xfId="1" applyNumberFormat="1" applyFont="1" applyBorder="1" applyAlignment="1">
      <alignment horizontal="center" vertical="center" wrapText="1"/>
    </xf>
    <xf numFmtId="165" fontId="15" fillId="0" borderId="7" xfId="2" applyFont="1" applyBorder="1" applyAlignment="1">
      <alignment horizontal="right" vertical="center" wrapText="1"/>
    </xf>
    <xf numFmtId="165" fontId="7" fillId="0" borderId="0" xfId="2" applyFont="1" applyAlignment="1">
      <alignment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167" fontId="15" fillId="0" borderId="25" xfId="1" applyNumberFormat="1" applyFont="1" applyBorder="1" applyAlignment="1">
      <alignment horizontal="right" vertical="center" wrapText="1"/>
    </xf>
    <xf numFmtId="0" fontId="15" fillId="0" borderId="25" xfId="1" applyNumberFormat="1" applyFont="1" applyBorder="1" applyAlignment="1">
      <alignment horizontal="center" vertical="center" wrapText="1"/>
    </xf>
    <xf numFmtId="165" fontId="15" fillId="0" borderId="25" xfId="2" applyFont="1" applyBorder="1" applyAlignment="1">
      <alignment horizontal="right" vertical="center" wrapText="1"/>
    </xf>
    <xf numFmtId="165" fontId="15" fillId="0" borderId="26" xfId="2" applyFont="1" applyBorder="1" applyAlignment="1">
      <alignment horizontal="right" vertical="center" wrapText="1"/>
    </xf>
    <xf numFmtId="167" fontId="15" fillId="0" borderId="25" xfId="1" applyNumberFormat="1" applyFont="1" applyBorder="1" applyAlignment="1">
      <alignment horizontal="center" vertical="center" wrapText="1"/>
    </xf>
    <xf numFmtId="165" fontId="15" fillId="0" borderId="1" xfId="2" applyFont="1" applyBorder="1" applyAlignment="1">
      <alignment horizontal="center" vertical="center" wrapText="1"/>
    </xf>
    <xf numFmtId="169" fontId="15" fillId="0" borderId="1" xfId="1" applyNumberFormat="1" applyFont="1" applyBorder="1" applyAlignment="1">
      <alignment horizontal="right" vertical="center" wrapText="1"/>
    </xf>
    <xf numFmtId="169" fontId="15" fillId="0" borderId="7" xfId="1" applyNumberFormat="1" applyFont="1" applyBorder="1" applyAlignment="1">
      <alignment horizontal="righ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167" fontId="15" fillId="0" borderId="12" xfId="1" applyNumberFormat="1" applyFont="1" applyBorder="1" applyAlignment="1">
      <alignment horizontal="right" vertical="center" wrapText="1"/>
    </xf>
    <xf numFmtId="165" fontId="15" fillId="0" borderId="12" xfId="2" applyFont="1" applyBorder="1" applyAlignment="1">
      <alignment horizontal="right" vertical="center" wrapText="1"/>
    </xf>
    <xf numFmtId="165" fontId="15" fillId="0" borderId="13" xfId="2" applyFont="1" applyBorder="1" applyAlignment="1">
      <alignment horizontal="right" vertical="center" wrapText="1"/>
    </xf>
    <xf numFmtId="165" fontId="15" fillId="0" borderId="31" xfId="2" applyFont="1" applyBorder="1" applyAlignment="1">
      <alignment horizontal="right" vertical="center" wrapText="1"/>
    </xf>
    <xf numFmtId="165" fontId="15" fillId="0" borderId="27" xfId="2" applyFont="1" applyBorder="1" applyAlignment="1">
      <alignment horizontal="right" vertical="center" wrapText="1"/>
    </xf>
    <xf numFmtId="0" fontId="16" fillId="4" borderId="8" xfId="0" applyFont="1" applyFill="1" applyBorder="1" applyAlignment="1">
      <alignment vertical="center"/>
    </xf>
    <xf numFmtId="0" fontId="10" fillId="5" borderId="9" xfId="0" applyFont="1" applyFill="1" applyBorder="1" applyAlignment="1">
      <alignment horizontal="center" vertical="center" wrapText="1"/>
    </xf>
    <xf numFmtId="165" fontId="10" fillId="5" borderId="10" xfId="2" applyFont="1" applyFill="1" applyBorder="1" applyAlignment="1">
      <alignment horizontal="right" vertical="center" wrapText="1"/>
    </xf>
    <xf numFmtId="0" fontId="17" fillId="0" borderId="0" xfId="0" applyFont="1" applyAlignment="1">
      <alignment horizontal="center" vertical="center"/>
    </xf>
    <xf numFmtId="165" fontId="17" fillId="0" borderId="0" xfId="2" applyFont="1" applyAlignment="1">
      <alignment vertical="center"/>
    </xf>
    <xf numFmtId="9" fontId="17" fillId="0" borderId="0" xfId="3" applyFont="1" applyAlignment="1">
      <alignment vertical="center"/>
    </xf>
    <xf numFmtId="0" fontId="17" fillId="0" borderId="0" xfId="0" applyFont="1" applyAlignment="1">
      <alignment vertical="center"/>
    </xf>
    <xf numFmtId="165" fontId="17" fillId="0" borderId="0" xfId="3" applyNumberFormat="1" applyFont="1" applyAlignment="1">
      <alignment vertical="center"/>
    </xf>
    <xf numFmtId="165" fontId="17" fillId="7" borderId="0" xfId="2" applyFont="1" applyFill="1" applyAlignment="1">
      <alignment vertical="center"/>
    </xf>
    <xf numFmtId="0" fontId="0" fillId="2" borderId="1" xfId="0" applyFill="1" applyBorder="1"/>
    <xf numFmtId="0" fontId="0" fillId="0" borderId="1" xfId="0" applyBorder="1"/>
    <xf numFmtId="0" fontId="18" fillId="4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13" fillId="0" borderId="1" xfId="0" applyFont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2" borderId="33" xfId="0" applyFill="1" applyBorder="1"/>
    <xf numFmtId="0" fontId="0" fillId="2" borderId="34" xfId="0" applyFill="1" applyBorder="1"/>
    <xf numFmtId="0" fontId="0" fillId="2" borderId="22" xfId="0" applyFill="1" applyBorder="1"/>
    <xf numFmtId="0" fontId="18" fillId="4" borderId="22" xfId="0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0" fillId="6" borderId="7" xfId="0" applyFill="1" applyBorder="1"/>
    <xf numFmtId="0" fontId="14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0" fillId="0" borderId="9" xfId="0" applyBorder="1"/>
    <xf numFmtId="0" fontId="0" fillId="6" borderId="9" xfId="0" applyFill="1" applyBorder="1"/>
    <xf numFmtId="0" fontId="0" fillId="6" borderId="10" xfId="0" applyFill="1" applyBorder="1"/>
    <xf numFmtId="0" fontId="22" fillId="0" borderId="1" xfId="0" applyFont="1" applyBorder="1" applyAlignment="1">
      <alignment horizontal="center" vertical="center" wrapText="1"/>
    </xf>
    <xf numFmtId="170" fontId="14" fillId="0" borderId="1" xfId="1" applyNumberFormat="1" applyFont="1" applyBorder="1" applyAlignment="1">
      <alignment horizontal="center" vertical="center" wrapText="1"/>
    </xf>
    <xf numFmtId="165" fontId="22" fillId="0" borderId="1" xfId="2" applyFont="1" applyBorder="1" applyAlignment="1">
      <alignment horizontal="center" wrapText="1"/>
    </xf>
    <xf numFmtId="170" fontId="23" fillId="0" borderId="1" xfId="1" applyNumberFormat="1" applyFont="1" applyBorder="1" applyAlignment="1">
      <alignment horizontal="center" vertical="center" wrapText="1"/>
    </xf>
    <xf numFmtId="167" fontId="23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7" fontId="2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6" fontId="14" fillId="0" borderId="1" xfId="1" applyFont="1" applyBorder="1" applyAlignment="1">
      <alignment horizontal="center" vertical="center" wrapText="1"/>
    </xf>
    <xf numFmtId="170" fontId="22" fillId="0" borderId="1" xfId="1" applyNumberFormat="1" applyFont="1" applyBorder="1" applyAlignment="1">
      <alignment horizontal="center" vertical="center" wrapText="1"/>
    </xf>
    <xf numFmtId="166" fontId="14" fillId="0" borderId="1" xfId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67" fontId="14" fillId="0" borderId="1" xfId="0" applyNumberFormat="1" applyFont="1" applyBorder="1" applyAlignment="1">
      <alignment horizontal="center" vertical="center" wrapText="1"/>
    </xf>
    <xf numFmtId="166" fontId="14" fillId="0" borderId="1" xfId="1" applyFont="1" applyBorder="1"/>
    <xf numFmtId="14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166" fontId="14" fillId="2" borderId="1" xfId="1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24" fillId="0" borderId="1" xfId="0" applyFont="1" applyBorder="1" applyAlignment="1">
      <alignment horizontal="center"/>
    </xf>
    <xf numFmtId="171" fontId="24" fillId="0" borderId="1" xfId="0" applyNumberFormat="1" applyFont="1" applyBorder="1" applyAlignment="1">
      <alignment horizontal="center"/>
    </xf>
    <xf numFmtId="0" fontId="25" fillId="0" borderId="1" xfId="0" applyFont="1" applyBorder="1"/>
    <xf numFmtId="0" fontId="0" fillId="0" borderId="31" xfId="0" applyBorder="1"/>
    <xf numFmtId="0" fontId="14" fillId="0" borderId="7" xfId="0" applyFont="1" applyBorder="1" applyAlignment="1">
      <alignment horizontal="center" vertical="center" wrapText="1"/>
    </xf>
    <xf numFmtId="166" fontId="14" fillId="0" borderId="7" xfId="1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167" fontId="23" fillId="0" borderId="7" xfId="0" applyNumberFormat="1" applyFont="1" applyBorder="1" applyAlignment="1">
      <alignment horizontal="center" vertical="center" wrapText="1"/>
    </xf>
    <xf numFmtId="166" fontId="23" fillId="0" borderId="7" xfId="1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169" fontId="27" fillId="0" borderId="9" xfId="0" applyNumberFormat="1" applyFont="1" applyBorder="1"/>
    <xf numFmtId="169" fontId="28" fillId="0" borderId="10" xfId="0" applyNumberFormat="1" applyFont="1" applyBorder="1"/>
    <xf numFmtId="166" fontId="14" fillId="0" borderId="7" xfId="1" applyFont="1" applyBorder="1" applyAlignment="1">
      <alignment horizontal="center" vertical="center" wrapText="1"/>
    </xf>
    <xf numFmtId="170" fontId="22" fillId="0" borderId="7" xfId="1" applyNumberFormat="1" applyFont="1" applyBorder="1" applyAlignment="1">
      <alignment horizontal="center" vertical="center" wrapText="1"/>
    </xf>
    <xf numFmtId="170" fontId="14" fillId="0" borderId="7" xfId="1" applyNumberFormat="1" applyFont="1" applyBorder="1" applyAlignment="1">
      <alignment horizontal="center" vertical="center" wrapText="1"/>
    </xf>
    <xf numFmtId="165" fontId="14" fillId="0" borderId="7" xfId="2" applyFont="1" applyBorder="1" applyAlignment="1">
      <alignment horizontal="center" wrapText="1"/>
    </xf>
    <xf numFmtId="170" fontId="23" fillId="0" borderId="7" xfId="1" applyNumberFormat="1" applyFont="1" applyBorder="1" applyAlignment="1">
      <alignment horizontal="center" vertical="center" wrapText="1"/>
    </xf>
    <xf numFmtId="165" fontId="23" fillId="0" borderId="7" xfId="2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170" fontId="22" fillId="0" borderId="1" xfId="1" applyNumberFormat="1" applyFont="1" applyBorder="1" applyAlignment="1">
      <alignment horizontal="center"/>
    </xf>
    <xf numFmtId="0" fontId="14" fillId="0" borderId="1" xfId="1" applyNumberFormat="1" applyFont="1" applyBorder="1" applyAlignment="1">
      <alignment horizontal="center"/>
    </xf>
    <xf numFmtId="170" fontId="14" fillId="0" borderId="1" xfId="1" applyNumberFormat="1" applyFont="1" applyFill="1" applyBorder="1" applyAlignment="1">
      <alignment horizontal="center"/>
    </xf>
    <xf numFmtId="166" fontId="14" fillId="0" borderId="7" xfId="1" applyFont="1" applyBorder="1"/>
    <xf numFmtId="169" fontId="14" fillId="0" borderId="7" xfId="1" applyNumberFormat="1" applyFont="1" applyBorder="1"/>
    <xf numFmtId="14" fontId="14" fillId="2" borderId="1" xfId="0" applyNumberFormat="1" applyFont="1" applyFill="1" applyBorder="1" applyAlignment="1">
      <alignment horizontal="center" vertical="center" wrapText="1"/>
    </xf>
    <xf numFmtId="166" fontId="14" fillId="0" borderId="1" xfId="1" applyFont="1" applyFill="1" applyBorder="1" applyAlignment="1">
      <alignment horizontal="center"/>
    </xf>
    <xf numFmtId="169" fontId="14" fillId="0" borderId="26" xfId="1" applyNumberFormat="1" applyFont="1" applyFill="1" applyBorder="1"/>
    <xf numFmtId="166" fontId="14" fillId="0" borderId="25" xfId="1" applyFont="1" applyFill="1" applyBorder="1"/>
    <xf numFmtId="169" fontId="14" fillId="0" borderId="7" xfId="1" applyNumberFormat="1" applyFont="1" applyFill="1" applyBorder="1"/>
    <xf numFmtId="14" fontId="14" fillId="0" borderId="25" xfId="0" applyNumberFormat="1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166" fontId="14" fillId="2" borderId="25" xfId="1" applyFont="1" applyFill="1" applyBorder="1"/>
    <xf numFmtId="169" fontId="14" fillId="2" borderId="7" xfId="1" applyNumberFormat="1" applyFont="1" applyFill="1" applyBorder="1"/>
    <xf numFmtId="166" fontId="14" fillId="2" borderId="0" xfId="1" applyFont="1" applyFill="1"/>
    <xf numFmtId="3" fontId="29" fillId="0" borderId="1" xfId="0" applyNumberFormat="1" applyFont="1" applyBorder="1"/>
    <xf numFmtId="0" fontId="29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wrapText="1"/>
    </xf>
    <xf numFmtId="44" fontId="23" fillId="0" borderId="1" xfId="0" applyNumberFormat="1" applyFont="1" applyBorder="1" applyAlignment="1">
      <alignment horizontal="center"/>
    </xf>
    <xf numFmtId="167" fontId="23" fillId="2" borderId="1" xfId="0" applyNumberFormat="1" applyFont="1" applyFill="1" applyBorder="1" applyAlignment="1">
      <alignment horizontal="center" vertical="center" wrapText="1"/>
    </xf>
    <xf numFmtId="165" fontId="23" fillId="0" borderId="1" xfId="2" applyFont="1" applyBorder="1" applyAlignment="1">
      <alignment horizontal="center" vertical="center" wrapText="1"/>
    </xf>
    <xf numFmtId="166" fontId="23" fillId="0" borderId="1" xfId="1" applyFont="1" applyBorder="1" applyAlignment="1">
      <alignment horizontal="center" vertical="center" wrapText="1"/>
    </xf>
    <xf numFmtId="166" fontId="14" fillId="2" borderId="1" xfId="1" applyFont="1" applyFill="1" applyBorder="1" applyAlignment="1"/>
    <xf numFmtId="0" fontId="14" fillId="2" borderId="25" xfId="0" applyFont="1" applyFill="1" applyBorder="1" applyAlignment="1">
      <alignment horizontal="center" wrapText="1"/>
    </xf>
    <xf numFmtId="0" fontId="14" fillId="0" borderId="25" xfId="0" applyFont="1" applyBorder="1" applyAlignment="1">
      <alignment horizontal="center" wrapText="1"/>
    </xf>
    <xf numFmtId="167" fontId="14" fillId="0" borderId="9" xfId="0" applyNumberFormat="1" applyFont="1" applyBorder="1"/>
    <xf numFmtId="165" fontId="14" fillId="0" borderId="10" xfId="0" applyNumberFormat="1" applyFont="1" applyBorder="1"/>
    <xf numFmtId="166" fontId="23" fillId="0" borderId="7" xfId="0" applyNumberFormat="1" applyFont="1" applyBorder="1" applyAlignment="1">
      <alignment horizontal="center"/>
    </xf>
    <xf numFmtId="166" fontId="23" fillId="0" borderId="7" xfId="1" applyFont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166" fontId="14" fillId="2" borderId="7" xfId="1" applyFont="1" applyFill="1" applyBorder="1" applyAlignment="1"/>
    <xf numFmtId="0" fontId="23" fillId="0" borderId="22" xfId="0" applyFont="1" applyBorder="1" applyAlignment="1">
      <alignment horizontal="center" vertical="center"/>
    </xf>
    <xf numFmtId="165" fontId="14" fillId="0" borderId="9" xfId="0" applyNumberFormat="1" applyFont="1" applyBorder="1"/>
    <xf numFmtId="165" fontId="10" fillId="5" borderId="3" xfId="2" applyFont="1" applyFill="1" applyBorder="1" applyAlignment="1">
      <alignment horizontal="center" vertical="center" wrapText="1"/>
    </xf>
    <xf numFmtId="165" fontId="10" fillId="5" borderId="11" xfId="2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0" fillId="7" borderId="33" xfId="0" applyFont="1" applyFill="1" applyBorder="1" applyAlignment="1">
      <alignment horizontal="center"/>
    </xf>
    <xf numFmtId="0" fontId="20" fillId="7" borderId="34" xfId="0" applyFont="1" applyFill="1" applyBorder="1" applyAlignment="1">
      <alignment horizontal="center"/>
    </xf>
    <xf numFmtId="0" fontId="21" fillId="7" borderId="22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0" fillId="7" borderId="31" xfId="0" applyFont="1" applyFill="1" applyBorder="1" applyAlignment="1">
      <alignment horizontal="center"/>
    </xf>
    <xf numFmtId="0" fontId="25" fillId="0" borderId="35" xfId="0" applyFont="1" applyBorder="1" applyAlignment="1">
      <alignment horizontal="center"/>
    </xf>
    <xf numFmtId="0" fontId="25" fillId="0" borderId="36" xfId="0" applyFont="1" applyBorder="1" applyAlignment="1">
      <alignment horizontal="center"/>
    </xf>
    <xf numFmtId="0" fontId="25" fillId="0" borderId="3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9" fillId="8" borderId="34" xfId="0" applyFont="1" applyFill="1" applyBorder="1" applyAlignment="1">
      <alignment horizontal="center" vertical="center" wrapText="1"/>
    </xf>
    <xf numFmtId="0" fontId="19" fillId="8" borderId="3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100853</xdr:colOff>
      <xdr:row>28</xdr:row>
      <xdr:rowOff>145677</xdr:rowOff>
    </xdr:from>
    <xdr:to>
      <xdr:col>2</xdr:col>
      <xdr:colOff>1019555</xdr:colOff>
      <xdr:row>31</xdr:row>
      <xdr:rowOff>59953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94"/>
        <a:stretch>
          <a:fillRect/>
        </a:stretch>
      </xdr:blipFill>
      <xdr:spPr bwMode="auto">
        <a:xfrm>
          <a:off x="313765" y="13021236"/>
          <a:ext cx="2326640" cy="48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7"/>
  <sheetViews>
    <sheetView view="pageBreakPreview" zoomScale="59" zoomScaleSheetLayoutView="59" workbookViewId="0">
      <selection activeCell="H9" sqref="H9"/>
    </sheetView>
  </sheetViews>
  <sheetFormatPr baseColWidth="10" defaultColWidth="11.42578125" defaultRowHeight="15" x14ac:dyDescent="0.25"/>
  <cols>
    <col min="1" max="1" width="3.140625" style="1" customWidth="1"/>
    <col min="2" max="2" width="21.140625" style="1" customWidth="1"/>
    <col min="3" max="3" width="76.5703125" style="1" customWidth="1"/>
    <col min="4" max="4" width="11.42578125" style="5"/>
    <col min="5" max="5" width="13" style="1" customWidth="1"/>
    <col min="6" max="6" width="21.5703125" style="1" customWidth="1"/>
    <col min="7" max="7" width="20" style="5" customWidth="1"/>
    <col min="8" max="8" width="21.85546875" style="14" customWidth="1"/>
    <col min="9" max="9" width="35.42578125" style="14" bestFit="1" customWidth="1"/>
    <col min="10" max="10" width="21.42578125" style="14" customWidth="1"/>
    <col min="11" max="11" width="18.7109375" style="11" customWidth="1"/>
    <col min="12" max="12" width="22.42578125" style="1" customWidth="1"/>
    <col min="13" max="16384" width="11.42578125" style="1"/>
  </cols>
  <sheetData>
    <row r="1" spans="2:11" ht="15.75" thickBot="1" x14ac:dyDescent="0.3"/>
    <row r="2" spans="2:11" s="13" customFormat="1" ht="15.75" customHeight="1" thickBot="1" x14ac:dyDescent="0.3">
      <c r="B2" s="174" t="s">
        <v>18</v>
      </c>
      <c r="C2" s="175"/>
      <c r="D2" s="175"/>
      <c r="E2" s="175"/>
      <c r="F2" s="175"/>
      <c r="G2" s="175"/>
      <c r="H2" s="175"/>
      <c r="I2" s="175"/>
      <c r="J2" s="176"/>
      <c r="K2" s="12"/>
    </row>
    <row r="3" spans="2:11" s="13" customFormat="1" ht="55.5" customHeight="1" thickBot="1" x14ac:dyDescent="0.3">
      <c r="B3" s="171" t="s">
        <v>47</v>
      </c>
      <c r="C3" s="172"/>
      <c r="D3" s="172"/>
      <c r="E3" s="172"/>
      <c r="F3" s="172"/>
      <c r="G3" s="172"/>
      <c r="H3" s="172"/>
      <c r="I3" s="172"/>
      <c r="J3" s="173"/>
      <c r="K3" s="12"/>
    </row>
    <row r="4" spans="2:11" s="13" customFormat="1" ht="48" thickBot="1" x14ac:dyDescent="0.3">
      <c r="B4" s="28" t="s">
        <v>0</v>
      </c>
      <c r="C4" s="29" t="s">
        <v>1</v>
      </c>
      <c r="D4" s="29" t="s">
        <v>19</v>
      </c>
      <c r="E4" s="29" t="s">
        <v>2</v>
      </c>
      <c r="F4" s="29" t="s">
        <v>3</v>
      </c>
      <c r="G4" s="29" t="s">
        <v>20</v>
      </c>
      <c r="H4" s="30" t="s">
        <v>15</v>
      </c>
      <c r="I4" s="30" t="s">
        <v>13</v>
      </c>
      <c r="J4" s="30" t="s">
        <v>12</v>
      </c>
      <c r="K4" s="12"/>
    </row>
    <row r="5" spans="2:11" ht="31.5" x14ac:dyDescent="0.25">
      <c r="B5" s="178" t="s">
        <v>21</v>
      </c>
      <c r="C5" s="19" t="s">
        <v>17</v>
      </c>
      <c r="D5" s="32" t="s">
        <v>14</v>
      </c>
      <c r="E5" s="33">
        <v>1.5</v>
      </c>
      <c r="F5" s="34">
        <v>4000000</v>
      </c>
      <c r="G5" s="35">
        <v>1</v>
      </c>
      <c r="H5" s="36">
        <f>G5*F5*E5</f>
        <v>6000000</v>
      </c>
      <c r="I5" s="36">
        <f>H5</f>
        <v>6000000</v>
      </c>
      <c r="J5" s="37"/>
    </row>
    <row r="6" spans="2:11" ht="31.5" x14ac:dyDescent="0.25">
      <c r="B6" s="177"/>
      <c r="C6" s="20" t="s">
        <v>16</v>
      </c>
      <c r="D6" s="38" t="s">
        <v>14</v>
      </c>
      <c r="E6" s="39">
        <v>1.5</v>
      </c>
      <c r="F6" s="40">
        <v>5000000</v>
      </c>
      <c r="G6" s="41">
        <v>1</v>
      </c>
      <c r="H6" s="36">
        <f t="shared" ref="H6:H11" si="0">G6*F6*E6</f>
        <v>7500000</v>
      </c>
      <c r="I6" s="36"/>
      <c r="J6" s="42">
        <f>H6</f>
        <v>7500000</v>
      </c>
    </row>
    <row r="7" spans="2:11" ht="25.5" customHeight="1" x14ac:dyDescent="0.25">
      <c r="B7" s="177"/>
      <c r="C7" s="20" t="s">
        <v>25</v>
      </c>
      <c r="D7" s="38" t="s">
        <v>14</v>
      </c>
      <c r="E7" s="39">
        <v>1.5</v>
      </c>
      <c r="F7" s="40">
        <v>5500000</v>
      </c>
      <c r="G7" s="41">
        <v>1</v>
      </c>
      <c r="H7" s="36">
        <f t="shared" si="0"/>
        <v>8250000</v>
      </c>
      <c r="I7" s="43"/>
      <c r="J7" s="42">
        <f>+H7</f>
        <v>8250000</v>
      </c>
    </row>
    <row r="8" spans="2:11" ht="36" customHeight="1" x14ac:dyDescent="0.25">
      <c r="B8" s="177"/>
      <c r="C8" s="20" t="s">
        <v>17</v>
      </c>
      <c r="D8" s="38" t="s">
        <v>14</v>
      </c>
      <c r="E8" s="39">
        <v>1.5</v>
      </c>
      <c r="F8" s="40">
        <v>6000000</v>
      </c>
      <c r="G8" s="41">
        <v>1</v>
      </c>
      <c r="H8" s="36">
        <f t="shared" si="0"/>
        <v>9000000</v>
      </c>
      <c r="I8" s="36"/>
      <c r="J8" s="42">
        <f>H8</f>
        <v>9000000</v>
      </c>
      <c r="K8" s="17"/>
    </row>
    <row r="9" spans="2:11" ht="36" customHeight="1" x14ac:dyDescent="0.25">
      <c r="B9" s="177"/>
      <c r="C9" s="20" t="s">
        <v>31</v>
      </c>
      <c r="D9" s="38" t="s">
        <v>14</v>
      </c>
      <c r="E9" s="39">
        <v>1.5</v>
      </c>
      <c r="F9" s="40">
        <v>2000000</v>
      </c>
      <c r="G9" s="41">
        <v>1</v>
      </c>
      <c r="H9" s="36">
        <f t="shared" si="0"/>
        <v>3000000</v>
      </c>
      <c r="I9" s="36">
        <f>H9</f>
        <v>3000000</v>
      </c>
      <c r="J9" s="42"/>
    </row>
    <row r="10" spans="2:11" ht="36" customHeight="1" x14ac:dyDescent="0.25">
      <c r="B10" s="177"/>
      <c r="C10" s="21" t="s">
        <v>24</v>
      </c>
      <c r="D10" s="44" t="s">
        <v>14</v>
      </c>
      <c r="E10" s="45">
        <v>1.5</v>
      </c>
      <c r="F10" s="46">
        <v>8500000</v>
      </c>
      <c r="G10" s="47">
        <v>1</v>
      </c>
      <c r="H10" s="36">
        <f>G10*F10*E10</f>
        <v>12750000</v>
      </c>
      <c r="I10" s="43"/>
      <c r="J10" s="42">
        <f>H10</f>
        <v>12750000</v>
      </c>
    </row>
    <row r="11" spans="2:11" ht="27" customHeight="1" thickBot="1" x14ac:dyDescent="0.3">
      <c r="B11" s="179"/>
      <c r="C11" s="21" t="s">
        <v>23</v>
      </c>
      <c r="D11" s="44" t="s">
        <v>14</v>
      </c>
      <c r="E11" s="45">
        <v>1.5</v>
      </c>
      <c r="F11" s="46">
        <v>15000000</v>
      </c>
      <c r="G11" s="47">
        <v>1</v>
      </c>
      <c r="H11" s="48">
        <f t="shared" si="0"/>
        <v>22500000</v>
      </c>
      <c r="I11" s="48"/>
      <c r="J11" s="49">
        <f>F11*E11</f>
        <v>22500000</v>
      </c>
    </row>
    <row r="12" spans="2:11" s="13" customFormat="1" ht="23.25" customHeight="1" thickBot="1" x14ac:dyDescent="0.3">
      <c r="B12" s="168" t="s">
        <v>4</v>
      </c>
      <c r="C12" s="169"/>
      <c r="D12" s="169"/>
      <c r="E12" s="169"/>
      <c r="F12" s="169"/>
      <c r="G12" s="170"/>
      <c r="H12" s="15">
        <f>SUM(H5:H11)</f>
        <v>69000000</v>
      </c>
      <c r="I12" s="15">
        <f>SUM(I5:I11)</f>
        <v>9000000</v>
      </c>
      <c r="J12" s="15">
        <f>SUM(J5:J11)</f>
        <v>60000000</v>
      </c>
      <c r="K12" s="12"/>
    </row>
    <row r="13" spans="2:11" s="13" customFormat="1" ht="23.25" customHeight="1" thickBot="1" x14ac:dyDescent="0.3">
      <c r="B13" s="28"/>
      <c r="C13" s="22" t="s">
        <v>36</v>
      </c>
      <c r="D13" s="50" t="s">
        <v>6</v>
      </c>
      <c r="E13" s="47">
        <v>1</v>
      </c>
      <c r="F13" s="51">
        <v>15000000</v>
      </c>
      <c r="G13" s="50">
        <v>1</v>
      </c>
      <c r="H13" s="48">
        <v>15000000</v>
      </c>
      <c r="I13" s="52">
        <v>15000000</v>
      </c>
      <c r="J13" s="53"/>
      <c r="K13" s="12"/>
    </row>
    <row r="14" spans="2:11" ht="45" customHeight="1" thickBot="1" x14ac:dyDescent="0.3">
      <c r="B14" s="28" t="s">
        <v>30</v>
      </c>
      <c r="C14" s="22" t="s">
        <v>48</v>
      </c>
      <c r="D14" s="50" t="s">
        <v>5</v>
      </c>
      <c r="E14" s="47">
        <v>1</v>
      </c>
      <c r="F14" s="51">
        <f>H14</f>
        <v>45000000</v>
      </c>
      <c r="G14" s="47">
        <v>1</v>
      </c>
      <c r="H14" s="48">
        <f>I14+J14</f>
        <v>45000000</v>
      </c>
      <c r="I14" s="52">
        <v>28000000</v>
      </c>
      <c r="J14" s="53">
        <v>17000000</v>
      </c>
    </row>
    <row r="15" spans="2:11" s="13" customFormat="1" ht="23.25" customHeight="1" thickBot="1" x14ac:dyDescent="0.3">
      <c r="B15" s="168" t="s">
        <v>4</v>
      </c>
      <c r="C15" s="169"/>
      <c r="D15" s="169"/>
      <c r="E15" s="169"/>
      <c r="F15" s="169"/>
      <c r="G15" s="170"/>
      <c r="H15" s="18">
        <f>SUM(H13:H14)</f>
        <v>60000000</v>
      </c>
      <c r="I15" s="15">
        <f>SUM(I13:I14)</f>
        <v>43000000</v>
      </c>
      <c r="J15" s="15">
        <f>SUM(J13:J14)</f>
        <v>17000000</v>
      </c>
      <c r="K15" s="12"/>
    </row>
    <row r="16" spans="2:11" ht="22.5" customHeight="1" x14ac:dyDescent="0.25">
      <c r="B16" s="177"/>
      <c r="C16" s="23" t="s">
        <v>35</v>
      </c>
      <c r="D16" s="54" t="s">
        <v>6</v>
      </c>
      <c r="E16" s="55">
        <v>1</v>
      </c>
      <c r="F16" s="56">
        <f>H16</f>
        <v>75000000</v>
      </c>
      <c r="G16" s="39">
        <v>1</v>
      </c>
      <c r="H16" s="36">
        <f>I16+J16</f>
        <v>75000000</v>
      </c>
      <c r="I16" s="57">
        <v>60000000</v>
      </c>
      <c r="J16" s="58">
        <v>15000000</v>
      </c>
    </row>
    <row r="17" spans="2:11" ht="31.5" x14ac:dyDescent="0.25">
      <c r="B17" s="177"/>
      <c r="C17" s="24" t="s">
        <v>34</v>
      </c>
      <c r="D17" s="54" t="s">
        <v>6</v>
      </c>
      <c r="E17" s="39">
        <v>1</v>
      </c>
      <c r="F17" s="56">
        <v>10000000</v>
      </c>
      <c r="G17" s="39">
        <v>1</v>
      </c>
      <c r="H17" s="36">
        <f t="shared" ref="H17" si="1">+E17*F17*G17</f>
        <v>10000000</v>
      </c>
      <c r="I17" s="36">
        <v>10000000</v>
      </c>
      <c r="J17" s="42"/>
    </row>
    <row r="18" spans="2:11" ht="15.75" x14ac:dyDescent="0.25">
      <c r="B18" s="177"/>
      <c r="C18" s="24" t="s">
        <v>33</v>
      </c>
      <c r="D18" s="54"/>
      <c r="E18" s="39"/>
      <c r="F18" s="56">
        <v>15000000</v>
      </c>
      <c r="G18" s="39"/>
      <c r="H18" s="36">
        <v>15000000</v>
      </c>
      <c r="I18" s="36">
        <v>15000000</v>
      </c>
      <c r="J18" s="42"/>
    </row>
    <row r="19" spans="2:11" ht="30" customHeight="1" x14ac:dyDescent="0.25">
      <c r="B19" s="177"/>
      <c r="C19" s="25" t="s">
        <v>22</v>
      </c>
      <c r="D19" s="54" t="s">
        <v>6</v>
      </c>
      <c r="E19" s="39">
        <v>1</v>
      </c>
      <c r="F19" s="40">
        <v>25000000</v>
      </c>
      <c r="G19" s="39">
        <v>1</v>
      </c>
      <c r="H19" s="36">
        <v>25000000</v>
      </c>
      <c r="I19" s="36">
        <v>25000000</v>
      </c>
      <c r="J19" s="42"/>
    </row>
    <row r="20" spans="2:11" ht="27" customHeight="1" x14ac:dyDescent="0.25">
      <c r="B20" s="177"/>
      <c r="C20" s="26" t="s">
        <v>40</v>
      </c>
      <c r="D20" s="54" t="s">
        <v>6</v>
      </c>
      <c r="E20" s="39">
        <v>1</v>
      </c>
      <c r="F20" s="40">
        <f>H20</f>
        <v>91072000</v>
      </c>
      <c r="G20" s="39">
        <v>1</v>
      </c>
      <c r="H20" s="36">
        <f>I20+J20</f>
        <v>91072000</v>
      </c>
      <c r="I20" s="36">
        <v>65000000</v>
      </c>
      <c r="J20" s="42">
        <v>26072000</v>
      </c>
      <c r="K20" s="17"/>
    </row>
    <row r="21" spans="2:11" ht="38.25" customHeight="1" thickBot="1" x14ac:dyDescent="0.3">
      <c r="B21" s="177"/>
      <c r="C21" s="27" t="s">
        <v>32</v>
      </c>
      <c r="D21" s="54" t="s">
        <v>6</v>
      </c>
      <c r="E21" s="39">
        <v>1</v>
      </c>
      <c r="F21" s="40">
        <f>H21</f>
        <v>45000000</v>
      </c>
      <c r="G21" s="39">
        <v>1</v>
      </c>
      <c r="H21" s="36">
        <v>45000000</v>
      </c>
      <c r="I21" s="36">
        <v>45000000</v>
      </c>
      <c r="J21" s="42"/>
    </row>
    <row r="22" spans="2:11" ht="38.25" customHeight="1" thickBot="1" x14ac:dyDescent="0.3">
      <c r="B22" s="168" t="s">
        <v>4</v>
      </c>
      <c r="C22" s="169"/>
      <c r="D22" s="169"/>
      <c r="E22" s="169"/>
      <c r="F22" s="169"/>
      <c r="G22" s="170"/>
      <c r="H22" s="15">
        <f>SUM(H16:H21)</f>
        <v>261072000</v>
      </c>
      <c r="I22" s="15">
        <f>SUM(I16:I21)</f>
        <v>220000000</v>
      </c>
      <c r="J22" s="15">
        <f>SUM(J16:J21)</f>
        <v>41072000</v>
      </c>
    </row>
    <row r="23" spans="2:11" ht="38.25" customHeight="1" x14ac:dyDescent="0.25">
      <c r="B23" s="178" t="s">
        <v>37</v>
      </c>
      <c r="C23" s="27" t="s">
        <v>45</v>
      </c>
      <c r="D23" s="54" t="s">
        <v>6</v>
      </c>
      <c r="E23" s="39">
        <v>1.5</v>
      </c>
      <c r="F23" s="40">
        <v>7000000</v>
      </c>
      <c r="G23" s="39">
        <v>1</v>
      </c>
      <c r="H23" s="36">
        <f>E23*F23</f>
        <v>10500000</v>
      </c>
      <c r="I23" s="36"/>
      <c r="J23" s="59">
        <f>H23</f>
        <v>10500000</v>
      </c>
    </row>
    <row r="24" spans="2:11" ht="38.25" customHeight="1" thickBot="1" x14ac:dyDescent="0.3">
      <c r="B24" s="179"/>
      <c r="C24" s="27" t="s">
        <v>46</v>
      </c>
      <c r="D24" s="54" t="s">
        <v>6</v>
      </c>
      <c r="E24" s="39">
        <v>1</v>
      </c>
      <c r="F24" s="40">
        <v>28000000</v>
      </c>
      <c r="G24" s="39">
        <v>1</v>
      </c>
      <c r="H24" s="36">
        <v>28000000</v>
      </c>
      <c r="I24" s="36">
        <f>H24</f>
        <v>28000000</v>
      </c>
      <c r="J24" s="60"/>
      <c r="K24" s="31"/>
    </row>
    <row r="25" spans="2:11" s="13" customFormat="1" ht="23.25" customHeight="1" thickBot="1" x14ac:dyDescent="0.3">
      <c r="B25" s="168" t="s">
        <v>4</v>
      </c>
      <c r="C25" s="169"/>
      <c r="D25" s="169"/>
      <c r="E25" s="169"/>
      <c r="F25" s="169"/>
      <c r="G25" s="170"/>
      <c r="H25" s="15">
        <f>SUM(H23:H23)</f>
        <v>10500000</v>
      </c>
      <c r="I25" s="15">
        <f>I24</f>
        <v>28000000</v>
      </c>
      <c r="J25" s="15">
        <f>SUM(J23:J23)</f>
        <v>10500000</v>
      </c>
      <c r="K25" s="12"/>
    </row>
    <row r="26" spans="2:11" ht="16.5" thickBot="1" x14ac:dyDescent="0.3">
      <c r="B26" s="61"/>
      <c r="C26" s="62" t="s">
        <v>10</v>
      </c>
      <c r="D26" s="62"/>
      <c r="E26" s="62"/>
      <c r="F26" s="62"/>
      <c r="G26" s="62"/>
      <c r="H26" s="63">
        <f>I26+J26</f>
        <v>428572000</v>
      </c>
      <c r="I26" s="63">
        <f>SUM(I12+I15+I22)+I25</f>
        <v>300000000</v>
      </c>
      <c r="J26" s="63">
        <f>SUM(J25+J22+J15+J12)</f>
        <v>128572000</v>
      </c>
    </row>
    <row r="27" spans="2:11" ht="16.5" thickBot="1" x14ac:dyDescent="0.3">
      <c r="B27" s="61"/>
      <c r="C27" s="62" t="s">
        <v>28</v>
      </c>
      <c r="D27" s="62"/>
      <c r="E27" s="62"/>
      <c r="F27" s="62"/>
      <c r="G27" s="62"/>
      <c r="H27" s="63"/>
      <c r="I27" s="166">
        <f>I26+J26</f>
        <v>428572000</v>
      </c>
      <c r="J27" s="167"/>
    </row>
    <row r="28" spans="2:11" s="10" customFormat="1" ht="18.75" x14ac:dyDescent="0.25">
      <c r="C28" s="1"/>
      <c r="D28" s="5"/>
      <c r="E28"/>
      <c r="F28" s="1"/>
      <c r="G28" s="5"/>
      <c r="H28" s="14"/>
      <c r="I28" s="14"/>
      <c r="J28" s="14"/>
      <c r="K28" s="7"/>
    </row>
    <row r="29" spans="2:11" x14ac:dyDescent="0.25">
      <c r="E29"/>
    </row>
    <row r="30" spans="2:11" x14ac:dyDescent="0.25">
      <c r="D30" s="8"/>
      <c r="E30"/>
      <c r="I30" s="16"/>
    </row>
    <row r="31" spans="2:11" x14ac:dyDescent="0.25">
      <c r="D31" s="2"/>
      <c r="E31"/>
      <c r="I31" s="16"/>
    </row>
    <row r="32" spans="2:11" x14ac:dyDescent="0.25">
      <c r="B32" s="1" t="s">
        <v>11</v>
      </c>
      <c r="D32" s="3"/>
      <c r="E32"/>
    </row>
    <row r="33" spans="2:11" ht="15.75" x14ac:dyDescent="0.25">
      <c r="B33" s="6" t="s">
        <v>7</v>
      </c>
      <c r="D33" s="4"/>
      <c r="E33"/>
    </row>
    <row r="34" spans="2:11" ht="15.75" x14ac:dyDescent="0.25">
      <c r="B34" s="9" t="s">
        <v>8</v>
      </c>
      <c r="E34"/>
      <c r="G34" s="64"/>
      <c r="H34" s="65" t="s">
        <v>38</v>
      </c>
      <c r="I34" s="65">
        <v>300000000</v>
      </c>
      <c r="J34" s="66">
        <v>0.7</v>
      </c>
      <c r="K34" s="67"/>
    </row>
    <row r="35" spans="2:11" ht="20.25" customHeight="1" x14ac:dyDescent="0.25">
      <c r="B35" s="9" t="s">
        <v>9</v>
      </c>
      <c r="E35"/>
      <c r="G35" s="64"/>
      <c r="H35" s="65" t="s">
        <v>39</v>
      </c>
      <c r="I35" s="65">
        <f>(I34*J35)/J34</f>
        <v>128571428.57142858</v>
      </c>
      <c r="J35" s="66">
        <v>0.3</v>
      </c>
      <c r="K35" s="67"/>
    </row>
    <row r="36" spans="2:11" x14ac:dyDescent="0.25">
      <c r="G36" s="64"/>
      <c r="H36" s="65" t="s">
        <v>44</v>
      </c>
      <c r="I36" s="65">
        <f>I34+I35</f>
        <v>428571428.5714286</v>
      </c>
      <c r="J36" s="65"/>
      <c r="K36" s="67"/>
    </row>
    <row r="37" spans="2:11" x14ac:dyDescent="0.25">
      <c r="G37" s="64"/>
      <c r="H37" s="65"/>
      <c r="I37" s="65"/>
      <c r="J37" s="65"/>
      <c r="K37" s="67"/>
    </row>
    <row r="38" spans="2:11" x14ac:dyDescent="0.25">
      <c r="G38" s="64"/>
      <c r="H38" s="65"/>
      <c r="I38" s="65">
        <f>I35-J26</f>
        <v>-571.42857141792774</v>
      </c>
      <c r="J38" s="65"/>
      <c r="K38" s="67"/>
    </row>
    <row r="39" spans="2:11" x14ac:dyDescent="0.25">
      <c r="G39" s="64"/>
      <c r="H39" s="65"/>
      <c r="I39" s="66"/>
      <c r="J39" s="65"/>
      <c r="K39" s="67"/>
    </row>
    <row r="40" spans="2:11" x14ac:dyDescent="0.25">
      <c r="G40" s="64"/>
      <c r="H40" s="65"/>
      <c r="I40" s="68"/>
      <c r="J40" s="65">
        <f>H42-I24</f>
        <v>-4000000</v>
      </c>
      <c r="K40" s="67"/>
    </row>
    <row r="41" spans="2:11" x14ac:dyDescent="0.25">
      <c r="G41" s="64"/>
      <c r="H41" s="65">
        <v>300000000</v>
      </c>
      <c r="I41" s="66">
        <v>1</v>
      </c>
      <c r="J41" s="65">
        <v>21942857</v>
      </c>
      <c r="K41" s="67"/>
    </row>
    <row r="42" spans="2:11" x14ac:dyDescent="0.25">
      <c r="G42" s="64" t="s">
        <v>43</v>
      </c>
      <c r="H42" s="69">
        <f>(H41*I42)/I41</f>
        <v>24000000</v>
      </c>
      <c r="I42" s="66">
        <v>0.08</v>
      </c>
      <c r="J42" s="65">
        <v>70000000</v>
      </c>
      <c r="K42" s="67"/>
    </row>
    <row r="43" spans="2:11" x14ac:dyDescent="0.25">
      <c r="G43" s="64"/>
      <c r="H43" s="65"/>
      <c r="I43" s="65"/>
      <c r="J43" s="65">
        <f>J42-J41</f>
        <v>48057143</v>
      </c>
      <c r="K43" s="67"/>
    </row>
    <row r="44" spans="2:11" x14ac:dyDescent="0.25">
      <c r="G44" s="64"/>
      <c r="H44" s="65"/>
      <c r="I44" s="65"/>
      <c r="J44" s="65"/>
      <c r="K44" s="67"/>
    </row>
    <row r="45" spans="2:11" x14ac:dyDescent="0.25">
      <c r="G45" s="64"/>
      <c r="H45" s="65"/>
      <c r="I45" s="65"/>
      <c r="J45" s="65"/>
      <c r="K45" s="67"/>
    </row>
    <row r="46" spans="2:11" x14ac:dyDescent="0.25">
      <c r="G46" s="64"/>
      <c r="H46" s="65"/>
      <c r="I46" s="65"/>
      <c r="J46" s="65"/>
      <c r="K46" s="67"/>
    </row>
    <row r="47" spans="2:11" x14ac:dyDescent="0.25">
      <c r="G47" s="64"/>
      <c r="H47" s="65"/>
      <c r="I47" s="65"/>
      <c r="J47" s="65"/>
      <c r="K47" s="67"/>
    </row>
  </sheetData>
  <mergeCells count="10">
    <mergeCell ref="I27:J27"/>
    <mergeCell ref="B25:G25"/>
    <mergeCell ref="B3:J3"/>
    <mergeCell ref="B2:J2"/>
    <mergeCell ref="B12:G12"/>
    <mergeCell ref="B16:B21"/>
    <mergeCell ref="B15:G15"/>
    <mergeCell ref="B5:B11"/>
    <mergeCell ref="B22:G22"/>
    <mergeCell ref="B23:B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topLeftCell="A3" workbookViewId="0">
      <selection activeCell="D15" sqref="D15"/>
    </sheetView>
  </sheetViews>
  <sheetFormatPr baseColWidth="10" defaultRowHeight="15" x14ac:dyDescent="0.25"/>
  <cols>
    <col min="3" max="3" width="28.85546875" customWidth="1"/>
    <col min="4" max="4" width="18.7109375" customWidth="1"/>
    <col min="5" max="5" width="21.140625" customWidth="1"/>
  </cols>
  <sheetData>
    <row r="1" spans="1:5" x14ac:dyDescent="0.25">
      <c r="A1" s="182" t="s">
        <v>59</v>
      </c>
      <c r="B1" s="183"/>
      <c r="C1" s="183"/>
      <c r="D1" s="183"/>
      <c r="E1" s="113"/>
    </row>
    <row r="2" spans="1:5" x14ac:dyDescent="0.25">
      <c r="A2" s="184" t="s">
        <v>51</v>
      </c>
      <c r="B2" s="185"/>
      <c r="C2" s="185"/>
      <c r="D2" s="186" t="s">
        <v>59</v>
      </c>
      <c r="E2" s="187"/>
    </row>
    <row r="3" spans="1:5" ht="15.75" customHeight="1" x14ac:dyDescent="0.25">
      <c r="A3" s="184" t="s">
        <v>60</v>
      </c>
      <c r="B3" s="185"/>
      <c r="C3" s="185"/>
      <c r="D3" s="100">
        <v>4000000</v>
      </c>
      <c r="E3" s="114"/>
    </row>
    <row r="4" spans="1:5" ht="15.75" customHeight="1" x14ac:dyDescent="0.25">
      <c r="A4" s="184" t="s">
        <v>61</v>
      </c>
      <c r="B4" s="185"/>
      <c r="C4" s="185"/>
      <c r="D4" s="93">
        <v>6000000</v>
      </c>
      <c r="E4" s="115">
        <v>3000000</v>
      </c>
    </row>
    <row r="5" spans="1:5" x14ac:dyDescent="0.25">
      <c r="A5" s="184" t="s">
        <v>52</v>
      </c>
      <c r="B5" s="185"/>
      <c r="C5" s="185"/>
      <c r="D5" s="99">
        <v>1</v>
      </c>
      <c r="E5" s="116">
        <v>1</v>
      </c>
    </row>
    <row r="6" spans="1:5" x14ac:dyDescent="0.25">
      <c r="A6" s="184" t="s">
        <v>53</v>
      </c>
      <c r="B6" s="185"/>
      <c r="C6" s="185"/>
      <c r="D6" s="92"/>
      <c r="E6" s="115"/>
    </row>
    <row r="7" spans="1:5" ht="15" customHeight="1" x14ac:dyDescent="0.25">
      <c r="A7" s="184" t="s">
        <v>62</v>
      </c>
      <c r="B7" s="185"/>
      <c r="C7" s="185"/>
      <c r="D7" s="98">
        <v>6000000</v>
      </c>
      <c r="E7" s="115">
        <v>3000000</v>
      </c>
    </row>
    <row r="8" spans="1:5" x14ac:dyDescent="0.25">
      <c r="A8" s="190" t="s">
        <v>54</v>
      </c>
      <c r="B8" s="186"/>
      <c r="C8" s="186"/>
      <c r="D8" s="95"/>
      <c r="E8" s="117"/>
    </row>
    <row r="9" spans="1:5" ht="81.75" customHeight="1" x14ac:dyDescent="0.25">
      <c r="A9" s="190"/>
      <c r="B9" s="186"/>
      <c r="C9" s="186"/>
      <c r="D9" s="96" t="s">
        <v>17</v>
      </c>
      <c r="E9" s="118" t="s">
        <v>31</v>
      </c>
    </row>
    <row r="10" spans="1:5" ht="15" customHeight="1" x14ac:dyDescent="0.25">
      <c r="A10" s="184" t="s">
        <v>55</v>
      </c>
      <c r="B10" s="185"/>
      <c r="C10" s="185"/>
      <c r="D10" s="188"/>
      <c r="E10" s="189"/>
    </row>
    <row r="11" spans="1:5" x14ac:dyDescent="0.25">
      <c r="A11" s="119" t="s">
        <v>56</v>
      </c>
      <c r="B11" s="97" t="s">
        <v>66</v>
      </c>
      <c r="C11" s="97" t="s">
        <v>67</v>
      </c>
      <c r="D11" s="188"/>
      <c r="E11" s="189"/>
    </row>
    <row r="12" spans="1:5" x14ac:dyDescent="0.25">
      <c r="A12" s="120">
        <v>1</v>
      </c>
      <c r="B12" s="106">
        <v>44881</v>
      </c>
      <c r="C12" s="106" t="s">
        <v>69</v>
      </c>
      <c r="D12" s="105">
        <v>6000000</v>
      </c>
      <c r="E12" s="85"/>
    </row>
    <row r="13" spans="1:5" x14ac:dyDescent="0.25">
      <c r="A13" s="121" t="s">
        <v>118</v>
      </c>
      <c r="B13" s="106">
        <v>44909</v>
      </c>
      <c r="C13" s="109" t="s">
        <v>124</v>
      </c>
      <c r="D13" s="112"/>
      <c r="E13" s="134">
        <v>3000000</v>
      </c>
    </row>
    <row r="14" spans="1:5" ht="15.75" thickBot="1" x14ac:dyDescent="0.3">
      <c r="A14" s="180" t="s">
        <v>81</v>
      </c>
      <c r="B14" s="181"/>
      <c r="C14" s="181"/>
      <c r="D14" s="122">
        <f>D12</f>
        <v>6000000</v>
      </c>
      <c r="E14" s="123">
        <f>E13</f>
        <v>3000000</v>
      </c>
    </row>
  </sheetData>
  <mergeCells count="14">
    <mergeCell ref="A14:C14"/>
    <mergeCell ref="A1:D1"/>
    <mergeCell ref="A2:C2"/>
    <mergeCell ref="D2:E2"/>
    <mergeCell ref="A4:C4"/>
    <mergeCell ref="A10:C10"/>
    <mergeCell ref="D10:D11"/>
    <mergeCell ref="E10:E11"/>
    <mergeCell ref="A3:C3"/>
    <mergeCell ref="A8:C8"/>
    <mergeCell ref="A9:C9"/>
    <mergeCell ref="A7:C7"/>
    <mergeCell ref="A5:C5"/>
    <mergeCell ref="A6:C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topLeftCell="A9" workbookViewId="0">
      <selection activeCell="C19" sqref="C19"/>
    </sheetView>
  </sheetViews>
  <sheetFormatPr baseColWidth="10" defaultRowHeight="15" x14ac:dyDescent="0.25"/>
  <cols>
    <col min="1" max="1" width="16.28515625" customWidth="1"/>
    <col min="2" max="2" width="21.7109375" customWidth="1"/>
    <col min="3" max="3" width="31.7109375" customWidth="1"/>
    <col min="4" max="4" width="14.5703125" bestFit="1" customWidth="1"/>
    <col min="5" max="5" width="18.140625" customWidth="1"/>
    <col min="6" max="6" width="13" bestFit="1" customWidth="1"/>
  </cols>
  <sheetData>
    <row r="1" spans="1:6" x14ac:dyDescent="0.25">
      <c r="A1" s="182" t="s">
        <v>63</v>
      </c>
      <c r="B1" s="183"/>
      <c r="C1" s="183"/>
      <c r="D1" s="183"/>
      <c r="E1" s="191"/>
    </row>
    <row r="2" spans="1:6" x14ac:dyDescent="0.25">
      <c r="A2" s="184" t="s">
        <v>51</v>
      </c>
      <c r="B2" s="185"/>
      <c r="C2" s="185"/>
      <c r="D2" s="186" t="s">
        <v>63</v>
      </c>
      <c r="E2" s="187"/>
    </row>
    <row r="3" spans="1:6" x14ac:dyDescent="0.25">
      <c r="A3" s="184" t="s">
        <v>60</v>
      </c>
      <c r="B3" s="185"/>
      <c r="C3" s="185"/>
      <c r="D3" s="100">
        <v>15000000</v>
      </c>
      <c r="E3" s="124">
        <v>45000000</v>
      </c>
    </row>
    <row r="4" spans="1:6" x14ac:dyDescent="0.25">
      <c r="A4" s="184" t="s">
        <v>61</v>
      </c>
      <c r="B4" s="185"/>
      <c r="C4" s="185"/>
      <c r="D4" s="93"/>
      <c r="E4" s="125"/>
    </row>
    <row r="5" spans="1:6" x14ac:dyDescent="0.25">
      <c r="A5" s="184" t="s">
        <v>52</v>
      </c>
      <c r="B5" s="185"/>
      <c r="C5" s="185"/>
      <c r="D5" s="99">
        <v>1</v>
      </c>
      <c r="E5" s="114">
        <v>1</v>
      </c>
    </row>
    <row r="6" spans="1:6" x14ac:dyDescent="0.25">
      <c r="A6" s="184" t="s">
        <v>53</v>
      </c>
      <c r="B6" s="185"/>
      <c r="C6" s="185"/>
      <c r="D6" s="92"/>
      <c r="E6" s="126">
        <v>17000000</v>
      </c>
    </row>
    <row r="7" spans="1:6" x14ac:dyDescent="0.25">
      <c r="A7" s="184" t="s">
        <v>62</v>
      </c>
      <c r="B7" s="185"/>
      <c r="C7" s="185"/>
      <c r="D7" s="104">
        <v>15000000</v>
      </c>
      <c r="E7" s="127">
        <v>28000000</v>
      </c>
    </row>
    <row r="8" spans="1:6" x14ac:dyDescent="0.25">
      <c r="A8" s="190" t="s">
        <v>54</v>
      </c>
      <c r="B8" s="186"/>
      <c r="C8" s="186"/>
      <c r="D8" s="95">
        <f>D7</f>
        <v>15000000</v>
      </c>
      <c r="E8" s="128">
        <f>E6+E7</f>
        <v>45000000</v>
      </c>
    </row>
    <row r="9" spans="1:6" ht="60.75" customHeight="1" x14ac:dyDescent="0.25">
      <c r="A9" s="190"/>
      <c r="B9" s="186"/>
      <c r="C9" s="186"/>
      <c r="D9" s="96" t="s">
        <v>64</v>
      </c>
      <c r="E9" s="129" t="s">
        <v>48</v>
      </c>
    </row>
    <row r="10" spans="1:6" x14ac:dyDescent="0.25">
      <c r="A10" s="184" t="s">
        <v>55</v>
      </c>
      <c r="B10" s="185"/>
      <c r="C10" s="185"/>
      <c r="D10" s="188"/>
      <c r="E10" s="189"/>
    </row>
    <row r="11" spans="1:6" x14ac:dyDescent="0.25">
      <c r="A11" s="119" t="s">
        <v>56</v>
      </c>
      <c r="B11" s="97" t="s">
        <v>57</v>
      </c>
      <c r="C11" s="97" t="s">
        <v>58</v>
      </c>
      <c r="D11" s="188"/>
      <c r="E11" s="189"/>
    </row>
    <row r="12" spans="1:6" x14ac:dyDescent="0.25">
      <c r="A12" s="121" t="s">
        <v>106</v>
      </c>
      <c r="B12" s="106">
        <v>44908</v>
      </c>
      <c r="C12" s="103" t="s">
        <v>125</v>
      </c>
      <c r="D12" s="137">
        <v>734000</v>
      </c>
      <c r="E12" s="85"/>
    </row>
    <row r="13" spans="1:6" x14ac:dyDescent="0.25">
      <c r="A13" s="121" t="s">
        <v>85</v>
      </c>
      <c r="B13" s="106">
        <v>44908</v>
      </c>
      <c r="C13" s="103" t="s">
        <v>84</v>
      </c>
      <c r="D13" s="71"/>
      <c r="E13" s="134">
        <v>2900000</v>
      </c>
    </row>
    <row r="14" spans="1:6" x14ac:dyDescent="0.25">
      <c r="A14" s="121" t="s">
        <v>126</v>
      </c>
      <c r="B14" s="106">
        <v>44908</v>
      </c>
      <c r="C14" s="109" t="s">
        <v>127</v>
      </c>
      <c r="D14" s="71"/>
      <c r="E14" s="140">
        <v>178000</v>
      </c>
      <c r="F14" s="145"/>
    </row>
    <row r="15" spans="1:6" x14ac:dyDescent="0.25">
      <c r="A15" s="121" t="s">
        <v>86</v>
      </c>
      <c r="B15" s="106">
        <v>44908</v>
      </c>
      <c r="C15" s="103" t="s">
        <v>83</v>
      </c>
      <c r="D15" s="71"/>
      <c r="E15" s="135">
        <v>240000</v>
      </c>
    </row>
    <row r="16" spans="1:6" x14ac:dyDescent="0.25">
      <c r="A16" s="121" t="s">
        <v>87</v>
      </c>
      <c r="B16" s="106">
        <v>44908</v>
      </c>
      <c r="C16" s="103" t="s">
        <v>83</v>
      </c>
      <c r="D16" s="71"/>
      <c r="E16" s="135">
        <v>35700</v>
      </c>
    </row>
    <row r="17" spans="1:5" ht="24" customHeight="1" x14ac:dyDescent="0.25">
      <c r="A17" s="121" t="s">
        <v>112</v>
      </c>
      <c r="B17" s="106">
        <v>44909</v>
      </c>
      <c r="C17" s="149" t="s">
        <v>128</v>
      </c>
      <c r="D17" s="71"/>
      <c r="E17" s="144">
        <v>24674300</v>
      </c>
    </row>
    <row r="18" spans="1:5" ht="24" customHeight="1" x14ac:dyDescent="0.25">
      <c r="A18" s="142" t="s">
        <v>111</v>
      </c>
      <c r="B18" s="141">
        <v>44909</v>
      </c>
      <c r="C18" s="155" t="s">
        <v>129</v>
      </c>
      <c r="D18" s="143">
        <v>8000000</v>
      </c>
      <c r="E18" s="138"/>
    </row>
    <row r="19" spans="1:5" ht="24" customHeight="1" x14ac:dyDescent="0.25">
      <c r="A19" s="142" t="s">
        <v>123</v>
      </c>
      <c r="B19" s="141">
        <v>44910</v>
      </c>
      <c r="C19" s="156" t="s">
        <v>130</v>
      </c>
      <c r="D19" s="139">
        <v>6266000</v>
      </c>
      <c r="E19" s="138"/>
    </row>
    <row r="20" spans="1:5" ht="15.75" thickBot="1" x14ac:dyDescent="0.3">
      <c r="A20" s="192" t="s">
        <v>81</v>
      </c>
      <c r="B20" s="193"/>
      <c r="C20" s="194"/>
      <c r="D20" s="157">
        <f>SUM(D12:D19)</f>
        <v>15000000</v>
      </c>
      <c r="E20" s="158">
        <f>E7</f>
        <v>28000000</v>
      </c>
    </row>
  </sheetData>
  <mergeCells count="14">
    <mergeCell ref="A20:C20"/>
    <mergeCell ref="E10:E11"/>
    <mergeCell ref="A6:C6"/>
    <mergeCell ref="A7:C7"/>
    <mergeCell ref="A8:C8"/>
    <mergeCell ref="A9:C9"/>
    <mergeCell ref="A10:C10"/>
    <mergeCell ref="D10:D11"/>
    <mergeCell ref="A5:C5"/>
    <mergeCell ref="A1:E1"/>
    <mergeCell ref="A2:C2"/>
    <mergeCell ref="D2:E2"/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5"/>
  <sheetViews>
    <sheetView topLeftCell="A36" workbookViewId="0">
      <selection activeCell="C32" sqref="C32"/>
    </sheetView>
  </sheetViews>
  <sheetFormatPr baseColWidth="10" defaultRowHeight="15" x14ac:dyDescent="0.25"/>
  <cols>
    <col min="1" max="1" width="14.5703125" customWidth="1"/>
    <col min="2" max="2" width="13.5703125" customWidth="1"/>
    <col min="3" max="3" width="55.7109375" customWidth="1"/>
    <col min="4" max="4" width="23.7109375" customWidth="1"/>
    <col min="5" max="5" width="14.28515625" customWidth="1"/>
    <col min="6" max="6" width="15.5703125" bestFit="1" customWidth="1"/>
    <col min="7" max="7" width="19.140625" customWidth="1"/>
    <col min="8" max="8" width="29" customWidth="1"/>
    <col min="9" max="9" width="15.5703125" bestFit="1" customWidth="1"/>
  </cols>
  <sheetData>
    <row r="1" spans="1:9" x14ac:dyDescent="0.25">
      <c r="A1" s="182" t="s">
        <v>65</v>
      </c>
      <c r="B1" s="183"/>
      <c r="C1" s="183"/>
      <c r="D1" s="183"/>
      <c r="E1" s="183"/>
      <c r="F1" s="183"/>
      <c r="G1" s="183"/>
      <c r="H1" s="183"/>
      <c r="I1" s="113"/>
    </row>
    <row r="2" spans="1:9" x14ac:dyDescent="0.25">
      <c r="A2" s="184" t="s">
        <v>51</v>
      </c>
      <c r="B2" s="185"/>
      <c r="C2" s="185"/>
      <c r="D2" s="130"/>
      <c r="E2" s="130"/>
      <c r="F2" s="130"/>
      <c r="G2" s="130"/>
      <c r="H2" s="130"/>
      <c r="I2" s="85"/>
    </row>
    <row r="3" spans="1:9" x14ac:dyDescent="0.25">
      <c r="A3" s="184" t="s">
        <v>60</v>
      </c>
      <c r="B3" s="185"/>
      <c r="C3" s="185"/>
      <c r="D3" s="100">
        <v>75000000</v>
      </c>
      <c r="E3" s="100">
        <v>10000000</v>
      </c>
      <c r="F3" s="100">
        <v>15000000</v>
      </c>
      <c r="G3" s="100">
        <v>25000000</v>
      </c>
      <c r="H3" s="100">
        <v>91072000</v>
      </c>
      <c r="I3" s="115">
        <v>45000000</v>
      </c>
    </row>
    <row r="4" spans="1:9" x14ac:dyDescent="0.25">
      <c r="A4" s="184" t="s">
        <v>61</v>
      </c>
      <c r="B4" s="185"/>
      <c r="C4" s="185"/>
      <c r="D4" s="93"/>
      <c r="E4" s="101"/>
      <c r="F4" s="131"/>
      <c r="G4" s="102"/>
      <c r="H4" s="71"/>
      <c r="I4" s="85"/>
    </row>
    <row r="5" spans="1:9" x14ac:dyDescent="0.25">
      <c r="A5" s="184" t="s">
        <v>52</v>
      </c>
      <c r="B5" s="185"/>
      <c r="C5" s="185"/>
      <c r="D5" s="99">
        <v>1</v>
      </c>
      <c r="E5" s="99">
        <v>1</v>
      </c>
      <c r="F5" s="132">
        <v>1</v>
      </c>
      <c r="G5" s="103">
        <v>1</v>
      </c>
      <c r="H5" s="103">
        <v>1</v>
      </c>
      <c r="I5" s="116">
        <v>1</v>
      </c>
    </row>
    <row r="6" spans="1:9" x14ac:dyDescent="0.25">
      <c r="A6" s="184" t="s">
        <v>53</v>
      </c>
      <c r="B6" s="185"/>
      <c r="C6" s="185"/>
      <c r="D6" s="100">
        <v>15000000</v>
      </c>
      <c r="E6" s="93"/>
      <c r="F6" s="102"/>
      <c r="G6" s="102"/>
      <c r="H6" s="102">
        <v>26072000</v>
      </c>
      <c r="I6" s="85"/>
    </row>
    <row r="7" spans="1:9" x14ac:dyDescent="0.25">
      <c r="A7" s="184" t="s">
        <v>62</v>
      </c>
      <c r="B7" s="185"/>
      <c r="C7" s="185"/>
      <c r="D7" s="100">
        <v>60000000</v>
      </c>
      <c r="E7" s="94">
        <v>10000000</v>
      </c>
      <c r="F7" s="102">
        <v>15000000</v>
      </c>
      <c r="G7" s="102">
        <v>25000000</v>
      </c>
      <c r="H7" s="102">
        <v>65000000</v>
      </c>
      <c r="I7" s="134">
        <v>45000000</v>
      </c>
    </row>
    <row r="8" spans="1:9" x14ac:dyDescent="0.25">
      <c r="A8" s="190" t="s">
        <v>54</v>
      </c>
      <c r="B8" s="186"/>
      <c r="C8" s="186"/>
      <c r="D8" s="95">
        <f>D6+D7</f>
        <v>75000000</v>
      </c>
      <c r="E8" s="95">
        <f>E7</f>
        <v>10000000</v>
      </c>
      <c r="F8" s="96">
        <f>F7</f>
        <v>15000000</v>
      </c>
      <c r="G8" s="96">
        <f>G7</f>
        <v>25000000</v>
      </c>
      <c r="H8" s="150">
        <f>H6+H7</f>
        <v>91072000</v>
      </c>
      <c r="I8" s="159">
        <f>I7</f>
        <v>45000000</v>
      </c>
    </row>
    <row r="9" spans="1:9" ht="82.5" customHeight="1" x14ac:dyDescent="0.25">
      <c r="A9" s="190"/>
      <c r="B9" s="186"/>
      <c r="C9" s="186"/>
      <c r="D9" s="151" t="s">
        <v>35</v>
      </c>
      <c r="E9" s="152" t="s">
        <v>34</v>
      </c>
      <c r="F9" s="153" t="s">
        <v>33</v>
      </c>
      <c r="G9" s="153" t="s">
        <v>22</v>
      </c>
      <c r="H9" s="152" t="s">
        <v>40</v>
      </c>
      <c r="I9" s="160" t="s">
        <v>32</v>
      </c>
    </row>
    <row r="10" spans="1:9" ht="15" customHeight="1" x14ac:dyDescent="0.25">
      <c r="A10" s="184" t="s">
        <v>55</v>
      </c>
      <c r="B10" s="185"/>
      <c r="C10" s="185"/>
      <c r="D10" s="71"/>
      <c r="E10" s="71"/>
      <c r="F10" s="71"/>
      <c r="G10" s="71"/>
      <c r="H10" s="71"/>
      <c r="I10" s="85"/>
    </row>
    <row r="11" spans="1:9" ht="15" customHeight="1" x14ac:dyDescent="0.25">
      <c r="A11" s="119" t="s">
        <v>56</v>
      </c>
      <c r="B11" s="97" t="s">
        <v>66</v>
      </c>
      <c r="C11" s="97" t="s">
        <v>67</v>
      </c>
      <c r="D11" s="71"/>
      <c r="E11" s="71"/>
      <c r="F11" s="71"/>
      <c r="G11" s="71"/>
      <c r="H11" s="71"/>
      <c r="I11" s="85"/>
    </row>
    <row r="12" spans="1:9" ht="15" customHeight="1" x14ac:dyDescent="0.25">
      <c r="A12" s="161" t="s">
        <v>85</v>
      </c>
      <c r="B12" s="136">
        <v>44893</v>
      </c>
      <c r="C12" s="110" t="s">
        <v>77</v>
      </c>
      <c r="D12" s="111">
        <v>1000000</v>
      </c>
      <c r="E12" s="71"/>
      <c r="F12" s="71"/>
      <c r="G12" s="71"/>
      <c r="H12" s="71"/>
      <c r="I12" s="85"/>
    </row>
    <row r="13" spans="1:9" ht="15" customHeight="1" x14ac:dyDescent="0.25">
      <c r="A13" s="161" t="s">
        <v>86</v>
      </c>
      <c r="B13" s="136">
        <v>44893</v>
      </c>
      <c r="C13" s="107" t="s">
        <v>70</v>
      </c>
      <c r="D13" s="133">
        <v>1000000</v>
      </c>
      <c r="E13" s="71"/>
      <c r="F13" s="71"/>
      <c r="G13" s="71"/>
      <c r="H13" s="71"/>
      <c r="I13" s="85"/>
    </row>
    <row r="14" spans="1:9" ht="15" customHeight="1" x14ac:dyDescent="0.25">
      <c r="A14" s="161" t="s">
        <v>87</v>
      </c>
      <c r="B14" s="136">
        <v>44893</v>
      </c>
      <c r="C14" s="107" t="s">
        <v>71</v>
      </c>
      <c r="D14" s="133">
        <v>2000000</v>
      </c>
      <c r="E14" s="71"/>
      <c r="F14" s="71"/>
      <c r="G14" s="71"/>
      <c r="H14" s="71"/>
      <c r="I14" s="85"/>
    </row>
    <row r="15" spans="1:9" ht="15" customHeight="1" x14ac:dyDescent="0.25">
      <c r="A15" s="161" t="s">
        <v>107</v>
      </c>
      <c r="B15" s="136">
        <v>44893</v>
      </c>
      <c r="C15" s="99" t="s">
        <v>72</v>
      </c>
      <c r="D15" s="133">
        <v>2000000</v>
      </c>
      <c r="E15" s="71"/>
      <c r="F15" s="71"/>
      <c r="G15" s="71"/>
      <c r="H15" s="71"/>
      <c r="I15" s="85"/>
    </row>
    <row r="16" spans="1:9" ht="15" customHeight="1" x14ac:dyDescent="0.25">
      <c r="A16" s="161" t="s">
        <v>88</v>
      </c>
      <c r="B16" s="136">
        <v>44893</v>
      </c>
      <c r="C16" s="103" t="s">
        <v>76</v>
      </c>
      <c r="D16" s="133">
        <v>1000000</v>
      </c>
      <c r="E16" s="71"/>
      <c r="F16" s="71"/>
      <c r="G16" s="71"/>
      <c r="H16" s="71"/>
      <c r="I16" s="85"/>
    </row>
    <row r="17" spans="1:9" ht="15" customHeight="1" x14ac:dyDescent="0.25">
      <c r="A17" s="161" t="s">
        <v>89</v>
      </c>
      <c r="B17" s="136">
        <v>44893</v>
      </c>
      <c r="C17" s="107" t="s">
        <v>73</v>
      </c>
      <c r="D17" s="133">
        <v>1000000</v>
      </c>
      <c r="E17" s="71"/>
      <c r="F17" s="71"/>
      <c r="G17" s="71"/>
      <c r="H17" s="71"/>
      <c r="I17" s="85"/>
    </row>
    <row r="18" spans="1:9" ht="15" customHeight="1" x14ac:dyDescent="0.25">
      <c r="A18" s="162" t="s">
        <v>90</v>
      </c>
      <c r="B18" s="136">
        <v>44893</v>
      </c>
      <c r="C18" s="107" t="s">
        <v>74</v>
      </c>
      <c r="D18" s="133">
        <v>1000000</v>
      </c>
      <c r="E18" s="71"/>
      <c r="F18" s="71"/>
      <c r="G18" s="71"/>
      <c r="H18" s="71"/>
      <c r="I18" s="85"/>
    </row>
    <row r="19" spans="1:9" ht="15" customHeight="1" x14ac:dyDescent="0.25">
      <c r="A19" s="161" t="s">
        <v>91</v>
      </c>
      <c r="B19" s="136">
        <v>44893</v>
      </c>
      <c r="C19" s="107" t="s">
        <v>78</v>
      </c>
      <c r="D19" s="133">
        <v>1000000</v>
      </c>
      <c r="E19" s="71"/>
      <c r="F19" s="71"/>
      <c r="G19" s="71"/>
      <c r="H19" s="71"/>
      <c r="I19" s="85"/>
    </row>
    <row r="20" spans="1:9" ht="15" customHeight="1" x14ac:dyDescent="0.25">
      <c r="A20" s="161" t="s">
        <v>108</v>
      </c>
      <c r="B20" s="136">
        <v>44893</v>
      </c>
      <c r="C20" s="107" t="s">
        <v>80</v>
      </c>
      <c r="D20" s="133">
        <v>2000000</v>
      </c>
      <c r="E20" s="71"/>
      <c r="F20" s="71"/>
      <c r="G20" s="71"/>
      <c r="H20" s="71"/>
      <c r="I20" s="85"/>
    </row>
    <row r="21" spans="1:9" ht="15" customHeight="1" x14ac:dyDescent="0.25">
      <c r="A21" s="161" t="s">
        <v>92</v>
      </c>
      <c r="B21" s="136">
        <v>44893</v>
      </c>
      <c r="C21" s="107" t="s">
        <v>79</v>
      </c>
      <c r="D21" s="133">
        <v>2000000</v>
      </c>
      <c r="E21" s="71"/>
      <c r="F21" s="71"/>
      <c r="G21" s="71"/>
      <c r="H21" s="71"/>
      <c r="I21" s="85"/>
    </row>
    <row r="22" spans="1:9" ht="15" customHeight="1" x14ac:dyDescent="0.25">
      <c r="A22" s="161" t="s">
        <v>93</v>
      </c>
      <c r="B22" s="136">
        <v>44893</v>
      </c>
      <c r="C22" s="107" t="s">
        <v>109</v>
      </c>
      <c r="D22" s="133">
        <v>2000000</v>
      </c>
      <c r="E22" s="71"/>
      <c r="F22" s="71"/>
      <c r="G22" s="71"/>
      <c r="H22" s="71"/>
      <c r="I22" s="85"/>
    </row>
    <row r="23" spans="1:9" ht="15" customHeight="1" x14ac:dyDescent="0.25">
      <c r="A23" s="161" t="s">
        <v>94</v>
      </c>
      <c r="B23" s="136">
        <v>44893</v>
      </c>
      <c r="C23" s="107" t="s">
        <v>75</v>
      </c>
      <c r="D23" s="133">
        <v>1000000</v>
      </c>
      <c r="E23" s="71"/>
      <c r="F23" s="71"/>
      <c r="G23" s="71"/>
      <c r="H23" s="71"/>
      <c r="I23" s="85"/>
    </row>
    <row r="24" spans="1:9" ht="15" customHeight="1" x14ac:dyDescent="0.25">
      <c r="A24" s="161" t="s">
        <v>105</v>
      </c>
      <c r="B24" s="136">
        <v>44893</v>
      </c>
      <c r="C24" s="107" t="s">
        <v>131</v>
      </c>
      <c r="D24" s="71"/>
      <c r="E24" s="71"/>
      <c r="F24" s="71"/>
      <c r="G24" s="71"/>
      <c r="H24" s="105">
        <v>10007900</v>
      </c>
      <c r="I24" s="85"/>
    </row>
    <row r="25" spans="1:9" x14ac:dyDescent="0.25">
      <c r="A25" s="121" t="s">
        <v>95</v>
      </c>
      <c r="B25" s="106">
        <v>44901</v>
      </c>
      <c r="C25" s="103" t="s">
        <v>132</v>
      </c>
      <c r="D25" s="105"/>
      <c r="E25" s="71"/>
      <c r="F25" s="71"/>
      <c r="G25" s="108">
        <v>8750000</v>
      </c>
      <c r="H25" s="154"/>
      <c r="I25" s="85"/>
    </row>
    <row r="26" spans="1:9" x14ac:dyDescent="0.25">
      <c r="A26" s="121" t="s">
        <v>96</v>
      </c>
      <c r="B26" s="106">
        <v>44901</v>
      </c>
      <c r="C26" s="109" t="s">
        <v>133</v>
      </c>
      <c r="D26" s="71"/>
      <c r="E26" s="71"/>
      <c r="F26" s="71"/>
      <c r="G26" s="105">
        <v>3000000</v>
      </c>
      <c r="H26" s="71"/>
      <c r="I26" s="85"/>
    </row>
    <row r="27" spans="1:9" x14ac:dyDescent="0.25">
      <c r="A27" s="121" t="s">
        <v>97</v>
      </c>
      <c r="B27" s="106">
        <v>44901</v>
      </c>
      <c r="C27" s="109" t="s">
        <v>133</v>
      </c>
      <c r="D27" s="71"/>
      <c r="E27" s="71"/>
      <c r="F27" s="71"/>
      <c r="G27" s="105">
        <v>1200000</v>
      </c>
      <c r="H27" s="71"/>
      <c r="I27" s="85"/>
    </row>
    <row r="28" spans="1:9" x14ac:dyDescent="0.25">
      <c r="A28" s="121" t="s">
        <v>134</v>
      </c>
      <c r="B28" s="106">
        <v>44887</v>
      </c>
      <c r="C28" s="103" t="s">
        <v>68</v>
      </c>
      <c r="D28" s="71"/>
      <c r="E28" s="71"/>
      <c r="F28" s="71"/>
      <c r="G28" s="71"/>
      <c r="H28" s="154">
        <v>27208697</v>
      </c>
      <c r="I28" s="163"/>
    </row>
    <row r="29" spans="1:9" x14ac:dyDescent="0.25">
      <c r="A29" s="121" t="s">
        <v>98</v>
      </c>
      <c r="B29" s="106">
        <v>44886</v>
      </c>
      <c r="C29" s="103" t="s">
        <v>136</v>
      </c>
      <c r="D29" s="71"/>
      <c r="E29" s="71"/>
      <c r="F29" s="71"/>
      <c r="G29" s="102">
        <v>714000</v>
      </c>
      <c r="H29" s="71"/>
      <c r="I29" s="85"/>
    </row>
    <row r="30" spans="1:9" x14ac:dyDescent="0.25">
      <c r="A30" s="121" t="s">
        <v>99</v>
      </c>
      <c r="B30" s="106">
        <v>44886</v>
      </c>
      <c r="C30" s="103" t="s">
        <v>135</v>
      </c>
      <c r="D30" s="133"/>
      <c r="E30" s="133"/>
      <c r="F30" s="133"/>
      <c r="G30" s="133">
        <v>5664400</v>
      </c>
      <c r="H30" s="133"/>
      <c r="I30" s="85"/>
    </row>
    <row r="31" spans="1:9" ht="30.75" customHeight="1" x14ac:dyDescent="0.25">
      <c r="A31" s="164" t="s">
        <v>101</v>
      </c>
      <c r="B31" s="148">
        <v>44887</v>
      </c>
      <c r="C31" s="99" t="s">
        <v>100</v>
      </c>
      <c r="D31" s="133"/>
      <c r="E31" s="133"/>
      <c r="F31" s="133"/>
      <c r="G31" s="133">
        <v>2950000</v>
      </c>
      <c r="H31" s="133"/>
      <c r="I31" s="85"/>
    </row>
    <row r="32" spans="1:9" x14ac:dyDescent="0.25">
      <c r="A32" s="121" t="s">
        <v>102</v>
      </c>
      <c r="B32" s="106">
        <v>44886</v>
      </c>
      <c r="C32" s="103" t="s">
        <v>137</v>
      </c>
      <c r="D32" s="133"/>
      <c r="E32" s="133"/>
      <c r="F32" s="133"/>
      <c r="G32" s="133">
        <v>392000</v>
      </c>
      <c r="H32" s="133"/>
      <c r="I32" s="85"/>
    </row>
    <row r="33" spans="1:9" x14ac:dyDescent="0.25">
      <c r="A33" s="121" t="s">
        <v>103</v>
      </c>
      <c r="B33" s="106">
        <v>44908</v>
      </c>
      <c r="C33" s="107" t="s">
        <v>138</v>
      </c>
      <c r="D33" s="133"/>
      <c r="E33" s="133"/>
      <c r="F33" s="133">
        <v>2127500</v>
      </c>
      <c r="G33" s="133"/>
      <c r="H33" s="133"/>
      <c r="I33" s="85"/>
    </row>
    <row r="34" spans="1:9" x14ac:dyDescent="0.25">
      <c r="A34" s="121" t="s">
        <v>104</v>
      </c>
      <c r="B34" s="106">
        <v>44908</v>
      </c>
      <c r="C34" s="103" t="s">
        <v>139</v>
      </c>
      <c r="D34" s="133"/>
      <c r="E34" s="133"/>
      <c r="F34" s="133"/>
      <c r="G34" s="133"/>
      <c r="H34" s="133"/>
      <c r="I34" s="134">
        <v>34986000</v>
      </c>
    </row>
    <row r="35" spans="1:9" x14ac:dyDescent="0.25">
      <c r="A35" s="121" t="s">
        <v>119</v>
      </c>
      <c r="B35" s="106">
        <v>44902</v>
      </c>
      <c r="C35" s="147" t="s">
        <v>140</v>
      </c>
      <c r="D35" s="133"/>
      <c r="E35" s="133"/>
      <c r="F35" s="133"/>
      <c r="G35" s="133"/>
      <c r="H35" s="146">
        <v>6950000</v>
      </c>
      <c r="I35" s="134"/>
    </row>
    <row r="36" spans="1:9" x14ac:dyDescent="0.25">
      <c r="A36" s="121" t="s">
        <v>120</v>
      </c>
      <c r="B36" s="106">
        <v>44902</v>
      </c>
      <c r="C36" s="147" t="s">
        <v>141</v>
      </c>
      <c r="D36" s="133"/>
      <c r="E36" s="133"/>
      <c r="F36" s="133"/>
      <c r="G36" s="133"/>
      <c r="H36" s="146">
        <v>3005165</v>
      </c>
      <c r="I36" s="134"/>
    </row>
    <row r="37" spans="1:9" x14ac:dyDescent="0.25">
      <c r="A37" s="121" t="s">
        <v>121</v>
      </c>
      <c r="B37" s="106">
        <v>44902</v>
      </c>
      <c r="C37" s="147" t="s">
        <v>142</v>
      </c>
      <c r="D37" s="133"/>
      <c r="E37" s="133"/>
      <c r="F37" s="133"/>
      <c r="G37" s="133"/>
      <c r="H37" s="146">
        <v>4882303</v>
      </c>
      <c r="I37" s="134"/>
    </row>
    <row r="38" spans="1:9" x14ac:dyDescent="0.25">
      <c r="A38" s="121" t="s">
        <v>114</v>
      </c>
      <c r="B38" s="106">
        <v>44909</v>
      </c>
      <c r="C38" s="109" t="s">
        <v>143</v>
      </c>
      <c r="D38" s="133"/>
      <c r="E38" s="133"/>
      <c r="F38" s="133"/>
      <c r="G38" s="133"/>
      <c r="H38" s="133"/>
      <c r="I38" s="134">
        <v>10014000</v>
      </c>
    </row>
    <row r="39" spans="1:9" x14ac:dyDescent="0.25">
      <c r="A39" s="121" t="s">
        <v>115</v>
      </c>
      <c r="B39" s="106">
        <v>44909</v>
      </c>
      <c r="C39" s="109" t="s">
        <v>144</v>
      </c>
      <c r="D39" s="133"/>
      <c r="E39" s="133"/>
      <c r="F39" s="133"/>
      <c r="G39" s="133">
        <v>2329600</v>
      </c>
      <c r="H39" s="133"/>
      <c r="I39" s="134"/>
    </row>
    <row r="40" spans="1:9" x14ac:dyDescent="0.25">
      <c r="A40" s="121" t="s">
        <v>116</v>
      </c>
      <c r="B40" s="106">
        <v>44909</v>
      </c>
      <c r="C40" s="109" t="s">
        <v>145</v>
      </c>
      <c r="D40" s="133"/>
      <c r="E40" s="133"/>
      <c r="F40" s="133">
        <v>12872500</v>
      </c>
      <c r="G40" s="133"/>
      <c r="H40" s="133"/>
      <c r="I40" s="134"/>
    </row>
    <row r="41" spans="1:9" x14ac:dyDescent="0.25">
      <c r="A41" s="121" t="s">
        <v>113</v>
      </c>
      <c r="B41" s="106">
        <v>44909</v>
      </c>
      <c r="C41" s="109" t="s">
        <v>146</v>
      </c>
      <c r="D41" s="133">
        <v>18000000</v>
      </c>
      <c r="E41" s="133"/>
      <c r="F41" s="133"/>
      <c r="G41" s="133"/>
      <c r="H41" s="133"/>
      <c r="I41" s="134"/>
    </row>
    <row r="42" spans="1:9" x14ac:dyDescent="0.25">
      <c r="A42" s="121" t="s">
        <v>122</v>
      </c>
      <c r="B42" s="106">
        <v>44909</v>
      </c>
      <c r="C42" s="103" t="s">
        <v>147</v>
      </c>
      <c r="D42" s="133"/>
      <c r="E42" s="133"/>
      <c r="F42" s="133"/>
      <c r="G42" s="133"/>
      <c r="H42" s="133">
        <v>12945935</v>
      </c>
      <c r="I42" s="134"/>
    </row>
    <row r="43" spans="1:9" x14ac:dyDescent="0.25">
      <c r="A43" s="121" t="s">
        <v>110</v>
      </c>
      <c r="B43" s="106">
        <v>44909</v>
      </c>
      <c r="C43" s="109" t="s">
        <v>148</v>
      </c>
      <c r="D43" s="133"/>
      <c r="E43" s="133">
        <v>10000000</v>
      </c>
      <c r="F43" s="133"/>
      <c r="G43" s="133"/>
      <c r="H43" s="133"/>
      <c r="I43" s="134"/>
    </row>
    <row r="44" spans="1:9" x14ac:dyDescent="0.25">
      <c r="A44" s="121" t="s">
        <v>117</v>
      </c>
      <c r="B44" s="106">
        <v>44909</v>
      </c>
      <c r="C44" s="109" t="s">
        <v>149</v>
      </c>
      <c r="D44" s="133">
        <v>25000000</v>
      </c>
      <c r="E44" s="133"/>
      <c r="F44" s="133"/>
      <c r="G44" s="133"/>
      <c r="H44" s="133"/>
      <c r="I44" s="85"/>
    </row>
    <row r="45" spans="1:9" ht="15.75" thickBot="1" x14ac:dyDescent="0.3">
      <c r="A45" s="195" t="s">
        <v>82</v>
      </c>
      <c r="B45" s="196"/>
      <c r="C45" s="196"/>
      <c r="D45" s="165">
        <f>D7</f>
        <v>60000000</v>
      </c>
      <c r="E45" s="165">
        <f t="shared" ref="E45:I45" si="0">E7</f>
        <v>10000000</v>
      </c>
      <c r="F45" s="165">
        <f t="shared" si="0"/>
        <v>15000000</v>
      </c>
      <c r="G45" s="165">
        <f t="shared" si="0"/>
        <v>25000000</v>
      </c>
      <c r="H45" s="165">
        <f t="shared" si="0"/>
        <v>65000000</v>
      </c>
      <c r="I45" s="158">
        <f t="shared" si="0"/>
        <v>45000000</v>
      </c>
    </row>
  </sheetData>
  <mergeCells count="11">
    <mergeCell ref="A6:C6"/>
    <mergeCell ref="A1:H1"/>
    <mergeCell ref="A2:C2"/>
    <mergeCell ref="A3:C3"/>
    <mergeCell ref="A4:C4"/>
    <mergeCell ref="A5:C5"/>
    <mergeCell ref="A7:C7"/>
    <mergeCell ref="A8:C8"/>
    <mergeCell ref="A9:C9"/>
    <mergeCell ref="A10:C10"/>
    <mergeCell ref="A45:C4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U11"/>
  <sheetViews>
    <sheetView tabSelected="1" workbookViewId="0">
      <selection activeCell="C1" sqref="C1:AU2"/>
    </sheetView>
  </sheetViews>
  <sheetFormatPr baseColWidth="10" defaultRowHeight="15" x14ac:dyDescent="0.25"/>
  <cols>
    <col min="1" max="1" width="17.5703125" customWidth="1"/>
    <col min="2" max="2" width="16.42578125" customWidth="1"/>
    <col min="3" max="11" width="2.140625" bestFit="1" customWidth="1"/>
    <col min="12" max="47" width="3.42578125" bestFit="1" customWidth="1"/>
  </cols>
  <sheetData>
    <row r="1" spans="1:47" x14ac:dyDescent="0.25">
      <c r="A1" s="80"/>
      <c r="B1" s="81"/>
      <c r="C1" s="197" t="s">
        <v>50</v>
      </c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8"/>
    </row>
    <row r="2" spans="1:47" ht="5.45" customHeight="1" x14ac:dyDescent="0.25">
      <c r="A2" s="82"/>
      <c r="B2" s="70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</row>
    <row r="3" spans="1:47" ht="22.5" x14ac:dyDescent="0.25">
      <c r="A3" s="83" t="s">
        <v>26</v>
      </c>
      <c r="B3" s="72" t="s">
        <v>27</v>
      </c>
      <c r="C3" s="72">
        <v>1</v>
      </c>
      <c r="D3" s="72">
        <v>2</v>
      </c>
      <c r="E3" s="73">
        <v>3</v>
      </c>
      <c r="F3" s="73">
        <v>4</v>
      </c>
      <c r="G3" s="73">
        <v>5</v>
      </c>
      <c r="H3" s="73">
        <v>6</v>
      </c>
      <c r="I3" s="73">
        <v>7</v>
      </c>
      <c r="J3" s="73">
        <v>8</v>
      </c>
      <c r="K3" s="73">
        <v>9</v>
      </c>
      <c r="L3" s="73">
        <v>10</v>
      </c>
      <c r="M3" s="73">
        <v>11</v>
      </c>
      <c r="N3" s="73">
        <v>12</v>
      </c>
      <c r="O3" s="73">
        <v>13</v>
      </c>
      <c r="P3" s="73">
        <v>14</v>
      </c>
      <c r="Q3" s="73">
        <v>15</v>
      </c>
      <c r="R3" s="73">
        <v>16</v>
      </c>
      <c r="S3" s="73">
        <v>17</v>
      </c>
      <c r="T3" s="73">
        <v>18</v>
      </c>
      <c r="U3" s="73">
        <v>19</v>
      </c>
      <c r="V3" s="73">
        <v>20</v>
      </c>
      <c r="W3" s="73">
        <v>21</v>
      </c>
      <c r="X3" s="73">
        <v>22</v>
      </c>
      <c r="Y3" s="73">
        <v>23</v>
      </c>
      <c r="Z3" s="73">
        <v>24</v>
      </c>
      <c r="AA3" s="73">
        <v>25</v>
      </c>
      <c r="AB3" s="73">
        <v>26</v>
      </c>
      <c r="AC3" s="73">
        <v>27</v>
      </c>
      <c r="AD3" s="73">
        <v>28</v>
      </c>
      <c r="AE3" s="73">
        <v>29</v>
      </c>
      <c r="AF3" s="73">
        <v>30</v>
      </c>
      <c r="AG3" s="73">
        <v>31</v>
      </c>
      <c r="AH3" s="73">
        <v>32</v>
      </c>
      <c r="AI3" s="73">
        <v>33</v>
      </c>
      <c r="AJ3" s="73">
        <v>34</v>
      </c>
      <c r="AK3" s="73">
        <v>35</v>
      </c>
      <c r="AL3" s="73">
        <v>36</v>
      </c>
      <c r="AM3" s="73">
        <v>37</v>
      </c>
      <c r="AN3" s="73">
        <v>38</v>
      </c>
      <c r="AO3" s="73">
        <v>39</v>
      </c>
      <c r="AP3" s="73">
        <v>40</v>
      </c>
      <c r="AQ3" s="73">
        <v>41</v>
      </c>
      <c r="AR3" s="73">
        <v>42</v>
      </c>
      <c r="AS3" s="73">
        <v>43</v>
      </c>
      <c r="AT3" s="73">
        <v>44</v>
      </c>
      <c r="AU3" s="84">
        <v>45</v>
      </c>
    </row>
    <row r="4" spans="1:47" x14ac:dyDescent="0.25">
      <c r="A4" s="201" t="s">
        <v>41</v>
      </c>
      <c r="B4" s="74" t="s">
        <v>49</v>
      </c>
      <c r="C4" s="75"/>
      <c r="D4" s="75"/>
      <c r="E4" s="75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85"/>
    </row>
    <row r="5" spans="1:47" ht="45" x14ac:dyDescent="0.25">
      <c r="A5" s="201"/>
      <c r="B5" s="74" t="s">
        <v>42</v>
      </c>
      <c r="C5" s="75"/>
      <c r="D5" s="75"/>
      <c r="E5" s="75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86"/>
    </row>
    <row r="6" spans="1:47" ht="45" x14ac:dyDescent="0.25">
      <c r="A6" s="201"/>
      <c r="B6" s="74" t="s">
        <v>35</v>
      </c>
      <c r="C6" s="77"/>
      <c r="D6" s="77"/>
      <c r="E6" s="77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86"/>
    </row>
    <row r="7" spans="1:47" ht="78.75" x14ac:dyDescent="0.25">
      <c r="A7" s="201"/>
      <c r="B7" s="74" t="s">
        <v>34</v>
      </c>
      <c r="C7" s="78"/>
      <c r="D7" s="78"/>
      <c r="E7" s="78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86"/>
    </row>
    <row r="8" spans="1:47" ht="22.5" x14ac:dyDescent="0.25">
      <c r="A8" s="201"/>
      <c r="B8" s="74" t="s">
        <v>33</v>
      </c>
      <c r="C8" s="75"/>
      <c r="D8" s="75"/>
      <c r="E8" s="75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85"/>
    </row>
    <row r="9" spans="1:47" ht="56.25" x14ac:dyDescent="0.25">
      <c r="A9" s="201"/>
      <c r="B9" s="74" t="s">
        <v>22</v>
      </c>
      <c r="C9" s="78"/>
      <c r="D9" s="78"/>
      <c r="E9" s="78"/>
      <c r="F9" s="76"/>
      <c r="G9" s="76"/>
      <c r="H9" s="76"/>
      <c r="I9" s="76"/>
      <c r="J9" s="76"/>
      <c r="K9" s="76"/>
      <c r="L9" s="76"/>
      <c r="M9" s="76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85"/>
    </row>
    <row r="10" spans="1:47" ht="56.25" x14ac:dyDescent="0.25">
      <c r="A10" s="201"/>
      <c r="B10" s="74" t="s">
        <v>32</v>
      </c>
      <c r="C10" s="79"/>
      <c r="D10" s="79"/>
      <c r="E10" s="79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85"/>
    </row>
    <row r="11" spans="1:47" ht="23.25" thickBot="1" x14ac:dyDescent="0.3">
      <c r="A11" s="202"/>
      <c r="B11" s="87" t="s">
        <v>29</v>
      </c>
      <c r="C11" s="88"/>
      <c r="D11" s="88"/>
      <c r="E11" s="88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90"/>
      <c r="AU11" s="91"/>
    </row>
  </sheetData>
  <mergeCells count="2">
    <mergeCell ref="C1:AU2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APU 1.1</vt:lpstr>
      <vt:lpstr>Mano de obra calificada</vt:lpstr>
      <vt:lpstr>Material de promocion </vt:lpstr>
      <vt:lpstr>Comunicaciones y Mercadeo</vt:lpstr>
      <vt:lpstr>Hoja1</vt:lpstr>
      <vt:lpstr>'APU 1.1'!Área_de_impresión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 y chevita</dc:creator>
  <cp:lastModifiedBy>INVEST IN CARTAGENA</cp:lastModifiedBy>
  <cp:lastPrinted>2022-11-02T12:47:40Z</cp:lastPrinted>
  <dcterms:created xsi:type="dcterms:W3CDTF">2014-11-18T22:07:14Z</dcterms:created>
  <dcterms:modified xsi:type="dcterms:W3CDTF">2022-12-15T19:14:28Z</dcterms:modified>
</cp:coreProperties>
</file>