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VISADO\"/>
    </mc:Choice>
  </mc:AlternateContent>
  <xr:revisionPtr revIDLastSave="0" documentId="13_ncr:1_{DBEA780B-0DC1-4742-A46D-CDA020E5BE4E}" xr6:coauthVersionLast="47" xr6:coauthVersionMax="47" xr10:uidLastSave="{00000000-0000-0000-0000-000000000000}"/>
  <bookViews>
    <workbookView xWindow="-120" yWindow="-120" windowWidth="20730" windowHeight="11160" xr2:uid="{055642DC-BBDE-467F-AA4B-E211855E46B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K17" i="1"/>
  <c r="K14" i="1"/>
  <c r="K11" i="1"/>
  <c r="K10" i="1"/>
  <c r="K9" i="1"/>
  <c r="K8" i="1"/>
  <c r="G14" i="1" l="1"/>
  <c r="G9" i="1"/>
  <c r="M9" i="1" s="1"/>
  <c r="I18" i="1" l="1"/>
  <c r="I17" i="1"/>
  <c r="I14" i="1"/>
  <c r="G18" i="1"/>
  <c r="M18" i="1" s="1"/>
  <c r="G17" i="1"/>
  <c r="I9" i="1"/>
  <c r="I10" i="1"/>
  <c r="I11" i="1"/>
  <c r="I8" i="1"/>
  <c r="G10" i="1"/>
  <c r="G11" i="1"/>
  <c r="G8" i="1"/>
  <c r="G19" i="1" l="1"/>
  <c r="M17" i="1"/>
  <c r="M11" i="1"/>
  <c r="M10" i="1"/>
  <c r="K19" i="1"/>
  <c r="N17" i="1"/>
  <c r="I19" i="1"/>
  <c r="I12" i="1"/>
  <c r="I22" i="1" s="1"/>
  <c r="K12" i="1"/>
  <c r="G12" i="1"/>
  <c r="G22" i="1" s="1"/>
  <c r="N15" i="1"/>
  <c r="N8" i="1"/>
  <c r="N10" i="1" l="1"/>
  <c r="N11" i="1"/>
  <c r="K22" i="1"/>
  <c r="N19" i="1"/>
  <c r="M8" i="1"/>
  <c r="L12" i="1"/>
  <c r="N9" i="1"/>
  <c r="N14" i="1"/>
  <c r="N18" i="1"/>
  <c r="M14" i="1"/>
  <c r="N12" i="1" l="1"/>
</calcChain>
</file>

<file path=xl/sharedStrings.xml><?xml version="1.0" encoding="utf-8"?>
<sst xmlns="http://schemas.openxmlformats.org/spreadsheetml/2006/main" count="45" uniqueCount="31">
  <si>
    <t>ÍTEM</t>
  </si>
  <si>
    <t>DESCRIPCIÓN DE ACTIVIDAD</t>
  </si>
  <si>
    <t>UNIDAD</t>
  </si>
  <si>
    <t>CANTIDAD</t>
  </si>
  <si>
    <t>Vr. UNITARIO</t>
  </si>
  <si>
    <t>1. ACTIVIDADES DE EVALUACIÓN DIAGNÓSTICA</t>
  </si>
  <si>
    <t>Evaluación técnica sobre las sedes de la Alcaldía Local de Suba según se especifica en el anexo técnico.</t>
  </si>
  <si>
    <t>UN</t>
  </si>
  <si>
    <t>Evaluación administrativa sobre las sedes de la Alcaldía Local de Suba según se especifica en el anexo técnico.</t>
  </si>
  <si>
    <t>Evaluación del impacto en el funcionamiento de la administración sobre las sedes de la Alcaldía Local de Suba según,
 se especifica en el anexo técnico.</t>
  </si>
  <si>
    <t>Evaluación de la mitigación del impacto ambiental con la implementación del proyecto sobre las sedes de la Alcaldía Local de Suba,
 según se especifica en el anexo técnico.</t>
  </si>
  <si>
    <t>SUBTOTAL [COP]</t>
  </si>
  <si>
    <t>2. ACTIVIDADES DE DISEŇO</t>
  </si>
  <si>
    <t>Diseňar y desarrollar la ingeniería de detalle de un sistema solar fotovoltaico interconectado a la red eléctrica sobre la sede seleccionada en la primera etapa de la consultoría, según se especifica en el anexo técnico.</t>
  </si>
  <si>
    <t>GB</t>
  </si>
  <si>
    <t>3. ACTIVIDADES ADICIONALES</t>
  </si>
  <si>
    <t>Desarrollar el análisis y diagnóstico de factibilidad para la interconección del sistema solar fotovoltaico diseňado, ante el operador de red, según se describe en el anexo técnico.</t>
  </si>
  <si>
    <t>Desarrollar las actividades relacionadas con los beneficios tributarios conforme a la Ley 1715 de 2014 por concepto de la implementación del proyecto en estudio, según se describe en el anexo técnico.</t>
  </si>
  <si>
    <t>SUBTOTAL GRAL [COP]</t>
  </si>
  <si>
    <t>IVA (19%) [COP]</t>
  </si>
  <si>
    <t>GRAN TOTAL DEL PROYECTO [COP]</t>
  </si>
  <si>
    <t>INGEDCOL SAS</t>
  </si>
  <si>
    <t>INARANJA</t>
  </si>
  <si>
    <t>DICOMO SAS</t>
  </si>
  <si>
    <t>Vr. UNITARIO CON IVA</t>
  </si>
  <si>
    <t>COEFICIENTE DE VARIACIÓN</t>
  </si>
  <si>
    <t xml:space="preserve">ANALISIS ESTADISTICOS </t>
  </si>
  <si>
    <t xml:space="preserve">VALOR TOTAL </t>
  </si>
  <si>
    <t>VALOR UNITARIO CON IVA DEFINIDO POR LA ENTIDAD (PROMEDIO)</t>
  </si>
  <si>
    <t>TOTAL:</t>
  </si>
  <si>
    <t>ANALISIS DE MERCADO
CONTRATAR LA CONSULTORÍA PARA ELABORAR LOS ESTUDIOS Y DISEÑOS PARA LA IMPLEMENTACIÓN DE UN SISTEMA DE ENERGÍA SOLAR FOTOVOLTAICA EN LAS INSTALACIONES DE LA ALCALDÍA LOCAL DE SUBA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</si>
</sst>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409]* #,##0.00_ ;_-[$$-409]* \-#,##0.00\ ;_-[$$-409]* &quot;-&quot;??_ ;_-@_ "/>
    <numFmt numFmtId="168" formatCode="_-[$$-409]* #,##0_ ;_-[$$-409]* \-#,##0\ ;_-[$$-409]* &quot;-&quot;??_ ;_-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Tahoma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164" fontId="0" fillId="0" borderId="0" xfId="0" applyNumberFormat="1"/>
    <xf numFmtId="0" fontId="2" fillId="0" borderId="7" xfId="0" applyFont="1" applyBorder="1" applyAlignment="1" applyProtection="1">
      <alignment horizontal="right" vertical="center"/>
      <protection hidden="1"/>
    </xf>
    <xf numFmtId="164" fontId="0" fillId="6" borderId="1" xfId="0" applyNumberFormat="1" applyFill="1" applyBorder="1"/>
    <xf numFmtId="0" fontId="0" fillId="0" borderId="3" xfId="0" applyBorder="1"/>
    <xf numFmtId="164" fontId="0" fillId="6" borderId="12" xfId="0" applyNumberFormat="1" applyFill="1" applyBorder="1"/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64" fontId="3" fillId="2" borderId="25" xfId="0" applyNumberFormat="1" applyFont="1" applyFill="1" applyBorder="1" applyAlignment="1" applyProtection="1">
      <alignment horizontal="right" vertical="center"/>
      <protection hidden="1"/>
    </xf>
    <xf numFmtId="0" fontId="3" fillId="2" borderId="25" xfId="0" applyFont="1" applyFill="1" applyBorder="1" applyAlignment="1" applyProtection="1">
      <alignment horizontal="right" vertical="center"/>
      <protection hidden="1"/>
    </xf>
    <xf numFmtId="0" fontId="0" fillId="0" borderId="26" xfId="0" applyBorder="1"/>
    <xf numFmtId="44" fontId="4" fillId="8" borderId="4" xfId="1" applyFont="1" applyFill="1" applyBorder="1" applyAlignment="1" applyProtection="1">
      <alignment horizontal="center" vertical="center" wrapText="1"/>
      <protection locked="0"/>
    </xf>
    <xf numFmtId="44" fontId="4" fillId="8" borderId="12" xfId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 applyProtection="1">
      <alignment horizontal="right" vertical="center"/>
      <protection hidden="1"/>
    </xf>
    <xf numFmtId="0" fontId="2" fillId="0" borderId="2" xfId="0" applyFont="1" applyBorder="1" applyAlignment="1" applyProtection="1">
      <alignment horizontal="right" vertical="center"/>
      <protection hidden="1"/>
    </xf>
    <xf numFmtId="0" fontId="3" fillId="2" borderId="23" xfId="0" applyFont="1" applyFill="1" applyBorder="1" applyAlignment="1" applyProtection="1">
      <alignment horizontal="right" vertical="center"/>
      <protection hidden="1"/>
    </xf>
    <xf numFmtId="0" fontId="3" fillId="2" borderId="24" xfId="0" applyFont="1" applyFill="1" applyBorder="1" applyAlignment="1" applyProtection="1">
      <alignment horizontal="right" vertical="center"/>
      <protection hidden="1"/>
    </xf>
    <xf numFmtId="164" fontId="0" fillId="7" borderId="1" xfId="0" applyNumberFormat="1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164" fontId="0" fillId="7" borderId="3" xfId="0" applyNumberFormat="1" applyFill="1" applyBorder="1" applyAlignment="1">
      <alignment horizontal="center"/>
    </xf>
    <xf numFmtId="44" fontId="4" fillId="8" borderId="15" xfId="1" applyFont="1" applyFill="1" applyBorder="1" applyAlignment="1" applyProtection="1">
      <alignment horizontal="center" vertical="center" wrapText="1"/>
      <protection locked="0"/>
    </xf>
    <xf numFmtId="44" fontId="4" fillId="8" borderId="16" xfId="1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0" fillId="7" borderId="17" xfId="0" applyNumberFormat="1" applyFill="1" applyBorder="1" applyAlignment="1">
      <alignment horizontal="center"/>
    </xf>
    <xf numFmtId="164" fontId="0" fillId="7" borderId="18" xfId="0" applyNumberFormat="1" applyFill="1" applyBorder="1" applyAlignment="1">
      <alignment horizontal="center"/>
    </xf>
    <xf numFmtId="164" fontId="0" fillId="7" borderId="19" xfId="0" applyNumberFormat="1" applyFill="1" applyBorder="1" applyAlignment="1">
      <alignment horizontal="center"/>
    </xf>
    <xf numFmtId="168" fontId="2" fillId="0" borderId="1" xfId="0" applyNumberFormat="1" applyFont="1" applyBorder="1" applyAlignment="1" applyProtection="1">
      <alignment horizontal="center" vertical="center"/>
      <protection hidden="1"/>
    </xf>
    <xf numFmtId="168" fontId="0" fillId="0" borderId="2" xfId="0" applyNumberFormat="1" applyBorder="1" applyAlignment="1" applyProtection="1">
      <alignment horizontal="center" vertical="center" wrapText="1"/>
      <protection hidden="1"/>
    </xf>
    <xf numFmtId="168" fontId="0" fillId="0" borderId="2" xfId="0" applyNumberFormat="1" applyBorder="1" applyAlignment="1" applyProtection="1">
      <alignment horizontal="center" vertical="center"/>
      <protection hidden="1"/>
    </xf>
    <xf numFmtId="168" fontId="0" fillId="3" borderId="2" xfId="0" applyNumberFormat="1" applyFill="1" applyBorder="1" applyAlignment="1" applyProtection="1">
      <alignment horizontal="center" vertical="center"/>
      <protection locked="0"/>
    </xf>
    <xf numFmtId="168" fontId="0" fillId="5" borderId="2" xfId="0" applyNumberFormat="1" applyFill="1" applyBorder="1" applyAlignment="1" applyProtection="1">
      <alignment horizontal="center" vertical="center"/>
      <protection locked="0"/>
    </xf>
    <xf numFmtId="168" fontId="0" fillId="5" borderId="6" xfId="0" applyNumberFormat="1" applyFill="1" applyBorder="1" applyAlignment="1" applyProtection="1">
      <alignment horizontal="center" vertical="center" wrapText="1"/>
      <protection locked="0"/>
    </xf>
    <xf numFmtId="168" fontId="0" fillId="6" borderId="5" xfId="0" applyNumberFormat="1" applyFill="1" applyBorder="1"/>
    <xf numFmtId="168" fontId="0" fillId="0" borderId="8" xfId="2" applyNumberFormat="1" applyFont="1" applyBorder="1" applyAlignment="1">
      <alignment horizontal="center"/>
    </xf>
    <xf numFmtId="168" fontId="0" fillId="0" borderId="14" xfId="0" applyNumberFormat="1" applyBorder="1"/>
    <xf numFmtId="168" fontId="0" fillId="0" borderId="2" xfId="0" applyNumberFormat="1" applyBorder="1" applyAlignment="1" applyProtection="1">
      <alignment horizontal="left" vertical="center" wrapText="1"/>
      <protection hidden="1"/>
    </xf>
    <xf numFmtId="168" fontId="2" fillId="0" borderId="1" xfId="0" applyNumberFormat="1" applyFont="1" applyBorder="1" applyAlignment="1" applyProtection="1">
      <alignment horizontal="right" vertical="center"/>
      <protection hidden="1"/>
    </xf>
    <xf numFmtId="168" fontId="2" fillId="0" borderId="2" xfId="0" applyNumberFormat="1" applyFont="1" applyBorder="1" applyAlignment="1" applyProtection="1">
      <alignment horizontal="right" vertical="center"/>
      <protection hidden="1"/>
    </xf>
    <xf numFmtId="168" fontId="2" fillId="0" borderId="6" xfId="0" applyNumberFormat="1" applyFont="1" applyBorder="1" applyAlignment="1" applyProtection="1">
      <alignment horizontal="right" vertical="center"/>
      <protection hidden="1"/>
    </xf>
    <xf numFmtId="168" fontId="0" fillId="0" borderId="2" xfId="2" applyNumberFormat="1" applyFont="1" applyBorder="1" applyAlignment="1">
      <alignment horizontal="center"/>
    </xf>
    <xf numFmtId="168" fontId="2" fillId="0" borderId="3" xfId="0" applyNumberFormat="1" applyFont="1" applyBorder="1"/>
    <xf numFmtId="168" fontId="0" fillId="6" borderId="1" xfId="0" applyNumberFormat="1" applyFill="1" applyBorder="1"/>
    <xf numFmtId="168" fontId="0" fillId="0" borderId="3" xfId="0" applyNumberFormat="1" applyBorder="1"/>
    <xf numFmtId="168" fontId="2" fillId="0" borderId="2" xfId="0" applyNumberFormat="1" applyFon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2" fillId="4" borderId="1" xfId="0" applyNumberFormat="1" applyFont="1" applyFill="1" applyBorder="1" applyAlignment="1" applyProtection="1">
      <alignment horizontal="right" vertical="center"/>
      <protection hidden="1"/>
    </xf>
    <xf numFmtId="168" fontId="2" fillId="4" borderId="2" xfId="0" applyNumberFormat="1" applyFont="1" applyFill="1" applyBorder="1" applyAlignment="1" applyProtection="1">
      <alignment horizontal="right" vertical="center"/>
      <protection hidden="1"/>
    </xf>
    <xf numFmtId="168" fontId="2" fillId="4" borderId="7" xfId="0" applyNumberFormat="1" applyFont="1" applyFill="1" applyBorder="1" applyAlignment="1" applyProtection="1">
      <alignment horizontal="right" vertical="center"/>
      <protection hidden="1"/>
    </xf>
    <xf numFmtId="168" fontId="3" fillId="2" borderId="25" xfId="0" applyNumberFormat="1" applyFont="1" applyFill="1" applyBorder="1" applyAlignment="1" applyProtection="1">
      <alignment horizontal="right" vertical="center"/>
      <protection hidden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203C5-60C5-4A9E-86A4-53094754D5FE}">
  <dimension ref="B1:N24"/>
  <sheetViews>
    <sheetView tabSelected="1" topLeftCell="D4" zoomScale="70" zoomScaleNormal="70" workbookViewId="0">
      <selection activeCell="J17" sqref="B16:K17"/>
    </sheetView>
  </sheetViews>
  <sheetFormatPr baseColWidth="10" defaultRowHeight="15" x14ac:dyDescent="0.25"/>
  <cols>
    <col min="2" max="2" width="24.7109375" customWidth="1"/>
    <col min="3" max="3" width="62.42578125" customWidth="1"/>
    <col min="4" max="4" width="34.5703125" customWidth="1"/>
    <col min="5" max="5" width="19.85546875" customWidth="1"/>
    <col min="6" max="6" width="17.85546875" customWidth="1"/>
    <col min="7" max="7" width="27.42578125" customWidth="1"/>
    <col min="8" max="8" width="18.85546875" customWidth="1"/>
    <col min="9" max="9" width="28.140625" customWidth="1"/>
    <col min="10" max="10" width="20.140625" customWidth="1"/>
    <col min="11" max="11" width="26.28515625" customWidth="1"/>
    <col min="12" max="12" width="19.5703125" customWidth="1"/>
    <col min="13" max="13" width="20" style="8" customWidth="1"/>
    <col min="14" max="14" width="21.42578125" customWidth="1"/>
  </cols>
  <sheetData>
    <row r="1" spans="2:14" x14ac:dyDescent="0.25">
      <c r="B1" s="21" t="s">
        <v>30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2:14" x14ac:dyDescent="0.25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2:14" x14ac:dyDescent="0.25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2:14" ht="15.75" thickBot="1" x14ac:dyDescent="0.3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2:14" ht="15.75" thickBot="1" x14ac:dyDescent="0.3">
      <c r="B5" s="10"/>
      <c r="C5" s="11"/>
      <c r="D5" s="11"/>
      <c r="E5" s="11"/>
      <c r="F5" s="11" t="s">
        <v>22</v>
      </c>
      <c r="G5" s="11" t="s">
        <v>22</v>
      </c>
      <c r="H5" s="12" t="s">
        <v>23</v>
      </c>
      <c r="I5" s="12" t="s">
        <v>23</v>
      </c>
      <c r="J5" s="12" t="s">
        <v>21</v>
      </c>
      <c r="K5" s="12" t="s">
        <v>21</v>
      </c>
      <c r="L5" s="32" t="s">
        <v>26</v>
      </c>
      <c r="M5" s="33"/>
      <c r="N5" s="34"/>
    </row>
    <row r="6" spans="2:14" ht="34.5" customHeight="1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24</v>
      </c>
      <c r="H6" s="2" t="s">
        <v>4</v>
      </c>
      <c r="I6" s="2" t="s">
        <v>24</v>
      </c>
      <c r="J6" s="2" t="s">
        <v>4</v>
      </c>
      <c r="K6" s="2" t="s">
        <v>24</v>
      </c>
      <c r="L6" s="16" t="s">
        <v>28</v>
      </c>
      <c r="M6" s="16" t="s">
        <v>25</v>
      </c>
      <c r="N6" s="30" t="s">
        <v>27</v>
      </c>
    </row>
    <row r="7" spans="2:14" ht="16.5" thickBot="1" x14ac:dyDescent="0.3">
      <c r="B7" s="18" t="s">
        <v>5</v>
      </c>
      <c r="C7" s="19"/>
      <c r="D7" s="19"/>
      <c r="E7" s="19"/>
      <c r="F7" s="19"/>
      <c r="G7" s="20"/>
      <c r="H7" s="20"/>
      <c r="I7" s="20"/>
      <c r="J7" s="20"/>
      <c r="K7" s="20"/>
      <c r="L7" s="17"/>
      <c r="M7" s="17"/>
      <c r="N7" s="31"/>
    </row>
    <row r="8" spans="2:14" ht="37.5" customHeight="1" x14ac:dyDescent="0.25">
      <c r="B8" s="38">
        <v>1.1000000000000001</v>
      </c>
      <c r="C8" s="39" t="s">
        <v>6</v>
      </c>
      <c r="D8" s="40" t="s">
        <v>7</v>
      </c>
      <c r="E8" s="40">
        <v>3</v>
      </c>
      <c r="F8" s="41">
        <v>1363636.3636363635</v>
      </c>
      <c r="G8" s="42">
        <f>SUM(F8*0.19)+F8</f>
        <v>1622727.2727272727</v>
      </c>
      <c r="H8" s="41">
        <v>1163334</v>
      </c>
      <c r="I8" s="42">
        <f>SUM(H8*0.19)+H8</f>
        <v>1384367.46</v>
      </c>
      <c r="J8" s="41">
        <v>1384779</v>
      </c>
      <c r="K8" s="43">
        <f>SUM(J8*0.19)+J8</f>
        <v>1647887.01</v>
      </c>
      <c r="L8" s="44">
        <v>1551660.5809090908</v>
      </c>
      <c r="M8" s="45">
        <f>_xlfn.STDEV.P(G8,I8,K8)/L8</f>
        <v>7.6523948316296525E-2</v>
      </c>
      <c r="N8" s="46">
        <f>L8*E8</f>
        <v>4654981.7427272722</v>
      </c>
    </row>
    <row r="9" spans="2:14" ht="30" x14ac:dyDescent="0.25">
      <c r="B9" s="38">
        <v>1.2</v>
      </c>
      <c r="C9" s="47" t="s">
        <v>8</v>
      </c>
      <c r="D9" s="40" t="s">
        <v>7</v>
      </c>
      <c r="E9" s="40">
        <v>3</v>
      </c>
      <c r="F9" s="41">
        <v>545454.54545454541</v>
      </c>
      <c r="G9" s="42">
        <f>SUM(F9*0.19)+F9</f>
        <v>649090.90909090906</v>
      </c>
      <c r="H9" s="41">
        <v>1030000</v>
      </c>
      <c r="I9" s="42">
        <f t="shared" ref="I9:I11" si="0">SUM(H9*0.19)+H9</f>
        <v>1225700</v>
      </c>
      <c r="J9" s="41">
        <v>560572</v>
      </c>
      <c r="K9" s="43">
        <f>SUM(J9*0.19)+J9</f>
        <v>667080.68000000005</v>
      </c>
      <c r="L9" s="44">
        <v>847290.52969696978</v>
      </c>
      <c r="M9" s="45">
        <f>_xlfn.STDEV.P(G9,K9)/L9</f>
        <v>1.0616058057160727E-2</v>
      </c>
      <c r="N9" s="46">
        <f>L9*E9</f>
        <v>2541871.5890909093</v>
      </c>
    </row>
    <row r="10" spans="2:14" ht="62.25" customHeight="1" x14ac:dyDescent="0.25">
      <c r="B10" s="38">
        <v>1.3</v>
      </c>
      <c r="C10" s="47" t="s">
        <v>9</v>
      </c>
      <c r="D10" s="40" t="s">
        <v>7</v>
      </c>
      <c r="E10" s="40">
        <v>3</v>
      </c>
      <c r="F10" s="41">
        <v>681818.18181818177</v>
      </c>
      <c r="G10" s="42">
        <f>SUM(F10*0.19)+F10</f>
        <v>811363.63636363635</v>
      </c>
      <c r="H10" s="41">
        <v>1930000</v>
      </c>
      <c r="I10" s="42">
        <f t="shared" si="0"/>
        <v>2296700</v>
      </c>
      <c r="J10" s="41">
        <v>698268</v>
      </c>
      <c r="K10" s="43">
        <f>SUM(J10*0.19)+J10</f>
        <v>830938.92</v>
      </c>
      <c r="L10" s="44">
        <v>1313000.8521212121</v>
      </c>
      <c r="M10" s="45">
        <f>_xlfn.STDEV.P(G10,K10)/L10</f>
        <v>7.4544062956010031E-3</v>
      </c>
      <c r="N10" s="46">
        <f>L10*E10</f>
        <v>3939002.5563636362</v>
      </c>
    </row>
    <row r="11" spans="2:14" ht="64.5" customHeight="1" x14ac:dyDescent="0.25">
      <c r="B11" s="38">
        <v>1.4</v>
      </c>
      <c r="C11" s="47" t="s">
        <v>10</v>
      </c>
      <c r="D11" s="40" t="s">
        <v>7</v>
      </c>
      <c r="E11" s="40">
        <v>3</v>
      </c>
      <c r="F11" s="41">
        <v>545454.55000000005</v>
      </c>
      <c r="G11" s="42">
        <f>SUM(F11*0.19)+F11</f>
        <v>649090.91450000007</v>
      </c>
      <c r="H11" s="41">
        <v>596667</v>
      </c>
      <c r="I11" s="42">
        <f t="shared" si="0"/>
        <v>710033.73</v>
      </c>
      <c r="J11" s="41">
        <v>552715</v>
      </c>
      <c r="K11" s="43">
        <f>SUM(J11*0.19)+J11</f>
        <v>657730.85</v>
      </c>
      <c r="L11" s="44">
        <v>672285.16483333334</v>
      </c>
      <c r="M11" s="45">
        <f>_xlfn.STDEV.P(K11,G11,I11)/L11</f>
        <v>4.004894349943839E-2</v>
      </c>
      <c r="N11" s="46">
        <f>L11*E11</f>
        <v>2016855.4945</v>
      </c>
    </row>
    <row r="12" spans="2:14" x14ac:dyDescent="0.25">
      <c r="B12" s="48" t="s">
        <v>11</v>
      </c>
      <c r="C12" s="49"/>
      <c r="D12" s="49"/>
      <c r="E12" s="49"/>
      <c r="F12" s="49"/>
      <c r="G12" s="50">
        <f>SUM(G8:G11)*E11</f>
        <v>11196818.198045453</v>
      </c>
      <c r="H12" s="50"/>
      <c r="I12" s="50">
        <f>SUM(I8:I11)*E10</f>
        <v>16850403.57</v>
      </c>
      <c r="J12" s="50"/>
      <c r="K12" s="50">
        <f>SUM(K8:K11)*E11</f>
        <v>11410912.379999999</v>
      </c>
      <c r="L12" s="44">
        <f>AVERAGE(G12,I12,K12)</f>
        <v>13152711.382681817</v>
      </c>
      <c r="M12" s="51"/>
      <c r="N12" s="52">
        <f>SUM(N8:N11)</f>
        <v>13152711.382681819</v>
      </c>
    </row>
    <row r="13" spans="2:14" ht="15.75" x14ac:dyDescent="0.25">
      <c r="B13" s="18" t="s">
        <v>12</v>
      </c>
      <c r="C13" s="19"/>
      <c r="D13" s="19"/>
      <c r="E13" s="19"/>
      <c r="F13" s="19"/>
      <c r="G13" s="20"/>
      <c r="H13" s="20"/>
      <c r="I13" s="20"/>
      <c r="J13" s="20"/>
      <c r="K13" s="20"/>
      <c r="L13" s="35"/>
      <c r="M13" s="36"/>
      <c r="N13" s="37"/>
    </row>
    <row r="14" spans="2:14" ht="40.5" customHeight="1" x14ac:dyDescent="0.25">
      <c r="B14" s="38">
        <v>2.1</v>
      </c>
      <c r="C14" s="39" t="s">
        <v>13</v>
      </c>
      <c r="D14" s="40" t="s">
        <v>14</v>
      </c>
      <c r="E14" s="40">
        <v>1</v>
      </c>
      <c r="F14" s="41">
        <v>7590909</v>
      </c>
      <c r="G14" s="42">
        <f>SUM(F14*0.19)+F14</f>
        <v>9033181.7100000009</v>
      </c>
      <c r="H14" s="41">
        <v>5890000</v>
      </c>
      <c r="I14" s="42">
        <f>SUM(H14*0.19)+H14</f>
        <v>7009100</v>
      </c>
      <c r="J14" s="41">
        <v>7881004</v>
      </c>
      <c r="K14" s="43">
        <f>SUM(J14*0.19)+J14</f>
        <v>9378394.7599999998</v>
      </c>
      <c r="L14" s="53">
        <v>8473558.8233333323</v>
      </c>
      <c r="M14" s="51">
        <f>_xlfn.STDEV.P(G14,I14,K14)/L14</f>
        <v>0.12333366154877866</v>
      </c>
      <c r="N14" s="54">
        <f>L14*E14</f>
        <v>8473558.8233333323</v>
      </c>
    </row>
    <row r="15" spans="2:14" x14ac:dyDescent="0.25">
      <c r="B15" s="48" t="s">
        <v>11</v>
      </c>
      <c r="C15" s="49"/>
      <c r="D15" s="49"/>
      <c r="E15" s="49"/>
      <c r="F15" s="49"/>
      <c r="G15" s="50"/>
      <c r="H15" s="50"/>
      <c r="I15" s="50"/>
      <c r="J15" s="50"/>
      <c r="K15" s="50"/>
      <c r="L15" s="53"/>
      <c r="M15" s="55"/>
      <c r="N15" s="52">
        <f>SUM(L14)</f>
        <v>8473558.8233333323</v>
      </c>
    </row>
    <row r="16" spans="2:14" ht="15.75" x14ac:dyDescent="0.25">
      <c r="B16" s="18" t="s">
        <v>15</v>
      </c>
      <c r="C16" s="19"/>
      <c r="D16" s="19"/>
      <c r="E16" s="19"/>
      <c r="F16" s="19"/>
      <c r="G16" s="20"/>
      <c r="H16" s="20"/>
      <c r="I16" s="20"/>
      <c r="J16" s="20"/>
      <c r="K16" s="20"/>
      <c r="L16" s="27"/>
      <c r="M16" s="28"/>
      <c r="N16" s="29"/>
    </row>
    <row r="17" spans="2:14" ht="62.25" customHeight="1" x14ac:dyDescent="0.25">
      <c r="B17" s="38">
        <v>3.1</v>
      </c>
      <c r="C17" s="39" t="s">
        <v>16</v>
      </c>
      <c r="D17" s="40" t="s">
        <v>14</v>
      </c>
      <c r="E17" s="40">
        <v>1</v>
      </c>
      <c r="F17" s="41">
        <v>2045454.5454545454</v>
      </c>
      <c r="G17" s="42">
        <f>SUM(F17*0.19)+F17</f>
        <v>2434090.9090909092</v>
      </c>
      <c r="H17" s="41">
        <v>763334</v>
      </c>
      <c r="I17" s="42">
        <f>SUM(H17*0.19)+H17</f>
        <v>908367.46</v>
      </c>
      <c r="J17" s="41">
        <v>2126543</v>
      </c>
      <c r="K17" s="43">
        <f>SUM(J17*0.19)+J17</f>
        <v>2530586.17</v>
      </c>
      <c r="L17" s="53">
        <v>1957681.5130303029</v>
      </c>
      <c r="M17" s="51">
        <f>_xlfn.STDEV.P(G17,K17)/L17</f>
        <v>2.4645290939006047E-2</v>
      </c>
      <c r="N17" s="54">
        <f>L17*E17</f>
        <v>1957681.5130303029</v>
      </c>
    </row>
    <row r="18" spans="2:14" ht="61.5" customHeight="1" x14ac:dyDescent="0.25">
      <c r="B18" s="38">
        <v>3.1</v>
      </c>
      <c r="C18" s="39" t="s">
        <v>17</v>
      </c>
      <c r="D18" s="40" t="s">
        <v>14</v>
      </c>
      <c r="E18" s="40">
        <v>1</v>
      </c>
      <c r="F18" s="41">
        <v>2727272.7272727271</v>
      </c>
      <c r="G18" s="42">
        <f>SUM(F18*0.19)+F18</f>
        <v>3245454.5454545454</v>
      </c>
      <c r="H18" s="41">
        <v>596667</v>
      </c>
      <c r="I18" s="42">
        <f>SUM(H18*0.19)+H18</f>
        <v>710033.73</v>
      </c>
      <c r="J18" s="41">
        <v>2828002</v>
      </c>
      <c r="K18" s="43">
        <f>SUM(J18*0.19)+J18</f>
        <v>3365322.38</v>
      </c>
      <c r="L18" s="53">
        <v>2440270.2184848483</v>
      </c>
      <c r="M18" s="51">
        <f>_xlfn.STDEV.P(G18,K18)/L18</f>
        <v>2.4560360905416415E-2</v>
      </c>
      <c r="N18" s="54">
        <f>L18*E18</f>
        <v>2440270.2184848483</v>
      </c>
    </row>
    <row r="19" spans="2:14" x14ac:dyDescent="0.25">
      <c r="B19" s="48" t="s">
        <v>11</v>
      </c>
      <c r="C19" s="49"/>
      <c r="D19" s="49"/>
      <c r="E19" s="49"/>
      <c r="F19" s="49"/>
      <c r="G19" s="50">
        <f>SUM(G17:G18)</f>
        <v>5679545.4545454551</v>
      </c>
      <c r="H19" s="50"/>
      <c r="I19" s="50">
        <f>SUM(I17:I18)</f>
        <v>1618401.19</v>
      </c>
      <c r="J19" s="50"/>
      <c r="K19" s="50">
        <f>SUM(K17:K18)</f>
        <v>5895908.5499999998</v>
      </c>
      <c r="L19" s="53"/>
      <c r="M19" s="56"/>
      <c r="N19" s="52">
        <f>SUM(L17:L18)</f>
        <v>4397951.7315151514</v>
      </c>
    </row>
    <row r="20" spans="2:14" x14ac:dyDescent="0.25">
      <c r="B20" s="57" t="s">
        <v>18</v>
      </c>
      <c r="C20" s="58"/>
      <c r="D20" s="58"/>
      <c r="E20" s="58"/>
      <c r="F20" s="58"/>
      <c r="G20" s="59"/>
      <c r="H20" s="59"/>
      <c r="I20" s="59"/>
      <c r="J20" s="59"/>
      <c r="K20" s="59"/>
      <c r="L20" s="53"/>
      <c r="M20" s="56" t="s">
        <v>29</v>
      </c>
      <c r="N20" s="52">
        <v>26024221.937530302</v>
      </c>
    </row>
    <row r="21" spans="2:14" x14ac:dyDescent="0.25">
      <c r="B21" s="23" t="s">
        <v>19</v>
      </c>
      <c r="C21" s="24"/>
      <c r="D21" s="24"/>
      <c r="E21" s="24"/>
      <c r="F21" s="24"/>
      <c r="G21" s="4"/>
      <c r="H21" s="4"/>
      <c r="I21" s="4"/>
      <c r="J21" s="4"/>
      <c r="K21" s="4"/>
      <c r="L21" s="5"/>
      <c r="N21" s="6"/>
    </row>
    <row r="22" spans="2:14" ht="16.5" thickBot="1" x14ac:dyDescent="0.3">
      <c r="B22" s="25" t="s">
        <v>20</v>
      </c>
      <c r="C22" s="26"/>
      <c r="D22" s="26"/>
      <c r="E22" s="26"/>
      <c r="F22" s="26"/>
      <c r="G22" s="13">
        <f>SUM(G12,G14,G17,G18)</f>
        <v>25909545.362590913</v>
      </c>
      <c r="H22" s="14"/>
      <c r="I22" s="60">
        <f>SUM(I14,I12,I17,I18)</f>
        <v>25477904.760000002</v>
      </c>
      <c r="J22" s="60"/>
      <c r="K22" s="60">
        <f>SUM(K12,K14,K19)</f>
        <v>26685215.690000001</v>
      </c>
      <c r="L22" s="7"/>
      <c r="M22" s="9"/>
      <c r="N22" s="15"/>
    </row>
    <row r="24" spans="2:14" x14ac:dyDescent="0.25">
      <c r="G24" s="3"/>
      <c r="H24" s="3"/>
    </row>
  </sheetData>
  <protectedRanges>
    <protectedRange algorithmName="SHA-512" hashValue="8xnEsdZxwuxzbEMzlwhU+FABVBmuuGJeSvhFjwH80f9U1weWL2Ve2keGeck5AToCuDYzU3+O26i73pE3822A9w==" saltValue="re/wdBz/2TGpOlePIiz+rQ==" spinCount="100000" sqref="B8:E11 B14:E14 B17:E18 B6:K7 B19:K21 B12:K13 B15:K16" name="TEXTOS_7"/>
  </protectedRanges>
  <mergeCells count="16">
    <mergeCell ref="M6:M7"/>
    <mergeCell ref="B16:K16"/>
    <mergeCell ref="B1:N4"/>
    <mergeCell ref="B21:F21"/>
    <mergeCell ref="B22:F22"/>
    <mergeCell ref="B19:F19"/>
    <mergeCell ref="B20:F20"/>
    <mergeCell ref="B7:K7"/>
    <mergeCell ref="B12:F12"/>
    <mergeCell ref="B13:K13"/>
    <mergeCell ref="B15:F15"/>
    <mergeCell ref="L16:N16"/>
    <mergeCell ref="N6:N7"/>
    <mergeCell ref="L5:N5"/>
    <mergeCell ref="L13:N13"/>
    <mergeCell ref="L6:L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2022-12-07T18:49:45Z</dcterms:created>
  <dcterms:modified xsi:type="dcterms:W3CDTF">2022-12-14T17:12:49Z</dcterms:modified>
</cp:coreProperties>
</file>