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trodebogotagovco-my.sharepoint.com/personal/guillermo_alfaro_metrodebogota_gov_co/Documents/Documentos/PROCESOS CONTRACTUALES/013. DESAROLLO PORTAFOLIO EMB/EVALUACION REQUISITOS HABILITANTES/"/>
    </mc:Choice>
  </mc:AlternateContent>
  <xr:revisionPtr revIDLastSave="3" documentId="8_{4AAB3784-B31F-4EF2-B4D5-F8956AE3E950}" xr6:coauthVersionLast="47" xr6:coauthVersionMax="47" xr10:uidLastSave="{64CF99FE-0913-4E38-93C1-D54C1E573F94}"/>
  <workbookProtection workbookAlgorithmName="SHA-512" workbookHashValue="PaEoxK2VCB8YMIKxrIgBRKGigZ+/OqxP2IuyyhHlaIsATLk9WzJf0KZ7iKVojYcyy0CS4bbS2z4znyan6CGImg==" workbookSaltValue="LZh5m1KG/zluu+uGpM55OQ==" workbookSpinCount="100000" lockStructure="1"/>
  <bookViews>
    <workbookView xWindow="-120" yWindow="-120" windowWidth="24240" windowHeight="13140" xr2:uid="{025DDC8F-9F92-4003-9D15-DB891CC3694A}"/>
  </bookViews>
  <sheets>
    <sheet name="DETALLE" sheetId="1" r:id="rId1"/>
    <sheet name="RESUMEN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" l="1"/>
  <c r="L17" i="1" s="1"/>
  <c r="O17" i="1"/>
  <c r="Q17" i="1"/>
  <c r="V17" i="1"/>
  <c r="Y17" i="1"/>
  <c r="AA17" i="1"/>
  <c r="AB17" i="1"/>
  <c r="J19" i="1"/>
  <c r="L19" i="1" s="1"/>
  <c r="O19" i="1"/>
  <c r="Q19" i="1"/>
  <c r="V19" i="1"/>
  <c r="Y19" i="1"/>
  <c r="AA19" i="1"/>
  <c r="AB19" i="1"/>
  <c r="J21" i="1"/>
  <c r="L21" i="1" s="1"/>
  <c r="O21" i="1"/>
  <c r="Q21" i="1"/>
  <c r="V21" i="1"/>
  <c r="Y21" i="1"/>
  <c r="AA21" i="1"/>
  <c r="AB21" i="1"/>
  <c r="AJ31" i="1"/>
  <c r="AL31" i="1" s="1"/>
  <c r="AE31" i="1"/>
  <c r="AG31" i="1" s="1"/>
  <c r="T31" i="1"/>
  <c r="V31" i="1" s="1"/>
  <c r="O31" i="1"/>
  <c r="Q31" i="1" s="1"/>
  <c r="J31" i="1"/>
  <c r="L31" i="1" s="1"/>
  <c r="Y31" i="1"/>
  <c r="AJ29" i="1"/>
  <c r="AL29" i="1" s="1"/>
  <c r="AE29" i="1"/>
  <c r="AG29" i="1" s="1"/>
  <c r="Y29" i="1"/>
  <c r="AA29" i="1" s="1"/>
  <c r="T29" i="1"/>
  <c r="V29" i="1" s="1"/>
  <c r="O29" i="1"/>
  <c r="Q29" i="1" s="1"/>
  <c r="J29" i="1"/>
  <c r="L29" i="1" s="1"/>
  <c r="AJ27" i="1"/>
  <c r="AL27" i="1" s="1"/>
  <c r="AE27" i="1"/>
  <c r="AG27" i="1" s="1"/>
  <c r="Y27" i="1"/>
  <c r="AA27" i="1" s="1"/>
  <c r="AB27" i="1" s="1"/>
  <c r="T27" i="1"/>
  <c r="V27" i="1" s="1"/>
  <c r="O27" i="1"/>
  <c r="Q27" i="1" s="1"/>
  <c r="J27" i="1"/>
  <c r="L27" i="1" s="1"/>
  <c r="Y15" i="1"/>
  <c r="AA15" i="1" s="1"/>
  <c r="Y13" i="1"/>
  <c r="AA13" i="1" s="1"/>
  <c r="Y11" i="1"/>
  <c r="AE11" i="1"/>
  <c r="AG11" i="1" s="1"/>
  <c r="AE13" i="1"/>
  <c r="AG13" i="1" s="1"/>
  <c r="AE15" i="1"/>
  <c r="AG15" i="1" s="1"/>
  <c r="J23" i="1"/>
  <c r="L23" i="1" s="1"/>
  <c r="O23" i="1"/>
  <c r="Q23" i="1" s="1"/>
  <c r="T23" i="1"/>
  <c r="V23" i="1" s="1"/>
  <c r="AE23" i="1"/>
  <c r="AG23" i="1" s="1"/>
  <c r="AJ23" i="1"/>
  <c r="AL23" i="1" s="1"/>
  <c r="AJ25" i="1"/>
  <c r="AL25" i="1" s="1"/>
  <c r="AE25" i="1"/>
  <c r="AG25" i="1" s="1"/>
  <c r="T25" i="1"/>
  <c r="V25" i="1" s="1"/>
  <c r="O25" i="1"/>
  <c r="Q25" i="1" s="1"/>
  <c r="J25" i="1"/>
  <c r="L25" i="1" s="1"/>
  <c r="AJ15" i="1"/>
  <c r="AL15" i="1" s="1"/>
  <c r="T15" i="1"/>
  <c r="V15" i="1" s="1"/>
  <c r="O15" i="1"/>
  <c r="Q15" i="1" s="1"/>
  <c r="J15" i="1"/>
  <c r="L15" i="1" s="1"/>
  <c r="AJ13" i="1"/>
  <c r="AL13" i="1" s="1"/>
  <c r="T13" i="1"/>
  <c r="V13" i="1" s="1"/>
  <c r="O13" i="1"/>
  <c r="Q13" i="1" s="1"/>
  <c r="J13" i="1"/>
  <c r="L13" i="1" s="1"/>
  <c r="AJ11" i="1"/>
  <c r="AL11" i="1" s="1"/>
  <c r="T11" i="1"/>
  <c r="V11" i="1" s="1"/>
  <c r="O11" i="1"/>
  <c r="Q11" i="1" s="1"/>
  <c r="J11" i="1"/>
  <c r="L11" i="1" s="1"/>
  <c r="AA31" i="1" l="1"/>
  <c r="AB31" i="1" s="1"/>
  <c r="AA11" i="1"/>
  <c r="AB11" i="1" s="1"/>
  <c r="AB29" i="1"/>
  <c r="AB15" i="1"/>
  <c r="AB13" i="1"/>
</calcChain>
</file>

<file path=xl/sharedStrings.xml><?xml version="1.0" encoding="utf-8"?>
<sst xmlns="http://schemas.openxmlformats.org/spreadsheetml/2006/main" count="279" uniqueCount="68">
  <si>
    <t>OFERENTES</t>
  </si>
  <si>
    <t xml:space="preserve">RUP </t>
  </si>
  <si>
    <t>CAPACIDAD FINANCIERA</t>
  </si>
  <si>
    <t>CAPACIDAD ORGANIZACIONAL</t>
  </si>
  <si>
    <t>OBSERVACIONES</t>
  </si>
  <si>
    <t>Índice de Liquidez</t>
  </si>
  <si>
    <t>Nivel de Endeudamiento</t>
  </si>
  <si>
    <t>Razón de cobertura de interés</t>
  </si>
  <si>
    <t>Rentabilidad del Patrimonio</t>
  </si>
  <si>
    <t>Rentabilidad del Activo</t>
  </si>
  <si>
    <t>Fecha de expedición máxima de treinta (30) días calendario anteriores a la fecha de ciere</t>
  </si>
  <si>
    <t xml:space="preserve">Mayor o igual a </t>
  </si>
  <si>
    <t>Menor o igual a</t>
  </si>
  <si>
    <t>Mayor o igual a</t>
  </si>
  <si>
    <t>INTEGRANTES UT. Y/O INDIVIDUALES</t>
  </si>
  <si>
    <t>FECHA DEL RUP APORTADO</t>
  </si>
  <si>
    <t>Valores</t>
  </si>
  <si>
    <t>Índice aportado</t>
  </si>
  <si>
    <t>Evaluación</t>
  </si>
  <si>
    <t>20 DE SEPTIEMBRE DE 2022</t>
  </si>
  <si>
    <t>CUMPLE</t>
  </si>
  <si>
    <t>Activo Corriente</t>
  </si>
  <si>
    <t>Pasivo Total</t>
  </si>
  <si>
    <t>Utilidad Operacional</t>
  </si>
  <si>
    <t>INFORMACIÓN FINANCIERA 2021</t>
  </si>
  <si>
    <t>Pasivo Corriente</t>
  </si>
  <si>
    <t>Activo Total</t>
  </si>
  <si>
    <t>Gastos de Interés</t>
  </si>
  <si>
    <t>Patrimonio</t>
  </si>
  <si>
    <t>INFORMACIÓN FINANCIERA 2020</t>
  </si>
  <si>
    <t>N.A</t>
  </si>
  <si>
    <t>NO CUMPLE</t>
  </si>
  <si>
    <t>UDYAT SEGURIDAD LTDA</t>
  </si>
  <si>
    <t>VERIFICACION DE REQUISITOS HABILITANTES CAPACIDAD FINANCIERA Y ORGANIZACIONAL</t>
  </si>
  <si>
    <t>RESUMEN DE LA EVALUACIÓN FINANCIERA Y ORGANIZACIONAL</t>
  </si>
  <si>
    <t>ÍTEM</t>
  </si>
  <si>
    <t>CUMPLE/NO CUMPLE</t>
  </si>
  <si>
    <t>Fecha</t>
  </si>
  <si>
    <t xml:space="preserve">CUMPLE </t>
  </si>
  <si>
    <t>Mayor o igual al 57% del valor del presupuesto oficial aprobado</t>
  </si>
  <si>
    <t>Capital de Trabajo</t>
  </si>
  <si>
    <t>Evaluación (OBSERVACION EMB) CIERRE 23/11/2022</t>
  </si>
  <si>
    <r>
      <rPr>
        <b/>
        <sz val="12"/>
        <color theme="1"/>
        <rFont val="Calibri"/>
        <family val="2"/>
        <scheme val="minor"/>
      </rPr>
      <t>OBJETO:</t>
    </r>
    <r>
      <rPr>
        <sz val="11"/>
        <color theme="1"/>
        <rFont val="Calibri"/>
        <family val="2"/>
        <scheme val="minor"/>
      </rPr>
      <t xml:space="preserve"> CONSULTORÍA PARA EL DESARROLLO DEL PORTAFOLIO DE NEGOCIOS NO TARIFARIOS PARA LA EMPRESA METRO DE BOGOTÁ.</t>
    </r>
  </si>
  <si>
    <t>PROCESO CONCURSO DE MÉRITOS ABIERTO No. GDUIINT-CM-002-2022</t>
  </si>
  <si>
    <t>En nuestra calidad de miembros del comité evaluador de las ofertas del proceso concurso de meritos abierto No. GDUIINT-CM-002-2022, presentamos el informe de verificación de requisitos habilitantes de capacidad financiera y organizacional de la oferta recibida dentro del proceso.</t>
  </si>
  <si>
    <r>
      <t xml:space="preserve">OBJETO:  </t>
    </r>
    <r>
      <rPr>
        <sz val="12"/>
        <color rgb="FF000000"/>
        <rFont val="Calibri"/>
        <family val="2"/>
        <scheme val="minor"/>
      </rPr>
      <t>CONSULTORÍA PARA EL DESARROLLO DEL PORTAFOLIO DE NEGOCIOS NO TARIFARIOS PARA LA EMPRESA METRO DE BOGOTÁ.</t>
    </r>
  </si>
  <si>
    <t xml:space="preserve"> CONCURSO DE MÉRITOS ABIERTO No. GDUIINT-CM-002-2022</t>
  </si>
  <si>
    <t>En nuestra calidad de miembros del Comité Evaluador de las Ofertas del concurso de meritos abierto No. GDUIINT-CM-002-2022, presentamos el informe de verificación de requisitos habilitantes de Capacidad Financiera y Organizacional de la oferta recibida dentro del proceso.</t>
  </si>
  <si>
    <t>Porcentaje Frente a Presupuesto ($707.625.240)</t>
  </si>
  <si>
    <t>IDOM CONSULTING, ENGINEERING, ARCHITECTURE S.A.U.</t>
  </si>
  <si>
    <t>INDICADORES FINANCIEROS 2021</t>
  </si>
  <si>
    <t>DELOITTE ASESORES Y CONSULTORES LTDA</t>
  </si>
  <si>
    <t>INDICADORES FINANCIEROS 2019</t>
  </si>
  <si>
    <t>BRIGARD &amp; URRUTIA ABOGADOS S. A. S.</t>
  </si>
  <si>
    <t>URBANA S.A.S 50%</t>
  </si>
  <si>
    <t>RCCF S A S  50%</t>
  </si>
  <si>
    <t>INDICADORES FINANCIEROS 2020</t>
  </si>
  <si>
    <t>UNION TEMPORAL KIRUNA &amp; URBANA</t>
  </si>
  <si>
    <t>TELBROAD S.A.S.  60%</t>
  </si>
  <si>
    <t>PINILLA, GONZÁLEZ &amp; PRIETO ABOGADOS LTDA. 40%</t>
  </si>
  <si>
    <t>CONSORCIO TELBROAD-PGP</t>
  </si>
  <si>
    <t>NO TIENE FIRMEZA NO CUMPLE</t>
  </si>
  <si>
    <r>
      <rPr>
        <b/>
        <sz val="11"/>
        <color rgb="FF000000"/>
        <rFont val="Calibri"/>
        <family val="2"/>
        <scheme val="minor"/>
      </rPr>
      <t>Causal de rechazo:</t>
    </r>
    <r>
      <rPr>
        <sz val="11"/>
        <color rgb="FF000000"/>
        <rFont val="Calibri"/>
        <family val="2"/>
        <scheme val="minor"/>
      </rPr>
      <t xml:space="preserve"> clausal F del literal 4.4. del pliego de condiciones que señala "Que la inscripción en el Registro Único de Proponentes (RUP) que realice el proponente, por primera vez o cuando han cesado los efectos y debe volver a inscribirse, no esté en firme en la fecha prevista para el cierre del proceso de contratación." </t>
    </r>
  </si>
  <si>
    <t xml:space="preserve"> CUMPLE </t>
  </si>
  <si>
    <t xml:space="preserve">SUBSANO RUP </t>
  </si>
  <si>
    <t xml:space="preserve">NO TIENE FIRMEZA RUP  NO CUMPLE </t>
  </si>
  <si>
    <t xml:space="preserve">NO CUMPLE: Causal de rechazo: clausal F del literal 4.4. del pliego de condiciones que señala "Que la inscripción en el Registro Único de Proponentes (RUP) que realice el proponente, por primera vez o cuando han cesado los efectos y debe volver a inscribirse, no esté en firme en la fecha prevista para el cierre del proceso de contratación." </t>
  </si>
  <si>
    <t xml:space="preserve">CUMPLE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</si>
</sst>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 wrapText="1"/>
    </xf>
    <xf numFmtId="0" fontId="10" fillId="0" borderId="13" xfId="0" applyFont="1" applyBorder="1"/>
    <xf numFmtId="0" fontId="10" fillId="0" borderId="0" xfId="0" applyFont="1"/>
    <xf numFmtId="0" fontId="10" fillId="0" borderId="0" xfId="0" applyFont="1" applyAlignment="1">
      <alignment vertical="center"/>
    </xf>
    <xf numFmtId="0" fontId="11" fillId="4" borderId="5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4" fontId="2" fillId="0" borderId="1" xfId="0" applyNumberFormat="1" applyFont="1" applyBorder="1"/>
    <xf numFmtId="164" fontId="6" fillId="3" borderId="1" xfId="1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0" fontId="10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9" fontId="6" fillId="2" borderId="1" xfId="2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2" fontId="6" fillId="3" borderId="7" xfId="0" applyNumberFormat="1" applyFont="1" applyFill="1" applyBorder="1" applyAlignment="1">
      <alignment horizontal="center" vertical="center" wrapText="1"/>
    </xf>
    <xf numFmtId="2" fontId="6" fillId="3" borderId="9" xfId="0" applyNumberFormat="1" applyFont="1" applyFill="1" applyBorder="1" applyAlignment="1">
      <alignment horizontal="center" vertical="center" wrapText="1"/>
    </xf>
    <xf numFmtId="2" fontId="6" fillId="3" borderId="10" xfId="0" applyNumberFormat="1" applyFont="1" applyFill="1" applyBorder="1" applyAlignment="1">
      <alignment horizontal="center" vertical="center" wrapText="1"/>
    </xf>
    <xf numFmtId="2" fontId="6" fillId="3" borderId="12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14" fontId="6" fillId="3" borderId="6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9" fontId="5" fillId="3" borderId="2" xfId="0" applyNumberFormat="1" applyFont="1" applyFill="1" applyBorder="1" applyAlignment="1">
      <alignment horizontal="center" vertical="center" wrapText="1"/>
    </xf>
    <xf numFmtId="9" fontId="5" fillId="3" borderId="3" xfId="0" applyNumberFormat="1" applyFont="1" applyFill="1" applyBorder="1" applyAlignment="1">
      <alignment horizontal="center" vertical="center" wrapText="1"/>
    </xf>
    <xf numFmtId="9" fontId="5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center" vertical="center" wrapText="1"/>
    </xf>
    <xf numFmtId="9" fontId="6" fillId="2" borderId="6" xfId="2" applyFont="1" applyFill="1" applyBorder="1" applyAlignment="1">
      <alignment horizontal="center" vertical="center" wrapText="1"/>
    </xf>
    <xf numFmtId="3" fontId="6" fillId="2" borderId="7" xfId="0" applyNumberFormat="1" applyFont="1" applyFill="1" applyBorder="1" applyAlignment="1">
      <alignment horizontal="center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3" fontId="6" fillId="2" borderId="1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58C59-B93C-40A8-A3BA-753C708EB8F4}">
  <sheetPr>
    <pageSetUpPr fitToPage="1"/>
  </sheetPr>
  <dimension ref="A1:AM35"/>
  <sheetViews>
    <sheetView tabSelected="1" workbookViewId="0">
      <selection activeCell="O31" sqref="O31:P32"/>
    </sheetView>
  </sheetViews>
  <sheetFormatPr baseColWidth="10" defaultColWidth="11.42578125" defaultRowHeight="15" x14ac:dyDescent="0.25"/>
  <cols>
    <col min="2" max="2" width="11.85546875" bestFit="1" customWidth="1"/>
    <col min="7" max="7" width="34.28515625" customWidth="1"/>
    <col min="9" max="9" width="15.5703125" bestFit="1" customWidth="1"/>
    <col min="14" max="14" width="15.5703125" bestFit="1" customWidth="1"/>
    <col min="19" max="19" width="13.42578125" bestFit="1" customWidth="1"/>
    <col min="24" max="24" width="17.42578125" customWidth="1"/>
    <col min="30" max="30" width="14.28515625" bestFit="1" customWidth="1"/>
    <col min="35" max="35" width="15.5703125" bestFit="1" customWidth="1"/>
    <col min="39" max="39" width="15.140625" customWidth="1"/>
  </cols>
  <sheetData>
    <row r="1" spans="1:39" ht="15.7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</row>
    <row r="2" spans="1:3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39" ht="37.5" customHeight="1" x14ac:dyDescent="0.25">
      <c r="A3" s="34" t="s">
        <v>42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</row>
    <row r="5" spans="1:39" ht="30" customHeight="1" x14ac:dyDescent="0.25">
      <c r="A5" s="36" t="s">
        <v>44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</row>
    <row r="7" spans="1:39" x14ac:dyDescent="0.25">
      <c r="A7" s="26" t="s">
        <v>0</v>
      </c>
      <c r="B7" s="26"/>
      <c r="C7" s="26"/>
      <c r="D7" s="26"/>
      <c r="E7" s="26"/>
      <c r="F7" s="26" t="s">
        <v>1</v>
      </c>
      <c r="G7" s="26"/>
      <c r="H7" s="75" t="s">
        <v>2</v>
      </c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7"/>
      <c r="AC7" s="75" t="s">
        <v>3</v>
      </c>
      <c r="AD7" s="76"/>
      <c r="AE7" s="76"/>
      <c r="AF7" s="76"/>
      <c r="AG7" s="76"/>
      <c r="AH7" s="76"/>
      <c r="AI7" s="76"/>
      <c r="AJ7" s="76"/>
      <c r="AK7" s="76"/>
      <c r="AL7" s="77"/>
      <c r="AM7" s="26" t="s">
        <v>4</v>
      </c>
    </row>
    <row r="8" spans="1:39" x14ac:dyDescent="0.25">
      <c r="A8" s="26"/>
      <c r="B8" s="26"/>
      <c r="C8" s="26"/>
      <c r="D8" s="26"/>
      <c r="E8" s="26"/>
      <c r="F8" s="26"/>
      <c r="G8" s="26"/>
      <c r="H8" s="33" t="s">
        <v>5</v>
      </c>
      <c r="I8" s="33"/>
      <c r="J8" s="33"/>
      <c r="K8" s="33"/>
      <c r="L8" s="33"/>
      <c r="M8" s="33" t="s">
        <v>6</v>
      </c>
      <c r="N8" s="33"/>
      <c r="O8" s="33"/>
      <c r="P8" s="33"/>
      <c r="Q8" s="33"/>
      <c r="R8" s="33" t="s">
        <v>7</v>
      </c>
      <c r="S8" s="33"/>
      <c r="T8" s="33"/>
      <c r="U8" s="33"/>
      <c r="V8" s="33"/>
      <c r="W8" s="72" t="s">
        <v>40</v>
      </c>
      <c r="X8" s="73"/>
      <c r="Y8" s="73"/>
      <c r="Z8" s="73"/>
      <c r="AA8" s="73"/>
      <c r="AB8" s="74"/>
      <c r="AC8" s="33" t="s">
        <v>8</v>
      </c>
      <c r="AD8" s="33"/>
      <c r="AE8" s="33"/>
      <c r="AF8" s="33"/>
      <c r="AG8" s="33"/>
      <c r="AH8" s="33" t="s">
        <v>9</v>
      </c>
      <c r="AI8" s="33"/>
      <c r="AJ8" s="33"/>
      <c r="AK8" s="33"/>
      <c r="AL8" s="33"/>
      <c r="AM8" s="26"/>
    </row>
    <row r="9" spans="1:39" ht="46.5" customHeight="1" x14ac:dyDescent="0.25">
      <c r="A9" s="26"/>
      <c r="B9" s="26"/>
      <c r="C9" s="26"/>
      <c r="D9" s="26"/>
      <c r="E9" s="26"/>
      <c r="F9" s="26" t="s">
        <v>10</v>
      </c>
      <c r="G9" s="26"/>
      <c r="H9" s="30" t="s">
        <v>11</v>
      </c>
      <c r="I9" s="31"/>
      <c r="J9" s="31"/>
      <c r="K9" s="32"/>
      <c r="L9" s="15">
        <v>1.2</v>
      </c>
      <c r="M9" s="30" t="s">
        <v>12</v>
      </c>
      <c r="N9" s="31"/>
      <c r="O9" s="31"/>
      <c r="P9" s="32"/>
      <c r="Q9" s="15">
        <v>0.6</v>
      </c>
      <c r="R9" s="30" t="s">
        <v>11</v>
      </c>
      <c r="S9" s="31"/>
      <c r="T9" s="31"/>
      <c r="U9" s="32"/>
      <c r="V9" s="2">
        <v>1</v>
      </c>
      <c r="W9" s="78" t="s">
        <v>39</v>
      </c>
      <c r="X9" s="79"/>
      <c r="Y9" s="79"/>
      <c r="Z9" s="80"/>
      <c r="AA9" s="78">
        <v>0.5</v>
      </c>
      <c r="AB9" s="80"/>
      <c r="AC9" s="30" t="s">
        <v>13</v>
      </c>
      <c r="AD9" s="31"/>
      <c r="AE9" s="31"/>
      <c r="AF9" s="32"/>
      <c r="AG9" s="15">
        <v>0</v>
      </c>
      <c r="AH9" s="30" t="s">
        <v>13</v>
      </c>
      <c r="AI9" s="31"/>
      <c r="AJ9" s="31"/>
      <c r="AK9" s="32"/>
      <c r="AL9" s="2">
        <v>0</v>
      </c>
      <c r="AM9" s="26"/>
    </row>
    <row r="10" spans="1:39" ht="45" x14ac:dyDescent="0.25">
      <c r="A10" s="26" t="s">
        <v>14</v>
      </c>
      <c r="B10" s="26"/>
      <c r="C10" s="26"/>
      <c r="D10" s="26"/>
      <c r="E10" s="26"/>
      <c r="F10" s="3" t="s">
        <v>15</v>
      </c>
      <c r="G10" s="3" t="s">
        <v>41</v>
      </c>
      <c r="H10" s="26" t="s">
        <v>16</v>
      </c>
      <c r="I10" s="26"/>
      <c r="J10" s="26" t="s">
        <v>17</v>
      </c>
      <c r="K10" s="26"/>
      <c r="L10" s="3" t="s">
        <v>18</v>
      </c>
      <c r="M10" s="26" t="s">
        <v>16</v>
      </c>
      <c r="N10" s="26"/>
      <c r="O10" s="26" t="s">
        <v>17</v>
      </c>
      <c r="P10" s="26"/>
      <c r="Q10" s="3" t="s">
        <v>18</v>
      </c>
      <c r="R10" s="26" t="s">
        <v>16</v>
      </c>
      <c r="S10" s="26"/>
      <c r="T10" s="26" t="s">
        <v>17</v>
      </c>
      <c r="U10" s="26"/>
      <c r="V10" s="3" t="s">
        <v>18</v>
      </c>
      <c r="W10" s="26" t="s">
        <v>16</v>
      </c>
      <c r="X10" s="26"/>
      <c r="Y10" s="26" t="s">
        <v>17</v>
      </c>
      <c r="Z10" s="26"/>
      <c r="AA10" s="22" t="s">
        <v>48</v>
      </c>
      <c r="AB10" s="22" t="s">
        <v>18</v>
      </c>
      <c r="AC10" s="26" t="s">
        <v>16</v>
      </c>
      <c r="AD10" s="26"/>
      <c r="AE10" s="26" t="s">
        <v>17</v>
      </c>
      <c r="AF10" s="26"/>
      <c r="AG10" s="3" t="s">
        <v>18</v>
      </c>
      <c r="AH10" s="26" t="s">
        <v>16</v>
      </c>
      <c r="AI10" s="26"/>
      <c r="AJ10" s="26" t="s">
        <v>17</v>
      </c>
      <c r="AK10" s="26"/>
      <c r="AL10" s="3" t="s">
        <v>18</v>
      </c>
      <c r="AM10" s="26"/>
    </row>
    <row r="11" spans="1:39" ht="22.5" x14ac:dyDescent="0.25">
      <c r="A11" s="49">
        <v>1</v>
      </c>
      <c r="B11" s="40" t="s">
        <v>49</v>
      </c>
      <c r="C11" s="41"/>
      <c r="D11" s="41"/>
      <c r="E11" s="42"/>
      <c r="F11" s="46">
        <v>44876</v>
      </c>
      <c r="G11" s="27" t="s">
        <v>20</v>
      </c>
      <c r="H11" s="4" t="s">
        <v>21</v>
      </c>
      <c r="I11" s="5">
        <v>1013420235599</v>
      </c>
      <c r="J11" s="28">
        <f>ROUNDDOWN((I11/I12),2)</f>
        <v>1.89</v>
      </c>
      <c r="K11" s="28"/>
      <c r="L11" s="27" t="str">
        <f t="shared" ref="L11" si="0">IF($L$9&lt;=J11,"Cumple","No Cumple")</f>
        <v>Cumple</v>
      </c>
      <c r="M11" s="4" t="s">
        <v>22</v>
      </c>
      <c r="N11" s="5">
        <v>537049437279</v>
      </c>
      <c r="O11" s="28">
        <f>ROUNDDOWN((N11/N12),2)</f>
        <v>0.5</v>
      </c>
      <c r="P11" s="28"/>
      <c r="Q11" s="27" t="str">
        <f t="shared" ref="Q11" si="1">IF($Q$9&gt;=O11,"Cumple","No Cumple")</f>
        <v>Cumple</v>
      </c>
      <c r="R11" s="4" t="s">
        <v>23</v>
      </c>
      <c r="S11" s="5">
        <v>44107228038</v>
      </c>
      <c r="T11" s="28">
        <f>IF(S12=0,"INDETERMINADO",ROUNDDOWN((S11/S12),2))</f>
        <v>406.91</v>
      </c>
      <c r="U11" s="28"/>
      <c r="V11" s="27" t="str">
        <f t="shared" ref="V11" si="2">IF($V$9&lt;=T11,"Cumple","No Cumple")</f>
        <v>Cumple</v>
      </c>
      <c r="W11" s="23" t="s">
        <v>21</v>
      </c>
      <c r="X11" s="5">
        <v>1013420235599</v>
      </c>
      <c r="Y11" s="51">
        <f>X11-X12</f>
        <v>479275933462</v>
      </c>
      <c r="Z11" s="51"/>
      <c r="AA11" s="52">
        <f>Y11/707625240</f>
        <v>677.30191967431801</v>
      </c>
      <c r="AB11" s="27" t="str">
        <f t="shared" ref="AB11" si="3">IF($AA$9&lt;=AA11,"Cumple","No Cumple")</f>
        <v>Cumple</v>
      </c>
      <c r="AC11" s="4" t="s">
        <v>23</v>
      </c>
      <c r="AD11" s="5">
        <v>44107228038</v>
      </c>
      <c r="AE11" s="28">
        <f>ROUNDDOWN(((AD11/AD12)*1),2)</f>
        <v>0.08</v>
      </c>
      <c r="AF11" s="28"/>
      <c r="AG11" s="27" t="str">
        <f>IF($AG$9&lt;=AE11,"Cumple","No Cumple")</f>
        <v>Cumple</v>
      </c>
      <c r="AH11" s="4" t="s">
        <v>23</v>
      </c>
      <c r="AI11" s="5">
        <v>44107228038</v>
      </c>
      <c r="AJ11" s="28">
        <f>ROUNDDOWN(((AI11/AI12)*1),2)</f>
        <v>0.04</v>
      </c>
      <c r="AK11" s="28"/>
      <c r="AL11" s="27" t="str">
        <f t="shared" ref="AL11" si="4">IF($AL$9&lt;=AJ11,"Cumple","No Cumple")</f>
        <v>Cumple</v>
      </c>
      <c r="AM11" s="37" t="s">
        <v>50</v>
      </c>
    </row>
    <row r="12" spans="1:39" ht="22.5" x14ac:dyDescent="0.25">
      <c r="A12" s="50"/>
      <c r="B12" s="43"/>
      <c r="C12" s="44"/>
      <c r="D12" s="44"/>
      <c r="E12" s="45"/>
      <c r="F12" s="47"/>
      <c r="G12" s="27"/>
      <c r="H12" s="4" t="s">
        <v>25</v>
      </c>
      <c r="I12" s="5">
        <v>534144302137</v>
      </c>
      <c r="J12" s="28"/>
      <c r="K12" s="28"/>
      <c r="L12" s="27"/>
      <c r="M12" s="4" t="s">
        <v>26</v>
      </c>
      <c r="N12" s="5">
        <v>1061637505349</v>
      </c>
      <c r="O12" s="28"/>
      <c r="P12" s="28"/>
      <c r="Q12" s="27"/>
      <c r="R12" s="4" t="s">
        <v>27</v>
      </c>
      <c r="S12" s="5">
        <v>108394416</v>
      </c>
      <c r="T12" s="28"/>
      <c r="U12" s="28"/>
      <c r="V12" s="27"/>
      <c r="W12" s="23" t="s">
        <v>25</v>
      </c>
      <c r="X12" s="5">
        <v>534144302137</v>
      </c>
      <c r="Y12" s="51"/>
      <c r="Z12" s="51"/>
      <c r="AA12" s="52"/>
      <c r="AB12" s="27"/>
      <c r="AC12" s="4" t="s">
        <v>28</v>
      </c>
      <c r="AD12" s="5">
        <v>524588068070</v>
      </c>
      <c r="AE12" s="28"/>
      <c r="AF12" s="28"/>
      <c r="AG12" s="27"/>
      <c r="AH12" s="4" t="s">
        <v>26</v>
      </c>
      <c r="AI12" s="5">
        <v>1061637505349</v>
      </c>
      <c r="AJ12" s="28"/>
      <c r="AK12" s="28"/>
      <c r="AL12" s="27"/>
      <c r="AM12" s="38"/>
    </row>
    <row r="13" spans="1:39" ht="22.5" customHeight="1" x14ac:dyDescent="0.25">
      <c r="A13" s="39">
        <v>2</v>
      </c>
      <c r="B13" s="40" t="s">
        <v>51</v>
      </c>
      <c r="C13" s="41"/>
      <c r="D13" s="41"/>
      <c r="E13" s="42"/>
      <c r="F13" s="46">
        <v>44866</v>
      </c>
      <c r="G13" s="27" t="s">
        <v>67</v>
      </c>
      <c r="H13" s="4" t="s">
        <v>21</v>
      </c>
      <c r="I13" s="5">
        <v>61462808570</v>
      </c>
      <c r="J13" s="28">
        <f>ROUNDDOWN((I13/I14),2)</f>
        <v>2.27</v>
      </c>
      <c r="K13" s="28"/>
      <c r="L13" s="27" t="str">
        <f t="shared" ref="L13" si="5">IF($L$9&lt;=J13,"Cumple","No Cumple")</f>
        <v>Cumple</v>
      </c>
      <c r="M13" s="4" t="s">
        <v>22</v>
      </c>
      <c r="N13" s="5">
        <v>34580054884</v>
      </c>
      <c r="O13" s="28">
        <f>ROUNDDOWN((N13/N14),2)</f>
        <v>0.53</v>
      </c>
      <c r="P13" s="28"/>
      <c r="Q13" s="27" t="str">
        <f t="shared" ref="Q13" si="6">IF($Q$9&gt;=O13,"Cumple","No Cumple")</f>
        <v>Cumple</v>
      </c>
      <c r="R13" s="4" t="s">
        <v>23</v>
      </c>
      <c r="S13" s="5">
        <v>9088462460</v>
      </c>
      <c r="T13" s="28">
        <f>IF(S14=0,"INDETERMINADO",ROUNDDOWN((S13/S14),2))</f>
        <v>11.32</v>
      </c>
      <c r="U13" s="28"/>
      <c r="V13" s="27" t="str">
        <f t="shared" ref="V13" si="7">IF($V$9&lt;=T13,"Cumple","No Cumple")</f>
        <v>Cumple</v>
      </c>
      <c r="W13" s="23" t="s">
        <v>21</v>
      </c>
      <c r="X13" s="5">
        <v>61462808570</v>
      </c>
      <c r="Y13" s="51">
        <f>X13-X14</f>
        <v>34471755268</v>
      </c>
      <c r="Z13" s="51"/>
      <c r="AA13" s="52">
        <f t="shared" ref="AA13" si="8">Y13/707625240</f>
        <v>48.7147056371251</v>
      </c>
      <c r="AB13" s="27" t="str">
        <f t="shared" ref="AB13" si="9">IF($AA$9&lt;=AA13,"Cumple","No Cumple")</f>
        <v>Cumple</v>
      </c>
      <c r="AC13" s="4" t="s">
        <v>23</v>
      </c>
      <c r="AD13" s="5">
        <v>9088462460</v>
      </c>
      <c r="AE13" s="28">
        <f>ROUNDDOWN(((AD13/AD14)*1),2)</f>
        <v>0.28999999999999998</v>
      </c>
      <c r="AF13" s="28"/>
      <c r="AG13" s="27" t="str">
        <f t="shared" ref="AG13" si="10">IF($AG$9&lt;=AE13,"Cumple","No Cumple")</f>
        <v>Cumple</v>
      </c>
      <c r="AH13" s="4" t="s">
        <v>23</v>
      </c>
      <c r="AI13" s="5">
        <v>9088462460</v>
      </c>
      <c r="AJ13" s="48">
        <f>ROUNDDOWN(((AI13/AI14)*1),2)</f>
        <v>0.13</v>
      </c>
      <c r="AK13" s="48"/>
      <c r="AL13" s="27" t="str">
        <f t="shared" ref="AL13" si="11">IF($AL$9&lt;=AJ13,"Cumple","No Cumple")</f>
        <v>Cumple</v>
      </c>
      <c r="AM13" s="37" t="s">
        <v>52</v>
      </c>
    </row>
    <row r="14" spans="1:39" ht="22.5" x14ac:dyDescent="0.25">
      <c r="A14" s="39"/>
      <c r="B14" s="43"/>
      <c r="C14" s="44"/>
      <c r="D14" s="44"/>
      <c r="E14" s="45"/>
      <c r="F14" s="47"/>
      <c r="G14" s="27"/>
      <c r="H14" s="4" t="s">
        <v>25</v>
      </c>
      <c r="I14" s="5">
        <v>26991053302</v>
      </c>
      <c r="J14" s="28"/>
      <c r="K14" s="28"/>
      <c r="L14" s="27"/>
      <c r="M14" s="4" t="s">
        <v>26</v>
      </c>
      <c r="N14" s="5">
        <v>64969221912</v>
      </c>
      <c r="O14" s="28"/>
      <c r="P14" s="28"/>
      <c r="Q14" s="27"/>
      <c r="R14" s="4" t="s">
        <v>27</v>
      </c>
      <c r="S14" s="5">
        <v>802272191</v>
      </c>
      <c r="T14" s="28"/>
      <c r="U14" s="28"/>
      <c r="V14" s="27"/>
      <c r="W14" s="23" t="s">
        <v>25</v>
      </c>
      <c r="X14" s="5">
        <v>26991053302</v>
      </c>
      <c r="Y14" s="51"/>
      <c r="Z14" s="51"/>
      <c r="AA14" s="52"/>
      <c r="AB14" s="27"/>
      <c r="AC14" s="4" t="s">
        <v>28</v>
      </c>
      <c r="AD14" s="5">
        <v>30389167028</v>
      </c>
      <c r="AE14" s="28"/>
      <c r="AF14" s="28"/>
      <c r="AG14" s="27"/>
      <c r="AH14" s="4" t="s">
        <v>26</v>
      </c>
      <c r="AI14" s="5">
        <v>64969221912</v>
      </c>
      <c r="AJ14" s="48"/>
      <c r="AK14" s="48"/>
      <c r="AL14" s="27"/>
      <c r="AM14" s="38"/>
    </row>
    <row r="15" spans="1:39" ht="22.5" customHeight="1" x14ac:dyDescent="0.25">
      <c r="A15" s="49">
        <v>3</v>
      </c>
      <c r="B15" s="40" t="s">
        <v>53</v>
      </c>
      <c r="C15" s="41"/>
      <c r="D15" s="41"/>
      <c r="E15" s="42"/>
      <c r="F15" s="46">
        <v>44867</v>
      </c>
      <c r="G15" s="27" t="s">
        <v>20</v>
      </c>
      <c r="H15" s="4" t="s">
        <v>21</v>
      </c>
      <c r="I15" s="5">
        <v>64700131000</v>
      </c>
      <c r="J15" s="28">
        <f>ROUNDDOWN((I15/I16),2)</f>
        <v>2.76</v>
      </c>
      <c r="K15" s="28"/>
      <c r="L15" s="27" t="str">
        <f t="shared" ref="L15" si="12">IF($L$9&lt;=J15,"Cumple","No Cumple")</f>
        <v>Cumple</v>
      </c>
      <c r="M15" s="4" t="s">
        <v>22</v>
      </c>
      <c r="N15" s="5">
        <v>24503076000</v>
      </c>
      <c r="O15" s="28">
        <f>ROUNDDOWN((N15/N16),2)</f>
        <v>0.3</v>
      </c>
      <c r="P15" s="28"/>
      <c r="Q15" s="27" t="str">
        <f t="shared" ref="Q15" si="13">IF($Q$9&gt;=O15,"Cumple","No Cumple")</f>
        <v>Cumple</v>
      </c>
      <c r="R15" s="4" t="s">
        <v>23</v>
      </c>
      <c r="S15" s="5">
        <v>38059979000</v>
      </c>
      <c r="T15" s="28">
        <f>IF(S16=0,"INDETERMINADO",ROUNDDOWN((S15/S16),2))</f>
        <v>577.15</v>
      </c>
      <c r="U15" s="28"/>
      <c r="V15" s="27" t="str">
        <f t="shared" ref="V15" si="14">IF($V$9&lt;=T15,"Cumple","No Cumple")</f>
        <v>Cumple</v>
      </c>
      <c r="W15" s="23" t="s">
        <v>21</v>
      </c>
      <c r="X15" s="5">
        <v>64700131000</v>
      </c>
      <c r="Y15" s="51">
        <f>X15-X16</f>
        <v>41328764000</v>
      </c>
      <c r="Z15" s="51"/>
      <c r="AA15" s="52">
        <f t="shared" ref="AA15" si="15">Y15/707625240</f>
        <v>58.404875439434576</v>
      </c>
      <c r="AB15" s="27" t="str">
        <f t="shared" ref="AB15" si="16">IF($AA$9&lt;=AA15,"Cumple","No Cumple")</f>
        <v>Cumple</v>
      </c>
      <c r="AC15" s="4" t="s">
        <v>23</v>
      </c>
      <c r="AD15" s="5">
        <v>38059979000</v>
      </c>
      <c r="AE15" s="28">
        <f>ROUNDDOWN(((AD15/AD16)*1),2)</f>
        <v>0.69</v>
      </c>
      <c r="AF15" s="28"/>
      <c r="AG15" s="27" t="str">
        <f t="shared" ref="AG15" si="17">IF($AG$9&lt;=AE15,"Cumple","No Cumple")</f>
        <v>Cumple</v>
      </c>
      <c r="AH15" s="4" t="s">
        <v>23</v>
      </c>
      <c r="AI15" s="5">
        <v>38059979000</v>
      </c>
      <c r="AJ15" s="28">
        <f>ROUNDDOWN(((AI15/AI16)*1),2)</f>
        <v>0.48</v>
      </c>
      <c r="AK15" s="28"/>
      <c r="AL15" s="27" t="str">
        <f t="shared" ref="AL15" si="18">IF($AL$9&lt;=AJ15,"Cumple","No Cumple")</f>
        <v>Cumple</v>
      </c>
      <c r="AM15" s="37" t="s">
        <v>50</v>
      </c>
    </row>
    <row r="16" spans="1:39" ht="22.5" x14ac:dyDescent="0.25">
      <c r="A16" s="50"/>
      <c r="B16" s="43"/>
      <c r="C16" s="44"/>
      <c r="D16" s="44"/>
      <c r="E16" s="45"/>
      <c r="F16" s="47"/>
      <c r="G16" s="27"/>
      <c r="H16" s="4" t="s">
        <v>25</v>
      </c>
      <c r="I16" s="5">
        <v>23371367000</v>
      </c>
      <c r="J16" s="28"/>
      <c r="K16" s="28"/>
      <c r="L16" s="27"/>
      <c r="M16" s="4" t="s">
        <v>26</v>
      </c>
      <c r="N16" s="5">
        <v>79264545000</v>
      </c>
      <c r="O16" s="28"/>
      <c r="P16" s="28"/>
      <c r="Q16" s="27"/>
      <c r="R16" s="4" t="s">
        <v>27</v>
      </c>
      <c r="S16" s="5">
        <v>65944000</v>
      </c>
      <c r="T16" s="28"/>
      <c r="U16" s="28"/>
      <c r="V16" s="27"/>
      <c r="W16" s="23" t="s">
        <v>25</v>
      </c>
      <c r="X16" s="5">
        <v>23371367000</v>
      </c>
      <c r="Y16" s="51"/>
      <c r="Z16" s="51"/>
      <c r="AA16" s="52"/>
      <c r="AB16" s="27"/>
      <c r="AC16" s="4" t="s">
        <v>28</v>
      </c>
      <c r="AD16" s="5">
        <v>54761469000</v>
      </c>
      <c r="AE16" s="28"/>
      <c r="AF16" s="28"/>
      <c r="AG16" s="27"/>
      <c r="AH16" s="4" t="s">
        <v>26</v>
      </c>
      <c r="AI16" s="5">
        <v>79264545000</v>
      </c>
      <c r="AJ16" s="28"/>
      <c r="AK16" s="28"/>
      <c r="AL16" s="27"/>
      <c r="AM16" s="38"/>
    </row>
    <row r="17" spans="1:39" ht="22.5" customHeight="1" x14ac:dyDescent="0.25">
      <c r="A17" s="49">
        <v>4</v>
      </c>
      <c r="B17" s="40" t="s">
        <v>54</v>
      </c>
      <c r="C17" s="41"/>
      <c r="D17" s="41"/>
      <c r="E17" s="42"/>
      <c r="F17" s="46">
        <v>44888</v>
      </c>
      <c r="G17" s="54" t="s">
        <v>65</v>
      </c>
      <c r="H17" s="4" t="s">
        <v>21</v>
      </c>
      <c r="I17" s="5" t="s">
        <v>30</v>
      </c>
      <c r="J17" s="56" t="e">
        <f>ROUNDDOWN((I17/I18),2)</f>
        <v>#VALUE!</v>
      </c>
      <c r="K17" s="57"/>
      <c r="L17" s="60" t="e">
        <f t="shared" ref="L17" si="19">IF($L$9&lt;=J17,"Cumple","No Cumple")</f>
        <v>#VALUE!</v>
      </c>
      <c r="M17" s="4" t="s">
        <v>22</v>
      </c>
      <c r="N17" s="5" t="s">
        <v>30</v>
      </c>
      <c r="O17" s="56" t="e">
        <f>ROUNDDOWN((N17/N18),2)</f>
        <v>#VALUE!</v>
      </c>
      <c r="P17" s="57"/>
      <c r="Q17" s="60" t="e">
        <f t="shared" ref="Q17" si="20">IF($Q$9&gt;=O17,"Cumple","No Cumple")</f>
        <v>#VALUE!</v>
      </c>
      <c r="R17" s="4" t="s">
        <v>23</v>
      </c>
      <c r="S17" s="5" t="s">
        <v>30</v>
      </c>
      <c r="T17" s="56"/>
      <c r="U17" s="57"/>
      <c r="V17" s="60" t="str">
        <f t="shared" ref="V17" si="21">IF($V$9&lt;=T17,"Cumple","No Cumple")</f>
        <v>No Cumple</v>
      </c>
      <c r="W17" s="23" t="s">
        <v>21</v>
      </c>
      <c r="X17" s="5" t="s">
        <v>30</v>
      </c>
      <c r="Y17" s="97" t="e">
        <f>X17-X18</f>
        <v>#VALUE!</v>
      </c>
      <c r="Z17" s="98"/>
      <c r="AA17" s="95" t="e">
        <f t="shared" ref="AA17" si="22">Y17/707625240</f>
        <v>#VALUE!</v>
      </c>
      <c r="AB17" s="60" t="e">
        <f t="shared" ref="AB17:AB19" si="23">IF($AA$9&lt;=AA17,"Cumple","No Cumple")</f>
        <v>#VALUE!</v>
      </c>
      <c r="AC17" s="4" t="s">
        <v>23</v>
      </c>
      <c r="AD17" s="5" t="s">
        <v>30</v>
      </c>
      <c r="AE17" s="56"/>
      <c r="AF17" s="57"/>
      <c r="AG17" s="60"/>
      <c r="AH17" s="4" t="s">
        <v>23</v>
      </c>
      <c r="AI17" s="5" t="s">
        <v>30</v>
      </c>
      <c r="AJ17" s="91"/>
      <c r="AK17" s="92"/>
      <c r="AL17" s="60"/>
      <c r="AM17" s="89" t="s">
        <v>31</v>
      </c>
    </row>
    <row r="18" spans="1:39" ht="22.5" x14ac:dyDescent="0.25">
      <c r="A18" s="53"/>
      <c r="B18" s="43"/>
      <c r="C18" s="44"/>
      <c r="D18" s="44"/>
      <c r="E18" s="45"/>
      <c r="F18" s="47"/>
      <c r="G18" s="55"/>
      <c r="H18" s="4" t="s">
        <v>25</v>
      </c>
      <c r="I18" s="5" t="s">
        <v>30</v>
      </c>
      <c r="J18" s="58"/>
      <c r="K18" s="59"/>
      <c r="L18" s="61"/>
      <c r="M18" s="4" t="s">
        <v>26</v>
      </c>
      <c r="N18" s="5" t="s">
        <v>30</v>
      </c>
      <c r="O18" s="58"/>
      <c r="P18" s="59"/>
      <c r="Q18" s="61"/>
      <c r="R18" s="4" t="s">
        <v>27</v>
      </c>
      <c r="S18" s="5" t="s">
        <v>30</v>
      </c>
      <c r="T18" s="58"/>
      <c r="U18" s="59"/>
      <c r="V18" s="61"/>
      <c r="W18" s="23" t="s">
        <v>25</v>
      </c>
      <c r="X18" s="5" t="s">
        <v>30</v>
      </c>
      <c r="Y18" s="99"/>
      <c r="Z18" s="100"/>
      <c r="AA18" s="96"/>
      <c r="AB18" s="61"/>
      <c r="AC18" s="4" t="s">
        <v>28</v>
      </c>
      <c r="AD18" s="5" t="s">
        <v>30</v>
      </c>
      <c r="AE18" s="58"/>
      <c r="AF18" s="59"/>
      <c r="AG18" s="61"/>
      <c r="AH18" s="4" t="s">
        <v>26</v>
      </c>
      <c r="AI18" s="5" t="s">
        <v>30</v>
      </c>
      <c r="AJ18" s="93"/>
      <c r="AK18" s="94"/>
      <c r="AL18" s="61"/>
      <c r="AM18" s="90"/>
    </row>
    <row r="19" spans="1:39" ht="22.5" customHeight="1" x14ac:dyDescent="0.25">
      <c r="A19" s="53"/>
      <c r="B19" s="40" t="s">
        <v>55</v>
      </c>
      <c r="C19" s="41"/>
      <c r="D19" s="41"/>
      <c r="E19" s="42"/>
      <c r="F19" s="46">
        <v>44888</v>
      </c>
      <c r="G19" s="54" t="s">
        <v>61</v>
      </c>
      <c r="H19" s="4" t="s">
        <v>21</v>
      </c>
      <c r="I19" s="5" t="s">
        <v>30</v>
      </c>
      <c r="J19" s="56" t="e">
        <f>ROUNDDOWN((I19/I20),2)</f>
        <v>#VALUE!</v>
      </c>
      <c r="K19" s="57"/>
      <c r="L19" s="60" t="e">
        <f t="shared" ref="L19" si="24">IF($L$9&lt;=J19,"Cumple","No Cumple")</f>
        <v>#VALUE!</v>
      </c>
      <c r="M19" s="4" t="s">
        <v>22</v>
      </c>
      <c r="N19" s="5" t="s">
        <v>30</v>
      </c>
      <c r="O19" s="56" t="e">
        <f>ROUNDDOWN((N19/N20),2)</f>
        <v>#VALUE!</v>
      </c>
      <c r="P19" s="57"/>
      <c r="Q19" s="60" t="e">
        <f t="shared" ref="Q19" si="25">IF($Q$9&gt;=O19,"Cumple","No Cumple")</f>
        <v>#VALUE!</v>
      </c>
      <c r="R19" s="4" t="s">
        <v>23</v>
      </c>
      <c r="S19" s="5" t="s">
        <v>30</v>
      </c>
      <c r="T19" s="56"/>
      <c r="U19" s="57"/>
      <c r="V19" s="60" t="str">
        <f t="shared" ref="V19" si="26">IF($V$9&lt;=T19,"Cumple","No Cumple")</f>
        <v>No Cumple</v>
      </c>
      <c r="W19" s="23" t="s">
        <v>21</v>
      </c>
      <c r="X19" s="5" t="s">
        <v>30</v>
      </c>
      <c r="Y19" s="97" t="e">
        <f>X19-X20</f>
        <v>#VALUE!</v>
      </c>
      <c r="Z19" s="98"/>
      <c r="AA19" s="95" t="e">
        <f t="shared" ref="AA19:AA21" si="27">Y19/707625240</f>
        <v>#VALUE!</v>
      </c>
      <c r="AB19" s="60" t="e">
        <f t="shared" si="23"/>
        <v>#VALUE!</v>
      </c>
      <c r="AC19" s="4" t="s">
        <v>23</v>
      </c>
      <c r="AD19" s="5" t="s">
        <v>30</v>
      </c>
      <c r="AE19" s="56"/>
      <c r="AF19" s="57"/>
      <c r="AG19" s="60"/>
      <c r="AH19" s="4" t="s">
        <v>23</v>
      </c>
      <c r="AI19" s="5" t="s">
        <v>30</v>
      </c>
      <c r="AJ19" s="91"/>
      <c r="AK19" s="92"/>
      <c r="AL19" s="60"/>
      <c r="AM19" s="89" t="s">
        <v>31</v>
      </c>
    </row>
    <row r="20" spans="1:39" ht="22.5" x14ac:dyDescent="0.25">
      <c r="A20" s="53"/>
      <c r="B20" s="43"/>
      <c r="C20" s="44"/>
      <c r="D20" s="44"/>
      <c r="E20" s="45"/>
      <c r="F20" s="47"/>
      <c r="G20" s="55"/>
      <c r="H20" s="4" t="s">
        <v>25</v>
      </c>
      <c r="I20" s="5" t="s">
        <v>30</v>
      </c>
      <c r="J20" s="58"/>
      <c r="K20" s="59"/>
      <c r="L20" s="61"/>
      <c r="M20" s="4" t="s">
        <v>26</v>
      </c>
      <c r="N20" s="5" t="s">
        <v>30</v>
      </c>
      <c r="O20" s="58"/>
      <c r="P20" s="59"/>
      <c r="Q20" s="61"/>
      <c r="R20" s="4" t="s">
        <v>27</v>
      </c>
      <c r="S20" s="5" t="s">
        <v>30</v>
      </c>
      <c r="T20" s="58"/>
      <c r="U20" s="59"/>
      <c r="V20" s="61"/>
      <c r="W20" s="23" t="s">
        <v>25</v>
      </c>
      <c r="X20" s="5" t="s">
        <v>30</v>
      </c>
      <c r="Y20" s="99"/>
      <c r="Z20" s="100"/>
      <c r="AA20" s="96"/>
      <c r="AB20" s="61"/>
      <c r="AC20" s="4" t="s">
        <v>28</v>
      </c>
      <c r="AD20" s="5" t="s">
        <v>30</v>
      </c>
      <c r="AE20" s="58"/>
      <c r="AF20" s="59"/>
      <c r="AG20" s="61"/>
      <c r="AH20" s="4" t="s">
        <v>26</v>
      </c>
      <c r="AI20" s="5" t="s">
        <v>30</v>
      </c>
      <c r="AJ20" s="93"/>
      <c r="AK20" s="94"/>
      <c r="AL20" s="61"/>
      <c r="AM20" s="90"/>
    </row>
    <row r="21" spans="1:39" ht="22.5" customHeight="1" x14ac:dyDescent="0.25">
      <c r="A21" s="53"/>
      <c r="B21" s="62" t="s">
        <v>57</v>
      </c>
      <c r="C21" s="63"/>
      <c r="D21" s="63"/>
      <c r="E21" s="64"/>
      <c r="F21" s="68" t="s">
        <v>30</v>
      </c>
      <c r="G21" s="54" t="s">
        <v>66</v>
      </c>
      <c r="H21" s="4" t="s">
        <v>21</v>
      </c>
      <c r="I21" s="18" t="s">
        <v>30</v>
      </c>
      <c r="J21" s="56" t="e">
        <f>ROUNDDOWN(((I17*0.5)+(I19*0.5))/((I18*0.5)+(I20*0.5)),2)</f>
        <v>#VALUE!</v>
      </c>
      <c r="K21" s="57"/>
      <c r="L21" s="60" t="e">
        <f t="shared" ref="L21" si="28">IF($L$9&lt;=J21,"Cumple","No Cumple")</f>
        <v>#VALUE!</v>
      </c>
      <c r="M21" s="4" t="s">
        <v>22</v>
      </c>
      <c r="N21" s="18" t="s">
        <v>30</v>
      </c>
      <c r="O21" s="56" t="e">
        <f>ROUNDDOWN(((N17*0.5)+(N19*0.5))/((N18*0.5)+(N20*0.5)),2)</f>
        <v>#VALUE!</v>
      </c>
      <c r="P21" s="57"/>
      <c r="Q21" s="60" t="e">
        <f t="shared" ref="Q21" si="29">IF($Q$9&gt;=O21,"Cumple","No Cumple")</f>
        <v>#VALUE!</v>
      </c>
      <c r="R21" s="4" t="s">
        <v>23</v>
      </c>
      <c r="S21" s="18" t="s">
        <v>30</v>
      </c>
      <c r="T21" s="56"/>
      <c r="U21" s="57"/>
      <c r="V21" s="60" t="str">
        <f t="shared" ref="V21" si="30">IF($V$9&lt;=T21,"Cumple","No Cumple")</f>
        <v>No Cumple</v>
      </c>
      <c r="W21" s="23" t="s">
        <v>21</v>
      </c>
      <c r="X21" s="18" t="s">
        <v>30</v>
      </c>
      <c r="Y21" s="97" t="e">
        <f>(((X17+X19)-(X18+X20))/2)</f>
        <v>#VALUE!</v>
      </c>
      <c r="Z21" s="98"/>
      <c r="AA21" s="95" t="e">
        <f t="shared" si="27"/>
        <v>#VALUE!</v>
      </c>
      <c r="AB21" s="60" t="e">
        <f t="shared" ref="AB21" si="31">IF($AA$9&lt;=AA21,"Cumple","No Cumple")</f>
        <v>#VALUE!</v>
      </c>
      <c r="AC21" s="4" t="s">
        <v>23</v>
      </c>
      <c r="AD21" s="18" t="s">
        <v>30</v>
      </c>
      <c r="AE21" s="56"/>
      <c r="AF21" s="57"/>
      <c r="AG21" s="60"/>
      <c r="AH21" s="4" t="s">
        <v>23</v>
      </c>
      <c r="AI21" s="18" t="s">
        <v>30</v>
      </c>
      <c r="AJ21" s="91"/>
      <c r="AK21" s="92"/>
      <c r="AL21" s="60"/>
      <c r="AM21" s="89" t="s">
        <v>31</v>
      </c>
    </row>
    <row r="22" spans="1:39" ht="74.25" customHeight="1" x14ac:dyDescent="0.25">
      <c r="A22" s="50"/>
      <c r="B22" s="65"/>
      <c r="C22" s="66"/>
      <c r="D22" s="66"/>
      <c r="E22" s="67"/>
      <c r="F22" s="69"/>
      <c r="G22" s="55"/>
      <c r="H22" s="4" t="s">
        <v>25</v>
      </c>
      <c r="I22" s="18" t="s">
        <v>30</v>
      </c>
      <c r="J22" s="58"/>
      <c r="K22" s="59"/>
      <c r="L22" s="61"/>
      <c r="M22" s="4" t="s">
        <v>26</v>
      </c>
      <c r="N22" s="18" t="s">
        <v>30</v>
      </c>
      <c r="O22" s="58"/>
      <c r="P22" s="59"/>
      <c r="Q22" s="61"/>
      <c r="R22" s="4" t="s">
        <v>27</v>
      </c>
      <c r="S22" s="18" t="s">
        <v>30</v>
      </c>
      <c r="T22" s="58"/>
      <c r="U22" s="59"/>
      <c r="V22" s="61"/>
      <c r="W22" s="23" t="s">
        <v>25</v>
      </c>
      <c r="X22" s="18" t="s">
        <v>30</v>
      </c>
      <c r="Y22" s="99"/>
      <c r="Z22" s="100"/>
      <c r="AA22" s="96"/>
      <c r="AB22" s="61"/>
      <c r="AC22" s="4" t="s">
        <v>28</v>
      </c>
      <c r="AD22" s="18" t="s">
        <v>30</v>
      </c>
      <c r="AE22" s="58"/>
      <c r="AF22" s="59"/>
      <c r="AG22" s="61"/>
      <c r="AH22" s="4" t="s">
        <v>26</v>
      </c>
      <c r="AI22" s="18" t="s">
        <v>30</v>
      </c>
      <c r="AJ22" s="93"/>
      <c r="AK22" s="94"/>
      <c r="AL22" s="61"/>
      <c r="AM22" s="90"/>
    </row>
    <row r="23" spans="1:39" ht="22.5" hidden="1" x14ac:dyDescent="0.25">
      <c r="B23" s="62" t="s">
        <v>32</v>
      </c>
      <c r="C23" s="63"/>
      <c r="D23" s="63"/>
      <c r="E23" s="64"/>
      <c r="F23" s="46" t="s">
        <v>19</v>
      </c>
      <c r="G23" s="71" t="s">
        <v>31</v>
      </c>
      <c r="H23" s="4" t="s">
        <v>21</v>
      </c>
      <c r="I23" s="5">
        <v>1220944792</v>
      </c>
      <c r="J23" s="28">
        <f>ROUNDDOWN((I23/I24),2)</f>
        <v>1.49</v>
      </c>
      <c r="K23" s="28"/>
      <c r="L23" s="70" t="str">
        <f t="shared" ref="L23" si="32">IF($L$9&lt;=J23,"Cumple","No Cumple")</f>
        <v>Cumple</v>
      </c>
      <c r="M23" s="4" t="s">
        <v>22</v>
      </c>
      <c r="N23" s="5">
        <v>1092321679</v>
      </c>
      <c r="O23" s="28">
        <f>ROUNDDOWN((N23/N24),2)</f>
        <v>0.47</v>
      </c>
      <c r="P23" s="28"/>
      <c r="Q23" s="27" t="str">
        <f t="shared" ref="Q23" si="33">IF($Q$9&gt;=O23,"Cumple","No Cumple")</f>
        <v>Cumple</v>
      </c>
      <c r="R23" s="4" t="s">
        <v>23</v>
      </c>
      <c r="S23" s="5">
        <v>158313927</v>
      </c>
      <c r="T23" s="28">
        <f>IF(S24=0,"INDETERMINADO",ROUNDDOWN((S23/S24),2))</f>
        <v>28.45</v>
      </c>
      <c r="U23" s="28"/>
      <c r="V23" s="27" t="str">
        <f t="shared" ref="V23" si="34">IF($V$9&lt;=T23,"Cumple","No Cumple")</f>
        <v>Cumple</v>
      </c>
      <c r="W23" s="21"/>
      <c r="X23" s="21"/>
      <c r="Y23" s="21"/>
      <c r="Z23" s="21"/>
      <c r="AA23" s="21"/>
      <c r="AB23" s="21"/>
      <c r="AC23" s="4" t="s">
        <v>23</v>
      </c>
      <c r="AD23" s="5">
        <v>158313927</v>
      </c>
      <c r="AE23" s="28">
        <f>ROUNDDOWN(((AD23/AD24)*1),2)</f>
        <v>0.12</v>
      </c>
      <c r="AF23" s="28"/>
      <c r="AG23" s="70" t="str">
        <f t="shared" ref="AG23" si="35">IF($AG$9&lt;=AE23,"Cumple","No Cumple")</f>
        <v>Cumple</v>
      </c>
      <c r="AH23" s="4" t="s">
        <v>23</v>
      </c>
      <c r="AI23" s="5">
        <v>158313927</v>
      </c>
      <c r="AJ23" s="48">
        <f>ROUNDDOWN(((AI23/AI24)*1),2)</f>
        <v>0.06</v>
      </c>
      <c r="AK23" s="48"/>
      <c r="AL23" s="70" t="str">
        <f>IF($AL$9&lt;=AJ23,"Cumple","No Cumple")</f>
        <v>Cumple</v>
      </c>
      <c r="AM23" s="37" t="s">
        <v>29</v>
      </c>
    </row>
    <row r="24" spans="1:39" ht="22.5" hidden="1" x14ac:dyDescent="0.25">
      <c r="B24" s="65"/>
      <c r="C24" s="66"/>
      <c r="D24" s="66"/>
      <c r="E24" s="67"/>
      <c r="F24" s="47"/>
      <c r="G24" s="71"/>
      <c r="H24" s="4" t="s">
        <v>25</v>
      </c>
      <c r="I24" s="5">
        <v>815711877</v>
      </c>
      <c r="J24" s="28"/>
      <c r="K24" s="28"/>
      <c r="L24" s="70"/>
      <c r="M24" s="4" t="s">
        <v>26</v>
      </c>
      <c r="N24" s="5">
        <v>2323515277</v>
      </c>
      <c r="O24" s="28"/>
      <c r="P24" s="28"/>
      <c r="Q24" s="27"/>
      <c r="R24" s="4" t="s">
        <v>27</v>
      </c>
      <c r="S24" s="5">
        <v>5563194</v>
      </c>
      <c r="T24" s="28"/>
      <c r="U24" s="28"/>
      <c r="V24" s="27"/>
      <c r="W24" s="21"/>
      <c r="X24" s="21"/>
      <c r="Y24" s="21"/>
      <c r="Z24" s="21"/>
      <c r="AA24" s="21"/>
      <c r="AB24" s="21"/>
      <c r="AC24" s="4" t="s">
        <v>28</v>
      </c>
      <c r="AD24" s="5">
        <v>1231193598</v>
      </c>
      <c r="AE24" s="28"/>
      <c r="AF24" s="28"/>
      <c r="AG24" s="70"/>
      <c r="AH24" s="4" t="s">
        <v>26</v>
      </c>
      <c r="AI24" s="5">
        <v>2323515277</v>
      </c>
      <c r="AJ24" s="48"/>
      <c r="AK24" s="48"/>
      <c r="AL24" s="70"/>
      <c r="AM24" s="38"/>
    </row>
    <row r="25" spans="1:39" ht="22.5" hidden="1" x14ac:dyDescent="0.25">
      <c r="B25" s="62" t="s">
        <v>32</v>
      </c>
      <c r="C25" s="63"/>
      <c r="D25" s="63"/>
      <c r="E25" s="64"/>
      <c r="F25" s="46" t="s">
        <v>19</v>
      </c>
      <c r="G25" s="71" t="s">
        <v>31</v>
      </c>
      <c r="H25" s="4" t="s">
        <v>21</v>
      </c>
      <c r="I25" s="5">
        <v>1391687349</v>
      </c>
      <c r="J25" s="28">
        <f>ROUNDDOWN((I25/I26),2)</f>
        <v>1.41</v>
      </c>
      <c r="K25" s="28"/>
      <c r="L25" s="70" t="str">
        <f t="shared" ref="L25" si="36">IF($L$9&lt;=J25,"Cumple","No Cumple")</f>
        <v>Cumple</v>
      </c>
      <c r="M25" s="4" t="s">
        <v>22</v>
      </c>
      <c r="N25" s="5">
        <v>1237631791</v>
      </c>
      <c r="O25" s="28">
        <f>ROUNDDOWN((N25/N26),2)</f>
        <v>0.49</v>
      </c>
      <c r="P25" s="28"/>
      <c r="Q25" s="27" t="str">
        <f t="shared" ref="Q25" si="37">IF($Q$9&gt;=O25,"Cumple","No Cumple")</f>
        <v>Cumple</v>
      </c>
      <c r="R25" s="4" t="s">
        <v>23</v>
      </c>
      <c r="S25" s="5">
        <v>84803461</v>
      </c>
      <c r="T25" s="28">
        <f>IF(S26=0,"INDETERMINADO",ROUNDDOWN((S25/S26),2))</f>
        <v>1.74</v>
      </c>
      <c r="U25" s="28"/>
      <c r="V25" s="70" t="str">
        <f t="shared" ref="V25" si="38">IF($V$9&lt;=T25,"Cumple","No Cumple")</f>
        <v>Cumple</v>
      </c>
      <c r="W25" s="20"/>
      <c r="X25" s="20"/>
      <c r="Y25" s="20"/>
      <c r="Z25" s="20"/>
      <c r="AA25" s="20"/>
      <c r="AB25" s="20"/>
      <c r="AC25" s="4" t="s">
        <v>23</v>
      </c>
      <c r="AD25" s="5">
        <v>84803461</v>
      </c>
      <c r="AE25" s="28">
        <f>ROUNDDOWN(((AD25/AD26)*1),2)</f>
        <v>0.06</v>
      </c>
      <c r="AF25" s="28"/>
      <c r="AG25" s="70" t="str">
        <f t="shared" ref="AG25" si="39">IF($AG$9&lt;=AE25,"Cumple","No Cumple")</f>
        <v>Cumple</v>
      </c>
      <c r="AH25" s="4" t="s">
        <v>23</v>
      </c>
      <c r="AI25" s="5">
        <v>84803461</v>
      </c>
      <c r="AJ25" s="48">
        <f>ROUNDDOWN(((AI25/AI26)*1),2)</f>
        <v>0.03</v>
      </c>
      <c r="AK25" s="48"/>
      <c r="AL25" s="70" t="str">
        <f>IF($AL$9&lt;=AJ25,"Cumple","No Cumple")</f>
        <v>Cumple</v>
      </c>
      <c r="AM25" s="37" t="s">
        <v>24</v>
      </c>
    </row>
    <row r="26" spans="1:39" ht="22.5" hidden="1" x14ac:dyDescent="0.25">
      <c r="B26" s="65"/>
      <c r="C26" s="66"/>
      <c r="D26" s="66"/>
      <c r="E26" s="67"/>
      <c r="F26" s="47"/>
      <c r="G26" s="71"/>
      <c r="H26" s="4" t="s">
        <v>25</v>
      </c>
      <c r="I26" s="5">
        <v>982064798</v>
      </c>
      <c r="J26" s="28"/>
      <c r="K26" s="28"/>
      <c r="L26" s="70"/>
      <c r="M26" s="4" t="s">
        <v>26</v>
      </c>
      <c r="N26" s="5">
        <v>2512268926</v>
      </c>
      <c r="O26" s="28"/>
      <c r="P26" s="28"/>
      <c r="Q26" s="27"/>
      <c r="R26" s="4" t="s">
        <v>27</v>
      </c>
      <c r="S26" s="5">
        <v>48670398</v>
      </c>
      <c r="T26" s="28"/>
      <c r="U26" s="28"/>
      <c r="V26" s="70"/>
      <c r="W26" s="20"/>
      <c r="X26" s="20"/>
      <c r="Y26" s="20"/>
      <c r="Z26" s="20"/>
      <c r="AA26" s="20"/>
      <c r="AB26" s="20"/>
      <c r="AC26" s="4" t="s">
        <v>28</v>
      </c>
      <c r="AD26" s="5">
        <v>1274637135</v>
      </c>
      <c r="AE26" s="28"/>
      <c r="AF26" s="28"/>
      <c r="AG26" s="70"/>
      <c r="AH26" s="4" t="s">
        <v>26</v>
      </c>
      <c r="AI26" s="5">
        <v>2512268926</v>
      </c>
      <c r="AJ26" s="48"/>
      <c r="AK26" s="48"/>
      <c r="AL26" s="70"/>
      <c r="AM26" s="38"/>
    </row>
    <row r="27" spans="1:39" ht="22.5" customHeight="1" x14ac:dyDescent="0.25">
      <c r="A27" s="49">
        <v>5</v>
      </c>
      <c r="B27" s="40" t="s">
        <v>58</v>
      </c>
      <c r="C27" s="41"/>
      <c r="D27" s="41"/>
      <c r="E27" s="42"/>
      <c r="F27" s="46">
        <v>44882</v>
      </c>
      <c r="G27" s="27" t="s">
        <v>20</v>
      </c>
      <c r="H27" s="4" t="s">
        <v>21</v>
      </c>
      <c r="I27" s="5">
        <v>1554301935</v>
      </c>
      <c r="J27" s="28">
        <f>ROUNDDOWN((I27/I28),2)</f>
        <v>11.37</v>
      </c>
      <c r="K27" s="28"/>
      <c r="L27" s="27" t="str">
        <f t="shared" ref="L27" si="40">IF($L$9&lt;=J27,"Cumple","No Cumple")</f>
        <v>Cumple</v>
      </c>
      <c r="M27" s="4" t="s">
        <v>22</v>
      </c>
      <c r="N27" s="5">
        <v>182225196</v>
      </c>
      <c r="O27" s="28">
        <f>ROUNDDOWN((N27/N28),2)</f>
        <v>0.1</v>
      </c>
      <c r="P27" s="28"/>
      <c r="Q27" s="27" t="str">
        <f t="shared" ref="Q27" si="41">IF($Q$9&gt;=O27,"Cumple","No Cumple")</f>
        <v>Cumple</v>
      </c>
      <c r="R27" s="4" t="s">
        <v>23</v>
      </c>
      <c r="S27" s="5">
        <v>233626856</v>
      </c>
      <c r="T27" s="28">
        <f>IF(S28=0,"INDETERMINADO",ROUNDDOWN((S27/S28),2))</f>
        <v>21.88</v>
      </c>
      <c r="U27" s="28"/>
      <c r="V27" s="27" t="str">
        <f t="shared" ref="V27" si="42">IF($V$9&lt;=T27,"Cumple","No Cumple")</f>
        <v>Cumple</v>
      </c>
      <c r="W27" s="23" t="s">
        <v>21</v>
      </c>
      <c r="X27" s="5">
        <v>1554301935</v>
      </c>
      <c r="Y27" s="51">
        <f>X27-X28</f>
        <v>1417657340</v>
      </c>
      <c r="Z27" s="51"/>
      <c r="AA27" s="52">
        <f>Y27/707625240</f>
        <v>2.0034013201677205</v>
      </c>
      <c r="AB27" s="27" t="str">
        <f t="shared" ref="AB27" si="43">IF($AA$9&lt;=AA27,"Cumple","No Cumple")</f>
        <v>Cumple</v>
      </c>
      <c r="AC27" s="4" t="s">
        <v>23</v>
      </c>
      <c r="AD27" s="5">
        <v>233626856</v>
      </c>
      <c r="AE27" s="28">
        <f>ROUNDDOWN(((AD27/AD28)*1),2)</f>
        <v>0.15</v>
      </c>
      <c r="AF27" s="28"/>
      <c r="AG27" s="27" t="str">
        <f t="shared" ref="AG27" si="44">IF($AG$9&lt;=AE27,"Cumple","No Cumple")</f>
        <v>Cumple</v>
      </c>
      <c r="AH27" s="4" t="s">
        <v>23</v>
      </c>
      <c r="AI27" s="5">
        <v>233626856</v>
      </c>
      <c r="AJ27" s="48">
        <f>ROUNDDOWN(((AI27/AI28)*1),2)</f>
        <v>0.14000000000000001</v>
      </c>
      <c r="AK27" s="48"/>
      <c r="AL27" s="27" t="str">
        <f>IF($AL$9&lt;=AJ27,"Cumple","No Cumple")</f>
        <v>Cumple</v>
      </c>
      <c r="AM27" s="37" t="s">
        <v>56</v>
      </c>
    </row>
    <row r="28" spans="1:39" ht="22.5" x14ac:dyDescent="0.25">
      <c r="A28" s="53"/>
      <c r="B28" s="43"/>
      <c r="C28" s="44"/>
      <c r="D28" s="44"/>
      <c r="E28" s="45"/>
      <c r="F28" s="47"/>
      <c r="G28" s="27"/>
      <c r="H28" s="4" t="s">
        <v>25</v>
      </c>
      <c r="I28" s="5">
        <v>136644595</v>
      </c>
      <c r="J28" s="28"/>
      <c r="K28" s="28"/>
      <c r="L28" s="27"/>
      <c r="M28" s="4" t="s">
        <v>26</v>
      </c>
      <c r="N28" s="5">
        <v>1659502345</v>
      </c>
      <c r="O28" s="28"/>
      <c r="P28" s="28"/>
      <c r="Q28" s="27"/>
      <c r="R28" s="4" t="s">
        <v>27</v>
      </c>
      <c r="S28" s="5">
        <v>10676132</v>
      </c>
      <c r="T28" s="28"/>
      <c r="U28" s="28"/>
      <c r="V28" s="27"/>
      <c r="W28" s="23" t="s">
        <v>25</v>
      </c>
      <c r="X28" s="5">
        <v>136644595</v>
      </c>
      <c r="Y28" s="51"/>
      <c r="Z28" s="51"/>
      <c r="AA28" s="52"/>
      <c r="AB28" s="27"/>
      <c r="AC28" s="4" t="s">
        <v>28</v>
      </c>
      <c r="AD28" s="5">
        <v>1477277149</v>
      </c>
      <c r="AE28" s="28"/>
      <c r="AF28" s="28"/>
      <c r="AG28" s="27"/>
      <c r="AH28" s="4" t="s">
        <v>26</v>
      </c>
      <c r="AI28" s="5">
        <v>1659502345</v>
      </c>
      <c r="AJ28" s="48"/>
      <c r="AK28" s="48"/>
      <c r="AL28" s="27"/>
      <c r="AM28" s="38"/>
    </row>
    <row r="29" spans="1:39" ht="22.5" customHeight="1" x14ac:dyDescent="0.25">
      <c r="A29" s="53"/>
      <c r="B29" s="40" t="s">
        <v>59</v>
      </c>
      <c r="C29" s="41"/>
      <c r="D29" s="41"/>
      <c r="E29" s="42"/>
      <c r="F29" s="46">
        <v>44887</v>
      </c>
      <c r="G29" s="27" t="s">
        <v>20</v>
      </c>
      <c r="H29" s="4" t="s">
        <v>21</v>
      </c>
      <c r="I29" s="5">
        <v>13253829620</v>
      </c>
      <c r="J29" s="28">
        <f>ROUNDDOWN((I29/I30),2)</f>
        <v>3.26</v>
      </c>
      <c r="K29" s="28"/>
      <c r="L29" s="27" t="str">
        <f t="shared" ref="L29" si="45">IF($L$9&lt;=J29,"Cumple","No Cumple")</f>
        <v>Cumple</v>
      </c>
      <c r="M29" s="4" t="s">
        <v>22</v>
      </c>
      <c r="N29" s="5">
        <v>10898888492</v>
      </c>
      <c r="O29" s="28">
        <f>ROUNDDOWN((N29/N30),2)</f>
        <v>0.65</v>
      </c>
      <c r="P29" s="28"/>
      <c r="Q29" s="70" t="str">
        <f t="shared" ref="Q29" si="46">IF($Q$9&gt;=O29,"Cumple","No Cumple")</f>
        <v>No Cumple</v>
      </c>
      <c r="R29" s="4" t="s">
        <v>23</v>
      </c>
      <c r="S29" s="5">
        <v>6229294414</v>
      </c>
      <c r="T29" s="28">
        <f>IF(S30=0,"INDETERMINADO",ROUNDDOWN((S29/S30),2))</f>
        <v>26.12</v>
      </c>
      <c r="U29" s="28"/>
      <c r="V29" s="27" t="str">
        <f t="shared" ref="V29" si="47">IF($V$9&lt;=T29,"Cumple","No Cumple")</f>
        <v>Cumple</v>
      </c>
      <c r="W29" s="23" t="s">
        <v>21</v>
      </c>
      <c r="X29" s="5">
        <v>13253829620</v>
      </c>
      <c r="Y29" s="51">
        <f>(((X25+X27)-(X26+X28))/2)</f>
        <v>708828670</v>
      </c>
      <c r="Z29" s="51"/>
      <c r="AA29" s="52">
        <f>Y29/707625240</f>
        <v>1.0017006600838603</v>
      </c>
      <c r="AB29" s="27" t="str">
        <f t="shared" ref="AB29" si="48">IF($AA$9&lt;=AA29,"Cumple","No Cumple")</f>
        <v>Cumple</v>
      </c>
      <c r="AC29" s="4" t="s">
        <v>23</v>
      </c>
      <c r="AD29" s="5">
        <v>6229294414</v>
      </c>
      <c r="AE29" s="28">
        <f>ROUNDDOWN(((AD29/AD30)*1),2)</f>
        <v>1.06</v>
      </c>
      <c r="AF29" s="28"/>
      <c r="AG29" s="27" t="str">
        <f t="shared" ref="AG29" si="49">IF($AG$9&lt;=AE29,"Cumple","No Cumple")</f>
        <v>Cumple</v>
      </c>
      <c r="AH29" s="4" t="s">
        <v>23</v>
      </c>
      <c r="AI29" s="5">
        <v>6229294414</v>
      </c>
      <c r="AJ29" s="48">
        <f>ROUNDDOWN(((AI29/AI30)*1),2)</f>
        <v>0.37</v>
      </c>
      <c r="AK29" s="48"/>
      <c r="AL29" s="27" t="str">
        <f t="shared" ref="AL29" si="50">IF($AL$9&lt;=AJ29,"Cumple","No Cumple")</f>
        <v>Cumple</v>
      </c>
      <c r="AM29" s="37" t="s">
        <v>50</v>
      </c>
    </row>
    <row r="30" spans="1:39" ht="22.5" x14ac:dyDescent="0.25">
      <c r="A30" s="53"/>
      <c r="B30" s="43"/>
      <c r="C30" s="44"/>
      <c r="D30" s="44"/>
      <c r="E30" s="45"/>
      <c r="F30" s="47"/>
      <c r="G30" s="27"/>
      <c r="H30" s="4" t="s">
        <v>25</v>
      </c>
      <c r="I30" s="5">
        <v>4056942227</v>
      </c>
      <c r="J30" s="28"/>
      <c r="K30" s="28"/>
      <c r="L30" s="27"/>
      <c r="M30" s="4" t="s">
        <v>26</v>
      </c>
      <c r="N30" s="5">
        <v>16723597051</v>
      </c>
      <c r="O30" s="28"/>
      <c r="P30" s="28"/>
      <c r="Q30" s="70"/>
      <c r="R30" s="4" t="s">
        <v>27</v>
      </c>
      <c r="S30" s="5">
        <v>238411979</v>
      </c>
      <c r="T30" s="28"/>
      <c r="U30" s="28"/>
      <c r="V30" s="27"/>
      <c r="W30" s="23" t="s">
        <v>25</v>
      </c>
      <c r="X30" s="5">
        <v>4056942227</v>
      </c>
      <c r="Y30" s="51"/>
      <c r="Z30" s="51"/>
      <c r="AA30" s="52"/>
      <c r="AB30" s="27"/>
      <c r="AC30" s="4" t="s">
        <v>28</v>
      </c>
      <c r="AD30" s="5">
        <v>5824708559</v>
      </c>
      <c r="AE30" s="28"/>
      <c r="AF30" s="28"/>
      <c r="AG30" s="27"/>
      <c r="AH30" s="4" t="s">
        <v>26</v>
      </c>
      <c r="AI30" s="5">
        <v>16723597051</v>
      </c>
      <c r="AJ30" s="48"/>
      <c r="AK30" s="48"/>
      <c r="AL30" s="27"/>
      <c r="AM30" s="38"/>
    </row>
    <row r="31" spans="1:39" ht="22.5" customHeight="1" x14ac:dyDescent="0.25">
      <c r="A31" s="53"/>
      <c r="B31" s="83" t="s">
        <v>60</v>
      </c>
      <c r="C31" s="84"/>
      <c r="D31" s="84"/>
      <c r="E31" s="85"/>
      <c r="F31" s="68" t="s">
        <v>30</v>
      </c>
      <c r="G31" s="27" t="s">
        <v>20</v>
      </c>
      <c r="H31" s="4" t="s">
        <v>21</v>
      </c>
      <c r="I31" s="18" t="s">
        <v>30</v>
      </c>
      <c r="J31" s="28">
        <f>ROUNDDOWN(((I27*0.6)+(I29*0.4))/((I28*0.6)+(I30*0.4)),2)</f>
        <v>3.65</v>
      </c>
      <c r="K31" s="28"/>
      <c r="L31" s="27" t="str">
        <f t="shared" ref="L31" si="51">IF($L$9&lt;=J31,"Cumple","No Cumple")</f>
        <v>Cumple</v>
      </c>
      <c r="M31" s="4" t="s">
        <v>22</v>
      </c>
      <c r="N31" s="18" t="s">
        <v>30</v>
      </c>
      <c r="O31" s="28">
        <f>ROUNDDOWN(((N27*0.6)+(N29*0.4))/((N28*0.6)+(N30*0.4)),2)</f>
        <v>0.57999999999999996</v>
      </c>
      <c r="P31" s="28"/>
      <c r="Q31" s="27" t="str">
        <f t="shared" ref="Q31" si="52">IF($Q$9&gt;=O31,"Cumple","No Cumple")</f>
        <v>Cumple</v>
      </c>
      <c r="R31" s="4" t="s">
        <v>23</v>
      </c>
      <c r="S31" s="18" t="s">
        <v>30</v>
      </c>
      <c r="T31" s="28">
        <f>IF(S28+S30=0,"INDETERMINADO",ROUNDDOWN(((S27*0.6)+(S29*0.4))/((S28*0.6)+(S30*0.4)),2))</f>
        <v>25.86</v>
      </c>
      <c r="U31" s="28"/>
      <c r="V31" s="27" t="str">
        <f t="shared" ref="V31" si="53">IF($V$9&lt;=T31,"Cumple","No Cumple")</f>
        <v>Cumple</v>
      </c>
      <c r="W31" s="23" t="s">
        <v>21</v>
      </c>
      <c r="X31" s="18" t="s">
        <v>30</v>
      </c>
      <c r="Y31" s="51">
        <f>(((X27+X29)-(X28+X30))/2)</f>
        <v>5307272366.5</v>
      </c>
      <c r="Z31" s="51"/>
      <c r="AA31" s="52">
        <f>Y31/707625240</f>
        <v>7.5001173877008682</v>
      </c>
      <c r="AB31" s="27" t="str">
        <f t="shared" ref="AB31" si="54">IF($AA$9&lt;=AA31,"Cumple","No Cumple")</f>
        <v>Cumple</v>
      </c>
      <c r="AC31" s="4" t="s">
        <v>23</v>
      </c>
      <c r="AD31" s="18" t="s">
        <v>30</v>
      </c>
      <c r="AE31" s="28">
        <f>ROUNDDOWN((((AD27*0.6+AD29*0.4)/(AD28*0.6+AD30*0.4))*1),2)</f>
        <v>0.81</v>
      </c>
      <c r="AF31" s="28"/>
      <c r="AG31" s="27" t="str">
        <f t="shared" ref="AG31" si="55">IF($AG$9&lt;=AE31,"Cumple","No Cumple")</f>
        <v>Cumple</v>
      </c>
      <c r="AH31" s="4" t="s">
        <v>23</v>
      </c>
      <c r="AI31" s="18" t="s">
        <v>30</v>
      </c>
      <c r="AJ31" s="48">
        <f>ROUNDDOWN((((AI27*0.6+AI29*0.4)/(AI28*0.6+AI30*0.4))*1),2)</f>
        <v>0.34</v>
      </c>
      <c r="AK31" s="48"/>
      <c r="AL31" s="27" t="str">
        <f t="shared" ref="AL31" si="56">IF($AL$9&lt;=AJ31,"Cumple","No Cumple")</f>
        <v>Cumple</v>
      </c>
      <c r="AM31" s="81" t="s">
        <v>20</v>
      </c>
    </row>
    <row r="32" spans="1:39" ht="22.5" x14ac:dyDescent="0.25">
      <c r="A32" s="50"/>
      <c r="B32" s="86"/>
      <c r="C32" s="87"/>
      <c r="D32" s="87"/>
      <c r="E32" s="88"/>
      <c r="F32" s="69"/>
      <c r="G32" s="27"/>
      <c r="H32" s="4" t="s">
        <v>25</v>
      </c>
      <c r="I32" s="18" t="s">
        <v>30</v>
      </c>
      <c r="J32" s="28"/>
      <c r="K32" s="28"/>
      <c r="L32" s="27"/>
      <c r="M32" s="4" t="s">
        <v>26</v>
      </c>
      <c r="N32" s="18" t="s">
        <v>30</v>
      </c>
      <c r="O32" s="28"/>
      <c r="P32" s="28"/>
      <c r="Q32" s="27"/>
      <c r="R32" s="4" t="s">
        <v>27</v>
      </c>
      <c r="S32" s="18" t="s">
        <v>30</v>
      </c>
      <c r="T32" s="28"/>
      <c r="U32" s="28"/>
      <c r="V32" s="27"/>
      <c r="W32" s="23" t="s">
        <v>25</v>
      </c>
      <c r="X32" s="18" t="s">
        <v>30</v>
      </c>
      <c r="Y32" s="51"/>
      <c r="Z32" s="51"/>
      <c r="AA32" s="52"/>
      <c r="AB32" s="27"/>
      <c r="AC32" s="4" t="s">
        <v>28</v>
      </c>
      <c r="AD32" s="18" t="s">
        <v>30</v>
      </c>
      <c r="AE32" s="28"/>
      <c r="AF32" s="28"/>
      <c r="AG32" s="27"/>
      <c r="AH32" s="4" t="s">
        <v>26</v>
      </c>
      <c r="AI32" s="18" t="s">
        <v>30</v>
      </c>
      <c r="AJ32" s="48"/>
      <c r="AK32" s="48"/>
      <c r="AL32" s="27"/>
      <c r="AM32" s="82"/>
    </row>
    <row r="35" spans="1:2" x14ac:dyDescent="0.25">
      <c r="A35" s="16" t="s">
        <v>37</v>
      </c>
      <c r="B35" s="24">
        <v>44901</v>
      </c>
    </row>
  </sheetData>
  <sheetProtection algorithmName="SHA-512" hashValue="5USXbi7gYDLK8WLFr3k786esXanr3iEYnpSpKixgv7ZIqwlqtdiLhTultTNHuBrXnQOeNCc0rXq/qgvmf0GO3A==" saltValue="8Gyj+LukR3YYv93PYMKAPA==" spinCount="100000" sheet="1" formatCells="0" formatColumns="0" formatRows="0" insertColumns="0" insertRows="0" insertHyperlinks="0" deleteColumns="0" deleteRows="0" sort="0" autoFilter="0" pivotTables="0"/>
  <mergeCells count="221">
    <mergeCell ref="Y19:Z20"/>
    <mergeCell ref="AB17:AB18"/>
    <mergeCell ref="AA17:AA18"/>
    <mergeCell ref="Y17:Z18"/>
    <mergeCell ref="O19:P20"/>
    <mergeCell ref="Q19:Q20"/>
    <mergeCell ref="T19:U20"/>
    <mergeCell ref="V19:V20"/>
    <mergeCell ref="AM21:AM22"/>
    <mergeCell ref="AM17:AM18"/>
    <mergeCell ref="AL17:AL18"/>
    <mergeCell ref="AJ17:AK18"/>
    <mergeCell ref="AL21:AL22"/>
    <mergeCell ref="AJ21:AK22"/>
    <mergeCell ref="AE19:AF20"/>
    <mergeCell ref="AG19:AG20"/>
    <mergeCell ref="AG17:AG18"/>
    <mergeCell ref="AE17:AF18"/>
    <mergeCell ref="AG21:AG22"/>
    <mergeCell ref="AE21:AF22"/>
    <mergeCell ref="AJ19:AK20"/>
    <mergeCell ref="AL19:AL20"/>
    <mergeCell ref="AM19:AM20"/>
    <mergeCell ref="AJ31:AK32"/>
    <mergeCell ref="AL31:AL32"/>
    <mergeCell ref="AM31:AM32"/>
    <mergeCell ref="B31:E32"/>
    <mergeCell ref="F31:F32"/>
    <mergeCell ref="G31:G32"/>
    <mergeCell ref="J31:K32"/>
    <mergeCell ref="L31:L32"/>
    <mergeCell ref="O31:P32"/>
    <mergeCell ref="Q31:Q32"/>
    <mergeCell ref="T31:U32"/>
    <mergeCell ref="V31:V32"/>
    <mergeCell ref="T10:U10"/>
    <mergeCell ref="AC10:AD10"/>
    <mergeCell ref="AE10:AF10"/>
    <mergeCell ref="AH10:AI10"/>
    <mergeCell ref="AG11:AG12"/>
    <mergeCell ref="H10:I10"/>
    <mergeCell ref="Y31:Z32"/>
    <mergeCell ref="AA31:AA32"/>
    <mergeCell ref="AB31:AB32"/>
    <mergeCell ref="AE31:AF32"/>
    <mergeCell ref="AG31:AG32"/>
    <mergeCell ref="V17:V18"/>
    <mergeCell ref="T17:U18"/>
    <mergeCell ref="V21:V22"/>
    <mergeCell ref="T21:U22"/>
    <mergeCell ref="O21:P22"/>
    <mergeCell ref="Q17:Q18"/>
    <mergeCell ref="O17:P18"/>
    <mergeCell ref="Q21:Q22"/>
    <mergeCell ref="AB21:AB22"/>
    <mergeCell ref="AA21:AA22"/>
    <mergeCell ref="Y21:Z22"/>
    <mergeCell ref="AB19:AB20"/>
    <mergeCell ref="AA19:AA20"/>
    <mergeCell ref="W10:X10"/>
    <mergeCell ref="Y10:Z10"/>
    <mergeCell ref="AA13:AA14"/>
    <mergeCell ref="AL15:AL16"/>
    <mergeCell ref="Y13:Z14"/>
    <mergeCell ref="AB13:AB14"/>
    <mergeCell ref="Y15:Z16"/>
    <mergeCell ref="AA15:AA16"/>
    <mergeCell ref="AB15:AB16"/>
    <mergeCell ref="AJ15:AK16"/>
    <mergeCell ref="AE13:AF14"/>
    <mergeCell ref="AJ11:AK12"/>
    <mergeCell ref="AL11:AL12"/>
    <mergeCell ref="B25:E26"/>
    <mergeCell ref="F25:F26"/>
    <mergeCell ref="G25:G26"/>
    <mergeCell ref="J25:K26"/>
    <mergeCell ref="L25:L26"/>
    <mergeCell ref="O25:P26"/>
    <mergeCell ref="Q25:Q26"/>
    <mergeCell ref="T25:U26"/>
    <mergeCell ref="V25:V26"/>
    <mergeCell ref="B23:E24"/>
    <mergeCell ref="F23:F24"/>
    <mergeCell ref="G23:G24"/>
    <mergeCell ref="J23:K24"/>
    <mergeCell ref="L23:L24"/>
    <mergeCell ref="O23:P24"/>
    <mergeCell ref="Q23:Q24"/>
    <mergeCell ref="T23:U24"/>
    <mergeCell ref="V23:V24"/>
    <mergeCell ref="AE23:AF24"/>
    <mergeCell ref="AG23:AG24"/>
    <mergeCell ref="AJ23:AK24"/>
    <mergeCell ref="AL23:AL24"/>
    <mergeCell ref="AM23:AM24"/>
    <mergeCell ref="L29:L30"/>
    <mergeCell ref="AJ29:AK30"/>
    <mergeCell ref="AL29:AL30"/>
    <mergeCell ref="AM29:AM30"/>
    <mergeCell ref="O29:P30"/>
    <mergeCell ref="Q29:Q30"/>
    <mergeCell ref="T29:U30"/>
    <mergeCell ref="V29:V30"/>
    <mergeCell ref="AB29:AB30"/>
    <mergeCell ref="AA29:AA30"/>
    <mergeCell ref="Y29:Z30"/>
    <mergeCell ref="AE25:AF26"/>
    <mergeCell ref="AG25:AG26"/>
    <mergeCell ref="AJ25:AK26"/>
    <mergeCell ref="AL25:AL26"/>
    <mergeCell ref="AM25:AM26"/>
    <mergeCell ref="A27:A32"/>
    <mergeCell ref="Y27:Z28"/>
    <mergeCell ref="AA27:AA28"/>
    <mergeCell ref="AB27:AB28"/>
    <mergeCell ref="AJ27:AK28"/>
    <mergeCell ref="AL27:AL28"/>
    <mergeCell ref="AM27:AM28"/>
    <mergeCell ref="AG29:AG30"/>
    <mergeCell ref="B27:E28"/>
    <mergeCell ref="F27:F28"/>
    <mergeCell ref="G27:G28"/>
    <mergeCell ref="J27:K28"/>
    <mergeCell ref="L27:L28"/>
    <mergeCell ref="AE29:AF30"/>
    <mergeCell ref="O27:P28"/>
    <mergeCell ref="Q27:Q28"/>
    <mergeCell ref="T27:U28"/>
    <mergeCell ref="V27:V28"/>
    <mergeCell ref="AG27:AG28"/>
    <mergeCell ref="AE27:AF28"/>
    <mergeCell ref="B29:E30"/>
    <mergeCell ref="F29:F30"/>
    <mergeCell ref="G29:G30"/>
    <mergeCell ref="J29:K30"/>
    <mergeCell ref="A17:A22"/>
    <mergeCell ref="B19:E20"/>
    <mergeCell ref="F19:F20"/>
    <mergeCell ref="G19:G20"/>
    <mergeCell ref="J19:K20"/>
    <mergeCell ref="L19:L20"/>
    <mergeCell ref="B17:E18"/>
    <mergeCell ref="F17:F18"/>
    <mergeCell ref="G17:G18"/>
    <mergeCell ref="J17:K18"/>
    <mergeCell ref="L17:L18"/>
    <mergeCell ref="B21:E22"/>
    <mergeCell ref="F21:F22"/>
    <mergeCell ref="G21:G22"/>
    <mergeCell ref="J21:K22"/>
    <mergeCell ref="L21:L22"/>
    <mergeCell ref="A15:A16"/>
    <mergeCell ref="B15:E16"/>
    <mergeCell ref="F15:F16"/>
    <mergeCell ref="G15:G16"/>
    <mergeCell ref="J15:K16"/>
    <mergeCell ref="L15:L16"/>
    <mergeCell ref="AM15:AM16"/>
    <mergeCell ref="O15:P16"/>
    <mergeCell ref="Q15:Q16"/>
    <mergeCell ref="T15:U16"/>
    <mergeCell ref="V15:V16"/>
    <mergeCell ref="AE15:AF16"/>
    <mergeCell ref="AG15:AG16"/>
    <mergeCell ref="AM11:AM12"/>
    <mergeCell ref="A13:A14"/>
    <mergeCell ref="B13:E14"/>
    <mergeCell ref="F13:F14"/>
    <mergeCell ref="G13:G14"/>
    <mergeCell ref="J13:K14"/>
    <mergeCell ref="L13:L14"/>
    <mergeCell ref="T11:U12"/>
    <mergeCell ref="V11:V12"/>
    <mergeCell ref="AE11:AF12"/>
    <mergeCell ref="AJ13:AK14"/>
    <mergeCell ref="AL13:AL14"/>
    <mergeCell ref="AM13:AM14"/>
    <mergeCell ref="O13:P14"/>
    <mergeCell ref="Q13:Q14"/>
    <mergeCell ref="T13:U14"/>
    <mergeCell ref="V13:V14"/>
    <mergeCell ref="AG13:AG14"/>
    <mergeCell ref="A11:A12"/>
    <mergeCell ref="B11:E12"/>
    <mergeCell ref="F11:F12"/>
    <mergeCell ref="Y11:Z12"/>
    <mergeCell ref="AA11:AA12"/>
    <mergeCell ref="AB11:AB12"/>
    <mergeCell ref="AJ10:AK10"/>
    <mergeCell ref="A1:AM1"/>
    <mergeCell ref="H9:K9"/>
    <mergeCell ref="M9:P9"/>
    <mergeCell ref="R9:U9"/>
    <mergeCell ref="AC9:AF9"/>
    <mergeCell ref="AH9:AK9"/>
    <mergeCell ref="R8:V8"/>
    <mergeCell ref="AC8:AG8"/>
    <mergeCell ref="AH8:AL8"/>
    <mergeCell ref="F9:G9"/>
    <mergeCell ref="A3:AM3"/>
    <mergeCell ref="A5:AM5"/>
    <mergeCell ref="A7:E9"/>
    <mergeCell ref="F7:G8"/>
    <mergeCell ref="AM7:AM10"/>
    <mergeCell ref="H8:L8"/>
    <mergeCell ref="M8:Q8"/>
    <mergeCell ref="A10:E10"/>
    <mergeCell ref="W8:AB8"/>
    <mergeCell ref="H7:AB7"/>
    <mergeCell ref="AC7:AL7"/>
    <mergeCell ref="W9:Z9"/>
    <mergeCell ref="AA9:AB9"/>
    <mergeCell ref="J10:K10"/>
    <mergeCell ref="M10:N10"/>
    <mergeCell ref="O10:P10"/>
    <mergeCell ref="R10:S10"/>
    <mergeCell ref="G11:G12"/>
    <mergeCell ref="J11:K12"/>
    <mergeCell ref="L11:L12"/>
    <mergeCell ref="O11:P12"/>
    <mergeCell ref="Q11:Q12"/>
  </mergeCells>
  <printOptions horizontalCentered="1" verticalCentered="1"/>
  <pageMargins left="0.31496062992125984" right="0.31496062992125984" top="1.1417322834645669" bottom="0.74803149606299213" header="0.31496062992125984" footer="0.31496062992125984"/>
  <pageSetup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A7C88-0BA0-4E90-8993-86761495FEFC}">
  <sheetPr>
    <pageSetUpPr fitToPage="1"/>
  </sheetPr>
  <dimension ref="A1:D16"/>
  <sheetViews>
    <sheetView workbookViewId="0">
      <selection activeCell="D12" sqref="D12"/>
    </sheetView>
  </sheetViews>
  <sheetFormatPr baseColWidth="10" defaultColWidth="11.42578125" defaultRowHeight="15" x14ac:dyDescent="0.25"/>
  <cols>
    <col min="2" max="2" width="61.5703125" customWidth="1"/>
    <col min="3" max="3" width="56" customWidth="1"/>
    <col min="4" max="4" width="84.42578125" customWidth="1"/>
  </cols>
  <sheetData>
    <row r="1" spans="1:4" ht="15.75" x14ac:dyDescent="0.25">
      <c r="A1" s="101" t="s">
        <v>33</v>
      </c>
      <c r="B1" s="101"/>
      <c r="C1" s="101"/>
      <c r="D1" s="101"/>
    </row>
    <row r="2" spans="1:4" ht="15.75" x14ac:dyDescent="0.25">
      <c r="A2" s="101" t="s">
        <v>46</v>
      </c>
      <c r="B2" s="101"/>
      <c r="C2" s="101"/>
      <c r="D2" s="101"/>
    </row>
    <row r="3" spans="1:4" ht="15.75" x14ac:dyDescent="0.25">
      <c r="A3" s="102" t="s">
        <v>45</v>
      </c>
      <c r="B3" s="102"/>
      <c r="C3" s="102"/>
      <c r="D3" s="102"/>
    </row>
    <row r="4" spans="1:4" ht="15.75" x14ac:dyDescent="0.25">
      <c r="A4" s="6"/>
      <c r="B4" s="6"/>
      <c r="C4" s="6"/>
      <c r="D4" s="6"/>
    </row>
    <row r="5" spans="1:4" ht="31.5" customHeight="1" x14ac:dyDescent="0.25">
      <c r="A5" s="103" t="s">
        <v>47</v>
      </c>
      <c r="B5" s="103"/>
      <c r="C5" s="103"/>
      <c r="D5" s="103"/>
    </row>
    <row r="6" spans="1:4" x14ac:dyDescent="0.25">
      <c r="A6" s="7"/>
      <c r="B6" s="8"/>
      <c r="C6" s="8"/>
      <c r="D6" s="9"/>
    </row>
    <row r="7" spans="1:4" x14ac:dyDescent="0.25">
      <c r="A7" s="104" t="s">
        <v>34</v>
      </c>
      <c r="B7" s="105"/>
      <c r="C7" s="105"/>
      <c r="D7" s="106"/>
    </row>
    <row r="8" spans="1:4" x14ac:dyDescent="0.25">
      <c r="A8" s="10" t="s">
        <v>35</v>
      </c>
      <c r="B8" s="10" t="s">
        <v>0</v>
      </c>
      <c r="C8" s="10" t="s">
        <v>36</v>
      </c>
      <c r="D8" s="11" t="s">
        <v>4</v>
      </c>
    </row>
    <row r="9" spans="1:4" x14ac:dyDescent="0.25">
      <c r="A9" s="12">
        <v>1</v>
      </c>
      <c r="B9" s="19" t="s">
        <v>49</v>
      </c>
      <c r="C9" s="14" t="s">
        <v>38</v>
      </c>
      <c r="D9" s="13"/>
    </row>
    <row r="10" spans="1:4" x14ac:dyDescent="0.25">
      <c r="A10" s="12">
        <v>2</v>
      </c>
      <c r="B10" s="19" t="s">
        <v>51</v>
      </c>
      <c r="C10" s="14" t="s">
        <v>38</v>
      </c>
      <c r="D10" s="13"/>
    </row>
    <row r="11" spans="1:4" x14ac:dyDescent="0.25">
      <c r="A11" s="12">
        <v>3</v>
      </c>
      <c r="B11" s="19" t="s">
        <v>53</v>
      </c>
      <c r="C11" s="14" t="s">
        <v>63</v>
      </c>
      <c r="D11" s="13" t="s">
        <v>64</v>
      </c>
    </row>
    <row r="12" spans="1:4" ht="60" x14ac:dyDescent="0.25">
      <c r="A12" s="12">
        <v>4</v>
      </c>
      <c r="B12" s="19" t="s">
        <v>57</v>
      </c>
      <c r="C12" s="25" t="s">
        <v>31</v>
      </c>
      <c r="D12" s="13" t="s">
        <v>62</v>
      </c>
    </row>
    <row r="13" spans="1:4" x14ac:dyDescent="0.25">
      <c r="A13" s="12">
        <v>5</v>
      </c>
      <c r="B13" s="19" t="s">
        <v>60</v>
      </c>
      <c r="C13" s="14" t="s">
        <v>38</v>
      </c>
      <c r="D13" s="13"/>
    </row>
    <row r="16" spans="1:4" x14ac:dyDescent="0.25">
      <c r="A16" s="16" t="s">
        <v>37</v>
      </c>
      <c r="B16" s="17">
        <v>44901</v>
      </c>
    </row>
  </sheetData>
  <sheetProtection algorithmName="SHA-512" hashValue="kfEd0gmIWiKMBdvaAgMPETYAu/YSWAc58HMQfClte2SRzjMuJXKFzROWbit3HPRuVRN7Y3rU1L2WgXJT7KNxxw==" saltValue="r1RickQeBEjLkx1CAkcmaA==" spinCount="100000" sheet="1" formatCells="0" formatColumns="0" formatRows="0" insertColumns="0" insertRows="0" insertHyperlinks="0" deleteColumns="0" deleteRows="0" sort="0" autoFilter="0" pivotTables="0"/>
  <mergeCells count="5">
    <mergeCell ref="A1:D1"/>
    <mergeCell ref="A2:D2"/>
    <mergeCell ref="A3:D3"/>
    <mergeCell ref="A5:D5"/>
    <mergeCell ref="A7:D7"/>
  </mergeCells>
  <pageMargins left="0.70866141732283472" right="0.70866141732283472" top="0.74803149606299213" bottom="0.74803149606299213" header="0.31496062992125984" footer="0.31496062992125984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DETALLE</vt:lpstr>
      <vt:lpstr>RESUMEN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GUILLERMO EDUARDO ALFARO YERMANOS</dc:creator>
  <cp:keywords/>
  <dc:description/>
  <cp:lastModifiedBy>GUILLERMO EDUARDO ALFARO YERMANOS</cp:lastModifiedBy>
  <cp:revision/>
  <cp:lastPrinted>2022-12-02T20:00:04Z</cp:lastPrinted>
  <dcterms:created xsi:type="dcterms:W3CDTF">2022-04-06T15:05:45Z</dcterms:created>
  <dcterms:modified xsi:type="dcterms:W3CDTF">2022-12-06T22:27:22Z</dcterms:modified>
  <cp:category/>
  <cp:contentStatus/>
</cp:coreProperties>
</file>