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MILIA ROJAS TORRES\Desktop\SHURRA\NOVIEMBRE 2022\samC JARDINERIA 1859\OFERTAS\EVA\"/>
    </mc:Choice>
  </mc:AlternateContent>
  <bookViews>
    <workbookView xWindow="0" yWindow="0" windowWidth="28800" windowHeight="11910"/>
  </bookViews>
  <sheets>
    <sheet name="Para enviar" sheetId="1" r:id="rId1"/>
    <sheet name="Hoja1" sheetId="2" r:id="rId2"/>
  </sheets>
  <definedNames>
    <definedName name="_xlnm._FilterDatabase" localSheetId="0" hidden="1">'Para enviar'!$A$6:$D$23</definedName>
    <definedName name="Excel_BuiltIn__FilterDatabase" localSheetId="0">'Para enviar'!#REF!</definedName>
    <definedName name="Excel_BuiltIn_Print_Titles" localSheetId="0">'Para enviar'!#REF!</definedName>
    <definedName name="_xlnm.Print_Titles" localSheetId="0">'Para enviar'!$6:$6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36" i="1" l="1"/>
  <c r="AA36" i="1"/>
  <c r="Y36" i="1"/>
  <c r="W36" i="1"/>
  <c r="U36" i="1"/>
  <c r="S36" i="1"/>
  <c r="S38" i="1" s="1"/>
  <c r="AC10" i="1"/>
  <c r="AA10" i="1"/>
  <c r="Y10" i="1"/>
  <c r="W10" i="1"/>
  <c r="U10" i="1"/>
  <c r="AB36" i="1"/>
  <c r="Z36" i="1"/>
  <c r="X36" i="1"/>
  <c r="V36" i="1" l="1"/>
  <c r="T36" i="1" l="1"/>
  <c r="R36" i="1"/>
  <c r="T25" i="1"/>
  <c r="V25" i="1"/>
  <c r="X25" i="1"/>
  <c r="Z25" i="1"/>
  <c r="AB25" i="1"/>
  <c r="R25" i="1"/>
  <c r="L36" i="1" l="1"/>
  <c r="J36" i="1"/>
  <c r="H36" i="1"/>
  <c r="N35" i="1"/>
  <c r="M35" i="1"/>
  <c r="K35" i="1"/>
  <c r="I35" i="1"/>
  <c r="G35" i="1"/>
  <c r="F35" i="1"/>
  <c r="N34" i="1"/>
  <c r="O34" i="1" s="1"/>
  <c r="M34" i="1"/>
  <c r="P34" i="1" s="1"/>
  <c r="K34" i="1"/>
  <c r="I34" i="1"/>
  <c r="G34" i="1"/>
  <c r="N33" i="1"/>
  <c r="M33" i="1"/>
  <c r="P33" i="1" s="1"/>
  <c r="K33" i="1"/>
  <c r="I33" i="1"/>
  <c r="G33" i="1"/>
  <c r="N32" i="1"/>
  <c r="M32" i="1"/>
  <c r="P32" i="1" s="1"/>
  <c r="K32" i="1"/>
  <c r="I32" i="1"/>
  <c r="G32" i="1"/>
  <c r="N31" i="1"/>
  <c r="O31" i="1" s="1"/>
  <c r="M31" i="1"/>
  <c r="P31" i="1" s="1"/>
  <c r="K31" i="1"/>
  <c r="I31" i="1"/>
  <c r="G31" i="1"/>
  <c r="N30" i="1"/>
  <c r="M30" i="1"/>
  <c r="P30" i="1" s="1"/>
  <c r="K30" i="1"/>
  <c r="I30" i="1"/>
  <c r="G30" i="1"/>
  <c r="N29" i="1"/>
  <c r="M29" i="1"/>
  <c r="P29" i="1" s="1"/>
  <c r="K29" i="1"/>
  <c r="I29" i="1"/>
  <c r="G29" i="1"/>
  <c r="N28" i="1"/>
  <c r="M28" i="1"/>
  <c r="P28" i="1" s="1"/>
  <c r="K28" i="1"/>
  <c r="I28" i="1"/>
  <c r="G28" i="1"/>
  <c r="L25" i="1"/>
  <c r="J25" i="1"/>
  <c r="H25" i="1"/>
  <c r="N24" i="1"/>
  <c r="M24" i="1"/>
  <c r="P24" i="1" s="1"/>
  <c r="K24" i="1"/>
  <c r="I24" i="1"/>
  <c r="G24" i="1"/>
  <c r="N23" i="1"/>
  <c r="M23" i="1"/>
  <c r="P23" i="1" s="1"/>
  <c r="K23" i="1"/>
  <c r="I23" i="1"/>
  <c r="G23" i="1"/>
  <c r="N22" i="1"/>
  <c r="M22" i="1"/>
  <c r="P22" i="1" s="1"/>
  <c r="S22" i="1" s="1"/>
  <c r="K22" i="1"/>
  <c r="I22" i="1"/>
  <c r="G22" i="1"/>
  <c r="N21" i="1"/>
  <c r="M21" i="1"/>
  <c r="P21" i="1" s="1"/>
  <c r="S21" i="1" s="1"/>
  <c r="K21" i="1"/>
  <c r="I21" i="1"/>
  <c r="G21" i="1"/>
  <c r="N20" i="1"/>
  <c r="M20" i="1"/>
  <c r="P20" i="1" s="1"/>
  <c r="S20" i="1" s="1"/>
  <c r="K20" i="1"/>
  <c r="I20" i="1"/>
  <c r="G20" i="1"/>
  <c r="N19" i="1"/>
  <c r="M19" i="1"/>
  <c r="P19" i="1" s="1"/>
  <c r="S19" i="1" s="1"/>
  <c r="K19" i="1"/>
  <c r="I19" i="1"/>
  <c r="G19" i="1"/>
  <c r="N18" i="1"/>
  <c r="M18" i="1"/>
  <c r="P18" i="1" s="1"/>
  <c r="S18" i="1" s="1"/>
  <c r="K18" i="1"/>
  <c r="I18" i="1"/>
  <c r="G18" i="1"/>
  <c r="N17" i="1"/>
  <c r="M17" i="1"/>
  <c r="K17" i="1"/>
  <c r="I17" i="1"/>
  <c r="G17" i="1"/>
  <c r="N16" i="1"/>
  <c r="M16" i="1"/>
  <c r="P16" i="1" s="1"/>
  <c r="S16" i="1" s="1"/>
  <c r="K16" i="1"/>
  <c r="I16" i="1"/>
  <c r="G16" i="1"/>
  <c r="N15" i="1"/>
  <c r="M15" i="1"/>
  <c r="P15" i="1" s="1"/>
  <c r="S15" i="1" s="1"/>
  <c r="K15" i="1"/>
  <c r="I15" i="1"/>
  <c r="G15" i="1"/>
  <c r="N14" i="1"/>
  <c r="M14" i="1"/>
  <c r="P14" i="1" s="1"/>
  <c r="K14" i="1"/>
  <c r="I14" i="1"/>
  <c r="G14" i="1"/>
  <c r="N13" i="1"/>
  <c r="M13" i="1"/>
  <c r="P13" i="1" s="1"/>
  <c r="AC13" i="1" s="1"/>
  <c r="K13" i="1"/>
  <c r="I13" i="1"/>
  <c r="G13" i="1"/>
  <c r="L10" i="1"/>
  <c r="J10" i="1"/>
  <c r="H10" i="1"/>
  <c r="P9" i="1"/>
  <c r="N9" i="1"/>
  <c r="M9" i="1"/>
  <c r="K9" i="1"/>
  <c r="I9" i="1"/>
  <c r="G9" i="1"/>
  <c r="N8" i="1"/>
  <c r="M8" i="1"/>
  <c r="P8" i="1" s="1"/>
  <c r="K8" i="1"/>
  <c r="I8" i="1"/>
  <c r="G8" i="1"/>
  <c r="N7" i="1"/>
  <c r="M7" i="1"/>
  <c r="P7" i="1" s="1"/>
  <c r="K7" i="1"/>
  <c r="I7" i="1"/>
  <c r="G7" i="1"/>
  <c r="O24" i="1" l="1"/>
  <c r="O15" i="1"/>
  <c r="O19" i="1"/>
  <c r="AA23" i="1"/>
  <c r="Y23" i="1"/>
  <c r="AC23" i="1"/>
  <c r="W23" i="1"/>
  <c r="U23" i="1"/>
  <c r="S23" i="1"/>
  <c r="O35" i="1"/>
  <c r="O9" i="1"/>
  <c r="O16" i="1"/>
  <c r="O17" i="1"/>
  <c r="O20" i="1"/>
  <c r="AA24" i="1"/>
  <c r="AC24" i="1"/>
  <c r="Y24" i="1"/>
  <c r="W24" i="1"/>
  <c r="S24" i="1"/>
  <c r="U24" i="1"/>
  <c r="G36" i="1"/>
  <c r="O28" i="1"/>
  <c r="O32" i="1"/>
  <c r="G25" i="1"/>
  <c r="O22" i="1"/>
  <c r="O29" i="1"/>
  <c r="G10" i="1"/>
  <c r="O7" i="1"/>
  <c r="O14" i="1"/>
  <c r="P17" i="1"/>
  <c r="S17" i="1" s="1"/>
  <c r="O30" i="1"/>
  <c r="O8" i="1"/>
  <c r="I25" i="1"/>
  <c r="O18" i="1"/>
  <c r="O21" i="1"/>
  <c r="O23" i="1"/>
  <c r="I36" i="1"/>
  <c r="O33" i="1"/>
  <c r="K10" i="1"/>
  <c r="K25" i="1"/>
  <c r="K36" i="1"/>
  <c r="P10" i="1"/>
  <c r="I10" i="1"/>
  <c r="O13" i="1"/>
  <c r="M36" i="1"/>
  <c r="P35" i="1"/>
  <c r="P36" i="1" s="1"/>
  <c r="M10" i="1"/>
  <c r="M25" i="1"/>
  <c r="P25" i="1" l="1"/>
  <c r="P37" i="1"/>
  <c r="AC28" i="1" l="1"/>
  <c r="AC29" i="1"/>
  <c r="AC30" i="1"/>
  <c r="AC31" i="1"/>
  <c r="AC32" i="1"/>
  <c r="AC33" i="1"/>
  <c r="AC34" i="1"/>
  <c r="AC35" i="1"/>
  <c r="AC14" i="1"/>
  <c r="AC15" i="1"/>
  <c r="AC16" i="1"/>
  <c r="AC17" i="1"/>
  <c r="AC18" i="1"/>
  <c r="AC19" i="1"/>
  <c r="AC20" i="1"/>
  <c r="AC21" i="1"/>
  <c r="AC22" i="1"/>
  <c r="AB10" i="1"/>
  <c r="AB38" i="1" s="1"/>
  <c r="AC8" i="1"/>
  <c r="AC9" i="1"/>
  <c r="AC7" i="1"/>
  <c r="AC25" i="1" l="1"/>
  <c r="AC38" i="1" s="1"/>
  <c r="AA28" i="1"/>
  <c r="AA29" i="1"/>
  <c r="AA30" i="1"/>
  <c r="AA31" i="1"/>
  <c r="AA32" i="1"/>
  <c r="AA33" i="1"/>
  <c r="AA34" i="1"/>
  <c r="AA35" i="1"/>
  <c r="AA14" i="1"/>
  <c r="AA15" i="1"/>
  <c r="AA16" i="1"/>
  <c r="AA17" i="1"/>
  <c r="AA18" i="1"/>
  <c r="AA19" i="1"/>
  <c r="AA20" i="1"/>
  <c r="AA21" i="1"/>
  <c r="AA22" i="1"/>
  <c r="AA13" i="1"/>
  <c r="Z10" i="1"/>
  <c r="Z38" i="1" s="1"/>
  <c r="AA8" i="1"/>
  <c r="AA9" i="1"/>
  <c r="AA7" i="1"/>
  <c r="Y28" i="1"/>
  <c r="Y29" i="1"/>
  <c r="Y30" i="1"/>
  <c r="Y31" i="1"/>
  <c r="Y32" i="1"/>
  <c r="Y33" i="1"/>
  <c r="Y34" i="1"/>
  <c r="Y35" i="1"/>
  <c r="Y14" i="1"/>
  <c r="Y15" i="1"/>
  <c r="Y16" i="1"/>
  <c r="Y17" i="1"/>
  <c r="Y18" i="1"/>
  <c r="Y19" i="1"/>
  <c r="Y20" i="1"/>
  <c r="Y21" i="1"/>
  <c r="Y22" i="1"/>
  <c r="Y13" i="1"/>
  <c r="Y8" i="1"/>
  <c r="Y9" i="1"/>
  <c r="Y7" i="1"/>
  <c r="X10" i="1"/>
  <c r="X38" i="1" s="1"/>
  <c r="W28" i="1"/>
  <c r="W29" i="1"/>
  <c r="W30" i="1"/>
  <c r="W31" i="1"/>
  <c r="W32" i="1"/>
  <c r="W33" i="1"/>
  <c r="W34" i="1"/>
  <c r="W35" i="1"/>
  <c r="W14" i="1"/>
  <c r="W15" i="1"/>
  <c r="W16" i="1"/>
  <c r="W17" i="1"/>
  <c r="W18" i="1"/>
  <c r="W19" i="1"/>
  <c r="W20" i="1"/>
  <c r="W21" i="1"/>
  <c r="W22" i="1"/>
  <c r="W13" i="1"/>
  <c r="W8" i="1"/>
  <c r="W9" i="1"/>
  <c r="W7" i="1"/>
  <c r="V10" i="1"/>
  <c r="V38" i="1" s="1"/>
  <c r="U14" i="1"/>
  <c r="U15" i="1"/>
  <c r="U16" i="1"/>
  <c r="U17" i="1"/>
  <c r="U18" i="1"/>
  <c r="U19" i="1"/>
  <c r="U20" i="1"/>
  <c r="U21" i="1"/>
  <c r="U22" i="1"/>
  <c r="U35" i="1"/>
  <c r="U34" i="1"/>
  <c r="U33" i="1"/>
  <c r="U32" i="1"/>
  <c r="U31" i="1"/>
  <c r="U30" i="1"/>
  <c r="U29" i="1"/>
  <c r="U28" i="1"/>
  <c r="U13" i="1"/>
  <c r="T10" i="1"/>
  <c r="U8" i="1"/>
  <c r="U9" i="1"/>
  <c r="U7" i="1"/>
  <c r="P40" i="1"/>
  <c r="P41" i="1" s="1"/>
  <c r="S28" i="1"/>
  <c r="S29" i="1"/>
  <c r="S30" i="1"/>
  <c r="S31" i="1"/>
  <c r="S32" i="1"/>
  <c r="S33" i="1"/>
  <c r="S34" i="1"/>
  <c r="S35" i="1"/>
  <c r="S14" i="1"/>
  <c r="S13" i="1"/>
  <c r="S25" i="1" s="1"/>
  <c r="S8" i="1"/>
  <c r="S9" i="1"/>
  <c r="S7" i="1"/>
  <c r="T38" i="1" l="1"/>
  <c r="AA25" i="1"/>
  <c r="AA38" i="1" s="1"/>
  <c r="Y25" i="1"/>
  <c r="Y38" i="1" s="1"/>
  <c r="W25" i="1"/>
  <c r="W38" i="1" s="1"/>
  <c r="U25" i="1"/>
  <c r="U38" i="1" s="1"/>
  <c r="S10" i="1"/>
  <c r="R10" i="1"/>
  <c r="R38" i="1" s="1"/>
</calcChain>
</file>

<file path=xl/sharedStrings.xml><?xml version="1.0" encoding="utf-8"?>
<sst xmlns="http://schemas.openxmlformats.org/spreadsheetml/2006/main" count="120" uniqueCount="69">
  <si>
    <t xml:space="preserve">FONDO DE DESARROLLO LOCAL DE SAN CRISTOBAL </t>
  </si>
  <si>
    <t>CANTIDAD SOLICITADA</t>
  </si>
  <si>
    <t>No.</t>
  </si>
  <si>
    <t>GRUPO</t>
  </si>
  <si>
    <t>ÍTEM</t>
  </si>
  <si>
    <t>DESCRIPCIÓN</t>
  </si>
  <si>
    <t>Auxiliar de campo</t>
  </si>
  <si>
    <t>Subtotal Recurso Humano</t>
  </si>
  <si>
    <t>Ciclos</t>
  </si>
  <si>
    <t>Riego</t>
  </si>
  <si>
    <t>Fertilización foliar</t>
  </si>
  <si>
    <t>Fertilización edáfica</t>
  </si>
  <si>
    <t>Mantenimiento</t>
  </si>
  <si>
    <t xml:space="preserve">TOTAL </t>
  </si>
  <si>
    <t>meses</t>
  </si>
  <si>
    <t># de personal</t>
  </si>
  <si>
    <t>COTIZACIONES</t>
  </si>
  <si>
    <t>VALORES UNITARIOS SIN IVA</t>
  </si>
  <si>
    <t>VALORES UNITARIOS CON IVA</t>
  </si>
  <si>
    <t>ANÁLISIS</t>
  </si>
  <si>
    <t>PROMEDIO O 
MEDIA 
ARITMETICA</t>
  </si>
  <si>
    <t>DESVIACION
 ESTANDAR</t>
  </si>
  <si>
    <t>COEFICIENTE DE 
VARIACION (CV)</t>
  </si>
  <si>
    <t>VALOR DE 
REFERENCIA
 PARA EL 
ESTUDIO DE MERCADO</t>
  </si>
  <si>
    <t>-</t>
  </si>
  <si>
    <t>VR TOTAL CON IVA</t>
  </si>
  <si>
    <t>COMPARATIVO VR TOTAL</t>
  </si>
  <si>
    <t>ESTUDIO DE MERCADO 
1859 - San Cristóbal Ambientalmente Sostenible
Objeto: “Contratar servicios técnicos y operativos entre el Fondo De Desarrollo Local De San   Cristóbal   y   el   proponente para la ejecución de actividades de mantenimiento de jardinería en la localidad de San Cristóbal”.
Vigencia 2022</t>
  </si>
  <si>
    <t>Cotización 1 ASODESAM</t>
  </si>
  <si>
    <t>Cotización 2 ECOPLANTADOS SAS</t>
  </si>
  <si>
    <t>Cotización 3 CONADES</t>
  </si>
  <si>
    <t>ESTUDIO DE MERCADO - PROCESO DE SELECCIÓN ABREVIADA DE MENOR CUANTÍA -1859 - San Cristóbal Ambientalmente Sostenible</t>
  </si>
  <si>
    <t>Profesional coordinador de contrato</t>
  </si>
  <si>
    <t xml:space="preserve">Profesional especializado con experiencia relacionada. </t>
  </si>
  <si>
    <t>Tecnico de Territorio</t>
  </si>
  <si>
    <t>Un técnico de territorio</t>
  </si>
  <si>
    <t>Técnico -Tecnólogo en competencias relacionadas</t>
  </si>
  <si>
    <t>Auxiliar de campo con experiencia relacionada</t>
  </si>
  <si>
    <t>Mantenimiento Jardíneria Urbana</t>
  </si>
  <si>
    <t>m2</t>
  </si>
  <si>
    <t>Rebordeo</t>
  </si>
  <si>
    <t>Remoción de suelo</t>
  </si>
  <si>
    <t>Retiro de arvenses</t>
  </si>
  <si>
    <t>Poda material seco o enfermo</t>
  </si>
  <si>
    <t>Poda de formación</t>
  </si>
  <si>
    <t>Disposición de residuos</t>
  </si>
  <si>
    <t>Actividad de Replante (10%)</t>
  </si>
  <si>
    <t>Adición de sustrato</t>
  </si>
  <si>
    <t>Diagnostico y manejo fitosanitario</t>
  </si>
  <si>
    <t>Subtotal Mantenimiento de jardíneria</t>
  </si>
  <si>
    <t>Mantenimiento Jardíneria Vertical</t>
  </si>
  <si>
    <t>Diagnostico fitosanitario de Jardineria</t>
  </si>
  <si>
    <t>Manejo fitosanitario de Jardineria</t>
  </si>
  <si>
    <t>Poda</t>
  </si>
  <si>
    <t>Deshierbe</t>
  </si>
  <si>
    <t>Actividad de Replante (30%)</t>
  </si>
  <si>
    <t>Subtotal  Mantenimiento Jardinería Vertical</t>
  </si>
  <si>
    <t>AREAS VERDES</t>
  </si>
  <si>
    <t xml:space="preserve">CITIUS
</t>
  </si>
  <si>
    <t>COORDINA</t>
  </si>
  <si>
    <t>FUNCITEG</t>
  </si>
  <si>
    <t>IMPULSAR</t>
  </si>
  <si>
    <t>SOLUCIONES INTEGRALES</t>
  </si>
  <si>
    <t>CUMPLE</t>
  </si>
  <si>
    <t>NO CUMPLE</t>
  </si>
  <si>
    <t>CITIUS: Excede el 100% del tope estimado en el ítem 7 Poda material seco o enfermo</t>
  </si>
  <si>
    <t>              Excede el 100% del tope estimado en el ítem 18 Diagnostico fitosanitario de Jardineria</t>
  </si>
  <si>
    <t>              Excede el 100% del tope estimado en el ítem 19 Manejo fitosanitario de Jardineria</t>
  </si>
  <si>
    <t>COORDINA: Excede el 100% del tope estimado en todo el componente Mantenimiento Jardíneria Vertical. (Items 16 al 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</si>
</sst>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 &quot;* #,##0_);_(&quot;$ &quot;* \(#,##0\);_(&quot;$ &quot;* \-_);_(@_)"/>
    <numFmt numFmtId="167" formatCode="_-&quot;$&quot;* #,##0_-;\-&quot;$&quot;* #,##0_-;_-&quot;$&quot;* &quot;-&quot;??_-;_-@_-"/>
    <numFmt numFmtId="168" formatCode="_-&quot;$&quot;* #,##0.00_-;\-&quot;$&quot;* #,##0.00_-;_-&quot;$&quot;* &quot;-&quot;_-;_-@_-"/>
    <numFmt numFmtId="169" formatCode="_-&quot;$&quot;\ * #,##0_-;\-&quot;$&quot;\ * #,##0_-;_-&quot;$&quot;\ * &quot;-&quot;??_-;_-@_-"/>
    <numFmt numFmtId="170" formatCode="#,##0_ ;[Red]\-#,##0\ "/>
  </numFmts>
  <fonts count="26" x14ac:knownFonts="1">
    <font>
      <sz val="10"/>
      <name val="Arial"/>
      <family val="2"/>
    </font>
    <font>
      <sz val="10"/>
      <name val="Arial"/>
      <family val="2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0"/>
      <color theme="1"/>
      <name val="Garamond"/>
      <family val="1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b/>
      <sz val="14"/>
      <color theme="1"/>
      <name val="Garamond"/>
      <family val="1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2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05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64" fontId="1" fillId="0" borderId="0" xfId="2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64" fontId="1" fillId="0" borderId="1" xfId="2" applyFont="1" applyFill="1" applyBorder="1"/>
    <xf numFmtId="10" fontId="1" fillId="0" borderId="1" xfId="3" applyNumberFormat="1" applyFont="1" applyFill="1" applyBorder="1"/>
    <xf numFmtId="164" fontId="1" fillId="4" borderId="1" xfId="2" applyFont="1" applyFill="1" applyBorder="1" applyAlignment="1">
      <alignment vertical="center"/>
    </xf>
    <xf numFmtId="164" fontId="1" fillId="5" borderId="2" xfId="2" applyFont="1" applyFill="1" applyBorder="1" applyAlignment="1">
      <alignment vertical="center"/>
    </xf>
    <xf numFmtId="164" fontId="1" fillId="5" borderId="1" xfId="2" applyFont="1" applyFill="1" applyBorder="1" applyAlignment="1">
      <alignment vertical="center"/>
    </xf>
    <xf numFmtId="167" fontId="1" fillId="5" borderId="1" xfId="1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42" fontId="20" fillId="0" borderId="4" xfId="1" applyNumberFormat="1" applyFont="1" applyBorder="1" applyAlignment="1">
      <alignment horizontal="center" vertical="center" wrapText="1"/>
    </xf>
    <xf numFmtId="42" fontId="0" fillId="0" borderId="1" xfId="0" applyNumberFormat="1" applyBorder="1" applyAlignment="1">
      <alignment vertical="center"/>
    </xf>
    <xf numFmtId="42" fontId="20" fillId="0" borderId="1" xfId="1" applyNumberFormat="1" applyFont="1" applyBorder="1" applyAlignment="1">
      <alignment horizontal="center" vertical="center" wrapText="1"/>
    </xf>
    <xf numFmtId="42" fontId="0" fillId="0" borderId="1" xfId="0" applyNumberFormat="1" applyBorder="1" applyAlignment="1">
      <alignment horizontal="center" vertical="center" wrapText="1"/>
    </xf>
    <xf numFmtId="42" fontId="21" fillId="0" borderId="1" xfId="0" applyNumberFormat="1" applyFont="1" applyFill="1" applyBorder="1" applyAlignment="1">
      <alignment horizontal="right" vertical="top" shrinkToFit="1"/>
    </xf>
    <xf numFmtId="42" fontId="21" fillId="0" borderId="1" xfId="0" applyNumberFormat="1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center" vertical="center"/>
    </xf>
    <xf numFmtId="165" fontId="12" fillId="0" borderId="0" xfId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25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6" fillId="10" borderId="27" xfId="0" applyFont="1" applyFill="1" applyBorder="1" applyAlignment="1">
      <alignment horizontal="center" vertical="center" wrapText="1"/>
    </xf>
    <xf numFmtId="0" fontId="6" fillId="10" borderId="16" xfId="0" applyFont="1" applyFill="1" applyBorder="1" applyAlignment="1">
      <alignment horizontal="center" vertical="center" wrapText="1"/>
    </xf>
    <xf numFmtId="0" fontId="6" fillId="10" borderId="16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164" fontId="1" fillId="4" borderId="4" xfId="2" applyFont="1" applyFill="1" applyBorder="1" applyAlignment="1">
      <alignment vertical="center"/>
    </xf>
    <xf numFmtId="164" fontId="1" fillId="5" borderId="4" xfId="2" applyFont="1" applyFill="1" applyBorder="1" applyAlignment="1">
      <alignment vertical="center"/>
    </xf>
    <xf numFmtId="164" fontId="1" fillId="11" borderId="4" xfId="2" applyFont="1" applyFill="1" applyBorder="1" applyAlignment="1">
      <alignment vertical="center"/>
    </xf>
    <xf numFmtId="164" fontId="1" fillId="0" borderId="4" xfId="0" applyNumberFormat="1" applyFont="1" applyBorder="1"/>
    <xf numFmtId="164" fontId="1" fillId="0" borderId="4" xfId="2" applyFont="1" applyBorder="1"/>
    <xf numFmtId="10" fontId="1" fillId="0" borderId="4" xfId="3" applyNumberFormat="1" applyFont="1" applyBorder="1"/>
    <xf numFmtId="164" fontId="1" fillId="0" borderId="14" xfId="2" applyFont="1" applyBorder="1"/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4" fontId="1" fillId="11" borderId="1" xfId="2" applyFont="1" applyFill="1" applyBorder="1" applyAlignment="1">
      <alignment vertical="center"/>
    </xf>
    <xf numFmtId="164" fontId="1" fillId="0" borderId="1" xfId="0" applyNumberFormat="1" applyFont="1" applyBorder="1"/>
    <xf numFmtId="164" fontId="1" fillId="0" borderId="1" xfId="2" applyFont="1" applyBorder="1"/>
    <xf numFmtId="10" fontId="1" fillId="0" borderId="1" xfId="3" applyNumberFormat="1" applyFont="1" applyBorder="1"/>
    <xf numFmtId="164" fontId="1" fillId="0" borderId="15" xfId="2" applyFont="1" applyBorder="1"/>
    <xf numFmtId="167" fontId="1" fillId="11" borderId="1" xfId="1" applyNumberFormat="1" applyFont="1" applyFill="1" applyBorder="1" applyAlignment="1">
      <alignment vertical="center"/>
    </xf>
    <xf numFmtId="167" fontId="0" fillId="12" borderId="16" xfId="1" applyNumberFormat="1" applyFont="1" applyFill="1" applyBorder="1"/>
    <xf numFmtId="164" fontId="1" fillId="12" borderId="16" xfId="2" applyFont="1" applyFill="1" applyBorder="1" applyAlignment="1">
      <alignment vertical="center"/>
    </xf>
    <xf numFmtId="164" fontId="0" fillId="12" borderId="16" xfId="2" applyFont="1" applyFill="1" applyBorder="1" applyAlignment="1">
      <alignment vertical="center"/>
    </xf>
    <xf numFmtId="164" fontId="1" fillId="12" borderId="17" xfId="2" applyFont="1" applyFill="1" applyBorder="1" applyAlignment="1">
      <alignment vertical="center"/>
    </xf>
    <xf numFmtId="166" fontId="9" fillId="13" borderId="7" xfId="0" applyNumberFormat="1" applyFont="1" applyFill="1" applyBorder="1" applyAlignment="1">
      <alignment horizontal="center" vertical="center" wrapText="1"/>
    </xf>
    <xf numFmtId="166" fontId="11" fillId="13" borderId="7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0" fillId="0" borderId="1" xfId="4" applyNumberFormat="1" applyFont="1" applyBorder="1" applyAlignment="1">
      <alignment horizontal="center" vertical="center" wrapText="1"/>
    </xf>
    <xf numFmtId="1" fontId="1" fillId="0" borderId="1" xfId="5" applyNumberFormat="1" applyFont="1" applyBorder="1" applyAlignment="1">
      <alignment horizontal="center" vertical="center"/>
    </xf>
    <xf numFmtId="164" fontId="1" fillId="4" borderId="2" xfId="2" applyFont="1" applyFill="1" applyBorder="1" applyAlignment="1">
      <alignment vertical="center"/>
    </xf>
    <xf numFmtId="164" fontId="1" fillId="11" borderId="2" xfId="2" applyFont="1" applyFill="1" applyBorder="1" applyAlignment="1">
      <alignment vertical="center"/>
    </xf>
    <xf numFmtId="164" fontId="1" fillId="0" borderId="2" xfId="0" applyNumberFormat="1" applyFont="1" applyBorder="1"/>
    <xf numFmtId="164" fontId="1" fillId="0" borderId="2" xfId="2" applyFont="1" applyFill="1" applyBorder="1"/>
    <xf numFmtId="10" fontId="1" fillId="0" borderId="2" xfId="3" applyNumberFormat="1" applyFont="1" applyFill="1" applyBorder="1"/>
    <xf numFmtId="164" fontId="1" fillId="0" borderId="10" xfId="2" applyFont="1" applyFill="1" applyBorder="1"/>
    <xf numFmtId="165" fontId="0" fillId="12" borderId="16" xfId="1" applyFont="1" applyFill="1" applyBorder="1"/>
    <xf numFmtId="0" fontId="10" fillId="0" borderId="1" xfId="6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16" fillId="3" borderId="8" xfId="2" applyFont="1" applyFill="1" applyBorder="1" applyAlignment="1">
      <alignment vertical="center"/>
    </xf>
    <xf numFmtId="42" fontId="0" fillId="0" borderId="1" xfId="0" applyNumberFormat="1" applyFont="1" applyBorder="1" applyAlignment="1">
      <alignment vertical="center"/>
    </xf>
    <xf numFmtId="164" fontId="1" fillId="0" borderId="0" xfId="2" applyFont="1" applyFill="1" applyAlignment="1">
      <alignment vertical="center"/>
    </xf>
    <xf numFmtId="0" fontId="1" fillId="0" borderId="0" xfId="0" applyFont="1" applyFill="1"/>
    <xf numFmtId="42" fontId="18" fillId="0" borderId="0" xfId="0" applyNumberFormat="1" applyFont="1" applyFill="1" applyBorder="1" applyAlignment="1">
      <alignment vertical="center"/>
    </xf>
    <xf numFmtId="170" fontId="0" fillId="0" borderId="0" xfId="0" applyNumberFormat="1" applyFill="1" applyBorder="1" applyAlignment="1">
      <alignment vertical="center"/>
    </xf>
    <xf numFmtId="3" fontId="18" fillId="0" borderId="0" xfId="0" applyNumberFormat="1" applyFont="1" applyFill="1" applyBorder="1" applyAlignment="1">
      <alignment vertical="center"/>
    </xf>
    <xf numFmtId="6" fontId="0" fillId="0" borderId="0" xfId="0" applyNumberFormat="1" applyFill="1" applyBorder="1" applyAlignment="1">
      <alignment vertical="center"/>
    </xf>
    <xf numFmtId="3" fontId="18" fillId="0" borderId="0" xfId="0" applyNumberFormat="1" applyFont="1" applyFill="1" applyBorder="1" applyAlignment="1">
      <alignment horizontal="right" vertical="center" indent="2"/>
    </xf>
    <xf numFmtId="164" fontId="1" fillId="0" borderId="0" xfId="2" applyFont="1" applyFill="1" applyBorder="1" applyAlignment="1">
      <alignment vertical="center"/>
    </xf>
    <xf numFmtId="3" fontId="0" fillId="0" borderId="0" xfId="0" applyNumberForma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69" fontId="20" fillId="0" borderId="0" xfId="1" applyNumberFormat="1" applyFont="1" applyFill="1" applyBorder="1" applyAlignment="1">
      <alignment horizontal="center" vertical="center" wrapText="1"/>
    </xf>
    <xf numFmtId="0" fontId="1" fillId="0" borderId="0" xfId="0" applyFont="1" applyFill="1" applyBorder="1"/>
    <xf numFmtId="42" fontId="13" fillId="0" borderId="0" xfId="0" applyNumberFormat="1" applyFont="1" applyBorder="1" applyAlignment="1">
      <alignment vertical="center"/>
    </xf>
    <xf numFmtId="42" fontId="0" fillId="0" borderId="0" xfId="0" applyNumberFormat="1" applyBorder="1" applyAlignment="1">
      <alignment vertical="center"/>
    </xf>
    <xf numFmtId="170" fontId="0" fillId="0" borderId="0" xfId="0" applyNumberFormat="1" applyBorder="1" applyAlignment="1">
      <alignment vertical="center"/>
    </xf>
    <xf numFmtId="0" fontId="1" fillId="0" borderId="0" xfId="0" applyFont="1" applyBorder="1"/>
    <xf numFmtId="170" fontId="0" fillId="0" borderId="1" xfId="0" applyNumberFormat="1" applyBorder="1" applyAlignment="1">
      <alignment vertical="center"/>
    </xf>
    <xf numFmtId="42" fontId="21" fillId="0" borderId="1" xfId="0" applyNumberFormat="1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 wrapText="1"/>
    </xf>
    <xf numFmtId="164" fontId="1" fillId="0" borderId="0" xfId="2" applyFont="1" applyFill="1"/>
    <xf numFmtId="164" fontId="1" fillId="0" borderId="0" xfId="2" applyFont="1" applyFill="1" applyBorder="1"/>
    <xf numFmtId="170" fontId="0" fillId="8" borderId="1" xfId="0" applyNumberFormat="1" applyFill="1" applyBorder="1" applyAlignment="1">
      <alignment vertical="center"/>
    </xf>
    <xf numFmtId="42" fontId="21" fillId="0" borderId="1" xfId="0" applyNumberFormat="1" applyFont="1" applyFill="1" applyBorder="1" applyAlignment="1">
      <alignment horizontal="left" vertical="center" indent="2" shrinkToFit="1"/>
    </xf>
    <xf numFmtId="42" fontId="0" fillId="0" borderId="3" xfId="0" applyNumberFormat="1" applyBorder="1" applyAlignment="1">
      <alignment vertical="center"/>
    </xf>
    <xf numFmtId="170" fontId="0" fillId="0" borderId="4" xfId="0" applyNumberFormat="1" applyBorder="1" applyAlignment="1">
      <alignment vertical="center"/>
    </xf>
    <xf numFmtId="170" fontId="0" fillId="0" borderId="14" xfId="0" applyNumberFormat="1" applyBorder="1" applyAlignment="1">
      <alignment vertical="center"/>
    </xf>
    <xf numFmtId="42" fontId="0" fillId="0" borderId="5" xfId="0" applyNumberFormat="1" applyBorder="1" applyAlignment="1">
      <alignment vertical="center"/>
    </xf>
    <xf numFmtId="170" fontId="0" fillId="0" borderId="15" xfId="0" applyNumberFormat="1" applyBorder="1" applyAlignment="1">
      <alignment vertical="center"/>
    </xf>
    <xf numFmtId="42" fontId="0" fillId="0" borderId="5" xfId="0" applyNumberFormat="1" applyFont="1" applyBorder="1" applyAlignment="1">
      <alignment vertical="center"/>
    </xf>
    <xf numFmtId="42" fontId="1" fillId="0" borderId="6" xfId="0" applyNumberFormat="1" applyFont="1" applyFill="1" applyBorder="1"/>
    <xf numFmtId="170" fontId="0" fillId="0" borderId="7" xfId="0" applyNumberFormat="1" applyBorder="1" applyAlignment="1">
      <alignment vertical="center"/>
    </xf>
    <xf numFmtId="42" fontId="1" fillId="0" borderId="7" xfId="0" applyNumberFormat="1" applyFont="1" applyFill="1" applyBorder="1"/>
    <xf numFmtId="42" fontId="21" fillId="0" borderId="4" xfId="0" applyNumberFormat="1" applyFont="1" applyFill="1" applyBorder="1" applyAlignment="1">
      <alignment horizontal="right" vertical="center" shrinkToFit="1"/>
    </xf>
    <xf numFmtId="42" fontId="21" fillId="0" borderId="4" xfId="0" applyNumberFormat="1" applyFont="1" applyFill="1" applyBorder="1" applyAlignment="1">
      <alignment horizontal="center" vertical="center" shrinkToFit="1"/>
    </xf>
    <xf numFmtId="42" fontId="13" fillId="12" borderId="1" xfId="0" applyNumberFormat="1" applyFont="1" applyFill="1" applyBorder="1" applyAlignment="1">
      <alignment vertical="center"/>
    </xf>
    <xf numFmtId="170" fontId="0" fillId="12" borderId="1" xfId="0" applyNumberFormat="1" applyFill="1" applyBorder="1" applyAlignment="1">
      <alignment vertical="center"/>
    </xf>
    <xf numFmtId="42" fontId="13" fillId="12" borderId="2" xfId="0" applyNumberFormat="1" applyFont="1" applyFill="1" applyBorder="1" applyAlignment="1">
      <alignment vertical="center"/>
    </xf>
    <xf numFmtId="42" fontId="18" fillId="12" borderId="6" xfId="0" applyNumberFormat="1" applyFont="1" applyFill="1" applyBorder="1" applyAlignment="1">
      <alignment vertical="center"/>
    </xf>
    <xf numFmtId="170" fontId="0" fillId="12" borderId="7" xfId="0" applyNumberFormat="1" applyFill="1" applyBorder="1" applyAlignment="1">
      <alignment vertical="center"/>
    </xf>
    <xf numFmtId="42" fontId="18" fillId="12" borderId="7" xfId="0" applyNumberFormat="1" applyFont="1" applyFill="1" applyBorder="1" applyAlignment="1">
      <alignment vertical="center"/>
    </xf>
    <xf numFmtId="170" fontId="0" fillId="12" borderId="8" xfId="0" applyNumberFormat="1" applyFill="1" applyBorder="1" applyAlignment="1">
      <alignment vertical="center"/>
    </xf>
    <xf numFmtId="0" fontId="23" fillId="3" borderId="6" xfId="0" applyFont="1" applyFill="1" applyBorder="1" applyAlignment="1">
      <alignment vertical="center"/>
    </xf>
    <xf numFmtId="0" fontId="23" fillId="3" borderId="7" xfId="0" applyFont="1" applyFill="1" applyBorder="1" applyAlignment="1">
      <alignment vertical="center"/>
    </xf>
    <xf numFmtId="168" fontId="23" fillId="3" borderId="8" xfId="2" applyNumberFormat="1" applyFont="1" applyFill="1" applyBorder="1" applyAlignment="1">
      <alignment vertical="center"/>
    </xf>
    <xf numFmtId="168" fontId="23" fillId="6" borderId="8" xfId="2" applyNumberFormat="1" applyFont="1" applyFill="1" applyBorder="1" applyAlignment="1">
      <alignment vertical="center"/>
    </xf>
    <xf numFmtId="168" fontId="23" fillId="0" borderId="0" xfId="2" applyNumberFormat="1" applyFont="1" applyFill="1" applyBorder="1" applyAlignment="1">
      <alignment vertical="center"/>
    </xf>
    <xf numFmtId="42" fontId="15" fillId="12" borderId="1" xfId="0" applyNumberFormat="1" applyFont="1" applyFill="1" applyBorder="1" applyAlignment="1">
      <alignment vertical="center"/>
    </xf>
    <xf numFmtId="170" fontId="24" fillId="12" borderId="1" xfId="0" applyNumberFormat="1" applyFont="1" applyFill="1" applyBorder="1" applyAlignment="1">
      <alignment vertical="center"/>
    </xf>
    <xf numFmtId="0" fontId="24" fillId="0" borderId="0" xfId="0" applyFont="1" applyBorder="1"/>
    <xf numFmtId="0" fontId="24" fillId="0" borderId="0" xfId="0" applyFont="1"/>
    <xf numFmtId="170" fontId="0" fillId="8" borderId="4" xfId="0" applyNumberFormat="1" applyFill="1" applyBorder="1" applyAlignment="1">
      <alignment vertical="center"/>
    </xf>
    <xf numFmtId="0" fontId="19" fillId="0" borderId="36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166" fontId="11" fillId="10" borderId="4" xfId="0" applyNumberFormat="1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26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164" fontId="6" fillId="4" borderId="12" xfId="2" applyFont="1" applyFill="1" applyBorder="1" applyAlignment="1">
      <alignment horizontal="center" vertical="center" wrapText="1"/>
    </xf>
    <xf numFmtId="164" fontId="6" fillId="4" borderId="28" xfId="2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6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165" fontId="12" fillId="10" borderId="4" xfId="1" applyFont="1" applyFill="1" applyBorder="1" applyAlignment="1">
      <alignment horizontal="center" vertical="center"/>
    </xf>
    <xf numFmtId="165" fontId="12" fillId="10" borderId="14" xfId="1" applyFont="1" applyFill="1" applyBorder="1" applyAlignment="1">
      <alignment horizontal="center" vertical="center"/>
    </xf>
    <xf numFmtId="165" fontId="12" fillId="10" borderId="7" xfId="1" applyFont="1" applyFill="1" applyBorder="1" applyAlignment="1">
      <alignment horizontal="center" vertical="center"/>
    </xf>
    <xf numFmtId="165" fontId="12" fillId="10" borderId="8" xfId="1" applyFont="1" applyFill="1" applyBorder="1" applyAlignment="1">
      <alignment horizontal="center" vertical="center"/>
    </xf>
    <xf numFmtId="164" fontId="6" fillId="11" borderId="1" xfId="2" applyFont="1" applyFill="1" applyBorder="1" applyAlignment="1">
      <alignment horizontal="center" vertical="center" wrapText="1"/>
    </xf>
    <xf numFmtId="164" fontId="6" fillId="11" borderId="16" xfId="2" applyFont="1" applyFill="1" applyBorder="1" applyAlignment="1">
      <alignment horizontal="center" vertical="center" wrapText="1"/>
    </xf>
    <xf numFmtId="164" fontId="6" fillId="5" borderId="1" xfId="2" applyFont="1" applyFill="1" applyBorder="1" applyAlignment="1">
      <alignment horizontal="center" vertical="center" wrapText="1"/>
    </xf>
    <xf numFmtId="164" fontId="6" fillId="5" borderId="16" xfId="2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wrapText="1"/>
    </xf>
    <xf numFmtId="0" fontId="15" fillId="10" borderId="16" xfId="0" applyFont="1" applyFill="1" applyBorder="1" applyAlignment="1">
      <alignment horizontal="center" wrapText="1"/>
    </xf>
    <xf numFmtId="0" fontId="17" fillId="0" borderId="22" xfId="0" applyFont="1" applyBorder="1" applyAlignment="1">
      <alignment horizontal="center" vertical="top" wrapText="1"/>
    </xf>
    <xf numFmtId="0" fontId="17" fillId="0" borderId="23" xfId="0" applyFont="1" applyBorder="1" applyAlignment="1">
      <alignment horizontal="center" vertical="top" wrapText="1"/>
    </xf>
    <xf numFmtId="0" fontId="17" fillId="0" borderId="24" xfId="0" applyFont="1" applyBorder="1" applyAlignment="1">
      <alignment horizontal="center" vertical="top" wrapText="1"/>
    </xf>
    <xf numFmtId="164" fontId="6" fillId="4" borderId="1" xfId="2" applyFont="1" applyFill="1" applyBorder="1" applyAlignment="1">
      <alignment horizontal="center" vertical="center" wrapText="1"/>
    </xf>
    <xf numFmtId="164" fontId="6" fillId="4" borderId="16" xfId="2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9" fillId="12" borderId="27" xfId="0" applyFont="1" applyFill="1" applyBorder="1" applyAlignment="1">
      <alignment horizontal="center" vertical="center" wrapText="1"/>
    </xf>
    <xf numFmtId="0" fontId="9" fillId="12" borderId="28" xfId="0" applyFont="1" applyFill="1" applyBorder="1" applyAlignment="1">
      <alignment horizontal="center" vertical="center" wrapText="1"/>
    </xf>
    <xf numFmtId="0" fontId="9" fillId="12" borderId="1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10" borderId="3" xfId="0" applyFont="1" applyFill="1" applyBorder="1" applyAlignment="1">
      <alignment horizontal="center" vertical="top" wrapText="1"/>
    </xf>
    <xf numFmtId="0" fontId="15" fillId="10" borderId="4" xfId="0" applyFont="1" applyFill="1" applyBorder="1" applyAlignment="1">
      <alignment horizontal="center" vertical="top" wrapText="1"/>
    </xf>
    <xf numFmtId="0" fontId="15" fillId="11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15" fillId="10" borderId="15" xfId="0" applyFont="1" applyFill="1" applyBorder="1" applyAlignment="1">
      <alignment horizontal="center" wrapText="1"/>
    </xf>
    <xf numFmtId="0" fontId="15" fillId="10" borderId="17" xfId="0" applyFont="1" applyFill="1" applyBorder="1" applyAlignment="1">
      <alignment horizontal="center" wrapText="1"/>
    </xf>
    <xf numFmtId="42" fontId="0" fillId="9" borderId="18" xfId="0" applyNumberFormat="1" applyFill="1" applyBorder="1" applyAlignment="1">
      <alignment horizontal="center" vertical="center"/>
    </xf>
    <xf numFmtId="42" fontId="0" fillId="9" borderId="19" xfId="0" applyNumberFormat="1" applyFill="1" applyBorder="1" applyAlignment="1">
      <alignment horizontal="center" vertical="center"/>
    </xf>
    <xf numFmtId="42" fontId="0" fillId="9" borderId="20" xfId="0" applyNumberFormat="1" applyFill="1" applyBorder="1" applyAlignment="1">
      <alignment horizontal="center" vertical="center"/>
    </xf>
    <xf numFmtId="42" fontId="0" fillId="9" borderId="13" xfId="0" applyNumberFormat="1" applyFill="1" applyBorder="1" applyAlignment="1">
      <alignment horizontal="center" vertical="center"/>
    </xf>
    <xf numFmtId="42" fontId="0" fillId="9" borderId="0" xfId="0" applyNumberFormat="1" applyFill="1" applyBorder="1" applyAlignment="1">
      <alignment horizontal="center" vertical="center"/>
    </xf>
    <xf numFmtId="42" fontId="0" fillId="9" borderId="21" xfId="0" applyNumberFormat="1" applyFill="1" applyBorder="1" applyAlignment="1">
      <alignment horizontal="center" vertical="center"/>
    </xf>
    <xf numFmtId="0" fontId="22" fillId="7" borderId="3" xfId="0" applyFont="1" applyFill="1" applyBorder="1" applyAlignment="1">
      <alignment horizontal="center" vertical="center"/>
    </xf>
    <xf numFmtId="0" fontId="22" fillId="7" borderId="14" xfId="0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center" vertical="center"/>
    </xf>
    <xf numFmtId="0" fontId="18" fillId="6" borderId="8" xfId="0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/>
    </xf>
    <xf numFmtId="0" fontId="22" fillId="8" borderId="3" xfId="0" applyFont="1" applyFill="1" applyBorder="1" applyAlignment="1">
      <alignment horizontal="center" vertical="center"/>
    </xf>
    <xf numFmtId="0" fontId="22" fillId="8" borderId="14" xfId="0" applyFont="1" applyFill="1" applyBorder="1" applyAlignment="1">
      <alignment horizontal="center" vertical="center"/>
    </xf>
    <xf numFmtId="0" fontId="19" fillId="0" borderId="3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42" fontId="0" fillId="14" borderId="1" xfId="0" applyNumberFormat="1" applyFill="1" applyBorder="1" applyAlignment="1">
      <alignment horizontal="center" vertical="center"/>
    </xf>
    <xf numFmtId="42" fontId="0" fillId="14" borderId="16" xfId="0" applyNumberFormat="1" applyFill="1" applyBorder="1" applyAlignment="1">
      <alignment horizontal="center" vertical="center"/>
    </xf>
    <xf numFmtId="0" fontId="9" fillId="12" borderId="30" xfId="0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center" vertical="center" wrapText="1"/>
    </xf>
    <xf numFmtId="0" fontId="9" fillId="12" borderId="12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wrapText="1"/>
    </xf>
  </cellXfs>
  <cellStyles count="7">
    <cellStyle name="Millares [0] 4" xfId="5"/>
    <cellStyle name="Moneda" xfId="1" builtinId="4"/>
    <cellStyle name="Moneda [0]" xfId="2" builtinId="7"/>
    <cellStyle name="Moneda 13" xfId="6"/>
    <cellStyle name="Moneda 9" xf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D45"/>
  <sheetViews>
    <sheetView tabSelected="1" topLeftCell="N1" zoomScale="80" zoomScaleNormal="80" workbookViewId="0">
      <pane ySplit="4" topLeftCell="A5" activePane="bottomLeft" state="frozen"/>
      <selection pane="bottomLeft" activeCell="V42" sqref="V42"/>
    </sheetView>
  </sheetViews>
  <sheetFormatPr baseColWidth="10" defaultColWidth="11.42578125" defaultRowHeight="12.75" x14ac:dyDescent="0.2"/>
  <cols>
    <col min="1" max="1" width="4" style="2" customWidth="1"/>
    <col min="2" max="2" width="17" style="2" customWidth="1"/>
    <col min="3" max="3" width="18" style="2" customWidth="1"/>
    <col min="4" max="4" width="21.7109375" style="2" customWidth="1"/>
    <col min="5" max="5" width="9.28515625" style="3" customWidth="1"/>
    <col min="6" max="6" width="12" style="4" customWidth="1"/>
    <col min="7" max="7" width="19.42578125" style="5" hidden="1" customWidth="1"/>
    <col min="8" max="8" width="18.42578125" style="5" hidden="1" customWidth="1"/>
    <col min="9" max="9" width="13.42578125" style="5" hidden="1" customWidth="1"/>
    <col min="10" max="10" width="13.5703125" style="5" hidden="1" customWidth="1"/>
    <col min="11" max="11" width="21.5703125" style="5" hidden="1" customWidth="1"/>
    <col min="12" max="12" width="19.7109375" style="5" hidden="1" customWidth="1"/>
    <col min="13" max="13" width="22.7109375" style="2" customWidth="1"/>
    <col min="14" max="14" width="21.42578125" style="2" customWidth="1"/>
    <col min="15" max="15" width="20.140625" style="2" customWidth="1"/>
    <col min="16" max="16" width="23.42578125" style="2" customWidth="1"/>
    <col min="17" max="17" width="5.5703125" style="81" customWidth="1"/>
    <col min="18" max="18" width="18" style="2" customWidth="1"/>
    <col min="19" max="19" width="19.5703125" style="2" customWidth="1"/>
    <col min="20" max="20" width="17.28515625" style="2" customWidth="1"/>
    <col min="21" max="21" width="20.42578125" style="2" customWidth="1"/>
    <col min="22" max="22" width="20" style="2" customWidth="1"/>
    <col min="23" max="23" width="19.85546875" style="2" customWidth="1"/>
    <col min="24" max="24" width="20.5703125" style="2" customWidth="1"/>
    <col min="25" max="25" width="18.5703125" style="2" customWidth="1"/>
    <col min="26" max="26" width="18.140625" style="2" customWidth="1"/>
    <col min="27" max="27" width="19.42578125" style="2" customWidth="1"/>
    <col min="28" max="28" width="17.7109375" style="2" customWidth="1"/>
    <col min="29" max="29" width="19.140625" style="2" customWidth="1"/>
    <col min="30" max="16384" width="11.42578125" style="2"/>
  </cols>
  <sheetData>
    <row r="1" spans="1:29" s="1" customFormat="1" ht="111.75" customHeight="1" thickBot="1" x14ac:dyDescent="0.3">
      <c r="A1" s="154" t="s">
        <v>27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6"/>
      <c r="Q1" s="98"/>
    </row>
    <row r="2" spans="1:29" s="1" customFormat="1" ht="37.5" customHeight="1" thickBot="1" x14ac:dyDescent="0.3">
      <c r="A2" s="25"/>
      <c r="B2" s="26"/>
      <c r="C2" s="27"/>
      <c r="D2" s="27"/>
      <c r="E2" s="28"/>
      <c r="G2" s="169" t="s">
        <v>16</v>
      </c>
      <c r="H2" s="170"/>
      <c r="I2" s="170"/>
      <c r="J2" s="170"/>
      <c r="K2" s="170"/>
      <c r="L2" s="170"/>
      <c r="M2" s="173" t="s">
        <v>19</v>
      </c>
      <c r="N2" s="173"/>
      <c r="O2" s="173"/>
      <c r="P2" s="174"/>
      <c r="Q2" s="23"/>
    </row>
    <row r="3" spans="1:29" s="1" customFormat="1" ht="37.5" customHeight="1" thickBot="1" x14ac:dyDescent="0.3">
      <c r="A3" s="29"/>
      <c r="B3" s="30"/>
      <c r="C3" s="31"/>
      <c r="D3" s="31"/>
      <c r="E3" s="32"/>
      <c r="F3" s="33"/>
      <c r="G3" s="167" t="s">
        <v>28</v>
      </c>
      <c r="H3" s="168"/>
      <c r="I3" s="172" t="s">
        <v>29</v>
      </c>
      <c r="J3" s="172"/>
      <c r="K3" s="171" t="s">
        <v>30</v>
      </c>
      <c r="L3" s="171"/>
      <c r="M3" s="152" t="s">
        <v>20</v>
      </c>
      <c r="N3" s="152" t="s">
        <v>21</v>
      </c>
      <c r="O3" s="152" t="s">
        <v>22</v>
      </c>
      <c r="P3" s="175" t="s">
        <v>23</v>
      </c>
      <c r="Q3" s="99"/>
      <c r="R3" s="183" t="s">
        <v>63</v>
      </c>
      <c r="S3" s="184"/>
      <c r="T3" s="189" t="s">
        <v>64</v>
      </c>
      <c r="U3" s="190"/>
      <c r="V3" s="189" t="s">
        <v>64</v>
      </c>
      <c r="W3" s="190"/>
      <c r="X3" s="183" t="s">
        <v>63</v>
      </c>
      <c r="Y3" s="184"/>
      <c r="Z3" s="183" t="s">
        <v>63</v>
      </c>
      <c r="AA3" s="184"/>
      <c r="AB3" s="183" t="s">
        <v>63</v>
      </c>
      <c r="AC3" s="184"/>
    </row>
    <row r="4" spans="1:29" s="6" customFormat="1" ht="37.5" customHeight="1" thickBot="1" x14ac:dyDescent="0.25">
      <c r="A4" s="135" t="s">
        <v>0</v>
      </c>
      <c r="B4" s="136"/>
      <c r="C4" s="137"/>
      <c r="D4" s="137"/>
      <c r="E4" s="165" t="s">
        <v>1</v>
      </c>
      <c r="F4" s="165"/>
      <c r="G4" s="138" t="s">
        <v>17</v>
      </c>
      <c r="H4" s="157" t="s">
        <v>18</v>
      </c>
      <c r="I4" s="150" t="s">
        <v>17</v>
      </c>
      <c r="J4" s="150" t="s">
        <v>18</v>
      </c>
      <c r="K4" s="148" t="s">
        <v>17</v>
      </c>
      <c r="L4" s="148" t="s">
        <v>18</v>
      </c>
      <c r="M4" s="152"/>
      <c r="N4" s="152"/>
      <c r="O4" s="152"/>
      <c r="P4" s="175"/>
      <c r="Q4" s="99"/>
      <c r="R4" s="185" t="s">
        <v>57</v>
      </c>
      <c r="S4" s="186"/>
      <c r="T4" s="187" t="s">
        <v>58</v>
      </c>
      <c r="U4" s="186"/>
      <c r="V4" s="188" t="s">
        <v>59</v>
      </c>
      <c r="W4" s="186"/>
      <c r="X4" s="188" t="s">
        <v>60</v>
      </c>
      <c r="Y4" s="186"/>
      <c r="Z4" s="188" t="s">
        <v>61</v>
      </c>
      <c r="AA4" s="186"/>
      <c r="AB4" s="188" t="s">
        <v>62</v>
      </c>
      <c r="AC4" s="186"/>
    </row>
    <row r="5" spans="1:29" s="6" customFormat="1" ht="41.25" customHeight="1" x14ac:dyDescent="0.2">
      <c r="A5" s="159" t="s">
        <v>31</v>
      </c>
      <c r="B5" s="160"/>
      <c r="C5" s="161"/>
      <c r="D5" s="161"/>
      <c r="E5" s="166"/>
      <c r="F5" s="166"/>
      <c r="G5" s="138"/>
      <c r="H5" s="157"/>
      <c r="I5" s="150"/>
      <c r="J5" s="150"/>
      <c r="K5" s="148"/>
      <c r="L5" s="148"/>
      <c r="M5" s="152"/>
      <c r="N5" s="152"/>
      <c r="O5" s="152"/>
      <c r="P5" s="175"/>
      <c r="Q5" s="99"/>
      <c r="R5" s="191" t="s">
        <v>25</v>
      </c>
      <c r="S5" s="192" t="s">
        <v>26</v>
      </c>
      <c r="T5" s="191" t="s">
        <v>25</v>
      </c>
      <c r="U5" s="133" t="s">
        <v>26</v>
      </c>
      <c r="V5" s="132" t="s">
        <v>25</v>
      </c>
      <c r="W5" s="133" t="s">
        <v>26</v>
      </c>
      <c r="X5" s="132" t="s">
        <v>25</v>
      </c>
      <c r="Y5" s="133" t="s">
        <v>26</v>
      </c>
      <c r="Z5" s="132" t="s">
        <v>25</v>
      </c>
      <c r="AA5" s="133" t="s">
        <v>26</v>
      </c>
      <c r="AB5" s="132" t="s">
        <v>25</v>
      </c>
      <c r="AC5" s="133" t="s">
        <v>26</v>
      </c>
    </row>
    <row r="6" spans="1:29" s="7" customFormat="1" ht="43.15" customHeight="1" thickBot="1" x14ac:dyDescent="0.25">
      <c r="A6" s="34" t="s">
        <v>2</v>
      </c>
      <c r="B6" s="35" t="s">
        <v>3</v>
      </c>
      <c r="C6" s="35" t="s">
        <v>4</v>
      </c>
      <c r="D6" s="35" t="s">
        <v>5</v>
      </c>
      <c r="E6" s="35" t="s">
        <v>15</v>
      </c>
      <c r="F6" s="36" t="s">
        <v>14</v>
      </c>
      <c r="G6" s="139"/>
      <c r="H6" s="158"/>
      <c r="I6" s="151"/>
      <c r="J6" s="151"/>
      <c r="K6" s="149"/>
      <c r="L6" s="149"/>
      <c r="M6" s="153"/>
      <c r="N6" s="153"/>
      <c r="O6" s="153"/>
      <c r="P6" s="176"/>
      <c r="Q6" s="99"/>
      <c r="R6" s="191"/>
      <c r="S6" s="192"/>
      <c r="T6" s="191"/>
      <c r="U6" s="133"/>
      <c r="V6" s="132"/>
      <c r="W6" s="133"/>
      <c r="X6" s="132"/>
      <c r="Y6" s="133"/>
      <c r="Z6" s="132"/>
      <c r="AA6" s="133"/>
      <c r="AB6" s="132"/>
      <c r="AC6" s="133"/>
    </row>
    <row r="7" spans="1:29" ht="45" x14ac:dyDescent="0.2">
      <c r="A7" s="37">
        <v>1</v>
      </c>
      <c r="B7" s="9" t="s">
        <v>32</v>
      </c>
      <c r="C7" s="38" t="s">
        <v>32</v>
      </c>
      <c r="D7" s="39" t="s">
        <v>33</v>
      </c>
      <c r="E7" s="40">
        <v>1</v>
      </c>
      <c r="F7" s="38">
        <v>5</v>
      </c>
      <c r="G7" s="41">
        <f>H7-(H7*19%)</f>
        <v>4530330</v>
      </c>
      <c r="H7" s="41">
        <v>5593000</v>
      </c>
      <c r="I7" s="42">
        <f>J7-(J7*19%)</f>
        <v>2747115</v>
      </c>
      <c r="J7" s="42">
        <v>3391500</v>
      </c>
      <c r="K7" s="43">
        <f>L7-(L7*19%)</f>
        <v>4626720</v>
      </c>
      <c r="L7" s="43">
        <v>5712000</v>
      </c>
      <c r="M7" s="44">
        <f>AVERAGE(H7,J7,L7)</f>
        <v>4898833.333333333</v>
      </c>
      <c r="N7" s="45">
        <f>_xlfn.STDEV.P(H7,J7,L7)</f>
        <v>1066952.2274008128</v>
      </c>
      <c r="O7" s="46">
        <f>N7/M7</f>
        <v>0.21779720900911365</v>
      </c>
      <c r="P7" s="47">
        <f>M7*F7*E7</f>
        <v>24494166.666666664</v>
      </c>
      <c r="Q7" s="100"/>
      <c r="R7" s="18">
        <v>22500000</v>
      </c>
      <c r="S7" s="96">
        <f>+R7-P7</f>
        <v>-1994166.6666666642</v>
      </c>
      <c r="T7" s="19">
        <v>24395000</v>
      </c>
      <c r="U7" s="96">
        <f>+T7-P7</f>
        <v>-99166.666666664183</v>
      </c>
      <c r="V7" s="19">
        <v>23668344</v>
      </c>
      <c r="W7" s="96">
        <f>+V7-P7</f>
        <v>-825822.66666666418</v>
      </c>
      <c r="X7" s="20">
        <v>24097500</v>
      </c>
      <c r="Y7" s="96">
        <f>+X7-P7</f>
        <v>-396666.66666666418</v>
      </c>
      <c r="Z7" s="103">
        <v>24395000</v>
      </c>
      <c r="AA7" s="96">
        <f>+Z7-P7</f>
        <v>-99166.666666664183</v>
      </c>
      <c r="AB7" s="19">
        <v>23759338</v>
      </c>
      <c r="AC7" s="96">
        <f>+AB7-P7</f>
        <v>-734828.66666666418</v>
      </c>
    </row>
    <row r="8" spans="1:29" ht="34.5" customHeight="1" x14ac:dyDescent="0.2">
      <c r="A8" s="48">
        <v>2</v>
      </c>
      <c r="B8" s="8" t="s">
        <v>34</v>
      </c>
      <c r="C8" s="49" t="s">
        <v>35</v>
      </c>
      <c r="D8" s="50" t="s">
        <v>36</v>
      </c>
      <c r="E8" s="51">
        <v>1</v>
      </c>
      <c r="F8" s="49">
        <v>4</v>
      </c>
      <c r="G8" s="12">
        <f t="shared" ref="G8" si="0">H8-(H8*19%)</f>
        <v>2120580</v>
      </c>
      <c r="H8" s="12">
        <v>2618000</v>
      </c>
      <c r="I8" s="14">
        <f t="shared" ref="I8" si="1">J8-(J8*19%)</f>
        <v>1831410</v>
      </c>
      <c r="J8" s="14">
        <v>2261000</v>
      </c>
      <c r="K8" s="52">
        <f t="shared" ref="K8" si="2">L8-(L8*19%)</f>
        <v>2602530</v>
      </c>
      <c r="L8" s="52">
        <v>3213000</v>
      </c>
      <c r="M8" s="53">
        <f>AVERAGE(H8,J8,L8)</f>
        <v>2697333.3333333335</v>
      </c>
      <c r="N8" s="54">
        <f>_xlfn.STDEV.P(H8,J8,L8)</f>
        <v>392679.96581892937</v>
      </c>
      <c r="O8" s="55">
        <f t="shared" ref="O8:O24" si="3">N8/M8</f>
        <v>0.145580807891348</v>
      </c>
      <c r="P8" s="56">
        <f>M8*F8*E8</f>
        <v>10789333.333333334</v>
      </c>
      <c r="Q8" s="100"/>
      <c r="R8" s="18">
        <v>10000000</v>
      </c>
      <c r="S8" s="96">
        <f>+R8-P8</f>
        <v>-789333.33333333395</v>
      </c>
      <c r="T8" s="19">
        <v>10472000</v>
      </c>
      <c r="U8" s="96">
        <f>+T8-P8</f>
        <v>-317333.33333333395</v>
      </c>
      <c r="V8" s="19">
        <v>10425571</v>
      </c>
      <c r="W8" s="96">
        <f>+V8-P8</f>
        <v>-363762.33333333395</v>
      </c>
      <c r="X8" s="20">
        <v>9996000</v>
      </c>
      <c r="Y8" s="96">
        <f>+X8-P8</f>
        <v>-793333.33333333395</v>
      </c>
      <c r="Z8" s="103">
        <v>10376800</v>
      </c>
      <c r="AA8" s="96">
        <f>+Z8-P8</f>
        <v>-412533.33333333395</v>
      </c>
      <c r="AB8" s="19">
        <v>10465650</v>
      </c>
      <c r="AC8" s="96">
        <f>+AB8-P8</f>
        <v>-323683.33333333395</v>
      </c>
    </row>
    <row r="9" spans="1:29" ht="30" x14ac:dyDescent="0.2">
      <c r="A9" s="48">
        <v>3</v>
      </c>
      <c r="B9" s="8" t="s">
        <v>6</v>
      </c>
      <c r="C9" s="49" t="s">
        <v>6</v>
      </c>
      <c r="D9" s="50" t="s">
        <v>37</v>
      </c>
      <c r="E9" s="51">
        <v>1</v>
      </c>
      <c r="F9" s="49">
        <v>4</v>
      </c>
      <c r="G9" s="12">
        <f>H9-(H9*19%)</f>
        <v>1735020</v>
      </c>
      <c r="H9" s="12">
        <v>2142000</v>
      </c>
      <c r="I9" s="14">
        <f>J9-(J9*19%)</f>
        <v>1253070</v>
      </c>
      <c r="J9" s="15">
        <v>1547000</v>
      </c>
      <c r="K9" s="52">
        <f>L9-(L9*19%)</f>
        <v>1445850</v>
      </c>
      <c r="L9" s="57">
        <v>1785000</v>
      </c>
      <c r="M9" s="53">
        <f>AVERAGE(H9,J9,L9)</f>
        <v>1824666.6666666667</v>
      </c>
      <c r="N9" s="54">
        <f>_xlfn.STDEV.P(H9,J9,L9)</f>
        <v>244521.75545110271</v>
      </c>
      <c r="O9" s="55">
        <f t="shared" si="3"/>
        <v>0.13400900006454294</v>
      </c>
      <c r="P9" s="56">
        <f>M9*F9*E9</f>
        <v>7298666.666666667</v>
      </c>
      <c r="Q9" s="100"/>
      <c r="R9" s="18">
        <v>6800000</v>
      </c>
      <c r="S9" s="96">
        <f>+R9-P9</f>
        <v>-498666.66666666698</v>
      </c>
      <c r="T9" s="19">
        <v>7140000</v>
      </c>
      <c r="U9" s="96">
        <f>+T9-P9</f>
        <v>-158666.66666666698</v>
      </c>
      <c r="V9" s="19">
        <v>7052592</v>
      </c>
      <c r="W9" s="96">
        <f>+V9-P9</f>
        <v>-246074.66666666698</v>
      </c>
      <c r="X9" s="20">
        <v>7140000</v>
      </c>
      <c r="Y9" s="96">
        <f>+X9-P9</f>
        <v>-158666.66666666698</v>
      </c>
      <c r="Z9" s="103">
        <v>6902000</v>
      </c>
      <c r="AA9" s="96">
        <f>+Z9-P9</f>
        <v>-396666.66666666698</v>
      </c>
      <c r="AB9" s="19">
        <v>7079710</v>
      </c>
      <c r="AC9" s="96">
        <f>+AB9-P9</f>
        <v>-218956.66666666698</v>
      </c>
    </row>
    <row r="10" spans="1:29" ht="27.75" customHeight="1" thickBot="1" x14ac:dyDescent="0.25">
      <c r="A10" s="162" t="s">
        <v>7</v>
      </c>
      <c r="B10" s="163"/>
      <c r="C10" s="164"/>
      <c r="D10" s="164"/>
      <c r="E10" s="164"/>
      <c r="F10" s="164"/>
      <c r="G10" s="58">
        <f>SUM(G7:G9)</f>
        <v>8385930</v>
      </c>
      <c r="H10" s="59">
        <f>SUM(H7:H9)</f>
        <v>10353000</v>
      </c>
      <c r="I10" s="58">
        <f t="shared" ref="I10:K10" si="4">SUM(I7:I9)</f>
        <v>5831595</v>
      </c>
      <c r="J10" s="59">
        <f>SUM(J7:J9)</f>
        <v>7199500</v>
      </c>
      <c r="K10" s="58">
        <f t="shared" si="4"/>
        <v>8675100</v>
      </c>
      <c r="L10" s="59">
        <f>SUM(L7:L9)</f>
        <v>10710000</v>
      </c>
      <c r="M10" s="59">
        <f>SUM(M7:M9)</f>
        <v>9420833.3333333321</v>
      </c>
      <c r="N10" s="60" t="s">
        <v>24</v>
      </c>
      <c r="O10" s="60" t="s">
        <v>24</v>
      </c>
      <c r="P10" s="61">
        <f>SUM(P7:P9)</f>
        <v>42582166.666666664</v>
      </c>
      <c r="Q10" s="87"/>
      <c r="R10" s="115">
        <f t="shared" ref="R10:AC10" si="5">SUM(R7:R9)</f>
        <v>39300000</v>
      </c>
      <c r="S10" s="116">
        <f t="shared" si="5"/>
        <v>-3282166.6666666651</v>
      </c>
      <c r="T10" s="115">
        <f t="shared" si="5"/>
        <v>42007000</v>
      </c>
      <c r="U10" s="116">
        <f t="shared" si="5"/>
        <v>-575166.66666666511</v>
      </c>
      <c r="V10" s="115">
        <f t="shared" si="5"/>
        <v>41146507</v>
      </c>
      <c r="W10" s="116">
        <f t="shared" si="5"/>
        <v>-1435659.6666666651</v>
      </c>
      <c r="X10" s="115">
        <f t="shared" si="5"/>
        <v>41233500</v>
      </c>
      <c r="Y10" s="116">
        <f t="shared" si="5"/>
        <v>-1348666.6666666651</v>
      </c>
      <c r="Z10" s="115">
        <f t="shared" si="5"/>
        <v>41673800</v>
      </c>
      <c r="AA10" s="116">
        <f t="shared" si="5"/>
        <v>-908366.66666666511</v>
      </c>
      <c r="AB10" s="115">
        <f t="shared" si="5"/>
        <v>41304698</v>
      </c>
      <c r="AC10" s="116">
        <f t="shared" si="5"/>
        <v>-1277468.6666666651</v>
      </c>
    </row>
    <row r="11" spans="1:29" ht="24.75" customHeight="1" x14ac:dyDescent="0.2">
      <c r="A11" s="140" t="s">
        <v>38</v>
      </c>
      <c r="B11" s="141"/>
      <c r="C11" s="141"/>
      <c r="D11" s="141"/>
      <c r="E11" s="134" t="s">
        <v>1</v>
      </c>
      <c r="F11" s="134"/>
      <c r="G11" s="144"/>
      <c r="H11" s="144"/>
      <c r="I11" s="144"/>
      <c r="J11" s="144"/>
      <c r="K11" s="144"/>
      <c r="L11" s="144"/>
      <c r="M11" s="144"/>
      <c r="N11" s="144"/>
      <c r="O11" s="144"/>
      <c r="P11" s="145"/>
      <c r="Q11" s="24"/>
      <c r="R11" s="177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9"/>
    </row>
    <row r="12" spans="1:29" ht="24.75" customHeight="1" thickBot="1" x14ac:dyDescent="0.25">
      <c r="A12" s="142"/>
      <c r="B12" s="143"/>
      <c r="C12" s="143"/>
      <c r="D12" s="143"/>
      <c r="E12" s="62" t="s">
        <v>8</v>
      </c>
      <c r="F12" s="63" t="s">
        <v>39</v>
      </c>
      <c r="G12" s="146"/>
      <c r="H12" s="146"/>
      <c r="I12" s="146"/>
      <c r="J12" s="146"/>
      <c r="K12" s="146"/>
      <c r="L12" s="146"/>
      <c r="M12" s="146"/>
      <c r="N12" s="146"/>
      <c r="O12" s="146"/>
      <c r="P12" s="147"/>
      <c r="Q12" s="24"/>
      <c r="R12" s="180"/>
      <c r="S12" s="181"/>
      <c r="T12" s="181"/>
      <c r="U12" s="181"/>
      <c r="V12" s="181"/>
      <c r="W12" s="181"/>
      <c r="X12" s="181"/>
      <c r="Y12" s="181"/>
      <c r="Z12" s="181"/>
      <c r="AA12" s="181"/>
      <c r="AB12" s="181"/>
      <c r="AC12" s="182"/>
    </row>
    <row r="13" spans="1:29" ht="29.45" customHeight="1" x14ac:dyDescent="0.2">
      <c r="A13" s="64">
        <v>4</v>
      </c>
      <c r="B13" s="65" t="s">
        <v>12</v>
      </c>
      <c r="C13" s="193" t="s">
        <v>40</v>
      </c>
      <c r="D13" s="193"/>
      <c r="E13" s="66">
        <v>3</v>
      </c>
      <c r="F13" s="67">
        <v>900</v>
      </c>
      <c r="G13" s="68">
        <f>H13-(H13*19%)</f>
        <v>481.95</v>
      </c>
      <c r="H13" s="68">
        <v>595</v>
      </c>
      <c r="I13" s="13">
        <f>J13-(J13*19%)</f>
        <v>2679.6419999999998</v>
      </c>
      <c r="J13" s="13">
        <v>3308.2</v>
      </c>
      <c r="K13" s="69">
        <f>L13-(L13*19%)</f>
        <v>771.12</v>
      </c>
      <c r="L13" s="69">
        <v>952</v>
      </c>
      <c r="M13" s="70">
        <f t="shared" ref="M13:M24" si="6">AVERAGE(H13,J13,L13)</f>
        <v>1618.3999999999999</v>
      </c>
      <c r="N13" s="71">
        <f t="shared" ref="N13:N18" si="7">_xlfn.STDEV.P(H13,J13,L13)</f>
        <v>1203.7248522814505</v>
      </c>
      <c r="O13" s="72">
        <f t="shared" ref="O13:O20" si="8">N13/M13</f>
        <v>0.74377462449422305</v>
      </c>
      <c r="P13" s="73">
        <f>M13*E13*F13</f>
        <v>4369680</v>
      </c>
      <c r="Q13" s="101"/>
      <c r="R13" s="104">
        <v>4320000</v>
      </c>
      <c r="S13" s="105">
        <f t="shared" ref="S13:S24" si="9">+R13-P13</f>
        <v>-49680</v>
      </c>
      <c r="T13" s="17">
        <v>4337550</v>
      </c>
      <c r="U13" s="105">
        <f t="shared" ref="U13:U24" si="10">+T13-P13</f>
        <v>-32130</v>
      </c>
      <c r="V13" s="17">
        <v>4221882</v>
      </c>
      <c r="W13" s="105">
        <f t="shared" ref="W13:W24" si="11">+V13-P13</f>
        <v>-147798</v>
      </c>
      <c r="X13" s="17">
        <v>4337550</v>
      </c>
      <c r="Y13" s="105">
        <f t="shared" ref="Y13:Y24" si="12">+X13-P13</f>
        <v>-32130</v>
      </c>
      <c r="Z13" s="17">
        <v>3213000</v>
      </c>
      <c r="AA13" s="105">
        <f t="shared" ref="AA13:AA24" si="13">+Z13-P13</f>
        <v>-1156680</v>
      </c>
      <c r="AB13" s="17">
        <v>4237947</v>
      </c>
      <c r="AC13" s="106">
        <f t="shared" ref="AC13:AC24" si="14">+AB13-P13</f>
        <v>-131733</v>
      </c>
    </row>
    <row r="14" spans="1:29" ht="29.45" customHeight="1" x14ac:dyDescent="0.2">
      <c r="A14" s="48">
        <v>5</v>
      </c>
      <c r="B14" s="65" t="s">
        <v>12</v>
      </c>
      <c r="C14" s="194" t="s">
        <v>41</v>
      </c>
      <c r="D14" s="194"/>
      <c r="E14" s="66">
        <v>3</v>
      </c>
      <c r="F14" s="67">
        <v>900</v>
      </c>
      <c r="G14" s="12">
        <f t="shared" ref="G14:G15" si="15">H14-(H14*19%)</f>
        <v>1349.46</v>
      </c>
      <c r="H14" s="12">
        <v>1666</v>
      </c>
      <c r="I14" s="14">
        <f t="shared" ref="I14:I15" si="16">J14-(J14*19%)</f>
        <v>2602.5299999999997</v>
      </c>
      <c r="J14" s="14">
        <v>3213</v>
      </c>
      <c r="K14" s="52">
        <f t="shared" ref="K14:K15" si="17">L14-(L14*19%)</f>
        <v>771.12</v>
      </c>
      <c r="L14" s="52">
        <v>952</v>
      </c>
      <c r="M14" s="53">
        <f>AVERAGE(H14,J14,L14)</f>
        <v>1943.6666666666667</v>
      </c>
      <c r="N14" s="10">
        <f t="shared" si="7"/>
        <v>943.69992876737865</v>
      </c>
      <c r="O14" s="11">
        <f t="shared" si="8"/>
        <v>0.48552560217838037</v>
      </c>
      <c r="P14" s="73">
        <f t="shared" ref="P14:P24" si="18">M14*E14*F14</f>
        <v>5247900</v>
      </c>
      <c r="Q14" s="101"/>
      <c r="R14" s="107">
        <v>5086800</v>
      </c>
      <c r="S14" s="96">
        <f t="shared" si="9"/>
        <v>-161100</v>
      </c>
      <c r="T14" s="19">
        <v>5205060</v>
      </c>
      <c r="U14" s="96">
        <f t="shared" si="10"/>
        <v>-42840</v>
      </c>
      <c r="V14" s="19">
        <v>5070114</v>
      </c>
      <c r="W14" s="96">
        <f t="shared" si="11"/>
        <v>-177786</v>
      </c>
      <c r="X14" s="19">
        <v>5140800</v>
      </c>
      <c r="Y14" s="96">
        <f t="shared" si="12"/>
        <v>-107100</v>
      </c>
      <c r="Z14" s="19">
        <v>5179356</v>
      </c>
      <c r="AA14" s="96">
        <f t="shared" si="13"/>
        <v>-68544</v>
      </c>
      <c r="AB14" s="19">
        <v>5089392</v>
      </c>
      <c r="AC14" s="108">
        <f t="shared" si="14"/>
        <v>-158508</v>
      </c>
    </row>
    <row r="15" spans="1:29" ht="29.45" customHeight="1" x14ac:dyDescent="0.2">
      <c r="A15" s="48">
        <v>6</v>
      </c>
      <c r="B15" s="65" t="s">
        <v>12</v>
      </c>
      <c r="C15" s="194" t="s">
        <v>42</v>
      </c>
      <c r="D15" s="194"/>
      <c r="E15" s="66">
        <v>3</v>
      </c>
      <c r="F15" s="67">
        <v>900</v>
      </c>
      <c r="G15" s="12">
        <f t="shared" si="15"/>
        <v>771.12</v>
      </c>
      <c r="H15" s="12">
        <v>952</v>
      </c>
      <c r="I15" s="14">
        <f t="shared" si="16"/>
        <v>1831.4099999999999</v>
      </c>
      <c r="J15" s="14">
        <v>2261</v>
      </c>
      <c r="K15" s="52">
        <f t="shared" si="17"/>
        <v>674.73</v>
      </c>
      <c r="L15" s="52">
        <v>833</v>
      </c>
      <c r="M15" s="53">
        <f>AVERAGE(H15,J15,L15)</f>
        <v>1348.6666666666667</v>
      </c>
      <c r="N15" s="10">
        <f t="shared" si="7"/>
        <v>646.94375506857023</v>
      </c>
      <c r="O15" s="11">
        <f t="shared" si="8"/>
        <v>0.47969136559706144</v>
      </c>
      <c r="P15" s="73">
        <f>M15*E15*F15</f>
        <v>3641400</v>
      </c>
      <c r="Q15" s="101"/>
      <c r="R15" s="107">
        <v>3641400</v>
      </c>
      <c r="S15" s="96">
        <f t="shared" si="9"/>
        <v>0</v>
      </c>
      <c r="T15" s="19">
        <v>3534300</v>
      </c>
      <c r="U15" s="96">
        <f t="shared" si="10"/>
        <v>-107100</v>
      </c>
      <c r="V15" s="19">
        <v>3518235</v>
      </c>
      <c r="W15" s="96">
        <f t="shared" si="11"/>
        <v>-123165</v>
      </c>
      <c r="X15" s="19">
        <v>3534300</v>
      </c>
      <c r="Y15" s="96">
        <f t="shared" si="12"/>
        <v>-107100</v>
      </c>
      <c r="Z15" s="19">
        <v>3595347</v>
      </c>
      <c r="AA15" s="96">
        <f t="shared" si="13"/>
        <v>-46053</v>
      </c>
      <c r="AB15" s="19">
        <v>3531087</v>
      </c>
      <c r="AC15" s="108">
        <f t="shared" si="14"/>
        <v>-110313</v>
      </c>
    </row>
    <row r="16" spans="1:29" ht="29.45" customHeight="1" x14ac:dyDescent="0.2">
      <c r="A16" s="64">
        <v>7</v>
      </c>
      <c r="B16" s="65" t="s">
        <v>12</v>
      </c>
      <c r="C16" s="194" t="s">
        <v>43</v>
      </c>
      <c r="D16" s="194"/>
      <c r="E16" s="66">
        <v>3</v>
      </c>
      <c r="F16" s="67">
        <v>900</v>
      </c>
      <c r="G16" s="68">
        <f>H16-(H16*19%)</f>
        <v>1445.85</v>
      </c>
      <c r="H16" s="68">
        <v>1785</v>
      </c>
      <c r="I16" s="13">
        <f>J16-(J16*19%)</f>
        <v>915.70499999999993</v>
      </c>
      <c r="J16" s="13">
        <v>1130.5</v>
      </c>
      <c r="K16" s="69">
        <f>L16-(L16*19%)</f>
        <v>626.94000000000005</v>
      </c>
      <c r="L16" s="69">
        <v>774</v>
      </c>
      <c r="M16" s="70">
        <f>AVERAGE(H16,J16,L16)</f>
        <v>1229.8333333333333</v>
      </c>
      <c r="N16" s="71">
        <f t="shared" si="7"/>
        <v>418.67296969777686</v>
      </c>
      <c r="O16" s="72">
        <f t="shared" si="8"/>
        <v>0.34043065702488973</v>
      </c>
      <c r="P16" s="73">
        <f>M16*E16*F16</f>
        <v>3320550</v>
      </c>
      <c r="Q16" s="101"/>
      <c r="R16" s="107">
        <v>3320550</v>
      </c>
      <c r="S16" s="96">
        <f t="shared" si="9"/>
        <v>0</v>
      </c>
      <c r="T16" s="19">
        <v>3630690</v>
      </c>
      <c r="U16" s="102">
        <f t="shared" si="10"/>
        <v>310140</v>
      </c>
      <c r="V16" s="19">
        <v>3209787</v>
      </c>
      <c r="W16" s="96">
        <f t="shared" si="11"/>
        <v>-110763</v>
      </c>
      <c r="X16" s="19">
        <v>3277260</v>
      </c>
      <c r="Y16" s="96">
        <f t="shared" si="12"/>
        <v>-43290</v>
      </c>
      <c r="Z16" s="19">
        <v>3277260</v>
      </c>
      <c r="AA16" s="96">
        <f t="shared" si="13"/>
        <v>-43290</v>
      </c>
      <c r="AB16" s="19">
        <v>3222639</v>
      </c>
      <c r="AC16" s="108">
        <f t="shared" si="14"/>
        <v>-97911</v>
      </c>
    </row>
    <row r="17" spans="1:29" ht="29.45" customHeight="1" x14ac:dyDescent="0.2">
      <c r="A17" s="48">
        <v>8</v>
      </c>
      <c r="B17" s="65" t="s">
        <v>12</v>
      </c>
      <c r="C17" s="194" t="s">
        <v>44</v>
      </c>
      <c r="D17" s="194"/>
      <c r="E17" s="66">
        <v>3</v>
      </c>
      <c r="F17" s="67">
        <v>900</v>
      </c>
      <c r="G17" s="12">
        <f t="shared" ref="G17:G18" si="19">H17-(H17*19%)</f>
        <v>1927.8</v>
      </c>
      <c r="H17" s="12">
        <v>2380</v>
      </c>
      <c r="I17" s="14">
        <f t="shared" ref="I17:I18" si="20">J17-(J17*19%)</f>
        <v>1012.095</v>
      </c>
      <c r="J17" s="14">
        <v>1249.5</v>
      </c>
      <c r="K17" s="52">
        <f t="shared" ref="K17:K18" si="21">L17-(L17*19%)</f>
        <v>434.15999999999997</v>
      </c>
      <c r="L17" s="52">
        <v>536</v>
      </c>
      <c r="M17" s="53">
        <f>AVERAGE(H17,J17,L17)</f>
        <v>1388.5</v>
      </c>
      <c r="N17" s="10">
        <f t="shared" si="7"/>
        <v>759.19902967974519</v>
      </c>
      <c r="O17" s="11">
        <f t="shared" si="8"/>
        <v>0.54677639876106965</v>
      </c>
      <c r="P17" s="73">
        <f>M17*E17*F17</f>
        <v>3748950</v>
      </c>
      <c r="Q17" s="101"/>
      <c r="R17" s="107">
        <v>3748950</v>
      </c>
      <c r="S17" s="96">
        <f t="shared" si="9"/>
        <v>0</v>
      </c>
      <c r="T17" s="19">
        <v>3213000</v>
      </c>
      <c r="U17" s="96">
        <f t="shared" si="10"/>
        <v>-535950</v>
      </c>
      <c r="V17" s="19">
        <v>3621051</v>
      </c>
      <c r="W17" s="96">
        <f t="shared" si="11"/>
        <v>-127899</v>
      </c>
      <c r="X17" s="19">
        <v>3727080</v>
      </c>
      <c r="Y17" s="96">
        <f t="shared" si="12"/>
        <v>-21870</v>
      </c>
      <c r="Z17" s="19">
        <v>3701376</v>
      </c>
      <c r="AA17" s="96">
        <f t="shared" si="13"/>
        <v>-47574</v>
      </c>
      <c r="AB17" s="19">
        <v>3637116</v>
      </c>
      <c r="AC17" s="108">
        <f t="shared" si="14"/>
        <v>-111834</v>
      </c>
    </row>
    <row r="18" spans="1:29" ht="29.45" customHeight="1" x14ac:dyDescent="0.2">
      <c r="A18" s="48">
        <v>9</v>
      </c>
      <c r="B18" s="65" t="s">
        <v>12</v>
      </c>
      <c r="C18" s="194" t="s">
        <v>9</v>
      </c>
      <c r="D18" s="194"/>
      <c r="E18" s="66">
        <v>3</v>
      </c>
      <c r="F18" s="67">
        <v>900</v>
      </c>
      <c r="G18" s="12">
        <f t="shared" si="19"/>
        <v>1927.8</v>
      </c>
      <c r="H18" s="12">
        <v>2380</v>
      </c>
      <c r="I18" s="14">
        <f t="shared" si="20"/>
        <v>2024.19</v>
      </c>
      <c r="J18" s="14">
        <v>2499</v>
      </c>
      <c r="K18" s="52">
        <f t="shared" si="21"/>
        <v>1108.8899999999999</v>
      </c>
      <c r="L18" s="52">
        <v>1369</v>
      </c>
      <c r="M18" s="53">
        <f>AVERAGE(H18,J18,L18)</f>
        <v>2082.6666666666665</v>
      </c>
      <c r="N18" s="10">
        <f t="shared" si="7"/>
        <v>506.97161875416873</v>
      </c>
      <c r="O18" s="11">
        <f t="shared" si="8"/>
        <v>0.24342427276928719</v>
      </c>
      <c r="P18" s="73">
        <f>M18*E18*F18</f>
        <v>5623200</v>
      </c>
      <c r="Q18" s="101"/>
      <c r="R18" s="107">
        <v>5623200</v>
      </c>
      <c r="S18" s="96">
        <f t="shared" si="9"/>
        <v>0</v>
      </c>
      <c r="T18" s="19">
        <v>3694950</v>
      </c>
      <c r="U18" s="96">
        <f t="shared" si="10"/>
        <v>-1928250</v>
      </c>
      <c r="V18" s="19">
        <v>5433183</v>
      </c>
      <c r="W18" s="96">
        <f t="shared" si="11"/>
        <v>-190017</v>
      </c>
      <c r="X18" s="19">
        <v>5397840</v>
      </c>
      <c r="Y18" s="96">
        <f t="shared" si="12"/>
        <v>-225360</v>
      </c>
      <c r="Z18" s="19">
        <v>5548851</v>
      </c>
      <c r="AA18" s="96">
        <f t="shared" si="13"/>
        <v>-74349</v>
      </c>
      <c r="AB18" s="19">
        <v>5452461</v>
      </c>
      <c r="AC18" s="108">
        <f t="shared" si="14"/>
        <v>-170739</v>
      </c>
    </row>
    <row r="19" spans="1:29" ht="29.45" customHeight="1" x14ac:dyDescent="0.2">
      <c r="A19" s="64">
        <v>10</v>
      </c>
      <c r="B19" s="65" t="s">
        <v>12</v>
      </c>
      <c r="C19" s="194" t="s">
        <v>45</v>
      </c>
      <c r="D19" s="194"/>
      <c r="E19" s="66">
        <v>3</v>
      </c>
      <c r="F19" s="67">
        <v>900</v>
      </c>
      <c r="G19" s="68">
        <f>H19-(H19*19%)</f>
        <v>963.9</v>
      </c>
      <c r="H19" s="68">
        <v>1190</v>
      </c>
      <c r="I19" s="13">
        <f>J19-(J19*19%)</f>
        <v>1927.8</v>
      </c>
      <c r="J19" s="13">
        <v>2380</v>
      </c>
      <c r="K19" s="69">
        <f>L19-(L19*19%)</f>
        <v>1445.85</v>
      </c>
      <c r="L19" s="69">
        <v>1785</v>
      </c>
      <c r="M19" s="70">
        <f t="shared" si="6"/>
        <v>1785</v>
      </c>
      <c r="N19" s="71">
        <f>_xlfn.STDEV.P(H19,J19,L19)</f>
        <v>485.81546565199699</v>
      </c>
      <c r="O19" s="72">
        <f t="shared" si="8"/>
        <v>0.27216552697590868</v>
      </c>
      <c r="P19" s="73">
        <f t="shared" si="18"/>
        <v>4819500</v>
      </c>
      <c r="Q19" s="101"/>
      <c r="R19" s="107">
        <v>4819500</v>
      </c>
      <c r="S19" s="96">
        <f t="shared" si="9"/>
        <v>0</v>
      </c>
      <c r="T19" s="19">
        <v>4755240</v>
      </c>
      <c r="U19" s="96">
        <f t="shared" si="10"/>
        <v>-64260</v>
      </c>
      <c r="V19" s="19">
        <v>4655637</v>
      </c>
      <c r="W19" s="96">
        <f t="shared" si="11"/>
        <v>-163863</v>
      </c>
      <c r="X19" s="19">
        <v>4819500</v>
      </c>
      <c r="Y19" s="96">
        <f t="shared" si="12"/>
        <v>0</v>
      </c>
      <c r="Z19" s="19">
        <v>4758453</v>
      </c>
      <c r="AA19" s="96">
        <f t="shared" si="13"/>
        <v>-61047</v>
      </c>
      <c r="AB19" s="19">
        <v>4674915</v>
      </c>
      <c r="AC19" s="108">
        <f t="shared" si="14"/>
        <v>-144585</v>
      </c>
    </row>
    <row r="20" spans="1:29" ht="29.45" customHeight="1" x14ac:dyDescent="0.2">
      <c r="A20" s="48">
        <v>11</v>
      </c>
      <c r="B20" s="65" t="s">
        <v>12</v>
      </c>
      <c r="C20" s="194" t="s">
        <v>10</v>
      </c>
      <c r="D20" s="194"/>
      <c r="E20" s="66">
        <v>3</v>
      </c>
      <c r="F20" s="67">
        <v>900</v>
      </c>
      <c r="G20" s="12">
        <f t="shared" ref="G20:G21" si="22">H20-(H20*19%)</f>
        <v>963.9</v>
      </c>
      <c r="H20" s="12">
        <v>1190</v>
      </c>
      <c r="I20" s="14">
        <f t="shared" ref="I20:I21" si="23">J20-(J20*19%)</f>
        <v>1156.68</v>
      </c>
      <c r="J20" s="14">
        <v>1428</v>
      </c>
      <c r="K20" s="52">
        <f t="shared" ref="K20:K21" si="24">L20-(L20*19%)</f>
        <v>1349.46</v>
      </c>
      <c r="L20" s="52">
        <v>1666</v>
      </c>
      <c r="M20" s="53">
        <f t="shared" si="6"/>
        <v>1428</v>
      </c>
      <c r="N20" s="10">
        <f>_xlfn.STDEV.P(H20,J20,L20)</f>
        <v>194.32618626079878</v>
      </c>
      <c r="O20" s="11">
        <f t="shared" si="8"/>
        <v>0.13608276348795434</v>
      </c>
      <c r="P20" s="73">
        <f t="shared" si="18"/>
        <v>3855600</v>
      </c>
      <c r="Q20" s="101"/>
      <c r="R20" s="107">
        <v>3855600</v>
      </c>
      <c r="S20" s="96">
        <f t="shared" si="9"/>
        <v>0</v>
      </c>
      <c r="T20" s="19">
        <v>3791340</v>
      </c>
      <c r="U20" s="96">
        <f t="shared" si="10"/>
        <v>-64260</v>
      </c>
      <c r="V20" s="19">
        <v>3727080</v>
      </c>
      <c r="W20" s="96">
        <f t="shared" si="11"/>
        <v>-128520</v>
      </c>
      <c r="X20" s="19">
        <v>3855600</v>
      </c>
      <c r="Y20" s="96">
        <f t="shared" si="12"/>
        <v>0</v>
      </c>
      <c r="Z20" s="19">
        <v>3804192</v>
      </c>
      <c r="AA20" s="96">
        <f t="shared" si="13"/>
        <v>-51408</v>
      </c>
      <c r="AB20" s="19">
        <v>3739932</v>
      </c>
      <c r="AC20" s="108">
        <f t="shared" si="14"/>
        <v>-115668</v>
      </c>
    </row>
    <row r="21" spans="1:29" ht="29.45" customHeight="1" x14ac:dyDescent="0.2">
      <c r="A21" s="48">
        <v>12</v>
      </c>
      <c r="B21" s="65" t="s">
        <v>12</v>
      </c>
      <c r="C21" s="194" t="s">
        <v>11</v>
      </c>
      <c r="D21" s="194"/>
      <c r="E21" s="66">
        <v>3</v>
      </c>
      <c r="F21" s="67">
        <v>900</v>
      </c>
      <c r="G21" s="12">
        <f t="shared" si="22"/>
        <v>963.9</v>
      </c>
      <c r="H21" s="12">
        <v>1190</v>
      </c>
      <c r="I21" s="14">
        <f t="shared" si="23"/>
        <v>1156.68</v>
      </c>
      <c r="J21" s="14">
        <v>1428</v>
      </c>
      <c r="K21" s="52">
        <f t="shared" si="24"/>
        <v>1253.07</v>
      </c>
      <c r="L21" s="52">
        <v>1547</v>
      </c>
      <c r="M21" s="53">
        <f t="shared" si="6"/>
        <v>1388.3333333333333</v>
      </c>
      <c r="N21" s="10">
        <f>_xlfn.STDEV.P(H21,J21,L21)</f>
        <v>148.41907634203301</v>
      </c>
      <c r="O21" s="11">
        <f>N21/M21</f>
        <v>0.10690449676496976</v>
      </c>
      <c r="P21" s="73">
        <f t="shared" si="18"/>
        <v>3748500</v>
      </c>
      <c r="Q21" s="101"/>
      <c r="R21" s="107">
        <v>3748500</v>
      </c>
      <c r="S21" s="96">
        <f t="shared" si="9"/>
        <v>0</v>
      </c>
      <c r="T21" s="19">
        <v>3694950</v>
      </c>
      <c r="U21" s="96">
        <f t="shared" si="10"/>
        <v>-53550</v>
      </c>
      <c r="V21" s="19">
        <v>3621051</v>
      </c>
      <c r="W21" s="96">
        <f t="shared" si="11"/>
        <v>-127449</v>
      </c>
      <c r="X21" s="19">
        <v>3662820</v>
      </c>
      <c r="Y21" s="96">
        <f t="shared" si="12"/>
        <v>-85680</v>
      </c>
      <c r="Z21" s="19">
        <v>3701376</v>
      </c>
      <c r="AA21" s="96">
        <f t="shared" si="13"/>
        <v>-47124</v>
      </c>
      <c r="AB21" s="19">
        <v>3637116</v>
      </c>
      <c r="AC21" s="108">
        <f t="shared" si="14"/>
        <v>-111384</v>
      </c>
    </row>
    <row r="22" spans="1:29" ht="29.45" customHeight="1" x14ac:dyDescent="0.2">
      <c r="A22" s="64">
        <v>13</v>
      </c>
      <c r="B22" s="65" t="s">
        <v>12</v>
      </c>
      <c r="C22" s="194" t="s">
        <v>46</v>
      </c>
      <c r="D22" s="194"/>
      <c r="E22" s="66">
        <v>3</v>
      </c>
      <c r="F22" s="67">
        <v>900</v>
      </c>
      <c r="G22" s="68">
        <f>H22-(H22*19%)</f>
        <v>963.9</v>
      </c>
      <c r="H22" s="68">
        <v>1190</v>
      </c>
      <c r="I22" s="13">
        <f>J22-(J22*19%)</f>
        <v>771.12</v>
      </c>
      <c r="J22" s="13">
        <v>952</v>
      </c>
      <c r="K22" s="69">
        <f>L22-(L22*19%)</f>
        <v>1590.84</v>
      </c>
      <c r="L22" s="69">
        <v>1964</v>
      </c>
      <c r="M22" s="70">
        <f t="shared" si="6"/>
        <v>1368.6666666666667</v>
      </c>
      <c r="N22" s="71">
        <f t="shared" ref="N22:N24" si="25">_xlfn.STDEV.P(H22,J22,L22)</f>
        <v>432.03189182692932</v>
      </c>
      <c r="O22" s="72">
        <f>N22/M22</f>
        <v>0.31565895652235459</v>
      </c>
      <c r="P22" s="73">
        <f t="shared" si="18"/>
        <v>3695400</v>
      </c>
      <c r="Q22" s="101"/>
      <c r="R22" s="107">
        <v>3695400</v>
      </c>
      <c r="S22" s="96">
        <f t="shared" si="9"/>
        <v>0</v>
      </c>
      <c r="T22" s="19">
        <v>3662820</v>
      </c>
      <c r="U22" s="96">
        <f t="shared" si="10"/>
        <v>-32580</v>
      </c>
      <c r="V22" s="19">
        <v>3569643</v>
      </c>
      <c r="W22" s="96">
        <f t="shared" si="11"/>
        <v>-125757</v>
      </c>
      <c r="X22" s="19">
        <v>3534300</v>
      </c>
      <c r="Y22" s="96">
        <f t="shared" si="12"/>
        <v>-161100</v>
      </c>
      <c r="Z22" s="19">
        <v>3646755</v>
      </c>
      <c r="AA22" s="96">
        <f t="shared" si="13"/>
        <v>-48645</v>
      </c>
      <c r="AB22" s="19">
        <v>3585708</v>
      </c>
      <c r="AC22" s="108">
        <f t="shared" si="14"/>
        <v>-109692</v>
      </c>
    </row>
    <row r="23" spans="1:29" ht="15" x14ac:dyDescent="0.2">
      <c r="A23" s="48">
        <v>14</v>
      </c>
      <c r="B23" s="65" t="s">
        <v>12</v>
      </c>
      <c r="C23" s="194" t="s">
        <v>47</v>
      </c>
      <c r="D23" s="194"/>
      <c r="E23" s="66">
        <v>3</v>
      </c>
      <c r="F23" s="67">
        <v>900</v>
      </c>
      <c r="G23" s="12">
        <f t="shared" ref="G23" si="26">H23-(H23*19%)</f>
        <v>1927.8</v>
      </c>
      <c r="H23" s="12">
        <v>2380</v>
      </c>
      <c r="I23" s="14">
        <f t="shared" ref="I23" si="27">J23-(J23*19%)</f>
        <v>433.755</v>
      </c>
      <c r="J23" s="14">
        <v>535.5</v>
      </c>
      <c r="K23" s="52">
        <f t="shared" ref="K23" si="28">L23-(L23*19%)</f>
        <v>1349.46</v>
      </c>
      <c r="L23" s="52">
        <v>1666</v>
      </c>
      <c r="M23" s="53">
        <f t="shared" si="6"/>
        <v>1527.1666666666667</v>
      </c>
      <c r="N23" s="10">
        <f t="shared" si="25"/>
        <v>759.38619219004033</v>
      </c>
      <c r="O23" s="11">
        <f t="shared" si="3"/>
        <v>0.4972516810149778</v>
      </c>
      <c r="P23" s="73">
        <f t="shared" si="18"/>
        <v>4123350</v>
      </c>
      <c r="Q23" s="87"/>
      <c r="R23" s="109">
        <v>4123350</v>
      </c>
      <c r="S23" s="96">
        <f t="shared" si="9"/>
        <v>0</v>
      </c>
      <c r="T23" s="79">
        <v>4112640</v>
      </c>
      <c r="U23" s="96">
        <f t="shared" si="10"/>
        <v>-10710</v>
      </c>
      <c r="V23" s="79">
        <v>3984120</v>
      </c>
      <c r="W23" s="96">
        <f t="shared" si="11"/>
        <v>-139230</v>
      </c>
      <c r="X23" s="79">
        <v>4112640</v>
      </c>
      <c r="Y23" s="96">
        <f t="shared" si="12"/>
        <v>-10710</v>
      </c>
      <c r="Z23" s="79">
        <v>4070871</v>
      </c>
      <c r="AA23" s="96">
        <f t="shared" si="13"/>
        <v>-52479</v>
      </c>
      <c r="AB23" s="79">
        <v>4000185</v>
      </c>
      <c r="AC23" s="108">
        <f t="shared" si="14"/>
        <v>-123165</v>
      </c>
    </row>
    <row r="24" spans="1:29" ht="29.25" customHeight="1" thickBot="1" x14ac:dyDescent="0.25">
      <c r="A24" s="48">
        <v>15</v>
      </c>
      <c r="B24" s="65" t="s">
        <v>12</v>
      </c>
      <c r="C24" s="194" t="s">
        <v>48</v>
      </c>
      <c r="D24" s="194"/>
      <c r="E24" s="66">
        <v>2</v>
      </c>
      <c r="F24" s="67">
        <v>900</v>
      </c>
      <c r="G24" s="12">
        <f>H24-(H24*19%)</f>
        <v>1927.8</v>
      </c>
      <c r="H24" s="12">
        <v>2380</v>
      </c>
      <c r="I24" s="14">
        <f>J24-(J24*19%)</f>
        <v>771.12</v>
      </c>
      <c r="J24" s="14">
        <v>952</v>
      </c>
      <c r="K24" s="52">
        <f>L24-(L24*19%)</f>
        <v>963.9</v>
      </c>
      <c r="L24" s="52">
        <v>1190</v>
      </c>
      <c r="M24" s="53">
        <f t="shared" si="6"/>
        <v>1507.3333333333333</v>
      </c>
      <c r="N24" s="10">
        <f t="shared" si="25"/>
        <v>624.67129133827041</v>
      </c>
      <c r="O24" s="11">
        <f t="shared" si="3"/>
        <v>0.41442146705325328</v>
      </c>
      <c r="P24" s="73">
        <f t="shared" si="18"/>
        <v>2713200</v>
      </c>
      <c r="Q24" s="24"/>
      <c r="R24" s="110">
        <v>2713200</v>
      </c>
      <c r="S24" s="111">
        <f t="shared" si="9"/>
        <v>0</v>
      </c>
      <c r="T24" s="112">
        <v>2698920</v>
      </c>
      <c r="U24" s="96">
        <f t="shared" si="10"/>
        <v>-14280</v>
      </c>
      <c r="V24" s="112">
        <v>2621808</v>
      </c>
      <c r="W24" s="96">
        <f t="shared" si="11"/>
        <v>-91392</v>
      </c>
      <c r="X24" s="112">
        <v>2656080</v>
      </c>
      <c r="Y24" s="96">
        <f t="shared" si="12"/>
        <v>-57120</v>
      </c>
      <c r="Z24" s="112">
        <v>2677500</v>
      </c>
      <c r="AA24" s="96">
        <f t="shared" si="13"/>
        <v>-35700</v>
      </c>
      <c r="AB24" s="112">
        <v>2632518</v>
      </c>
      <c r="AC24" s="108">
        <f t="shared" si="14"/>
        <v>-80682</v>
      </c>
    </row>
    <row r="25" spans="1:29" ht="29.25" customHeight="1" thickBot="1" x14ac:dyDescent="0.25">
      <c r="A25" s="162" t="s">
        <v>49</v>
      </c>
      <c r="B25" s="163"/>
      <c r="C25" s="164"/>
      <c r="D25" s="164"/>
      <c r="E25" s="164"/>
      <c r="F25" s="164"/>
      <c r="G25" s="74">
        <f t="shared" ref="G25:M25" si="29">SUM(G13:G24)</f>
        <v>15615.179999999998</v>
      </c>
      <c r="H25" s="74">
        <f t="shared" si="29"/>
        <v>19278</v>
      </c>
      <c r="I25" s="74">
        <f t="shared" si="29"/>
        <v>17282.726999999999</v>
      </c>
      <c r="J25" s="74">
        <f t="shared" si="29"/>
        <v>21336.7</v>
      </c>
      <c r="K25" s="74">
        <f t="shared" si="29"/>
        <v>12339.539999999999</v>
      </c>
      <c r="L25" s="74">
        <f t="shared" si="29"/>
        <v>15234</v>
      </c>
      <c r="M25" s="74">
        <f t="shared" si="29"/>
        <v>18616.233333333334</v>
      </c>
      <c r="N25" s="60" t="s">
        <v>24</v>
      </c>
      <c r="O25" s="60" t="s">
        <v>24</v>
      </c>
      <c r="P25" s="61">
        <f>SUM(P13:P24)</f>
        <v>48907230</v>
      </c>
      <c r="Q25" s="24"/>
      <c r="R25" s="117">
        <f>SUM(R13:R24)</f>
        <v>48696450</v>
      </c>
      <c r="S25" s="96">
        <f t="shared" ref="S25:AC25" si="30">SUM(S13:S24)</f>
        <v>-210780</v>
      </c>
      <c r="T25" s="117">
        <f t="shared" si="30"/>
        <v>46331460</v>
      </c>
      <c r="U25" s="96">
        <f t="shared" si="30"/>
        <v>-2575770</v>
      </c>
      <c r="V25" s="117">
        <f t="shared" si="30"/>
        <v>47253591</v>
      </c>
      <c r="W25" s="96">
        <f t="shared" si="30"/>
        <v>-1653639</v>
      </c>
      <c r="X25" s="117">
        <f t="shared" si="30"/>
        <v>48055770</v>
      </c>
      <c r="Y25" s="96">
        <f t="shared" si="30"/>
        <v>-851460</v>
      </c>
      <c r="Z25" s="117">
        <f t="shared" si="30"/>
        <v>47174337</v>
      </c>
      <c r="AA25" s="96">
        <f t="shared" si="30"/>
        <v>-1732893</v>
      </c>
      <c r="AB25" s="117">
        <f t="shared" si="30"/>
        <v>47441016</v>
      </c>
      <c r="AC25" s="108">
        <f t="shared" si="30"/>
        <v>-1466214</v>
      </c>
    </row>
    <row r="26" spans="1:29" x14ac:dyDescent="0.2">
      <c r="A26" s="140" t="s">
        <v>50</v>
      </c>
      <c r="B26" s="141"/>
      <c r="C26" s="141"/>
      <c r="D26" s="141"/>
      <c r="E26" s="134" t="s">
        <v>1</v>
      </c>
      <c r="F26" s="134"/>
      <c r="G26" s="144"/>
      <c r="H26" s="144"/>
      <c r="I26" s="144"/>
      <c r="J26" s="144"/>
      <c r="K26" s="144"/>
      <c r="L26" s="144"/>
      <c r="M26" s="144"/>
      <c r="N26" s="144"/>
      <c r="O26" s="144"/>
      <c r="P26" s="145"/>
      <c r="Q26" s="101"/>
      <c r="R26" s="198"/>
      <c r="S26" s="198"/>
      <c r="T26" s="198"/>
      <c r="U26" s="198"/>
      <c r="V26" s="198"/>
      <c r="W26" s="198"/>
      <c r="X26" s="198"/>
      <c r="Y26" s="198"/>
      <c r="Z26" s="198"/>
      <c r="AA26" s="198"/>
      <c r="AB26" s="198"/>
      <c r="AC26" s="198"/>
    </row>
    <row r="27" spans="1:29" ht="13.5" thickBot="1" x14ac:dyDescent="0.25">
      <c r="A27" s="142"/>
      <c r="B27" s="143"/>
      <c r="C27" s="143"/>
      <c r="D27" s="143"/>
      <c r="E27" s="62" t="s">
        <v>8</v>
      </c>
      <c r="F27" s="63" t="s">
        <v>39</v>
      </c>
      <c r="G27" s="146"/>
      <c r="H27" s="146"/>
      <c r="I27" s="146"/>
      <c r="J27" s="146"/>
      <c r="K27" s="146"/>
      <c r="L27" s="146"/>
      <c r="M27" s="146"/>
      <c r="N27" s="146"/>
      <c r="O27" s="146"/>
      <c r="P27" s="147"/>
      <c r="Q27" s="101"/>
      <c r="R27" s="199"/>
      <c r="S27" s="199"/>
      <c r="T27" s="199"/>
      <c r="U27" s="199"/>
      <c r="V27" s="199"/>
      <c r="W27" s="199"/>
      <c r="X27" s="199"/>
      <c r="Y27" s="199"/>
      <c r="Z27" s="199"/>
      <c r="AA27" s="199"/>
      <c r="AB27" s="199"/>
      <c r="AC27" s="199"/>
    </row>
    <row r="28" spans="1:29" ht="16.5" x14ac:dyDescent="0.2">
      <c r="A28" s="64">
        <v>16</v>
      </c>
      <c r="B28" s="65" t="s">
        <v>12</v>
      </c>
      <c r="C28" s="193" t="s">
        <v>10</v>
      </c>
      <c r="D28" s="193"/>
      <c r="E28" s="75">
        <v>2</v>
      </c>
      <c r="F28" s="76">
        <v>70</v>
      </c>
      <c r="G28" s="68">
        <f>H28-(H28*19%)</f>
        <v>963.9</v>
      </c>
      <c r="H28" s="68">
        <v>1190</v>
      </c>
      <c r="I28" s="13">
        <f>J28-(J28*19%)</f>
        <v>1156.68</v>
      </c>
      <c r="J28" s="13">
        <v>1428</v>
      </c>
      <c r="K28" s="69">
        <f>L28-(L28*19%)</f>
        <v>1349.46</v>
      </c>
      <c r="L28" s="69">
        <v>1666</v>
      </c>
      <c r="M28" s="70">
        <f t="shared" ref="M28:M31" si="31">AVERAGE(H28,J28,L28)</f>
        <v>1428</v>
      </c>
      <c r="N28" s="71">
        <f t="shared" ref="N28:N31" si="32">_xlfn.STDEV.P(H28,J28,L28)</f>
        <v>194.32618626079878</v>
      </c>
      <c r="O28" s="72">
        <f t="shared" ref="O28:O31" si="33">N28/M28</f>
        <v>0.13608276348795434</v>
      </c>
      <c r="P28" s="73">
        <f>M28*E28*F28</f>
        <v>199920</v>
      </c>
      <c r="Q28" s="101"/>
      <c r="R28" s="104">
        <v>199920</v>
      </c>
      <c r="S28" s="105">
        <f t="shared" ref="S28:S35" si="34">+R28-P28</f>
        <v>0</v>
      </c>
      <c r="T28" s="17">
        <v>196588</v>
      </c>
      <c r="U28" s="105">
        <f t="shared" ref="U28:U35" si="35">+T28-P28</f>
        <v>-3332</v>
      </c>
      <c r="V28" s="17">
        <v>229908</v>
      </c>
      <c r="W28" s="131">
        <f t="shared" ref="W28:W35" si="36">+V28-P28</f>
        <v>29988</v>
      </c>
      <c r="X28" s="113">
        <v>199920</v>
      </c>
      <c r="Y28" s="105">
        <f t="shared" ref="Y28:Y35" si="37">+X28-P28</f>
        <v>0</v>
      </c>
      <c r="Z28" s="114">
        <v>197254</v>
      </c>
      <c r="AA28" s="105">
        <f t="shared" ref="AA28:AA35" si="38">+Z28-P28</f>
        <v>-2666</v>
      </c>
      <c r="AB28" s="17">
        <v>193922</v>
      </c>
      <c r="AC28" s="106">
        <f t="shared" ref="AC28:AC35" si="39">+AB28-P28</f>
        <v>-5998</v>
      </c>
    </row>
    <row r="29" spans="1:29" ht="16.5" x14ac:dyDescent="0.2">
      <c r="A29" s="48">
        <v>17</v>
      </c>
      <c r="B29" s="77" t="s">
        <v>12</v>
      </c>
      <c r="C29" s="194" t="s">
        <v>9</v>
      </c>
      <c r="D29" s="194"/>
      <c r="E29" s="75">
        <v>2</v>
      </c>
      <c r="F29" s="76">
        <v>70</v>
      </c>
      <c r="G29" s="12">
        <f t="shared" ref="G29" si="40">H29-(H29*19%)</f>
        <v>1927.8</v>
      </c>
      <c r="H29" s="12">
        <v>2380</v>
      </c>
      <c r="I29" s="14">
        <f t="shared" ref="I29" si="41">J29-(J29*19%)</f>
        <v>2024.19</v>
      </c>
      <c r="J29" s="14">
        <v>2499</v>
      </c>
      <c r="K29" s="52">
        <f t="shared" ref="K29" si="42">L29-(L29*19%)</f>
        <v>1108.8899999999999</v>
      </c>
      <c r="L29" s="52">
        <v>1369</v>
      </c>
      <c r="M29" s="53">
        <f t="shared" si="31"/>
        <v>2082.6666666666665</v>
      </c>
      <c r="N29" s="10">
        <f t="shared" si="32"/>
        <v>506.97161875416873</v>
      </c>
      <c r="O29" s="11">
        <f t="shared" si="33"/>
        <v>0.24342427276928719</v>
      </c>
      <c r="P29" s="73">
        <f>M29*E29*F29</f>
        <v>291573.33333333331</v>
      </c>
      <c r="Q29" s="101"/>
      <c r="R29" s="107">
        <v>291573</v>
      </c>
      <c r="S29" s="96">
        <f t="shared" si="34"/>
        <v>-0.33333333331393078</v>
      </c>
      <c r="T29" s="19">
        <v>191590</v>
      </c>
      <c r="U29" s="96">
        <f t="shared" si="35"/>
        <v>-99983.333333333314</v>
      </c>
      <c r="V29" s="19">
        <v>335199</v>
      </c>
      <c r="W29" s="102">
        <f t="shared" si="36"/>
        <v>43625.666666666686</v>
      </c>
      <c r="X29" s="22">
        <v>279888</v>
      </c>
      <c r="Y29" s="96">
        <f t="shared" si="37"/>
        <v>-11685.333333333314</v>
      </c>
      <c r="Z29" s="97">
        <v>287718</v>
      </c>
      <c r="AA29" s="96">
        <f t="shared" si="38"/>
        <v>-3855.3333333333139</v>
      </c>
      <c r="AB29" s="19">
        <v>282720</v>
      </c>
      <c r="AC29" s="108">
        <f t="shared" si="39"/>
        <v>-8853.3333333333139</v>
      </c>
    </row>
    <row r="30" spans="1:29" ht="16.5" x14ac:dyDescent="0.2">
      <c r="A30" s="48">
        <v>18</v>
      </c>
      <c r="B30" s="77" t="s">
        <v>12</v>
      </c>
      <c r="C30" s="194" t="s">
        <v>51</v>
      </c>
      <c r="D30" s="194"/>
      <c r="E30" s="75">
        <v>2</v>
      </c>
      <c r="F30" s="76">
        <v>70</v>
      </c>
      <c r="G30" s="68">
        <f>H30-(H30*19%)</f>
        <v>481.95</v>
      </c>
      <c r="H30" s="68">
        <v>595</v>
      </c>
      <c r="I30" s="13">
        <f>J30-(J30*19%)</f>
        <v>771.12</v>
      </c>
      <c r="J30" s="13">
        <v>952</v>
      </c>
      <c r="K30" s="69">
        <f>L30-(L30*19%)</f>
        <v>385.56</v>
      </c>
      <c r="L30" s="69">
        <v>476</v>
      </c>
      <c r="M30" s="70">
        <f t="shared" si="31"/>
        <v>674.33333333333337</v>
      </c>
      <c r="N30" s="71">
        <f t="shared" si="32"/>
        <v>202.26110737251381</v>
      </c>
      <c r="O30" s="72">
        <f t="shared" si="33"/>
        <v>0.29994232432898732</v>
      </c>
      <c r="P30" s="73">
        <f>M30*E30*F30</f>
        <v>94406.666666666672</v>
      </c>
      <c r="Q30" s="101"/>
      <c r="R30" s="107">
        <v>94407</v>
      </c>
      <c r="S30" s="96">
        <f t="shared" si="34"/>
        <v>0.33333333332848269</v>
      </c>
      <c r="T30" s="19">
        <v>114954</v>
      </c>
      <c r="U30" s="102">
        <f t="shared" si="35"/>
        <v>20547.333333333328</v>
      </c>
      <c r="V30" s="19">
        <v>108623</v>
      </c>
      <c r="W30" s="102">
        <f t="shared" si="36"/>
        <v>14216.333333333328</v>
      </c>
      <c r="X30" s="21">
        <v>89964</v>
      </c>
      <c r="Y30" s="96">
        <f t="shared" si="37"/>
        <v>-4442.6666666666715</v>
      </c>
      <c r="Z30" s="97">
        <v>93129</v>
      </c>
      <c r="AA30" s="96">
        <f t="shared" si="38"/>
        <v>-1277.6666666666715</v>
      </c>
      <c r="AB30" s="19">
        <v>91630</v>
      </c>
      <c r="AC30" s="108">
        <f t="shared" si="39"/>
        <v>-2776.6666666666715</v>
      </c>
    </row>
    <row r="31" spans="1:29" ht="16.5" x14ac:dyDescent="0.2">
      <c r="A31" s="48">
        <v>19</v>
      </c>
      <c r="B31" s="77" t="s">
        <v>12</v>
      </c>
      <c r="C31" s="194" t="s">
        <v>52</v>
      </c>
      <c r="D31" s="194"/>
      <c r="E31" s="75">
        <v>2</v>
      </c>
      <c r="F31" s="76">
        <v>70</v>
      </c>
      <c r="G31" s="12">
        <f t="shared" ref="G31:G32" si="43">H31-(H31*19%)</f>
        <v>963.9</v>
      </c>
      <c r="H31" s="12">
        <v>1190</v>
      </c>
      <c r="I31" s="14">
        <f t="shared" ref="I31:I32" si="44">J31-(J31*19%)</f>
        <v>771.12</v>
      </c>
      <c r="J31" s="14">
        <v>952</v>
      </c>
      <c r="K31" s="52">
        <f t="shared" ref="K31:K32" si="45">L31-(L31*19%)</f>
        <v>963.9</v>
      </c>
      <c r="L31" s="52">
        <v>1190</v>
      </c>
      <c r="M31" s="53">
        <f t="shared" si="31"/>
        <v>1110.6666666666667</v>
      </c>
      <c r="N31" s="10">
        <f t="shared" si="32"/>
        <v>112.19427594826554</v>
      </c>
      <c r="O31" s="11">
        <f t="shared" si="33"/>
        <v>0.10101525445522107</v>
      </c>
      <c r="P31" s="73">
        <f>M31*E31*F31</f>
        <v>155493.33333333334</v>
      </c>
      <c r="Q31" s="101"/>
      <c r="R31" s="107">
        <v>155493</v>
      </c>
      <c r="S31" s="96">
        <f t="shared" si="34"/>
        <v>-0.33333333334303461</v>
      </c>
      <c r="T31" s="19">
        <v>184926</v>
      </c>
      <c r="U31" s="102">
        <f t="shared" si="35"/>
        <v>29432.666666666657</v>
      </c>
      <c r="V31" s="19">
        <v>178762</v>
      </c>
      <c r="W31" s="102">
        <f t="shared" si="36"/>
        <v>23268.666666666657</v>
      </c>
      <c r="X31" s="22">
        <v>149940</v>
      </c>
      <c r="Y31" s="96">
        <f t="shared" si="37"/>
        <v>-5553.333333333343</v>
      </c>
      <c r="Z31" s="97">
        <v>153439</v>
      </c>
      <c r="AA31" s="96">
        <f t="shared" si="38"/>
        <v>-2054.333333333343</v>
      </c>
      <c r="AB31" s="19">
        <v>150773</v>
      </c>
      <c r="AC31" s="108">
        <f t="shared" si="39"/>
        <v>-4720.333333333343</v>
      </c>
    </row>
    <row r="32" spans="1:29" ht="16.5" x14ac:dyDescent="0.2">
      <c r="A32" s="48">
        <v>20</v>
      </c>
      <c r="B32" s="77" t="s">
        <v>12</v>
      </c>
      <c r="C32" s="194" t="s">
        <v>53</v>
      </c>
      <c r="D32" s="194"/>
      <c r="E32" s="75">
        <v>2</v>
      </c>
      <c r="F32" s="76">
        <v>70</v>
      </c>
      <c r="G32" s="12">
        <f t="shared" si="43"/>
        <v>1927.8</v>
      </c>
      <c r="H32" s="12">
        <v>2380</v>
      </c>
      <c r="I32" s="14">
        <f t="shared" si="44"/>
        <v>1012.095</v>
      </c>
      <c r="J32" s="14">
        <v>1249.5</v>
      </c>
      <c r="K32" s="52">
        <f t="shared" si="45"/>
        <v>434.15999999999997</v>
      </c>
      <c r="L32" s="52">
        <v>536</v>
      </c>
      <c r="M32" s="53">
        <f>AVERAGE(H32,J32,L32)</f>
        <v>1388.5</v>
      </c>
      <c r="N32" s="10">
        <f>_xlfn.STDEV.P(H32,J32,L32)</f>
        <v>759.19902967974519</v>
      </c>
      <c r="O32" s="11">
        <f>N32/M32</f>
        <v>0.54677639876106965</v>
      </c>
      <c r="P32" s="73">
        <f>M32*E32*F32</f>
        <v>194390</v>
      </c>
      <c r="Q32" s="101"/>
      <c r="R32" s="107">
        <v>194390</v>
      </c>
      <c r="S32" s="96">
        <f t="shared" si="34"/>
        <v>0</v>
      </c>
      <c r="T32" s="19">
        <v>191590</v>
      </c>
      <c r="U32" s="96">
        <f t="shared" si="35"/>
        <v>-2800</v>
      </c>
      <c r="V32" s="19">
        <v>223577</v>
      </c>
      <c r="W32" s="102">
        <f t="shared" si="36"/>
        <v>29187</v>
      </c>
      <c r="X32" s="22">
        <v>193256</v>
      </c>
      <c r="Y32" s="96">
        <f t="shared" si="37"/>
        <v>-1134</v>
      </c>
      <c r="Z32" s="97">
        <v>191923</v>
      </c>
      <c r="AA32" s="96">
        <f t="shared" si="38"/>
        <v>-2467</v>
      </c>
      <c r="AB32" s="19">
        <v>188591</v>
      </c>
      <c r="AC32" s="108">
        <f t="shared" si="39"/>
        <v>-5799</v>
      </c>
    </row>
    <row r="33" spans="1:30" ht="16.5" x14ac:dyDescent="0.2">
      <c r="A33" s="48">
        <v>21</v>
      </c>
      <c r="B33" s="77" t="s">
        <v>12</v>
      </c>
      <c r="C33" s="194" t="s">
        <v>54</v>
      </c>
      <c r="D33" s="194"/>
      <c r="E33" s="75">
        <v>2</v>
      </c>
      <c r="F33" s="76">
        <v>70</v>
      </c>
      <c r="G33" s="68">
        <f>H33-(H33*19%)</f>
        <v>963.9</v>
      </c>
      <c r="H33" s="68">
        <v>1190</v>
      </c>
      <c r="I33" s="13">
        <f>J33-(J33*19%)</f>
        <v>1349.46</v>
      </c>
      <c r="J33" s="13">
        <v>1666</v>
      </c>
      <c r="K33" s="69">
        <f>L33-(L33*19%)</f>
        <v>674.73</v>
      </c>
      <c r="L33" s="69">
        <v>833</v>
      </c>
      <c r="M33" s="70">
        <f t="shared" ref="M33:M34" si="46">AVERAGE(H33,J33,L33)</f>
        <v>1229.6666666666667</v>
      </c>
      <c r="N33" s="71">
        <f t="shared" ref="N33:N35" si="47">_xlfn.STDEV.P(H33,J33,L33)</f>
        <v>341.22556892602421</v>
      </c>
      <c r="O33" s="72">
        <f t="shared" ref="O33:O35" si="48">N33/M33</f>
        <v>0.27749436345298795</v>
      </c>
      <c r="P33" s="73">
        <f t="shared" ref="P33:P35" si="49">M33*E33*F33</f>
        <v>172153.33333333334</v>
      </c>
      <c r="Q33" s="101"/>
      <c r="R33" s="107">
        <v>172153</v>
      </c>
      <c r="S33" s="96">
        <f t="shared" si="34"/>
        <v>-0.33333333334303461</v>
      </c>
      <c r="T33" s="19">
        <v>171598</v>
      </c>
      <c r="U33" s="96">
        <f t="shared" si="35"/>
        <v>-555.33333333334303</v>
      </c>
      <c r="V33" s="19">
        <v>197921</v>
      </c>
      <c r="W33" s="102">
        <f t="shared" si="36"/>
        <v>25767.666666666657</v>
      </c>
      <c r="X33" s="22">
        <v>166600</v>
      </c>
      <c r="Y33" s="96">
        <f t="shared" si="37"/>
        <v>-5553.333333333343</v>
      </c>
      <c r="Z33" s="97">
        <v>169932</v>
      </c>
      <c r="AA33" s="96">
        <f t="shared" si="38"/>
        <v>-2221.333333333343</v>
      </c>
      <c r="AB33" s="19">
        <v>167100</v>
      </c>
      <c r="AC33" s="108">
        <f t="shared" si="39"/>
        <v>-5053.333333333343</v>
      </c>
    </row>
    <row r="34" spans="1:30" ht="16.5" x14ac:dyDescent="0.2">
      <c r="A34" s="48">
        <v>22</v>
      </c>
      <c r="B34" s="77" t="s">
        <v>12</v>
      </c>
      <c r="C34" s="194" t="s">
        <v>45</v>
      </c>
      <c r="D34" s="194"/>
      <c r="E34" s="75">
        <v>2</v>
      </c>
      <c r="F34" s="76">
        <v>70</v>
      </c>
      <c r="G34" s="12">
        <f t="shared" ref="G34" si="50">H34-(H34*19%)</f>
        <v>963.9</v>
      </c>
      <c r="H34" s="12">
        <v>1190</v>
      </c>
      <c r="I34" s="14">
        <f>J34-(J34*19%)</f>
        <v>1927.8</v>
      </c>
      <c r="J34" s="14">
        <v>2380</v>
      </c>
      <c r="K34" s="52">
        <f t="shared" ref="K34" si="51">L34-(L34*19%)</f>
        <v>1445.85</v>
      </c>
      <c r="L34" s="52">
        <v>1785</v>
      </c>
      <c r="M34" s="53">
        <f t="shared" si="46"/>
        <v>1785</v>
      </c>
      <c r="N34" s="10">
        <f t="shared" si="47"/>
        <v>485.81546565199699</v>
      </c>
      <c r="O34" s="11">
        <f t="shared" si="48"/>
        <v>0.27216552697590868</v>
      </c>
      <c r="P34" s="73">
        <f t="shared" si="49"/>
        <v>249900</v>
      </c>
      <c r="Q34" s="101"/>
      <c r="R34" s="107">
        <v>249900</v>
      </c>
      <c r="S34" s="96">
        <f t="shared" si="34"/>
        <v>0</v>
      </c>
      <c r="T34" s="19">
        <v>246568</v>
      </c>
      <c r="U34" s="96">
        <f t="shared" si="35"/>
        <v>-3332</v>
      </c>
      <c r="V34" s="19">
        <v>287385</v>
      </c>
      <c r="W34" s="102">
        <f t="shared" si="36"/>
        <v>37485</v>
      </c>
      <c r="X34" s="22">
        <v>249900</v>
      </c>
      <c r="Y34" s="96">
        <f t="shared" si="37"/>
        <v>0</v>
      </c>
      <c r="Z34" s="97">
        <v>246735</v>
      </c>
      <c r="AA34" s="96">
        <f t="shared" si="38"/>
        <v>-3165</v>
      </c>
      <c r="AB34" s="19">
        <v>242403</v>
      </c>
      <c r="AC34" s="108">
        <f t="shared" si="39"/>
        <v>-7497</v>
      </c>
    </row>
    <row r="35" spans="1:30" ht="16.5" x14ac:dyDescent="0.2">
      <c r="A35" s="48">
        <v>23</v>
      </c>
      <c r="B35" s="77" t="s">
        <v>12</v>
      </c>
      <c r="C35" s="194" t="s">
        <v>55</v>
      </c>
      <c r="D35" s="194"/>
      <c r="E35" s="75">
        <v>2</v>
      </c>
      <c r="F35" s="76">
        <f>F34*30%</f>
        <v>21</v>
      </c>
      <c r="G35" s="12">
        <f>H35-(H35*19%)</f>
        <v>2891.7</v>
      </c>
      <c r="H35" s="12">
        <v>3570</v>
      </c>
      <c r="I35" s="14">
        <f t="shared" ref="I35" si="52">J35-(J35*19%)</f>
        <v>771.12</v>
      </c>
      <c r="J35" s="14">
        <v>952</v>
      </c>
      <c r="K35" s="52">
        <f>L35-(L35*19%)</f>
        <v>3277.26</v>
      </c>
      <c r="L35" s="52">
        <v>4046</v>
      </c>
      <c r="M35" s="53">
        <f>AVERAGE(H35,J35,L35)</f>
        <v>2856</v>
      </c>
      <c r="N35" s="10">
        <f t="shared" si="47"/>
        <v>1360.2833038255917</v>
      </c>
      <c r="O35" s="11">
        <f t="shared" si="48"/>
        <v>0.47628967220784024</v>
      </c>
      <c r="P35" s="73">
        <f t="shared" si="49"/>
        <v>119952</v>
      </c>
      <c r="Q35" s="101"/>
      <c r="R35" s="107">
        <v>119952</v>
      </c>
      <c r="S35" s="96">
        <f t="shared" si="34"/>
        <v>0</v>
      </c>
      <c r="T35" s="19">
        <v>119452</v>
      </c>
      <c r="U35" s="96">
        <f t="shared" si="35"/>
        <v>-500</v>
      </c>
      <c r="V35" s="19">
        <v>137945</v>
      </c>
      <c r="W35" s="102">
        <f t="shared" si="36"/>
        <v>17993</v>
      </c>
      <c r="X35" s="22">
        <v>119952</v>
      </c>
      <c r="Y35" s="96">
        <f t="shared" si="37"/>
        <v>0</v>
      </c>
      <c r="Z35" s="97">
        <v>118403</v>
      </c>
      <c r="AA35" s="96">
        <f t="shared" si="38"/>
        <v>-1549</v>
      </c>
      <c r="AB35" s="19">
        <v>116353</v>
      </c>
      <c r="AC35" s="108">
        <f t="shared" si="39"/>
        <v>-3599</v>
      </c>
    </row>
    <row r="36" spans="1:30" ht="15.75" thickBot="1" x14ac:dyDescent="0.25">
      <c r="A36" s="200" t="s">
        <v>56</v>
      </c>
      <c r="B36" s="201"/>
      <c r="C36" s="201"/>
      <c r="D36" s="201"/>
      <c r="E36" s="201"/>
      <c r="F36" s="202"/>
      <c r="G36" s="74">
        <f>SUM(G28:G35)</f>
        <v>11084.849999999999</v>
      </c>
      <c r="H36" s="74">
        <f>SUM(H28:H35)</f>
        <v>13685</v>
      </c>
      <c r="I36" s="74">
        <f t="shared" ref="I36:M36" si="53">SUM(I28:I35)</f>
        <v>9783.5850000000009</v>
      </c>
      <c r="J36" s="74">
        <f t="shared" si="53"/>
        <v>12078.5</v>
      </c>
      <c r="K36" s="74">
        <f t="shared" si="53"/>
        <v>9639.8100000000013</v>
      </c>
      <c r="L36" s="74">
        <f t="shared" si="53"/>
        <v>11901</v>
      </c>
      <c r="M36" s="74">
        <f t="shared" si="53"/>
        <v>12554.833333333334</v>
      </c>
      <c r="N36" s="60" t="s">
        <v>24</v>
      </c>
      <c r="O36" s="60" t="s">
        <v>24</v>
      </c>
      <c r="P36" s="61">
        <f>SUM(P28:P35)</f>
        <v>1477788.6666666667</v>
      </c>
      <c r="Q36" s="101"/>
      <c r="R36" s="118">
        <f t="shared" ref="R36:AC36" si="54">SUM(R28:R35)</f>
        <v>1477788</v>
      </c>
      <c r="S36" s="119">
        <f t="shared" si="54"/>
        <v>-0.66666666667151731</v>
      </c>
      <c r="T36" s="120">
        <f t="shared" si="54"/>
        <v>1417266</v>
      </c>
      <c r="U36" s="119">
        <f t="shared" si="54"/>
        <v>-60522.666666666672</v>
      </c>
      <c r="V36" s="120">
        <f t="shared" si="54"/>
        <v>1699320</v>
      </c>
      <c r="W36" s="119">
        <f t="shared" si="54"/>
        <v>221531.33333333334</v>
      </c>
      <c r="X36" s="120">
        <f t="shared" si="54"/>
        <v>1449420</v>
      </c>
      <c r="Y36" s="119">
        <f t="shared" si="54"/>
        <v>-28368.666666666672</v>
      </c>
      <c r="Z36" s="120">
        <f t="shared" si="54"/>
        <v>1458533</v>
      </c>
      <c r="AA36" s="119">
        <f t="shared" si="54"/>
        <v>-19255.666666666672</v>
      </c>
      <c r="AB36" s="120">
        <f t="shared" si="54"/>
        <v>1433492</v>
      </c>
      <c r="AC36" s="121">
        <f t="shared" si="54"/>
        <v>-44296.666666666672</v>
      </c>
    </row>
    <row r="37" spans="1:30" ht="18.75" thickBot="1" x14ac:dyDescent="0.25">
      <c r="A37" s="195" t="s">
        <v>13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7"/>
      <c r="P37" s="78">
        <f>SUM(P25+P10)</f>
        <v>91489396.666666657</v>
      </c>
      <c r="Q37" s="87"/>
      <c r="R37" s="92"/>
      <c r="S37" s="93"/>
      <c r="T37" s="92"/>
      <c r="U37" s="94"/>
      <c r="V37" s="92"/>
      <c r="W37" s="93"/>
      <c r="X37" s="92"/>
      <c r="Y37" s="93"/>
      <c r="Z37" s="92"/>
      <c r="AA37" s="93"/>
      <c r="AB37" s="92"/>
      <c r="AC37" s="93"/>
      <c r="AD37" s="95"/>
    </row>
    <row r="38" spans="1:30" s="130" customFormat="1" ht="24.75" customHeight="1" thickBot="1" x14ac:dyDescent="0.25">
      <c r="A38" s="122"/>
      <c r="B38" s="123"/>
      <c r="C38" s="123"/>
      <c r="D38" s="123"/>
      <c r="E38" s="123"/>
      <c r="F38" s="123"/>
      <c r="G38" s="124"/>
      <c r="H38" s="124"/>
      <c r="I38" s="124"/>
      <c r="J38" s="124"/>
      <c r="K38" s="124"/>
      <c r="L38" s="124"/>
      <c r="M38" s="124"/>
      <c r="N38" s="124"/>
      <c r="O38" s="124"/>
      <c r="P38" s="125"/>
      <c r="Q38" s="126"/>
      <c r="R38" s="127">
        <f>SUM(R10+R25+R36)</f>
        <v>89474238</v>
      </c>
      <c r="S38" s="128">
        <f>+S36+S25+S10</f>
        <v>-3492947.3333333316</v>
      </c>
      <c r="T38" s="127">
        <f>SUM(T10+T25+T36)</f>
        <v>89755726</v>
      </c>
      <c r="U38" s="128">
        <f>+U36+U25+U10</f>
        <v>-3211459.3333333316</v>
      </c>
      <c r="V38" s="127">
        <f>SUM(V10+V25+V36)</f>
        <v>90099418</v>
      </c>
      <c r="W38" s="128">
        <f>+W36+W25+W10</f>
        <v>-2867767.3333333321</v>
      </c>
      <c r="X38" s="127">
        <f>SUM(X10+X25+X36)</f>
        <v>90738690</v>
      </c>
      <c r="Y38" s="128">
        <f>+Y36+Y25+Y10</f>
        <v>-2228495.3333333316</v>
      </c>
      <c r="Z38" s="127">
        <f>SUM(Z10+Z25+Z36)</f>
        <v>90306670</v>
      </c>
      <c r="AA38" s="128">
        <f>+AA36+AA25+AA10</f>
        <v>-2660515.3333333321</v>
      </c>
      <c r="AB38" s="127">
        <f>SUM(AB10+AB25+AB36)</f>
        <v>90179206</v>
      </c>
      <c r="AC38" s="128">
        <f>+AC36+AC25+AC10</f>
        <v>-2787979.3333333321</v>
      </c>
      <c r="AD38" s="129"/>
    </row>
    <row r="39" spans="1:30" ht="15" x14ac:dyDescent="0.2">
      <c r="R39" s="82"/>
      <c r="S39" s="83"/>
      <c r="T39" s="84"/>
      <c r="U39" s="85"/>
      <c r="V39" s="84"/>
      <c r="W39" s="85"/>
      <c r="X39" s="84"/>
      <c r="Y39" s="85"/>
      <c r="Z39" s="84"/>
      <c r="AA39" s="85"/>
      <c r="AB39" s="86"/>
      <c r="AC39" s="85"/>
    </row>
    <row r="40" spans="1:30" s="5" customFormat="1" x14ac:dyDescent="0.2">
      <c r="A40" s="2"/>
      <c r="B40" s="2"/>
      <c r="C40" s="2"/>
      <c r="D40" s="2"/>
      <c r="E40" s="3"/>
      <c r="F40" s="4"/>
      <c r="P40" s="5">
        <f>P37+P10</f>
        <v>134071563.33333331</v>
      </c>
      <c r="Q40" s="80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</row>
    <row r="41" spans="1:30" s="5" customFormat="1" ht="110.25" x14ac:dyDescent="0.25">
      <c r="A41" s="2"/>
      <c r="B41" s="2"/>
      <c r="C41" s="2"/>
      <c r="D41" s="2"/>
      <c r="E41" s="3"/>
      <c r="F41" s="4"/>
      <c r="P41" s="5">
        <f>P38-P40</f>
        <v>-134071563.33333331</v>
      </c>
      <c r="Q41" s="80"/>
      <c r="R41" s="88"/>
      <c r="S41" s="89"/>
      <c r="T41" s="203" t="s">
        <v>65</v>
      </c>
      <c r="U41" s="85"/>
      <c r="V41" s="204" t="s">
        <v>68</v>
      </c>
      <c r="W41" s="85"/>
      <c r="X41" s="90"/>
      <c r="Y41" s="85"/>
      <c r="Z41" s="90"/>
      <c r="AA41" s="85"/>
      <c r="AB41" s="90"/>
      <c r="AC41" s="85"/>
    </row>
    <row r="42" spans="1:30" ht="110.25" x14ac:dyDescent="0.2">
      <c r="R42" s="91"/>
      <c r="S42" s="91"/>
      <c r="T42" s="203" t="s">
        <v>66</v>
      </c>
      <c r="U42" s="91"/>
      <c r="V42" s="91"/>
      <c r="W42" s="91"/>
      <c r="X42" s="91"/>
      <c r="Y42" s="91"/>
      <c r="Z42" s="91"/>
      <c r="AA42" s="91"/>
      <c r="AB42" s="91"/>
      <c r="AC42" s="91"/>
    </row>
    <row r="43" spans="1:30" ht="94.5" x14ac:dyDescent="0.2">
      <c r="R43" s="16"/>
      <c r="S43" s="16"/>
      <c r="T43" s="203" t="s">
        <v>67</v>
      </c>
      <c r="U43" s="16"/>
      <c r="V43" s="16"/>
      <c r="W43" s="16"/>
      <c r="X43" s="16"/>
      <c r="Y43" s="16"/>
      <c r="Z43" s="16"/>
      <c r="AA43" s="16"/>
      <c r="AB43" s="16"/>
      <c r="AC43" s="16"/>
    </row>
    <row r="44" spans="1:30" x14ac:dyDescent="0.2"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</row>
    <row r="45" spans="1:30" x14ac:dyDescent="0.2"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</row>
  </sheetData>
  <sheetProtection selectLockedCells="1" selectUnlockedCells="1"/>
  <mergeCells count="75">
    <mergeCell ref="A37:O37"/>
    <mergeCell ref="R26:AC27"/>
    <mergeCell ref="C32:D32"/>
    <mergeCell ref="C33:D33"/>
    <mergeCell ref="C34:D34"/>
    <mergeCell ref="C35:D35"/>
    <mergeCell ref="A36:F36"/>
    <mergeCell ref="G26:P27"/>
    <mergeCell ref="C28:D28"/>
    <mergeCell ref="C29:D29"/>
    <mergeCell ref="C30:D30"/>
    <mergeCell ref="C31:D31"/>
    <mergeCell ref="C23:D23"/>
    <mergeCell ref="C24:D24"/>
    <mergeCell ref="A25:F25"/>
    <mergeCell ref="A26:D27"/>
    <mergeCell ref="E26:F26"/>
    <mergeCell ref="C18:D18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R11:AC12"/>
    <mergeCell ref="AB3:AC3"/>
    <mergeCell ref="R4:S4"/>
    <mergeCell ref="T4:U4"/>
    <mergeCell ref="V4:W4"/>
    <mergeCell ref="X4:Y4"/>
    <mergeCell ref="Z4:AA4"/>
    <mergeCell ref="AB4:AC4"/>
    <mergeCell ref="R3:S3"/>
    <mergeCell ref="T3:U3"/>
    <mergeCell ref="V3:W3"/>
    <mergeCell ref="X3:Y3"/>
    <mergeCell ref="Z3:AA3"/>
    <mergeCell ref="R5:R6"/>
    <mergeCell ref="S5:S6"/>
    <mergeCell ref="T5:T6"/>
    <mergeCell ref="A1:P1"/>
    <mergeCell ref="H4:H6"/>
    <mergeCell ref="A5:D5"/>
    <mergeCell ref="A10:F10"/>
    <mergeCell ref="E4:F5"/>
    <mergeCell ref="G3:H3"/>
    <mergeCell ref="G2:L2"/>
    <mergeCell ref="K3:L3"/>
    <mergeCell ref="I3:J3"/>
    <mergeCell ref="M2:P2"/>
    <mergeCell ref="O3:O6"/>
    <mergeCell ref="P3:P6"/>
    <mergeCell ref="E11:F11"/>
    <mergeCell ref="A4:D4"/>
    <mergeCell ref="G4:G6"/>
    <mergeCell ref="A11:D12"/>
    <mergeCell ref="G11:P12"/>
    <mergeCell ref="K4:K6"/>
    <mergeCell ref="L4:L6"/>
    <mergeCell ref="I4:I6"/>
    <mergeCell ref="J4:J6"/>
    <mergeCell ref="M3:M6"/>
    <mergeCell ref="N3:N6"/>
    <mergeCell ref="Z5:Z6"/>
    <mergeCell ref="AA5:AA6"/>
    <mergeCell ref="AB5:AB6"/>
    <mergeCell ref="AC5:AC6"/>
    <mergeCell ref="U5:U6"/>
    <mergeCell ref="V5:V6"/>
    <mergeCell ref="W5:W6"/>
    <mergeCell ref="X5:X6"/>
    <mergeCell ref="Y5:Y6"/>
  </mergeCells>
  <printOptions horizontalCentered="1"/>
  <pageMargins left="0.25" right="0.25" top="0.75" bottom="0.75" header="0.3" footer="0.3"/>
  <pageSetup scale="72" firstPageNumber="0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P38"/>
    </sheetView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A4A3C7209CAB49B6F0741043FB24EF" ma:contentTypeVersion="8" ma:contentTypeDescription="Crear nuevo documento." ma:contentTypeScope="" ma:versionID="308e68bed3517987e9f20d1d81786eb1">
  <xsd:schema xmlns:xsd="http://www.w3.org/2001/XMLSchema" xmlns:xs="http://www.w3.org/2001/XMLSchema" xmlns:p="http://schemas.microsoft.com/office/2006/metadata/properties" xmlns:ns3="24a2d711-0fce-46f6-aba9-099e36fe3079" targetNamespace="http://schemas.microsoft.com/office/2006/metadata/properties" ma:root="true" ma:fieldsID="f20f1ac25dde14634064b3b66cdc76ed" ns3:_="">
    <xsd:import namespace="24a2d711-0fce-46f6-aba9-099e36fe307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a2d711-0fce-46f6-aba9-099e36fe30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D8E557-3EDE-4170-8420-B77F49EAB8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a2d711-0fce-46f6-aba9-099e36fe30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BEB6ED-6603-413E-AF78-2C6ED6AD19E6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24a2d711-0fce-46f6-aba9-099e36fe3079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368A583-58DA-455F-9B8E-B6D2B48984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Para enviar</vt:lpstr>
      <vt:lpstr>Hoja1</vt:lpstr>
      <vt:lpstr>'Para enviar'!Títulos_a_imprimir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Stiven Garzon Cardenas</dc:creator>
  <cp:lastModifiedBy>FAMILIA ROJAS TORRES</cp:lastModifiedBy>
  <dcterms:created xsi:type="dcterms:W3CDTF">2022-10-31T16:54:17Z</dcterms:created>
  <dcterms:modified xsi:type="dcterms:W3CDTF">2022-12-19T21:20:37Z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0x010100FDA4A3C7209CAB49B6F0741043FB24EF</vt:lpwstr>
  </property>
</Properties>
</file>