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perez\Desktop\INFORMES FINALES-IP-012-22-28-12-2022\"/>
    </mc:Choice>
  </mc:AlternateContent>
  <bookViews>
    <workbookView xWindow="0" yWindow="0" windowWidth="17580" windowHeight="12060" activeTab="1"/>
  </bookViews>
  <sheets>
    <sheet name="RESUMEN" sheetId="2" r:id="rId1"/>
    <sheet name="presupuesto" sheetId="1" r:id="rId2"/>
  </sheets>
  <externalReferences>
    <externalReference r:id="rId3"/>
  </externalReferences>
  <definedNames>
    <definedName name="_xlnm._FilterDatabase" localSheetId="1" hidden="1">presupuesto!$I$32:$L$37</definedName>
    <definedName name="_xlnm.Print_Area" localSheetId="1">presupuesto!$A$1:$L$41</definedName>
    <definedName name="DEPENDENCIAS">[1]Listas!$B$2:$B$16</definedName>
    <definedName name="METEVA">[1]Listas!$D$2:$D$7</definedName>
    <definedName name="RESULTADO">[1]Listas!$C$2:$C$4</definedName>
    <definedName name="_xlnm.Print_Titles" localSheetId="1">presupuesto!$B:$H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0" i="1" l="1"/>
  <c r="Q30" i="1"/>
  <c r="W27" i="1"/>
  <c r="V20" i="1" s="1"/>
  <c r="S27" i="1"/>
  <c r="X22" i="1"/>
  <c r="T22" i="1"/>
  <c r="V19" i="1"/>
  <c r="V17" i="1"/>
  <c r="U33" i="1"/>
  <c r="Q33" i="1"/>
  <c r="U32" i="1"/>
  <c r="Q32" i="1"/>
  <c r="O27" i="1"/>
  <c r="N19" i="1" s="1"/>
  <c r="P22" i="1"/>
  <c r="M33" i="1"/>
  <c r="M32" i="1"/>
  <c r="I33" i="1"/>
  <c r="I11" i="1"/>
  <c r="N16" i="1" l="1"/>
  <c r="O16" i="1" s="1"/>
  <c r="N20" i="1"/>
  <c r="P20" i="1" s="1"/>
  <c r="T18" i="1"/>
  <c r="V18" i="1"/>
  <c r="S19" i="1"/>
  <c r="T19" i="1"/>
  <c r="S18" i="1"/>
  <c r="V16" i="1"/>
  <c r="P19" i="1"/>
  <c r="O19" i="1"/>
  <c r="N17" i="1"/>
  <c r="N18" i="1"/>
  <c r="G17" i="2"/>
  <c r="B17" i="2"/>
  <c r="G16" i="2"/>
  <c r="B16" i="2"/>
  <c r="G15" i="2"/>
  <c r="B15" i="2"/>
  <c r="G14" i="2"/>
  <c r="B14" i="2"/>
  <c r="I30" i="1"/>
  <c r="K27" i="1"/>
  <c r="H27" i="1"/>
  <c r="X27" i="1" s="1"/>
  <c r="L22" i="1"/>
  <c r="B22" i="1"/>
  <c r="H20" i="1"/>
  <c r="B20" i="1"/>
  <c r="H19" i="1"/>
  <c r="B19" i="1"/>
  <c r="H18" i="1"/>
  <c r="B18" i="1"/>
  <c r="H17" i="1"/>
  <c r="B17" i="1"/>
  <c r="H16" i="1"/>
  <c r="B16" i="1"/>
  <c r="I32" i="1"/>
  <c r="B2" i="1"/>
  <c r="B1" i="1"/>
  <c r="O20" i="1" l="1"/>
  <c r="P16" i="1"/>
  <c r="P31" i="1" s="1"/>
  <c r="P27" i="1"/>
  <c r="T27" i="1"/>
  <c r="S17" i="1"/>
  <c r="T17" i="1"/>
  <c r="V15" i="1"/>
  <c r="X31" i="1"/>
  <c r="W15" i="1"/>
  <c r="W21" i="1" s="1"/>
  <c r="W23" i="1" s="1"/>
  <c r="T20" i="1"/>
  <c r="S20" i="1"/>
  <c r="T16" i="1"/>
  <c r="T31" i="1" s="1"/>
  <c r="R15" i="1"/>
  <c r="S16" i="1"/>
  <c r="O17" i="1"/>
  <c r="P17" i="1"/>
  <c r="N15" i="1"/>
  <c r="O18" i="1"/>
  <c r="P18" i="1"/>
  <c r="H15" i="1"/>
  <c r="L27" i="1"/>
  <c r="S15" i="1" l="1"/>
  <c r="S21" i="1" s="1"/>
  <c r="S23" i="1" s="1"/>
  <c r="W28" i="1"/>
  <c r="W29" i="1" s="1"/>
  <c r="W31" i="1" s="1"/>
  <c r="O15" i="1"/>
  <c r="O21" i="1" s="1"/>
  <c r="O23" i="1" s="1"/>
  <c r="H21" i="1"/>
  <c r="H23" i="1" s="1"/>
  <c r="H28" i="1" s="1"/>
  <c r="H29" i="1" s="1"/>
  <c r="L31" i="1"/>
  <c r="S28" i="1" l="1"/>
  <c r="S29" i="1" s="1"/>
  <c r="S31" i="1" s="1"/>
  <c r="O28" i="1"/>
  <c r="O29" i="1" s="1"/>
  <c r="K15" i="1"/>
  <c r="K21" i="1" s="1"/>
  <c r="K23" i="1" s="1"/>
  <c r="K28" i="1" s="1"/>
  <c r="J15" i="1"/>
  <c r="O31" i="1" l="1"/>
  <c r="M30" i="1"/>
  <c r="K29" i="1"/>
  <c r="K31" i="1" l="1"/>
</calcChain>
</file>

<file path=xl/sharedStrings.xml><?xml version="1.0" encoding="utf-8"?>
<sst xmlns="http://schemas.openxmlformats.org/spreadsheetml/2006/main" count="95" uniqueCount="68">
  <si>
    <t>CUADRO No. 2 - VERIFICACIÓN DE LAS PROPUESTAS ECONÓMICAS</t>
  </si>
  <si>
    <t>MOVILIZAR</t>
  </si>
  <si>
    <t>INMOVILIZAR</t>
  </si>
  <si>
    <t>PRESUPUESTO OFICIAL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</si>
  <si>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</si>
  <si>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</si>
  <si>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</si>
  <si>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</si>
  <si>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</si>
  <si>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</si>
  <si>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</si>
  <si>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</si>
  <si>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</si>
  <si>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MANTENIMIENTO, LIMPIEZA Y PINTURA</t>
  </si>
  <si>
    <t>1P</t>
  </si>
  <si>
    <t>Limpieza, retiro de basura y escombros del área a intervenir donde esta ubicado el tanque de agua metalico</t>
  </si>
  <si>
    <t>global</t>
  </si>
  <si>
    <t>2P</t>
  </si>
  <si>
    <t>Desmonte, suministro e instalacion,  de piezas en estructura metálica en mal estado. (perfiles en angulo de 4 pulgadas)</t>
  </si>
  <si>
    <t>kg</t>
  </si>
  <si>
    <t>3P</t>
  </si>
  <si>
    <t>Limpieza y pintura de estructura metálica por medio de sandblasting</t>
  </si>
  <si>
    <t>m2</t>
  </si>
  <si>
    <t>4P</t>
  </si>
  <si>
    <t>Suministro e instalación de complementación tubería metálica de llenado del tanque en diámetro 3" (incluye accesorios)</t>
  </si>
  <si>
    <t>m</t>
  </si>
  <si>
    <t>5P</t>
  </si>
  <si>
    <t>Suministro e instalación de complementación tubería metálica de suministro desde el tanque en diámetro 4" (incluye accesorios)</t>
  </si>
  <si>
    <t>SUBTOTAL BÁSICO DE OBRA</t>
  </si>
  <si>
    <t>PROVISIÓN PARA OBRAS COMPLEMENTARIAS Y/O ADICIONALES</t>
  </si>
  <si>
    <t>NO MODIFICAR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</si>
  <si>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</si>
  <si>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</si>
  <si>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</si>
  <si>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</si>
  <si>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</si>
  <si>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</si>
  <si>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 xml:space="preserve">VALOR TOTAL TOTAL DEL CONTRATO </t>
  </si>
  <si>
    <t>VALOR INICIAL DE LA PROPUESTA ECONÓMICA SEGÚN FORMULARIO No. 1</t>
  </si>
  <si>
    <t>NOTAS ACLARATORIAS PARA RECHAZO DE LA PROPUESTA ECONÓMICA</t>
  </si>
  <si>
    <t>NOTAS ACLARATORIAS DE LA PROPUESTA ECONÓMICA</t>
  </si>
  <si>
    <t>*</t>
  </si>
  <si>
    <t>ADMISIBLE</t>
  </si>
  <si>
    <t>SUBDIRECCION DE PROCESOS DE SELECCIÓN CONTRACTUALES</t>
  </si>
  <si>
    <t>DIRECCION JURIDICA</t>
  </si>
  <si>
    <t>MANTENIMIENTO TANQUE METALICO ELEVADO, CARARE-SANTANDER, MANTENIMIENTO SEDES FERREAS BARRANCABERMEJA Y PUERTO WILCHES SANTANDER</t>
  </si>
  <si>
    <t>PROPONENTES = 1</t>
  </si>
  <si>
    <t>P/UNIT SIN AIU</t>
  </si>
  <si>
    <t>VALOR UNITARIO +AIU</t>
  </si>
  <si>
    <t>IP-DTE-SEP-012-2022</t>
  </si>
  <si>
    <t>INSTITUTO NACIONAL DE VÍAS</t>
  </si>
  <si>
    <t>DIRECCIÓN GENERAL</t>
  </si>
  <si>
    <t>SUBDIRECCION DE PROCESOS DE SELECCION CONTRACTUALES</t>
  </si>
  <si>
    <t>CONCURSO DE MÉRITOS ABIERTO</t>
  </si>
  <si>
    <t>CMA-DTE-SPI-39-2022</t>
  </si>
  <si>
    <t>OBJETO: “INTERVENTORIA PARA LOS ESTUDIOS VARIANTE DEL MUNICIPIO DE SOATA DEPARTAMENTO DE BOYACÁ”</t>
  </si>
  <si>
    <t>CUADRO No. 1</t>
  </si>
  <si>
    <t>PROPONENTES QUE PARTICIPAN</t>
  </si>
  <si>
    <t>CONSECUTIVO</t>
  </si>
  <si>
    <t>NÚMERO DE PROPONENTE</t>
  </si>
  <si>
    <t>NOMBRE PROPONENTE</t>
  </si>
  <si>
    <t>ELEGIBLE</t>
  </si>
  <si>
    <t>CONSORCIO FEJO</t>
  </si>
  <si>
    <t>PEDRO DIGNO NAVARRO CASTILLA</t>
  </si>
  <si>
    <t>INGDECOL SAS</t>
  </si>
  <si>
    <t>CONSORCIO PYG RESTAURADORES</t>
  </si>
  <si>
    <t>CORRECCION ARITMETICA POR PRESENTAR VALORES UNITARIOS CON DECIMALES, VALORES INCLUIDO AIU Y EL VALOR TOTAL</t>
  </si>
  <si>
    <t>RECHAZADO POR NO SUBSANAR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</si>
</sst>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;[Red]#,##0.00"/>
    <numFmt numFmtId="165" formatCode="#,##0.0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0.0%"/>
    <numFmt numFmtId="169" formatCode="#,##0.000"/>
    <numFmt numFmtId="170" formatCode="&quot;NN&quot;\ 0"/>
  </numFmts>
  <fonts count="25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 val="double"/>
      <sz val="10"/>
      <name val="Arial"/>
      <family val="2"/>
    </font>
    <font>
      <sz val="8"/>
      <name val="Arial"/>
      <family val="2"/>
    </font>
    <font>
      <b/>
      <sz val="14"/>
      <name val="Romantic"/>
      <charset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b/>
      <sz val="25"/>
      <color rgb="FF0000FF"/>
      <name val="Swis721 BdCnOul BT"/>
      <family val="5"/>
    </font>
    <font>
      <sz val="7"/>
      <name val="Arial"/>
      <family val="2"/>
    </font>
    <font>
      <sz val="5"/>
      <name val="Arial"/>
      <family val="2"/>
    </font>
    <font>
      <i/>
      <sz val="10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9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2"/>
      <color rgb="FF0000FF"/>
      <name val="Swis721 BdCnOul BT"/>
      <family val="5"/>
    </font>
  </fonts>
  <fills count="11">
    <fill>
      <patternFill patternType="none"/>
    </fill>
    <fill>
      <patternFill patternType="gray125"/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D286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</cellStyleXfs>
  <cellXfs count="179">
    <xf numFmtId="0" fontId="0" fillId="0" borderId="0" xfId="0"/>
    <xf numFmtId="0" fontId="2" fillId="0" borderId="0" xfId="0" applyFont="1" applyProtection="1">
      <protection hidden="1"/>
    </xf>
    <xf numFmtId="0" fontId="2" fillId="0" borderId="0" xfId="0" quotePrefix="1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/>
      <protection hidden="1"/>
    </xf>
    <xf numFmtId="164" fontId="2" fillId="0" borderId="0" xfId="0" applyNumberFormat="1" applyFont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6" fillId="0" borderId="0" xfId="0" quotePrefix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2" xfId="0" quotePrefix="1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4" fillId="0" borderId="14" xfId="0" quotePrefix="1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Continuous" vertical="center" wrapText="1"/>
      <protection hidden="1"/>
    </xf>
    <xf numFmtId="0" fontId="4" fillId="4" borderId="17" xfId="0" applyFont="1" applyFill="1" applyBorder="1" applyAlignment="1" applyProtection="1">
      <alignment horizontal="centerContinuous" vertical="center" wrapText="1"/>
      <protection hidden="1"/>
    </xf>
    <xf numFmtId="165" fontId="4" fillId="4" borderId="17" xfId="0" applyNumberFormat="1" applyFont="1" applyFill="1" applyBorder="1" applyAlignment="1" applyProtection="1">
      <alignment horizontal="centerContinuous" vertical="center" wrapText="1"/>
      <protection hidden="1"/>
    </xf>
    <xf numFmtId="167" fontId="4" fillId="4" borderId="17" xfId="1" applyNumberFormat="1" applyFont="1" applyFill="1" applyBorder="1" applyAlignment="1" applyProtection="1">
      <alignment vertical="center" wrapText="1"/>
      <protection hidden="1"/>
    </xf>
    <xf numFmtId="0" fontId="4" fillId="6" borderId="18" xfId="0" applyFont="1" applyFill="1" applyBorder="1" applyAlignment="1" applyProtection="1">
      <alignment horizontal="centerContinuous" vertical="center" wrapText="1"/>
      <protection hidden="1"/>
    </xf>
    <xf numFmtId="167" fontId="4" fillId="6" borderId="19" xfId="1" applyNumberFormat="1" applyFont="1" applyFill="1" applyBorder="1" applyAlignment="1" applyProtection="1">
      <alignment vertical="center" wrapText="1"/>
      <protection hidden="1"/>
    </xf>
    <xf numFmtId="0" fontId="4" fillId="6" borderId="20" xfId="0" applyFont="1" applyFill="1" applyBorder="1" applyAlignment="1" applyProtection="1">
      <alignment horizontal="centerContinuous" vertical="center" wrapText="1"/>
      <protection hidden="1"/>
    </xf>
    <xf numFmtId="0" fontId="1" fillId="0" borderId="21" xfId="0" applyFont="1" applyBorder="1" applyAlignment="1" applyProtection="1">
      <alignment horizontal="center" vertical="center" wrapText="1"/>
      <protection hidden="1"/>
    </xf>
    <xf numFmtId="0" fontId="1" fillId="0" borderId="22" xfId="0" applyFont="1" applyBorder="1" applyAlignment="1" applyProtection="1">
      <alignment horizontal="center" vertical="center" wrapText="1"/>
      <protection hidden="1"/>
    </xf>
    <xf numFmtId="0" fontId="1" fillId="0" borderId="22" xfId="0" applyFont="1" applyBorder="1" applyAlignment="1" applyProtection="1">
      <alignment horizontal="justify" vertical="center" wrapText="1"/>
      <protection hidden="1"/>
    </xf>
    <xf numFmtId="165" fontId="1" fillId="0" borderId="22" xfId="0" applyNumberFormat="1" applyFont="1" applyBorder="1" applyAlignment="1" applyProtection="1">
      <alignment horizontal="right" vertical="center"/>
      <protection hidden="1"/>
    </xf>
    <xf numFmtId="4" fontId="1" fillId="0" borderId="22" xfId="0" applyNumberFormat="1" applyFont="1" applyBorder="1" applyAlignment="1" applyProtection="1">
      <alignment horizontal="right" vertical="center"/>
      <protection hidden="1"/>
    </xf>
    <xf numFmtId="4" fontId="1" fillId="0" borderId="23" xfId="1" applyNumberFormat="1" applyFont="1" applyFill="1" applyBorder="1" applyAlignment="1" applyProtection="1">
      <alignment vertical="center"/>
      <protection hidden="1"/>
    </xf>
    <xf numFmtId="4" fontId="1" fillId="0" borderId="24" xfId="0" applyNumberFormat="1" applyFont="1" applyBorder="1" applyAlignment="1" applyProtection="1">
      <alignment horizontal="right" vertical="center"/>
      <protection hidden="1"/>
    </xf>
    <xf numFmtId="164" fontId="1" fillId="0" borderId="22" xfId="0" applyNumberFormat="1" applyFont="1" applyBorder="1" applyAlignment="1" applyProtection="1">
      <alignment horizontal="right" vertical="center"/>
      <protection hidden="1"/>
    </xf>
    <xf numFmtId="3" fontId="1" fillId="0" borderId="25" xfId="1" applyNumberFormat="1" applyFont="1" applyFill="1" applyBorder="1" applyAlignment="1" applyProtection="1">
      <alignment horizontal="center" vertical="center"/>
      <protection hidden="1"/>
    </xf>
    <xf numFmtId="0" fontId="4" fillId="4" borderId="26" xfId="0" applyFont="1" applyFill="1" applyBorder="1" applyAlignment="1" applyProtection="1">
      <alignment horizontal="right" vertical="center"/>
      <protection hidden="1"/>
    </xf>
    <xf numFmtId="0" fontId="4" fillId="4" borderId="27" xfId="0" applyFont="1" applyFill="1" applyBorder="1" applyAlignment="1" applyProtection="1">
      <alignment horizontal="right" vertical="center"/>
      <protection hidden="1"/>
    </xf>
    <xf numFmtId="0" fontId="4" fillId="4" borderId="27" xfId="0" quotePrefix="1" applyFont="1" applyFill="1" applyBorder="1" applyAlignment="1" applyProtection="1">
      <alignment horizontal="right" vertical="center"/>
      <protection hidden="1"/>
    </xf>
    <xf numFmtId="4" fontId="11" fillId="4" borderId="27" xfId="0" applyNumberFormat="1" applyFont="1" applyFill="1" applyBorder="1" applyAlignment="1" applyProtection="1">
      <alignment horizontal="right" vertical="center"/>
      <protection hidden="1"/>
    </xf>
    <xf numFmtId="4" fontId="4" fillId="4" borderId="27" xfId="0" applyNumberFormat="1" applyFont="1" applyFill="1" applyBorder="1" applyAlignment="1" applyProtection="1">
      <alignment horizontal="right" vertical="center"/>
      <protection hidden="1"/>
    </xf>
    <xf numFmtId="4" fontId="4" fillId="4" borderId="28" xfId="1" applyNumberFormat="1" applyFont="1" applyFill="1" applyBorder="1" applyAlignment="1" applyProtection="1">
      <alignment horizontal="right" vertical="center"/>
      <protection hidden="1"/>
    </xf>
    <xf numFmtId="3" fontId="1" fillId="0" borderId="29" xfId="0" applyNumberFormat="1" applyFont="1" applyBorder="1" applyAlignment="1" applyProtection="1">
      <alignment horizontal="centerContinuous" vertical="center"/>
      <protection hidden="1"/>
    </xf>
    <xf numFmtId="4" fontId="4" fillId="6" borderId="19" xfId="1" applyNumberFormat="1" applyFont="1" applyFill="1" applyBorder="1" applyAlignment="1" applyProtection="1">
      <alignment horizontal="right" vertical="center"/>
      <protection hidden="1"/>
    </xf>
    <xf numFmtId="3" fontId="1" fillId="0" borderId="30" xfId="0" applyNumberFormat="1" applyFont="1" applyBorder="1" applyAlignment="1" applyProtection="1">
      <alignment horizontal="center" vertical="center"/>
      <protection hidden="1"/>
    </xf>
    <xf numFmtId="4" fontId="4" fillId="0" borderId="33" xfId="1" applyNumberFormat="1" applyFont="1" applyFill="1" applyBorder="1" applyAlignment="1" applyProtection="1">
      <alignment horizontal="right" vertical="center"/>
      <protection hidden="1"/>
    </xf>
    <xf numFmtId="4" fontId="1" fillId="0" borderId="35" xfId="0" applyNumberFormat="1" applyFont="1" applyBorder="1" applyAlignment="1" applyProtection="1">
      <alignment horizontal="right" vertical="center"/>
      <protection hidden="1"/>
    </xf>
    <xf numFmtId="3" fontId="1" fillId="0" borderId="36" xfId="1" applyNumberFormat="1" applyFont="1" applyFill="1" applyBorder="1" applyAlignment="1" applyProtection="1">
      <alignment horizontal="center" vertical="center"/>
      <protection hidden="1"/>
    </xf>
    <xf numFmtId="0" fontId="4" fillId="4" borderId="35" xfId="0" applyFont="1" applyFill="1" applyBorder="1" applyAlignment="1" applyProtection="1">
      <alignment horizontal="right" vertical="center"/>
      <protection hidden="1"/>
    </xf>
    <xf numFmtId="0" fontId="4" fillId="4" borderId="31" xfId="0" applyFont="1" applyFill="1" applyBorder="1" applyAlignment="1" applyProtection="1">
      <alignment horizontal="right" vertical="center"/>
      <protection hidden="1"/>
    </xf>
    <xf numFmtId="0" fontId="4" fillId="4" borderId="31" xfId="0" quotePrefix="1" applyFont="1" applyFill="1" applyBorder="1" applyAlignment="1" applyProtection="1">
      <alignment horizontal="right" vertical="center"/>
      <protection hidden="1"/>
    </xf>
    <xf numFmtId="4" fontId="4" fillId="4" borderId="31" xfId="0" applyNumberFormat="1" applyFont="1" applyFill="1" applyBorder="1" applyAlignment="1" applyProtection="1">
      <alignment horizontal="right" vertical="center"/>
      <protection hidden="1"/>
    </xf>
    <xf numFmtId="168" fontId="4" fillId="4" borderId="33" xfId="1" applyNumberFormat="1" applyFont="1" applyFill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centerContinuous" vertical="center"/>
      <protection hidden="1"/>
    </xf>
    <xf numFmtId="168" fontId="4" fillId="0" borderId="22" xfId="0" applyNumberFormat="1" applyFont="1" applyBorder="1" applyAlignment="1" applyProtection="1">
      <alignment horizontal="right" vertic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3" fontId="11" fillId="0" borderId="34" xfId="0" applyNumberFormat="1" applyFont="1" applyBorder="1" applyAlignment="1" applyProtection="1">
      <alignment horizontal="centerContinuous" vertical="center"/>
      <protection hidden="1"/>
    </xf>
    <xf numFmtId="3" fontId="1" fillId="8" borderId="2" xfId="0" applyNumberFormat="1" applyFont="1" applyFill="1" applyBorder="1" applyAlignment="1" applyProtection="1">
      <alignment horizontal="centerContinuous" vertical="center"/>
      <protection hidden="1"/>
    </xf>
    <xf numFmtId="3" fontId="1" fillId="0" borderId="3" xfId="1" applyNumberFormat="1" applyFont="1" applyFill="1" applyBorder="1" applyAlignment="1" applyProtection="1">
      <alignment horizontal="center" vertical="center"/>
      <protection hidden="1"/>
    </xf>
    <xf numFmtId="169" fontId="1" fillId="0" borderId="2" xfId="0" applyNumberFormat="1" applyFont="1" applyBorder="1" applyAlignment="1" applyProtection="1">
      <alignment horizontal="centerContinuous" vertical="center"/>
      <protection hidden="1"/>
    </xf>
    <xf numFmtId="168" fontId="4" fillId="6" borderId="22" xfId="0" applyNumberFormat="1" applyFont="1" applyFill="1" applyBorder="1" applyAlignment="1" applyProtection="1">
      <alignment horizontal="right" vertical="center"/>
      <protection hidden="1"/>
    </xf>
    <xf numFmtId="4" fontId="4" fillId="4" borderId="33" xfId="1" applyNumberFormat="1" applyFont="1" applyFill="1" applyBorder="1" applyAlignment="1" applyProtection="1">
      <alignment horizontal="right" vertical="center"/>
      <protection hidden="1"/>
    </xf>
    <xf numFmtId="4" fontId="4" fillId="6" borderId="22" xfId="1" applyNumberFormat="1" applyFont="1" applyFill="1" applyBorder="1" applyAlignment="1" applyProtection="1">
      <alignment horizontal="right" vertical="center"/>
      <protection hidden="1"/>
    </xf>
    <xf numFmtId="3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4" fillId="4" borderId="37" xfId="0" applyFont="1" applyFill="1" applyBorder="1" applyAlignment="1" applyProtection="1">
      <alignment horizontal="right" vertical="center"/>
      <protection hidden="1"/>
    </xf>
    <xf numFmtId="0" fontId="4" fillId="4" borderId="38" xfId="0" applyFont="1" applyFill="1" applyBorder="1" applyAlignment="1" applyProtection="1">
      <alignment horizontal="right" vertical="center"/>
      <protection hidden="1"/>
    </xf>
    <xf numFmtId="0" fontId="4" fillId="4" borderId="38" xfId="0" quotePrefix="1" applyFont="1" applyFill="1" applyBorder="1" applyAlignment="1" applyProtection="1">
      <alignment horizontal="right" vertical="center"/>
      <protection hidden="1"/>
    </xf>
    <xf numFmtId="4" fontId="4" fillId="4" borderId="38" xfId="0" applyNumberFormat="1" applyFont="1" applyFill="1" applyBorder="1" applyAlignment="1" applyProtection="1">
      <alignment horizontal="right" vertical="center"/>
      <protection hidden="1"/>
    </xf>
    <xf numFmtId="4" fontId="4" fillId="4" borderId="39" xfId="1" applyNumberFormat="1" applyFont="1" applyFill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right" vertical="center"/>
      <protection hidden="1"/>
    </xf>
    <xf numFmtId="4" fontId="4" fillId="6" borderId="40" xfId="1" applyNumberFormat="1" applyFont="1" applyFill="1" applyBorder="1" applyAlignment="1" applyProtection="1">
      <alignment horizontal="right" vertical="center"/>
      <protection hidden="1"/>
    </xf>
    <xf numFmtId="3" fontId="1" fillId="0" borderId="3" xfId="0" applyNumberFormat="1" applyFont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centerContinuous" vertical="center" wrapText="1"/>
      <protection hidden="1"/>
    </xf>
    <xf numFmtId="164" fontId="4" fillId="9" borderId="22" xfId="0" applyNumberFormat="1" applyFont="1" applyFill="1" applyBorder="1" applyAlignment="1" applyProtection="1">
      <alignment horizontal="right" vertical="center"/>
      <protection hidden="1"/>
    </xf>
    <xf numFmtId="0" fontId="12" fillId="10" borderId="7" xfId="0" applyFont="1" applyFill="1" applyBorder="1" applyAlignment="1" applyProtection="1">
      <alignment horizontal="centerContinuous" vertical="center"/>
      <protection hidden="1"/>
    </xf>
    <xf numFmtId="0" fontId="13" fillId="10" borderId="8" xfId="0" applyFont="1" applyFill="1" applyBorder="1" applyAlignment="1" applyProtection="1">
      <alignment horizontal="centerContinuous"/>
      <protection hidden="1"/>
    </xf>
    <xf numFmtId="0" fontId="12" fillId="10" borderId="41" xfId="0" applyFont="1" applyFill="1" applyBorder="1" applyAlignment="1" applyProtection="1">
      <alignment horizontal="centerContinuous" vertical="center"/>
      <protection hidden="1"/>
    </xf>
    <xf numFmtId="0" fontId="13" fillId="10" borderId="42" xfId="0" applyFont="1" applyFill="1" applyBorder="1" applyAlignment="1" applyProtection="1">
      <alignment horizontal="centerContinuous"/>
      <protection hidden="1"/>
    </xf>
    <xf numFmtId="3" fontId="13" fillId="10" borderId="8" xfId="0" applyNumberFormat="1" applyFont="1" applyFill="1" applyBorder="1" applyAlignment="1" applyProtection="1">
      <alignment horizontal="centerContinuous" vertical="center"/>
      <protection hidden="1"/>
    </xf>
    <xf numFmtId="164" fontId="12" fillId="0" borderId="7" xfId="3" applyNumberFormat="1" applyFont="1" applyFill="1" applyBorder="1" applyAlignment="1" applyProtection="1">
      <alignment horizontal="center" vertical="center"/>
      <protection hidden="1"/>
    </xf>
    <xf numFmtId="0" fontId="13" fillId="0" borderId="43" xfId="0" applyFont="1" applyBorder="1" applyProtection="1">
      <protection hidden="1"/>
    </xf>
    <xf numFmtId="164" fontId="12" fillId="0" borderId="44" xfId="3" applyNumberFormat="1" applyFont="1" applyFill="1" applyBorder="1" applyAlignment="1" applyProtection="1">
      <alignment horizontal="center" vertical="center"/>
      <protection hidden="1"/>
    </xf>
    <xf numFmtId="3" fontId="1" fillId="0" borderId="45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3" fontId="11" fillId="7" borderId="34" xfId="0" applyNumberFormat="1" applyFont="1" applyFill="1" applyBorder="1" applyAlignment="1" applyProtection="1">
      <alignment horizontal="center" vertical="center"/>
      <protection hidden="1"/>
    </xf>
    <xf numFmtId="0" fontId="2" fillId="0" borderId="0" xfId="4" applyFont="1" applyProtection="1">
      <protection hidden="1"/>
    </xf>
    <xf numFmtId="1" fontId="4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centerContinuous" vertical="center" wrapText="1"/>
    </xf>
    <xf numFmtId="0" fontId="2" fillId="0" borderId="0" xfId="4" applyFont="1" applyAlignment="1" applyProtection="1">
      <alignment horizontal="centerContinuous"/>
      <protection hidden="1"/>
    </xf>
    <xf numFmtId="0" fontId="19" fillId="0" borderId="0" xfId="4" applyFont="1" applyAlignment="1" applyProtection="1">
      <alignment horizontal="centerContinuous" vertical="center" wrapText="1"/>
      <protection locked="0"/>
    </xf>
    <xf numFmtId="1" fontId="4" fillId="0" borderId="0" xfId="2" applyNumberFormat="1" applyFont="1" applyAlignment="1">
      <alignment vertical="center" wrapText="1"/>
    </xf>
    <xf numFmtId="1" fontId="5" fillId="0" borderId="0" xfId="2" applyNumberFormat="1" applyFont="1" applyAlignment="1">
      <alignment horizontal="centerContinuous" vertical="center" wrapText="1"/>
    </xf>
    <xf numFmtId="1" fontId="20" fillId="0" borderId="0" xfId="2" applyNumberFormat="1" applyFont="1" applyAlignment="1">
      <alignment horizontal="centerContinuous" vertical="center" wrapText="1"/>
    </xf>
    <xf numFmtId="0" fontId="1" fillId="0" borderId="0" xfId="4" applyProtection="1">
      <protection hidden="1"/>
    </xf>
    <xf numFmtId="0" fontId="8" fillId="0" borderId="2" xfId="4" applyFont="1" applyBorder="1" applyAlignment="1" applyProtection="1">
      <alignment horizontal="centerContinuous"/>
      <protection hidden="1"/>
    </xf>
    <xf numFmtId="0" fontId="8" fillId="0" borderId="0" xfId="4" applyFont="1" applyAlignment="1" applyProtection="1">
      <alignment horizontal="centerContinuous"/>
      <protection hidden="1"/>
    </xf>
    <xf numFmtId="0" fontId="8" fillId="0" borderId="0" xfId="4" applyFont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/>
      <protection hidden="1"/>
    </xf>
    <xf numFmtId="0" fontId="1" fillId="0" borderId="2" xfId="4" applyBorder="1" applyProtection="1">
      <protection hidden="1"/>
    </xf>
    <xf numFmtId="1" fontId="21" fillId="0" borderId="34" xfId="4" applyNumberFormat="1" applyFont="1" applyBorder="1" applyAlignment="1" applyProtection="1">
      <alignment horizontal="center" vertical="center"/>
      <protection hidden="1"/>
    </xf>
    <xf numFmtId="1" fontId="21" fillId="0" borderId="24" xfId="4" applyNumberFormat="1" applyFont="1" applyBorder="1" applyAlignment="1" applyProtection="1">
      <alignment horizontal="center" vertical="center"/>
      <protection hidden="1"/>
    </xf>
    <xf numFmtId="170" fontId="21" fillId="0" borderId="22" xfId="4" applyNumberFormat="1" applyFont="1" applyBorder="1" applyAlignment="1" applyProtection="1">
      <alignment horizontal="center" vertical="center" wrapText="1"/>
      <protection locked="0"/>
    </xf>
    <xf numFmtId="0" fontId="21" fillId="0" borderId="22" xfId="4" applyFont="1" applyBorder="1" applyAlignment="1" applyProtection="1">
      <alignment horizontal="center" vertical="center"/>
      <protection hidden="1"/>
    </xf>
    <xf numFmtId="0" fontId="1" fillId="0" borderId="0" xfId="4" applyAlignment="1" applyProtection="1">
      <alignment horizontal="center" vertical="center"/>
      <protection hidden="1"/>
    </xf>
    <xf numFmtId="0" fontId="1" fillId="0" borderId="43" xfId="4" applyBorder="1" applyProtection="1">
      <protection hidden="1"/>
    </xf>
    <xf numFmtId="0" fontId="1" fillId="0" borderId="0" xfId="4" applyAlignment="1" applyProtection="1">
      <alignment horizontal="center"/>
      <protection hidden="1"/>
    </xf>
    <xf numFmtId="0" fontId="4" fillId="4" borderId="43" xfId="4" applyFont="1" applyFill="1" applyBorder="1" applyAlignment="1" applyProtection="1">
      <alignment vertical="center" wrapText="1"/>
      <protection hidden="1"/>
    </xf>
    <xf numFmtId="0" fontId="4" fillId="4" borderId="53" xfId="4" applyFont="1" applyFill="1" applyBorder="1" applyAlignment="1" applyProtection="1">
      <alignment vertical="center" wrapText="1"/>
      <protection hidden="1"/>
    </xf>
    <xf numFmtId="3" fontId="4" fillId="4" borderId="1" xfId="4" applyNumberFormat="1" applyFont="1" applyFill="1" applyBorder="1" applyAlignment="1" applyProtection="1">
      <alignment horizontal="right"/>
      <protection hidden="1"/>
    </xf>
    <xf numFmtId="0" fontId="1" fillId="4" borderId="53" xfId="4" applyFill="1" applyBorder="1" applyAlignment="1" applyProtection="1">
      <alignment horizontal="center"/>
      <protection hidden="1"/>
    </xf>
    <xf numFmtId="0" fontId="22" fillId="0" borderId="0" xfId="4" applyFont="1" applyProtection="1">
      <protection hidden="1"/>
    </xf>
    <xf numFmtId="0" fontId="23" fillId="0" borderId="0" xfId="0" quotePrefix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Alignment="1" applyProtection="1">
      <alignment horizontal="centerContinuous" vertical="center"/>
      <protection hidden="1"/>
    </xf>
    <xf numFmtId="0" fontId="8" fillId="4" borderId="54" xfId="4" applyFont="1" applyFill="1" applyBorder="1" applyAlignment="1" applyProtection="1">
      <alignment horizontal="center" vertical="center" textRotation="90" wrapText="1"/>
      <protection hidden="1"/>
    </xf>
    <xf numFmtId="0" fontId="8" fillId="4" borderId="57" xfId="4" applyFont="1" applyFill="1" applyBorder="1" applyAlignment="1" applyProtection="1">
      <alignment horizontal="center" vertical="center" textRotation="90" wrapText="1"/>
      <protection hidden="1"/>
    </xf>
    <xf numFmtId="0" fontId="8" fillId="4" borderId="55" xfId="4" applyFont="1" applyFill="1" applyBorder="1" applyAlignment="1" applyProtection="1">
      <alignment horizontal="center" vertical="center" textRotation="90" wrapText="1"/>
      <protection hidden="1"/>
    </xf>
    <xf numFmtId="0" fontId="8" fillId="4" borderId="58" xfId="4" applyFont="1" applyFill="1" applyBorder="1" applyAlignment="1" applyProtection="1">
      <alignment horizontal="center" vertical="center" textRotation="90" wrapText="1"/>
      <protection hidden="1"/>
    </xf>
    <xf numFmtId="0" fontId="4" fillId="4" borderId="56" xfId="4" applyFont="1" applyFill="1" applyBorder="1" applyAlignment="1" applyProtection="1">
      <alignment horizontal="center" vertical="center" wrapText="1"/>
      <protection hidden="1"/>
    </xf>
    <xf numFmtId="0" fontId="4" fillId="4" borderId="59" xfId="4" applyFont="1" applyFill="1" applyBorder="1" applyAlignment="1" applyProtection="1">
      <alignment horizontal="center" vertical="center" wrapText="1"/>
      <protection hidden="1"/>
    </xf>
    <xf numFmtId="0" fontId="4" fillId="4" borderId="51" xfId="4" applyFont="1" applyFill="1" applyBorder="1" applyAlignment="1" applyProtection="1">
      <alignment horizontal="center" vertical="center" wrapText="1"/>
      <protection hidden="1"/>
    </xf>
    <xf numFmtId="0" fontId="4" fillId="4" borderId="6" xfId="4" applyFont="1" applyFill="1" applyBorder="1" applyAlignment="1" applyProtection="1">
      <alignment horizontal="center" vertical="center" wrapText="1"/>
      <protection hidden="1"/>
    </xf>
    <xf numFmtId="0" fontId="1" fillId="0" borderId="60" xfId="4" applyBorder="1" applyAlignment="1" applyProtection="1">
      <alignment horizontal="center"/>
      <protection hidden="1"/>
    </xf>
    <xf numFmtId="0" fontId="4" fillId="0" borderId="52" xfId="2" applyFont="1" applyBorder="1" applyAlignment="1">
      <alignment horizontal="center" vertical="center"/>
    </xf>
    <xf numFmtId="1" fontId="3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" fontId="5" fillId="0" borderId="0" xfId="2" applyNumberFormat="1" applyFont="1" applyAlignment="1" applyProtection="1">
      <alignment horizontal="center" vertical="center" wrapText="1"/>
      <protection hidden="1"/>
    </xf>
    <xf numFmtId="1" fontId="3" fillId="0" borderId="0" xfId="2" applyNumberFormat="1" applyFont="1" applyAlignment="1" applyProtection="1">
      <alignment horizontal="center" vertical="center" wrapText="1"/>
      <protection hidden="1"/>
    </xf>
    <xf numFmtId="1" fontId="4" fillId="0" borderId="0" xfId="2" applyNumberFormat="1" applyFont="1" applyAlignment="1" applyProtection="1">
      <alignment horizontal="center" vertical="center" wrapText="1"/>
      <protection hidden="1"/>
    </xf>
    <xf numFmtId="0" fontId="4" fillId="9" borderId="7" xfId="0" applyFont="1" applyFill="1" applyBorder="1" applyAlignment="1" applyProtection="1">
      <alignment horizontal="center" vertical="center"/>
      <protection hidden="1"/>
    </xf>
    <xf numFmtId="0" fontId="4" fillId="9" borderId="8" xfId="0" applyFont="1" applyFill="1" applyBorder="1" applyAlignment="1" applyProtection="1">
      <alignment horizontal="center" vertical="center"/>
      <protection hidden="1"/>
    </xf>
    <xf numFmtId="0" fontId="4" fillId="0" borderId="0" xfId="2" applyFont="1" applyAlignment="1" applyProtection="1">
      <alignment horizontal="center" vertical="center"/>
      <protection hidden="1"/>
    </xf>
    <xf numFmtId="0" fontId="7" fillId="0" borderId="0" xfId="2" applyFont="1" applyAlignment="1" applyProtection="1">
      <alignment horizontal="left" vertical="center"/>
      <protection hidden="1"/>
    </xf>
    <xf numFmtId="3" fontId="9" fillId="0" borderId="1" xfId="0" applyNumberFormat="1" applyFont="1" applyBorder="1" applyAlignment="1" applyProtection="1">
      <alignment horizontal="center" vertical="center"/>
      <protection hidden="1"/>
    </xf>
    <xf numFmtId="0" fontId="10" fillId="4" borderId="0" xfId="0" applyFont="1" applyFill="1" applyAlignment="1" applyProtection="1">
      <alignment horizontal="center" vertical="center" wrapText="1"/>
      <protection hidden="1"/>
    </xf>
    <xf numFmtId="1" fontId="3" fillId="0" borderId="2" xfId="0" quotePrefix="1" applyNumberFormat="1" applyFont="1" applyBorder="1" applyAlignment="1" applyProtection="1">
      <alignment horizontal="center" vertical="center" wrapText="1"/>
      <protection hidden="1"/>
    </xf>
    <xf numFmtId="1" fontId="3" fillId="0" borderId="0" xfId="0" quotePrefix="1" applyNumberFormat="1" applyFont="1" applyAlignment="1" applyProtection="1">
      <alignment horizontal="center" vertical="center" wrapText="1"/>
      <protection hidden="1"/>
    </xf>
    <xf numFmtId="1" fontId="3" fillId="0" borderId="3" xfId="0" quotePrefix="1" applyNumberFormat="1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5" borderId="7" xfId="0" applyFont="1" applyFill="1" applyBorder="1" applyAlignment="1" applyProtection="1">
      <alignment horizontal="center" vertical="center" wrapText="1"/>
      <protection hidden="1"/>
    </xf>
    <xf numFmtId="0" fontId="4" fillId="5" borderId="8" xfId="0" applyFont="1" applyFill="1" applyBorder="1" applyAlignment="1" applyProtection="1">
      <alignment horizontal="center" vertical="center" wrapText="1"/>
      <protection hidden="1"/>
    </xf>
    <xf numFmtId="0" fontId="4" fillId="5" borderId="9" xfId="0" quotePrefix="1" applyFont="1" applyFill="1" applyBorder="1" applyAlignment="1" applyProtection="1">
      <alignment horizontal="center" vertical="center"/>
      <protection hidden="1"/>
    </xf>
    <xf numFmtId="0" fontId="4" fillId="5" borderId="8" xfId="0" quotePrefix="1" applyFont="1" applyFill="1" applyBorder="1" applyAlignment="1" applyProtection="1">
      <alignment horizontal="center" vertical="center"/>
      <protection hidden="1"/>
    </xf>
    <xf numFmtId="0" fontId="4" fillId="5" borderId="10" xfId="0" quotePrefix="1" applyFont="1" applyFill="1" applyBorder="1" applyAlignment="1" applyProtection="1">
      <alignment horizontal="center" vertical="center"/>
      <protection hidden="1"/>
    </xf>
    <xf numFmtId="0" fontId="4" fillId="0" borderId="31" xfId="0" applyFont="1" applyBorder="1" applyAlignment="1" applyProtection="1">
      <alignment horizontal="right" vertical="center" wrapText="1"/>
      <protection hidden="1"/>
    </xf>
    <xf numFmtId="0" fontId="4" fillId="0" borderId="32" xfId="0" applyFont="1" applyBorder="1" applyAlignment="1" applyProtection="1">
      <alignment horizontal="right" vertical="center" wrapText="1"/>
      <protection hidden="1"/>
    </xf>
    <xf numFmtId="1" fontId="15" fillId="0" borderId="46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7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8" xfId="0" quotePrefix="1" applyNumberFormat="1" applyFont="1" applyBorder="1" applyAlignment="1" applyProtection="1">
      <alignment horizontal="center" vertical="center" wrapText="1"/>
      <protection hidden="1"/>
    </xf>
    <xf numFmtId="4" fontId="8" fillId="4" borderId="49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2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4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49" xfId="0" applyFont="1" applyBorder="1" applyAlignment="1" applyProtection="1">
      <alignment horizontal="justify" vertical="center" wrapText="1"/>
      <protection hidden="1"/>
    </xf>
    <xf numFmtId="0" fontId="6" fillId="0" borderId="50" xfId="0" applyFont="1" applyBorder="1" applyAlignment="1" applyProtection="1">
      <alignment horizontal="justify" vertical="center" wrapText="1"/>
      <protection hidden="1"/>
    </xf>
    <xf numFmtId="0" fontId="6" fillId="0" borderId="51" xfId="0" applyFont="1" applyBorder="1" applyAlignment="1" applyProtection="1">
      <alignment horizontal="justify" vertical="center" wrapText="1"/>
      <protection hidden="1"/>
    </xf>
    <xf numFmtId="0" fontId="6" fillId="0" borderId="2" xfId="0" applyFont="1" applyBorder="1" applyAlignment="1" applyProtection="1">
      <alignment horizontal="justify" vertical="center" wrapText="1"/>
      <protection hidden="1"/>
    </xf>
    <xf numFmtId="0" fontId="6" fillId="0" borderId="0" xfId="0" applyFont="1" applyAlignment="1" applyProtection="1">
      <alignment horizontal="justify" vertical="center" wrapText="1"/>
      <protection hidden="1"/>
    </xf>
    <xf numFmtId="0" fontId="6" fillId="0" borderId="3" xfId="0" applyFont="1" applyBorder="1" applyAlignment="1" applyProtection="1">
      <alignment horizontal="justify" vertical="center" wrapText="1"/>
      <protection hidden="1"/>
    </xf>
    <xf numFmtId="0" fontId="6" fillId="0" borderId="43" xfId="0" applyFont="1" applyBorder="1" applyAlignment="1" applyProtection="1">
      <alignment horizontal="justify" vertical="center" wrapText="1"/>
      <protection hidden="1"/>
    </xf>
    <xf numFmtId="0" fontId="6" fillId="0" borderId="52" xfId="0" applyFont="1" applyBorder="1" applyAlignment="1" applyProtection="1">
      <alignment horizontal="justify" vertical="center" wrapText="1"/>
      <protection hidden="1"/>
    </xf>
    <xf numFmtId="0" fontId="6" fillId="0" borderId="53" xfId="0" applyFont="1" applyBorder="1" applyAlignment="1" applyProtection="1">
      <alignment horizontal="justify" vertical="center" wrapText="1"/>
      <protection hidden="1"/>
    </xf>
    <xf numFmtId="1" fontId="24" fillId="0" borderId="4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47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48" xfId="0" quotePrefix="1" applyNumberFormat="1" applyFont="1" applyBorder="1" applyAlignment="1" applyProtection="1">
      <alignment horizontal="center" vertical="center" wrapText="1"/>
      <protection hidden="1"/>
    </xf>
  </cellXfs>
  <cellStyles count="5">
    <cellStyle name="Moneda" xfId="1" builtinId="4"/>
    <cellStyle name="Moneda_PtosLicitacionesSRTaño03" xfId="3"/>
    <cellStyle name="Normal" xfId="0" builtinId="0"/>
    <cellStyle name="Normal 2 2" xfId="4"/>
    <cellStyle name="Normal 3" xfId="2"/>
  </cellStyles>
  <dxfs count="106"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indexed="4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0DCC8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0DC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100450</xdr:colOff>
      <xdr:row>10</xdr:row>
      <xdr:rowOff>75176</xdr:rowOff>
    </xdr:from>
    <xdr:ext cx="648000" cy="648000"/>
    <xdr:sp macro="" textlink="">
      <xdr:nvSpPr>
        <xdr:cNvPr id="2" name="Elipse 1">
          <a:extLst>
            <a:ext uri="{FF2B5EF4-FFF2-40B4-BE49-F238E27FC236}">
              <a16:creationId xmlns="" xmlns:a16="http://schemas.microsoft.com/office/drawing/2014/main" id="{356A4F89-FC72-4E01-A41F-88DA4091BA15}"/>
            </a:ext>
          </a:extLst>
        </xdr:cNvPr>
        <xdr:cNvSpPr>
          <a:spLocks noChangeAspect="1"/>
        </xdr:cNvSpPr>
      </xdr:nvSpPr>
      <xdr:spPr bwMode="auto">
        <a:xfrm>
          <a:off x="5062975" y="3046976"/>
          <a:ext cx="648000" cy="648000"/>
        </a:xfrm>
        <a:prstGeom prst="ellipse">
          <a:avLst/>
        </a:prstGeom>
        <a:solidFill>
          <a:srgbClr val="D2866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0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oneCellAnchor>
  <xdr:twoCellAnchor>
    <xdr:from>
      <xdr:col>6</xdr:col>
      <xdr:colOff>346356</xdr:colOff>
      <xdr:row>10</xdr:row>
      <xdr:rowOff>389661</xdr:rowOff>
    </xdr:from>
    <xdr:to>
      <xdr:col>6</xdr:col>
      <xdr:colOff>995787</xdr:colOff>
      <xdr:row>11</xdr:row>
      <xdr:rowOff>510885</xdr:rowOff>
    </xdr:to>
    <xdr:sp macro="" textlink="">
      <xdr:nvSpPr>
        <xdr:cNvPr id="3" name="Elipse 2">
          <a:extLst>
            <a:ext uri="{FF2B5EF4-FFF2-40B4-BE49-F238E27FC236}">
              <a16:creationId xmlns="" xmlns:a16="http://schemas.microsoft.com/office/drawing/2014/main" id="{2F0675A4-9B9E-40F0-AD27-4E6AE0C271FD}"/>
            </a:ext>
          </a:extLst>
        </xdr:cNvPr>
        <xdr:cNvSpPr/>
      </xdr:nvSpPr>
      <xdr:spPr bwMode="auto">
        <a:xfrm>
          <a:off x="6010275" y="3361461"/>
          <a:ext cx="0" cy="483174"/>
        </a:xfrm>
        <a:prstGeom prst="ellipse">
          <a:avLst/>
        </a:prstGeom>
        <a:solidFill>
          <a:srgbClr val="F0DCC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1]!MOVILIZAR" textlink="">
      <xdr:nvSpPr>
        <xdr:cNvPr id="2" name="Rectángulo 1">
          <a:extLst>
            <a:ext uri="{FF2B5EF4-FFF2-40B4-BE49-F238E27FC236}">
              <a16:creationId xmlns="" xmlns:a16="http://schemas.microsoft.com/office/drawing/2014/main" id="{65DCBE01-A140-462B-9BC5-907CCE844BBB}"/>
            </a:ext>
          </a:extLst>
        </xdr:cNvPr>
        <xdr:cNvSpPr>
          <a:spLocks noChangeArrowheads="1"/>
        </xdr:cNvSpPr>
      </xdr:nvSpPr>
      <xdr:spPr bwMode="auto">
        <a:xfrm>
          <a:off x="5791200" y="1924050"/>
          <a:ext cx="1188000" cy="258947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1]!INMOVILIZA" textlink="">
      <xdr:nvSpPr>
        <xdr:cNvPr id="3" name="Rectángulo 2">
          <a:extLst>
            <a:ext uri="{FF2B5EF4-FFF2-40B4-BE49-F238E27FC236}">
              <a16:creationId xmlns="" xmlns:a16="http://schemas.microsoft.com/office/drawing/2014/main" id="{50EE9409-0472-44CC-9917-C04A5CF9902C}"/>
            </a:ext>
          </a:extLst>
        </xdr:cNvPr>
        <xdr:cNvSpPr>
          <a:spLocks noChangeArrowheads="1"/>
        </xdr:cNvSpPr>
      </xdr:nvSpPr>
      <xdr:spPr bwMode="auto">
        <a:xfrm>
          <a:off x="6975440" y="1924050"/>
          <a:ext cx="1507414" cy="258948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11760</xdr:colOff>
      <xdr:row>0</xdr:row>
      <xdr:rowOff>1</xdr:rowOff>
    </xdr:from>
    <xdr:to>
      <xdr:col>0</xdr:col>
      <xdr:colOff>155760</xdr:colOff>
      <xdr:row>0</xdr:row>
      <xdr:rowOff>216001</xdr:rowOff>
    </xdr:to>
    <xdr:sp macro="[1]!ELIMINAR_FILAS" textlink="">
      <xdr:nvSpPr>
        <xdr:cNvPr id="4" name="Rectángulo 3">
          <a:extLst>
            <a:ext uri="{FF2B5EF4-FFF2-40B4-BE49-F238E27FC236}">
              <a16:creationId xmlns="" xmlns:a16="http://schemas.microsoft.com/office/drawing/2014/main" id="{F63BE8D1-3C3E-40F2-99AB-34E84EC55BDF}"/>
            </a:ext>
          </a:extLst>
        </xdr:cNvPr>
        <xdr:cNvSpPr/>
      </xdr:nvSpPr>
      <xdr:spPr bwMode="auto">
        <a:xfrm>
          <a:off x="11760" y="1"/>
          <a:ext cx="144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9632;&#8596;CON%20-%20VALIDEZ%20PU-BASE%20-%20LP-DO-SRN-XXX-202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FORMULA"/>
      <sheetName val="ELEGIBILIDAD"/>
      <sheetName val="GUIA CCE - PAB"/>
      <sheetName val="GUIA CCE - PAB&lt;5"/>
      <sheetName val="Listas"/>
      <sheetName val="■↔CON - VALIDEZ PU-BASE - LP-DO"/>
    </sheetNames>
    <definedNames>
      <definedName name="ELIMINAR_FILAS"/>
      <definedName name="INMOVILIZA"/>
      <definedName name="MOVILIZAR"/>
    </definedNames>
    <sheetDataSet>
      <sheetData sheetId="0" refreshError="1"/>
      <sheetData sheetId="1" refreshError="1">
        <row r="1">
          <cell r="B1" t="str">
            <v>INSTITUTO NACIONAL DE VÍAS</v>
          </cell>
        </row>
        <row r="2">
          <cell r="B2" t="str">
            <v>DIRECCIÓN GENERAL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BAJA</v>
          </cell>
        </row>
        <row r="5">
          <cell r="B5" t="str">
            <v>DIRECCIÓN OPERATIVA - DIRECCIONES TERRITORIALES</v>
          </cell>
          <cell r="D5" t="str">
            <v>MENOR VALOR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FF00"/>
  </sheetPr>
  <dimension ref="A1:J257"/>
  <sheetViews>
    <sheetView showGridLines="0" topLeftCell="A7" zoomScale="110" zoomScaleNormal="110" workbookViewId="0">
      <selection activeCell="D38" sqref="D38"/>
    </sheetView>
  </sheetViews>
  <sheetFormatPr baseColWidth="10" defaultColWidth="11.42578125" defaultRowHeight="0" customHeight="1" zeroHeight="1"/>
  <cols>
    <col min="1" max="1" width="3" style="103" customWidth="1"/>
    <col min="2" max="2" width="4.28515625" style="103" customWidth="1"/>
    <col min="3" max="3" width="5.28515625" style="103" customWidth="1"/>
    <col min="4" max="4" width="61.85546875" style="103" customWidth="1"/>
    <col min="5" max="5" width="15.7109375" style="115" hidden="1" customWidth="1"/>
    <col min="6" max="6" width="15.7109375" style="103" customWidth="1"/>
    <col min="7" max="7" width="19.7109375" style="103" hidden="1" customWidth="1"/>
    <col min="8" max="8" width="11.42578125" style="103" customWidth="1"/>
    <col min="9" max="9" width="15.7109375" style="103" customWidth="1"/>
    <col min="10" max="10" width="11.42578125" style="103" hidden="1" customWidth="1"/>
    <col min="11" max="11" width="19.7109375" style="103" customWidth="1"/>
    <col min="12" max="12" width="11.42578125" style="103" customWidth="1"/>
    <col min="13" max="16384" width="11.42578125" style="103"/>
  </cols>
  <sheetData>
    <row r="1" spans="1:7" s="95" customFormat="1" ht="18">
      <c r="B1" s="135" t="s">
        <v>50</v>
      </c>
      <c r="C1" s="135"/>
      <c r="D1" s="135"/>
      <c r="E1" s="135"/>
    </row>
    <row r="2" spans="1:7" s="95" customFormat="1" ht="18">
      <c r="B2" s="136" t="s">
        <v>51</v>
      </c>
      <c r="C2" s="136"/>
      <c r="D2" s="136"/>
      <c r="E2" s="136"/>
    </row>
    <row r="3" spans="1:7" s="95" customFormat="1" ht="18">
      <c r="B3" s="136" t="s">
        <v>44</v>
      </c>
      <c r="C3" s="136"/>
      <c r="D3" s="136"/>
      <c r="E3" s="97"/>
      <c r="F3" s="98"/>
    </row>
    <row r="4" spans="1:7" s="95" customFormat="1" ht="29.25" customHeight="1">
      <c r="B4" s="136" t="s">
        <v>52</v>
      </c>
      <c r="C4" s="136"/>
      <c r="D4" s="136"/>
      <c r="E4" s="136"/>
    </row>
    <row r="5" spans="1:7" s="95" customFormat="1" ht="18.75">
      <c r="A5" s="99"/>
      <c r="B5" s="97" t="s">
        <v>53</v>
      </c>
      <c r="C5" s="97"/>
      <c r="D5" s="97"/>
      <c r="E5" s="100"/>
    </row>
    <row r="6" spans="1:7" s="95" customFormat="1" ht="18.75">
      <c r="A6" s="99"/>
      <c r="B6" s="97" t="s">
        <v>54</v>
      </c>
      <c r="C6" s="97"/>
      <c r="D6" s="97"/>
      <c r="E6" s="96"/>
    </row>
    <row r="7" spans="1:7" s="95" customFormat="1" ht="18.75">
      <c r="A7" s="99"/>
      <c r="B7" s="101"/>
      <c r="C7" s="101"/>
      <c r="D7" s="101"/>
      <c r="E7" s="102"/>
    </row>
    <row r="8" spans="1:7" s="95" customFormat="1" ht="62.25" customHeight="1">
      <c r="A8" s="99"/>
      <c r="B8" s="97" t="s">
        <v>55</v>
      </c>
      <c r="C8" s="97"/>
      <c r="D8" s="97"/>
      <c r="E8" s="97"/>
    </row>
    <row r="9" spans="1:7" ht="18.75" customHeight="1">
      <c r="B9" s="137" t="s">
        <v>56</v>
      </c>
      <c r="C9" s="137"/>
      <c r="D9" s="137"/>
      <c r="E9" s="137"/>
    </row>
    <row r="10" spans="1:7" ht="13.5" customHeight="1" thickBot="1">
      <c r="B10" s="134" t="s">
        <v>57</v>
      </c>
      <c r="C10" s="134"/>
      <c r="D10" s="134"/>
      <c r="E10" s="134"/>
    </row>
    <row r="11" spans="1:7" ht="35.1" customHeight="1" thickTop="1">
      <c r="B11" s="125" t="s">
        <v>58</v>
      </c>
      <c r="C11" s="127" t="s">
        <v>59</v>
      </c>
      <c r="D11" s="129" t="s">
        <v>60</v>
      </c>
      <c r="E11" s="131"/>
    </row>
    <row r="12" spans="1:7" ht="35.1" customHeight="1" thickBot="1">
      <c r="B12" s="126"/>
      <c r="C12" s="128"/>
      <c r="D12" s="130"/>
      <c r="E12" s="132"/>
    </row>
    <row r="13" spans="1:7" ht="4.5" customHeight="1" thickTop="1">
      <c r="B13" s="104"/>
      <c r="C13" s="105"/>
      <c r="D13" s="106"/>
      <c r="E13" s="107"/>
      <c r="F13" s="108"/>
    </row>
    <row r="14" spans="1:7" ht="12.75">
      <c r="B14" s="109">
        <f>ROW()-13</f>
        <v>1</v>
      </c>
      <c r="C14" s="110">
        <v>5</v>
      </c>
      <c r="D14" s="111" t="s">
        <v>62</v>
      </c>
      <c r="E14" s="112" t="s">
        <v>61</v>
      </c>
      <c r="F14" s="108"/>
      <c r="G14" s="113" t="str">
        <f>IF(COUNTIF($D$14:$D$17,D14)&gt;1,"REPETIDO "&amp;COUNTIF($D$14:$D$17,D14)&amp;" VECES","CORRECTO")</f>
        <v>CORRECTO</v>
      </c>
    </row>
    <row r="15" spans="1:7" ht="12.75">
      <c r="B15" s="109">
        <f t="shared" ref="B15:B17" si="0">ROW()-13</f>
        <v>2</v>
      </c>
      <c r="C15" s="110">
        <v>7</v>
      </c>
      <c r="D15" s="111" t="s">
        <v>63</v>
      </c>
      <c r="E15" s="112"/>
      <c r="F15" s="108"/>
      <c r="G15" s="113" t="str">
        <f>IF(COUNTIF($D$14:$D$17,D15)&gt;1,"REPETIDO "&amp;COUNTIF($D$14:$D$17,D15)&amp;" VECES","CORRECTO")</f>
        <v>CORRECTO</v>
      </c>
    </row>
    <row r="16" spans="1:7" ht="12.75">
      <c r="B16" s="109">
        <f t="shared" si="0"/>
        <v>3</v>
      </c>
      <c r="C16" s="110">
        <v>1</v>
      </c>
      <c r="D16" s="111" t="s">
        <v>64</v>
      </c>
      <c r="E16" s="112"/>
      <c r="F16" s="108"/>
      <c r="G16" s="113" t="str">
        <f>IF(COUNTIF($D$14:$D$17,D16)&gt;1,"REPETIDO "&amp;COUNTIF($D$14:$D$17,D16)&amp;" VECES","CORRECTO")</f>
        <v>CORRECTO</v>
      </c>
    </row>
    <row r="17" spans="2:7" ht="12.75">
      <c r="B17" s="109">
        <f t="shared" si="0"/>
        <v>4</v>
      </c>
      <c r="C17" s="110">
        <v>6</v>
      </c>
      <c r="D17" s="111" t="s">
        <v>65</v>
      </c>
      <c r="E17" s="112"/>
      <c r="F17" s="108"/>
      <c r="G17" s="113" t="str">
        <f>IF(COUNTIF($D$14:$D$17,D17)&gt;1,"REPETIDO "&amp;COUNTIF($D$14:$D$17,D17)&amp;" VECES","CORRECTO")</f>
        <v>CORRECTO</v>
      </c>
    </row>
    <row r="18" spans="2:7" ht="5.25" customHeight="1" thickBot="1">
      <c r="B18" s="114"/>
      <c r="C18" s="133"/>
      <c r="D18" s="133"/>
      <c r="F18" s="108"/>
    </row>
    <row r="19" spans="2:7" ht="14.25" thickTop="1" thickBot="1">
      <c r="B19" s="116"/>
      <c r="C19" s="117"/>
      <c r="D19" s="118"/>
      <c r="E19" s="119"/>
    </row>
    <row r="20" spans="2:7" ht="3" customHeight="1" thickTop="1">
      <c r="B20" s="120" t="s">
        <v>41</v>
      </c>
    </row>
    <row r="21" spans="2:7" ht="12.75"/>
    <row r="22" spans="2:7" ht="12.75"/>
    <row r="23" spans="2:7" ht="12.75"/>
    <row r="24" spans="2:7" ht="12.75"/>
    <row r="25" spans="2:7" ht="12.75"/>
    <row r="26" spans="2:7" ht="12.75"/>
    <row r="27" spans="2:7" ht="12.75"/>
    <row r="28" spans="2:7" ht="12.75"/>
    <row r="29" spans="2:7" ht="12.75"/>
    <row r="30" spans="2:7" ht="12.75"/>
    <row r="31" spans="2:7" ht="12.75"/>
    <row r="32" spans="2:7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0" hidden="1" customHeight="1"/>
    <row r="251" ht="0" hidden="1" customHeight="1"/>
    <row r="252" ht="0" hidden="1" customHeight="1"/>
    <row r="253" ht="0" hidden="1" customHeight="1"/>
    <row r="254" ht="0" hidden="1" customHeight="1"/>
    <row r="255" ht="0" hidden="1" customHeight="1"/>
    <row r="256" ht="0" hidden="1" customHeight="1"/>
    <row r="257" ht="0" hidden="1" customHeight="1"/>
  </sheetData>
  <sheetProtection selectLockedCells="1"/>
  <mergeCells count="11">
    <mergeCell ref="B10:E10"/>
    <mergeCell ref="B1:E1"/>
    <mergeCell ref="B2:E2"/>
    <mergeCell ref="B3:D3"/>
    <mergeCell ref="B4:E4"/>
    <mergeCell ref="B9:E9"/>
    <mergeCell ref="B11:B12"/>
    <mergeCell ref="C11:C12"/>
    <mergeCell ref="D11:D12"/>
    <mergeCell ref="E11:E12"/>
    <mergeCell ref="C18:D18"/>
  </mergeCells>
  <conditionalFormatting sqref="B14:E14 C16:D16">
    <cfRule type="expression" dxfId="105" priority="16">
      <formula>MOD(ROW(),2)</formula>
    </cfRule>
  </conditionalFormatting>
  <conditionalFormatting sqref="E14">
    <cfRule type="cellIs" dxfId="104" priority="15" operator="equal">
      <formula>"NO"</formula>
    </cfRule>
  </conditionalFormatting>
  <conditionalFormatting sqref="G14">
    <cfRule type="cellIs" dxfId="103" priority="13" operator="notEqual">
      <formula>"CORRECTO"</formula>
    </cfRule>
    <cfRule type="cellIs" dxfId="102" priority="14" operator="equal">
      <formula>"CORRECTO"</formula>
    </cfRule>
  </conditionalFormatting>
  <conditionalFormatting sqref="B15:E15 B16:B17 E16:E17 C17:D17">
    <cfRule type="expression" dxfId="101" priority="3">
      <formula>MOD(ROW(),2)</formula>
    </cfRule>
  </conditionalFormatting>
  <conditionalFormatting sqref="G15:G17">
    <cfRule type="cellIs" dxfId="100" priority="1" operator="notEqual">
      <formula>"CORRECTO"</formula>
    </cfRule>
    <cfRule type="cellIs" dxfId="99" priority="2" operator="equal">
      <formula>"CORRECTO"</formula>
    </cfRule>
  </conditionalFormatting>
  <dataValidations count="1">
    <dataValidation type="list" allowBlank="1" showInputMessage="1" showErrorMessage="1" sqref="B3 B4:E4">
      <formula1>OFICE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X42"/>
  <sheetViews>
    <sheetView showGridLines="0" tabSelected="1" topLeftCell="H19" zoomScale="81" zoomScaleNormal="81" zoomScaleSheetLayoutView="93" workbookViewId="0">
      <selection activeCell="O46" sqref="O46"/>
    </sheetView>
  </sheetViews>
  <sheetFormatPr baseColWidth="10" defaultColWidth="11.42578125" defaultRowHeight="12.75"/>
  <cols>
    <col min="1" max="1" width="2.7109375" style="9" customWidth="1"/>
    <col min="2" max="2" width="5.140625" style="89" customWidth="1"/>
    <col min="3" max="3" width="9.5703125" style="89" customWidth="1"/>
    <col min="4" max="4" width="63.7109375" style="9" customWidth="1"/>
    <col min="5" max="5" width="10.140625" style="9" customWidth="1"/>
    <col min="6" max="6" width="13.5703125" style="9" customWidth="1"/>
    <col min="7" max="7" width="18" style="90" customWidth="1"/>
    <col min="8" max="8" width="22.140625" style="9" customWidth="1"/>
    <col min="9" max="11" width="21.140625" style="90" customWidth="1"/>
    <col min="12" max="12" width="21.140625" style="8" customWidth="1"/>
    <col min="13" max="15" width="21.140625" style="90" customWidth="1"/>
    <col min="16" max="16" width="21.140625" style="8" customWidth="1"/>
    <col min="17" max="19" width="21.140625" style="90" customWidth="1"/>
    <col min="20" max="20" width="21.140625" style="8" customWidth="1"/>
    <col min="21" max="23" width="21.140625" style="90" customWidth="1"/>
    <col min="24" max="24" width="21.140625" style="8" customWidth="1"/>
    <col min="25" max="50" width="11.42578125" style="9" customWidth="1"/>
    <col min="51" max="16384" width="11.42578125" style="9"/>
  </cols>
  <sheetData>
    <row r="1" spans="2:24" s="1" customFormat="1" ht="20.100000000000001" customHeight="1">
      <c r="B1" s="139" t="str">
        <f>[1]RESUMEN!B1</f>
        <v>INSTITUTO NACIONAL DE VÍAS</v>
      </c>
      <c r="C1" s="139"/>
      <c r="D1" s="139"/>
      <c r="E1" s="139"/>
      <c r="F1" s="139"/>
      <c r="G1" s="139"/>
      <c r="H1" s="139"/>
      <c r="I1" s="2"/>
      <c r="L1" s="3"/>
      <c r="M1" s="2"/>
      <c r="P1" s="3"/>
      <c r="Q1" s="2"/>
      <c r="T1" s="3"/>
      <c r="U1" s="2"/>
      <c r="X1" s="3"/>
    </row>
    <row r="2" spans="2:24" s="1" customFormat="1" ht="20.100000000000001" customHeight="1">
      <c r="B2" s="140" t="str">
        <f>[1]RESUMEN!B2</f>
        <v>DIRECCIÓN GENERAL</v>
      </c>
      <c r="C2" s="140"/>
      <c r="D2" s="140"/>
      <c r="E2" s="140"/>
      <c r="F2" s="140"/>
      <c r="G2" s="140"/>
      <c r="H2" s="140"/>
      <c r="I2" s="2"/>
      <c r="L2" s="3"/>
      <c r="M2" s="2"/>
      <c r="P2" s="3"/>
      <c r="Q2" s="2"/>
      <c r="T2" s="3"/>
      <c r="U2" s="2"/>
      <c r="X2" s="3"/>
    </row>
    <row r="3" spans="2:24" s="1" customFormat="1" ht="20.100000000000001" customHeight="1">
      <c r="B3" s="140" t="s">
        <v>44</v>
      </c>
      <c r="C3" s="140"/>
      <c r="D3" s="140"/>
      <c r="E3" s="140"/>
      <c r="F3" s="140"/>
      <c r="G3" s="140"/>
      <c r="H3" s="140"/>
      <c r="I3" s="2"/>
      <c r="J3" s="4"/>
      <c r="K3" s="4"/>
      <c r="L3" s="3"/>
      <c r="M3" s="2"/>
      <c r="N3" s="4"/>
      <c r="O3" s="4"/>
      <c r="P3" s="3"/>
      <c r="Q3" s="2"/>
      <c r="R3" s="4"/>
      <c r="S3" s="4"/>
      <c r="T3" s="3"/>
      <c r="U3" s="2"/>
      <c r="V3" s="4"/>
      <c r="W3" s="4"/>
      <c r="X3" s="3"/>
    </row>
    <row r="4" spans="2:24" s="1" customFormat="1" ht="20.100000000000001" customHeight="1">
      <c r="B4" s="140" t="s">
        <v>43</v>
      </c>
      <c r="C4" s="140"/>
      <c r="D4" s="140"/>
      <c r="E4" s="140"/>
      <c r="F4" s="140"/>
      <c r="G4" s="140"/>
      <c r="H4" s="140"/>
      <c r="I4" s="2"/>
      <c r="J4" s="5"/>
      <c r="K4" s="5"/>
      <c r="L4" s="3"/>
      <c r="M4" s="2"/>
      <c r="N4" s="5"/>
      <c r="O4" s="5"/>
      <c r="P4" s="3"/>
      <c r="Q4" s="2"/>
      <c r="R4" s="5"/>
      <c r="S4" s="5"/>
      <c r="T4" s="3"/>
      <c r="U4" s="2"/>
      <c r="V4" s="5"/>
      <c r="W4" s="5"/>
      <c r="X4" s="3"/>
    </row>
    <row r="5" spans="2:24" s="1" customFormat="1" ht="20.100000000000001" customHeight="1">
      <c r="B5" s="140" t="s">
        <v>49</v>
      </c>
      <c r="C5" s="140"/>
      <c r="D5" s="140"/>
      <c r="E5" s="140"/>
      <c r="F5" s="140"/>
      <c r="G5" s="140"/>
      <c r="H5" s="140"/>
      <c r="I5" s="2"/>
      <c r="L5" s="3"/>
      <c r="M5" s="2"/>
      <c r="P5" s="3"/>
      <c r="Q5" s="2"/>
      <c r="T5" s="3"/>
      <c r="U5" s="2"/>
      <c r="X5" s="3"/>
    </row>
    <row r="6" spans="2:24" s="1" customFormat="1" ht="25.5" customHeight="1">
      <c r="B6" s="138"/>
      <c r="C6" s="138"/>
      <c r="D6" s="138"/>
      <c r="E6" s="138"/>
      <c r="F6" s="138"/>
      <c r="G6" s="138"/>
      <c r="H6" s="138"/>
      <c r="I6" s="2"/>
      <c r="L6" s="3"/>
      <c r="M6" s="2"/>
      <c r="P6" s="3"/>
      <c r="Q6" s="2"/>
      <c r="T6" s="3"/>
      <c r="U6" s="2"/>
      <c r="X6" s="3"/>
    </row>
    <row r="7" spans="2:24" s="1" customFormat="1" ht="28.5" customHeight="1" thickBot="1">
      <c r="B7" s="140" t="s">
        <v>45</v>
      </c>
      <c r="C7" s="140"/>
      <c r="D7" s="140"/>
      <c r="E7" s="140"/>
      <c r="F7" s="140"/>
      <c r="G7" s="140"/>
      <c r="H7" s="140"/>
      <c r="I7" s="121">
        <v>1</v>
      </c>
      <c r="L7" s="3"/>
      <c r="M7" s="121">
        <v>1</v>
      </c>
      <c r="P7" s="3"/>
      <c r="Q7" s="121">
        <v>1</v>
      </c>
      <c r="T7" s="3"/>
      <c r="U7" s="121">
        <v>1</v>
      </c>
      <c r="X7" s="3"/>
    </row>
    <row r="8" spans="2:24" s="1" customFormat="1" ht="18.75" hidden="1" thickBot="1"/>
    <row r="9" spans="2:24" s="6" customFormat="1" ht="13.5" hidden="1" thickBot="1">
      <c r="B9" s="143" t="s">
        <v>0</v>
      </c>
      <c r="C9" s="143"/>
      <c r="D9" s="143"/>
      <c r="E9" s="143"/>
      <c r="F9" s="143"/>
      <c r="G9" s="143"/>
      <c r="H9" s="143"/>
      <c r="I9" s="7"/>
      <c r="J9" s="8"/>
      <c r="K9" s="8"/>
      <c r="L9" s="8"/>
      <c r="M9" s="7"/>
      <c r="N9" s="8"/>
      <c r="O9" s="8"/>
      <c r="P9" s="8"/>
      <c r="Q9" s="7"/>
      <c r="R9" s="8"/>
      <c r="S9" s="8"/>
      <c r="T9" s="8"/>
      <c r="U9" s="7"/>
      <c r="V9" s="8"/>
      <c r="W9" s="8"/>
      <c r="X9" s="8"/>
    </row>
    <row r="10" spans="2:24" ht="20.100000000000001" customHeight="1" thickTop="1" thickBot="1">
      <c r="B10" s="144" t="s">
        <v>46</v>
      </c>
      <c r="C10" s="144"/>
      <c r="D10" s="144"/>
      <c r="E10" s="10"/>
      <c r="F10" s="10"/>
      <c r="G10" s="11" t="s">
        <v>1</v>
      </c>
      <c r="H10" s="12" t="s">
        <v>2</v>
      </c>
      <c r="I10" s="145" t="s">
        <v>42</v>
      </c>
      <c r="J10" s="145"/>
      <c r="K10" s="145"/>
      <c r="L10" s="145"/>
      <c r="M10" s="145" t="s">
        <v>42</v>
      </c>
      <c r="N10" s="145"/>
      <c r="O10" s="145"/>
      <c r="P10" s="145"/>
      <c r="Q10" s="145" t="s">
        <v>42</v>
      </c>
      <c r="R10" s="145"/>
      <c r="S10" s="145"/>
      <c r="T10" s="145"/>
      <c r="U10" s="145" t="s">
        <v>42</v>
      </c>
      <c r="V10" s="145"/>
      <c r="W10" s="145"/>
      <c r="X10" s="145"/>
    </row>
    <row r="11" spans="2:24" s="13" customFormat="1" ht="20.25" customHeight="1" thickTop="1">
      <c r="B11" s="146"/>
      <c r="C11" s="146"/>
      <c r="D11" s="146"/>
      <c r="E11" s="146"/>
      <c r="F11" s="146"/>
      <c r="G11" s="146"/>
      <c r="H11" s="146"/>
      <c r="I11" s="147">
        <f>VLOOKUP(I$7,RESUMEN!$B$14:$D$17,2,0)</f>
        <v>5</v>
      </c>
      <c r="J11" s="148"/>
      <c r="K11" s="148"/>
      <c r="L11" s="149"/>
      <c r="M11" s="147">
        <v>7</v>
      </c>
      <c r="N11" s="148"/>
      <c r="O11" s="148"/>
      <c r="P11" s="149"/>
      <c r="Q11" s="147">
        <v>1</v>
      </c>
      <c r="R11" s="148"/>
      <c r="S11" s="148"/>
      <c r="T11" s="149"/>
      <c r="U11" s="147">
        <v>6</v>
      </c>
      <c r="V11" s="148"/>
      <c r="W11" s="148"/>
      <c r="X11" s="149"/>
    </row>
    <row r="12" spans="2:24" s="14" customFormat="1" ht="17.25" customHeight="1" thickBot="1">
      <c r="B12" s="150" t="s">
        <v>3</v>
      </c>
      <c r="C12" s="150"/>
      <c r="D12" s="150"/>
      <c r="E12" s="150"/>
      <c r="F12" s="150"/>
      <c r="G12" s="150"/>
      <c r="H12" s="150"/>
      <c r="I12" s="151" t="s">
        <v>62</v>
      </c>
      <c r="J12" s="152"/>
      <c r="K12" s="152"/>
      <c r="L12" s="153"/>
      <c r="M12" s="151" t="s">
        <v>63</v>
      </c>
      <c r="N12" s="152"/>
      <c r="O12" s="152"/>
      <c r="P12" s="153"/>
      <c r="Q12" s="151" t="s">
        <v>64</v>
      </c>
      <c r="R12" s="152"/>
      <c r="S12" s="152"/>
      <c r="T12" s="153"/>
      <c r="U12" s="151" t="s">
        <v>65</v>
      </c>
      <c r="V12" s="152"/>
      <c r="W12" s="152"/>
      <c r="X12" s="153"/>
    </row>
    <row r="13" spans="2:24" ht="30.6" customHeight="1" thickBot="1">
      <c r="B13" s="154"/>
      <c r="C13" s="155"/>
      <c r="D13" s="155"/>
      <c r="E13" s="155"/>
      <c r="F13" s="155"/>
      <c r="G13" s="155"/>
      <c r="H13" s="155"/>
      <c r="I13" s="156"/>
      <c r="J13" s="157"/>
      <c r="K13" s="157"/>
      <c r="L13" s="158"/>
      <c r="M13" s="156"/>
      <c r="N13" s="157"/>
      <c r="O13" s="157"/>
      <c r="P13" s="158"/>
      <c r="Q13" s="156"/>
      <c r="R13" s="157"/>
      <c r="S13" s="157"/>
      <c r="T13" s="158"/>
      <c r="U13" s="156"/>
      <c r="V13" s="157"/>
      <c r="W13" s="157"/>
      <c r="X13" s="158"/>
    </row>
    <row r="14" spans="2:24" ht="36" customHeight="1" thickBot="1">
      <c r="B14" s="15" t="s">
        <v>4</v>
      </c>
      <c r="C14" s="16" t="s">
        <v>5</v>
      </c>
      <c r="D14" s="17" t="s">
        <v>6</v>
      </c>
      <c r="E14" s="17" t="s">
        <v>7</v>
      </c>
      <c r="F14" s="18" t="s">
        <v>8</v>
      </c>
      <c r="G14" s="17" t="s">
        <v>9</v>
      </c>
      <c r="H14" s="19" t="s">
        <v>10</v>
      </c>
      <c r="I14" s="20" t="s">
        <v>47</v>
      </c>
      <c r="J14" s="16" t="s">
        <v>48</v>
      </c>
      <c r="K14" s="17" t="s">
        <v>11</v>
      </c>
      <c r="L14" s="21" t="s">
        <v>12</v>
      </c>
      <c r="M14" s="20" t="s">
        <v>47</v>
      </c>
      <c r="N14" s="16" t="s">
        <v>48</v>
      </c>
      <c r="O14" s="17" t="s">
        <v>11</v>
      </c>
      <c r="P14" s="21" t="s">
        <v>12</v>
      </c>
      <c r="Q14" s="20" t="s">
        <v>47</v>
      </c>
      <c r="R14" s="16" t="s">
        <v>48</v>
      </c>
      <c r="S14" s="17" t="s">
        <v>11</v>
      </c>
      <c r="T14" s="21" t="s">
        <v>12</v>
      </c>
      <c r="U14" s="20" t="s">
        <v>47</v>
      </c>
      <c r="V14" s="16" t="s">
        <v>48</v>
      </c>
      <c r="W14" s="17" t="s">
        <v>11</v>
      </c>
      <c r="X14" s="21" t="s">
        <v>12</v>
      </c>
    </row>
    <row r="15" spans="2:24" ht="20.25" customHeight="1">
      <c r="B15" s="22" t="s">
        <v>13</v>
      </c>
      <c r="C15" s="23"/>
      <c r="D15" s="23"/>
      <c r="E15" s="23"/>
      <c r="F15" s="24"/>
      <c r="G15" s="23"/>
      <c r="H15" s="25">
        <f>SUM(H16:H20)</f>
        <v>47937333</v>
      </c>
      <c r="I15" s="26"/>
      <c r="J15" s="27">
        <f>SUM(J16:J20)</f>
        <v>756124.62</v>
      </c>
      <c r="K15" s="27">
        <f>SUM(K16:K20)</f>
        <v>37989702</v>
      </c>
      <c r="L15" s="28"/>
      <c r="M15" s="26"/>
      <c r="N15" s="27">
        <f>SUM(N16:N20)</f>
        <v>822700</v>
      </c>
      <c r="O15" s="27">
        <f>SUM(O16:O20)</f>
        <v>38828973</v>
      </c>
      <c r="P15" s="28"/>
      <c r="Q15" s="26"/>
      <c r="R15" s="27">
        <f>SUM(R16:R20)</f>
        <v>986962</v>
      </c>
      <c r="S15" s="27">
        <f>SUM(S16:S20)</f>
        <v>39511702</v>
      </c>
      <c r="T15" s="28"/>
      <c r="U15" s="26"/>
      <c r="V15" s="27">
        <f>SUM(V16:V20)</f>
        <v>0</v>
      </c>
      <c r="W15" s="27">
        <f>SUM(W16:W20)</f>
        <v>43707000</v>
      </c>
      <c r="X15" s="28"/>
    </row>
    <row r="16" spans="2:24" ht="30.6" customHeight="1">
      <c r="B16" s="29">
        <f>ROW()-15</f>
        <v>1</v>
      </c>
      <c r="C16" s="30" t="s">
        <v>14</v>
      </c>
      <c r="D16" s="31" t="s">
        <v>15</v>
      </c>
      <c r="E16" s="30" t="s">
        <v>16</v>
      </c>
      <c r="F16" s="32">
        <v>1</v>
      </c>
      <c r="G16" s="33">
        <v>166843</v>
      </c>
      <c r="H16" s="34">
        <f t="shared" ref="H16:H20" si="0">ROUND(G16*F16,0)</f>
        <v>166843</v>
      </c>
      <c r="I16" s="35"/>
      <c r="J16" s="36">
        <v>128340.77</v>
      </c>
      <c r="K16" s="36">
        <v>166843</v>
      </c>
      <c r="L16" s="37"/>
      <c r="M16" s="35">
        <v>103956.02</v>
      </c>
      <c r="N16" s="36">
        <f>ROUND(M16*(1+O$27),0)</f>
        <v>135143</v>
      </c>
      <c r="O16" s="36">
        <f>ROUND($F16*ROUND(N16,0),0)</f>
        <v>135143</v>
      </c>
      <c r="P16" s="37" t="str">
        <f>+IF(N16&gt;0,IF(OR(N16&gt;$G16,ROUND(N16,0)&gt;$G16),"NO VÁLIDA","VÁLIDA"),"NO VÁLIDA")</f>
        <v>VÁLIDA</v>
      </c>
      <c r="Q16" s="35"/>
      <c r="R16" s="36">
        <v>166843</v>
      </c>
      <c r="S16" s="36">
        <f>ROUND($F16*ROUND(R16,0),0)</f>
        <v>166843</v>
      </c>
      <c r="T16" s="37" t="str">
        <f>+IF(R16&gt;0,IF(OR(R16&gt;$G16,ROUND(R16,0)&gt;$G16),"NO VÁLIDA","VÁLIDA"),"NO VÁLIDA")</f>
        <v>VÁLIDA</v>
      </c>
      <c r="U16" s="35"/>
      <c r="V16" s="36">
        <f>ROUND(U16*(1+W$27),0)</f>
        <v>0</v>
      </c>
      <c r="W16" s="36">
        <v>150000</v>
      </c>
      <c r="X16" s="37"/>
    </row>
    <row r="17" spans="2:24" ht="30.6" customHeight="1">
      <c r="B17" s="29">
        <f t="shared" ref="B17:B20" si="1">ROW()-15</f>
        <v>2</v>
      </c>
      <c r="C17" s="30" t="s">
        <v>17</v>
      </c>
      <c r="D17" s="31" t="s">
        <v>18</v>
      </c>
      <c r="E17" s="30" t="s">
        <v>19</v>
      </c>
      <c r="F17" s="32">
        <v>532</v>
      </c>
      <c r="G17" s="33">
        <v>29103</v>
      </c>
      <c r="H17" s="34">
        <f t="shared" si="0"/>
        <v>15482796</v>
      </c>
      <c r="I17" s="35"/>
      <c r="J17" s="36">
        <v>16153.85</v>
      </c>
      <c r="K17" s="36">
        <v>11172000</v>
      </c>
      <c r="L17" s="37"/>
      <c r="M17" s="35">
        <v>18133.41</v>
      </c>
      <c r="N17" s="36">
        <f t="shared" ref="N17:N20" si="2">ROUND(M17*(1+O$27),0)</f>
        <v>23573</v>
      </c>
      <c r="O17" s="36">
        <f t="shared" ref="O17:O19" si="3">ROUND($F17*ROUND(N17,0),0)</f>
        <v>12540836</v>
      </c>
      <c r="P17" s="37" t="str">
        <f t="shared" ref="P17:P20" si="4">+IF(N17&gt;0,IF(OR(N17&gt;$G17,ROUND(N17,0)&gt;$G17),"NO VÁLIDA","VÁLIDA"),"NO VÁLIDA")</f>
        <v>VÁLIDA</v>
      </c>
      <c r="Q17" s="35"/>
      <c r="R17" s="36">
        <v>23000</v>
      </c>
      <c r="S17" s="36">
        <f t="shared" ref="S17:S19" si="5">ROUND($F17*ROUND(R17,0),0)</f>
        <v>12236000</v>
      </c>
      <c r="T17" s="37" t="str">
        <f t="shared" ref="T17:T20" si="6">+IF(R17&gt;0,IF(OR(R17&gt;$G17,ROUND(R17,0)&gt;$G17),"NO VÁLIDA","VÁLIDA"),"NO VÁLIDA")</f>
        <v>VÁLIDA</v>
      </c>
      <c r="U17" s="35"/>
      <c r="V17" s="36">
        <f t="shared" ref="V17:V20" si="7">ROUND(U17*(1+W$27),0)</f>
        <v>0</v>
      </c>
      <c r="W17" s="36">
        <v>13832000</v>
      </c>
      <c r="X17" s="37"/>
    </row>
    <row r="18" spans="2:24" ht="30.6" customHeight="1">
      <c r="B18" s="29">
        <f t="shared" si="1"/>
        <v>3</v>
      </c>
      <c r="C18" s="30" t="s">
        <v>20</v>
      </c>
      <c r="D18" s="31" t="s">
        <v>21</v>
      </c>
      <c r="E18" s="30" t="s">
        <v>22</v>
      </c>
      <c r="F18" s="32">
        <v>229</v>
      </c>
      <c r="G18" s="33">
        <v>109615</v>
      </c>
      <c r="H18" s="34">
        <f t="shared" si="0"/>
        <v>25101835</v>
      </c>
      <c r="I18" s="35"/>
      <c r="J18" s="36">
        <v>65384.62</v>
      </c>
      <c r="K18" s="36">
        <v>19465000</v>
      </c>
      <c r="L18" s="37"/>
      <c r="M18" s="35">
        <v>68298.58</v>
      </c>
      <c r="N18" s="36">
        <f t="shared" si="2"/>
        <v>88788</v>
      </c>
      <c r="O18" s="36">
        <f t="shared" si="3"/>
        <v>20332452</v>
      </c>
      <c r="P18" s="37" t="str">
        <f t="shared" si="4"/>
        <v>VÁLIDA</v>
      </c>
      <c r="Q18" s="35"/>
      <c r="R18" s="36">
        <v>87000</v>
      </c>
      <c r="S18" s="36">
        <f t="shared" si="5"/>
        <v>19923000</v>
      </c>
      <c r="T18" s="37" t="str">
        <f t="shared" si="6"/>
        <v>VÁLIDA</v>
      </c>
      <c r="U18" s="35"/>
      <c r="V18" s="36">
        <f t="shared" si="7"/>
        <v>0</v>
      </c>
      <c r="W18" s="36">
        <v>22900000</v>
      </c>
      <c r="X18" s="37"/>
    </row>
    <row r="19" spans="2:24" ht="30.6" customHeight="1">
      <c r="B19" s="29">
        <f t="shared" si="1"/>
        <v>4</v>
      </c>
      <c r="C19" s="30" t="s">
        <v>23</v>
      </c>
      <c r="D19" s="31" t="s">
        <v>24</v>
      </c>
      <c r="E19" s="30" t="s">
        <v>25</v>
      </c>
      <c r="F19" s="32">
        <v>9</v>
      </c>
      <c r="G19" s="33">
        <v>312725</v>
      </c>
      <c r="H19" s="34">
        <f t="shared" si="0"/>
        <v>2814525</v>
      </c>
      <c r="I19" s="35"/>
      <c r="J19" s="36">
        <v>240557.69</v>
      </c>
      <c r="K19" s="36">
        <v>2814525</v>
      </c>
      <c r="L19" s="37"/>
      <c r="M19" s="35">
        <v>194851.73</v>
      </c>
      <c r="N19" s="36">
        <f t="shared" si="2"/>
        <v>253307</v>
      </c>
      <c r="O19" s="36">
        <f t="shared" si="3"/>
        <v>2279763</v>
      </c>
      <c r="P19" s="37" t="str">
        <f t="shared" si="4"/>
        <v>VÁLIDA</v>
      </c>
      <c r="Q19" s="35"/>
      <c r="R19" s="36">
        <v>312725</v>
      </c>
      <c r="S19" s="36">
        <f t="shared" si="5"/>
        <v>2814525</v>
      </c>
      <c r="T19" s="37" t="str">
        <f t="shared" si="6"/>
        <v>VÁLIDA</v>
      </c>
      <c r="U19" s="35"/>
      <c r="V19" s="36">
        <f t="shared" si="7"/>
        <v>0</v>
      </c>
      <c r="W19" s="36">
        <v>2700000</v>
      </c>
      <c r="X19" s="37"/>
    </row>
    <row r="20" spans="2:24" ht="30.6" customHeight="1" thickBot="1">
      <c r="B20" s="29">
        <f t="shared" si="1"/>
        <v>5</v>
      </c>
      <c r="C20" s="30" t="s">
        <v>26</v>
      </c>
      <c r="D20" s="31" t="s">
        <v>27</v>
      </c>
      <c r="E20" s="30" t="s">
        <v>25</v>
      </c>
      <c r="F20" s="32">
        <v>11</v>
      </c>
      <c r="G20" s="33">
        <v>397394</v>
      </c>
      <c r="H20" s="34">
        <f t="shared" si="0"/>
        <v>4371334</v>
      </c>
      <c r="I20" s="35"/>
      <c r="J20" s="36">
        <v>305687.69</v>
      </c>
      <c r="K20" s="36">
        <v>4371334</v>
      </c>
      <c r="L20" s="37"/>
      <c r="M20" s="35">
        <v>247607.03</v>
      </c>
      <c r="N20" s="36">
        <f t="shared" si="2"/>
        <v>321889</v>
      </c>
      <c r="O20" s="36">
        <f>ROUND($F20*ROUND(N20,0),0)</f>
        <v>3540779</v>
      </c>
      <c r="P20" s="37" t="str">
        <f t="shared" si="4"/>
        <v>VÁLIDA</v>
      </c>
      <c r="Q20" s="35"/>
      <c r="R20" s="36">
        <v>397394</v>
      </c>
      <c r="S20" s="36">
        <f>ROUND($F20*ROUND(R20,0),0)</f>
        <v>4371334</v>
      </c>
      <c r="T20" s="37" t="str">
        <f t="shared" si="6"/>
        <v>VÁLIDA</v>
      </c>
      <c r="U20" s="35"/>
      <c r="V20" s="36">
        <f t="shared" si="7"/>
        <v>0</v>
      </c>
      <c r="W20" s="36">
        <v>4125000</v>
      </c>
      <c r="X20" s="37"/>
    </row>
    <row r="21" spans="2:24" ht="30.6" customHeight="1">
      <c r="B21" s="38"/>
      <c r="C21" s="39"/>
      <c r="D21" s="40"/>
      <c r="E21" s="39"/>
      <c r="F21" s="41"/>
      <c r="G21" s="42" t="s">
        <v>28</v>
      </c>
      <c r="H21" s="43">
        <f>H15</f>
        <v>47937333</v>
      </c>
      <c r="I21" s="44"/>
      <c r="J21" s="45"/>
      <c r="K21" s="45">
        <f>K15</f>
        <v>37989702</v>
      </c>
      <c r="L21" s="46"/>
      <c r="M21" s="44"/>
      <c r="N21" s="45"/>
      <c r="O21" s="45">
        <f>O15</f>
        <v>38828973</v>
      </c>
      <c r="P21" s="46"/>
      <c r="Q21" s="44"/>
      <c r="R21" s="45"/>
      <c r="S21" s="45">
        <f>S15</f>
        <v>39511702</v>
      </c>
      <c r="T21" s="46"/>
      <c r="U21" s="44"/>
      <c r="V21" s="45"/>
      <c r="W21" s="45">
        <f>W15</f>
        <v>43707000</v>
      </c>
      <c r="X21" s="46"/>
    </row>
    <row r="22" spans="2:24" ht="30.6" customHeight="1" thickBot="1">
      <c r="B22" s="29">
        <f>ROW()-24</f>
        <v>-2</v>
      </c>
      <c r="C22" s="159" t="s">
        <v>29</v>
      </c>
      <c r="D22" s="159"/>
      <c r="E22" s="159"/>
      <c r="F22" s="159"/>
      <c r="G22" s="160"/>
      <c r="H22" s="47">
        <v>4149311.0000000019</v>
      </c>
      <c r="I22" s="94" t="s">
        <v>30</v>
      </c>
      <c r="J22" s="58"/>
      <c r="K22" s="48">
        <v>4149311</v>
      </c>
      <c r="L22" s="49" t="str">
        <f>+IF(K22&gt;0,IF(K22&lt;&gt;$H22,"NO VÁLIDA","VÁLIDA"),"NO VÁLIDA")</f>
        <v>VÁLIDA</v>
      </c>
      <c r="M22" s="94" t="s">
        <v>30</v>
      </c>
      <c r="N22" s="58"/>
      <c r="O22" s="48">
        <v>4149311</v>
      </c>
      <c r="P22" s="49" t="str">
        <f>+IF(O22&gt;0,IF(O22&lt;&gt;$H22,"NO VÁLIDA","VÁLIDA"),"NO VÁLIDA")</f>
        <v>VÁLIDA</v>
      </c>
      <c r="Q22" s="94" t="s">
        <v>30</v>
      </c>
      <c r="R22" s="58"/>
      <c r="S22" s="48">
        <v>4149311</v>
      </c>
      <c r="T22" s="49" t="str">
        <f>+IF(S22&gt;0,IF(S22&lt;&gt;$H22,"NO VÁLIDA","VÁLIDA"),"NO VÁLIDA")</f>
        <v>VÁLIDA</v>
      </c>
      <c r="U22" s="94" t="s">
        <v>30</v>
      </c>
      <c r="V22" s="58"/>
      <c r="W22" s="48">
        <v>4149311</v>
      </c>
      <c r="X22" s="49" t="str">
        <f>+IF(W22&gt;0,IF(W22&lt;&gt;$H22,"NO VÁLIDA","VÁLIDA"),"NO VÁLIDA")</f>
        <v>VÁLIDA</v>
      </c>
    </row>
    <row r="23" spans="2:24" ht="30.6" customHeight="1">
      <c r="B23" s="38"/>
      <c r="C23" s="39"/>
      <c r="D23" s="40"/>
      <c r="E23" s="39"/>
      <c r="F23" s="41"/>
      <c r="G23" s="42" t="s">
        <v>31</v>
      </c>
      <c r="H23" s="43">
        <f>SUM(H21:H22)</f>
        <v>52086644</v>
      </c>
      <c r="I23" s="44"/>
      <c r="J23" s="45"/>
      <c r="K23" s="45">
        <f>SUM(K21:K22)</f>
        <v>42139013</v>
      </c>
      <c r="L23" s="46"/>
      <c r="M23" s="44"/>
      <c r="N23" s="45"/>
      <c r="O23" s="45">
        <f>SUM(O21:O22)</f>
        <v>42978284</v>
      </c>
      <c r="P23" s="46"/>
      <c r="Q23" s="44"/>
      <c r="R23" s="45"/>
      <c r="S23" s="45">
        <f>SUM(S21:S22)</f>
        <v>43661013</v>
      </c>
      <c r="T23" s="46"/>
      <c r="U23" s="44"/>
      <c r="V23" s="45"/>
      <c r="W23" s="45">
        <f>SUM(W21:W22)</f>
        <v>47856311</v>
      </c>
      <c r="X23" s="46"/>
    </row>
    <row r="24" spans="2:24" ht="32.25" customHeight="1">
      <c r="B24" s="50"/>
      <c r="C24" s="51"/>
      <c r="D24" s="52"/>
      <c r="E24" s="51"/>
      <c r="F24" s="53"/>
      <c r="G24" s="53" t="s">
        <v>32</v>
      </c>
      <c r="H24" s="54">
        <v>0.2</v>
      </c>
      <c r="I24" s="55"/>
      <c r="J24" s="56"/>
      <c r="K24" s="56">
        <v>0.2</v>
      </c>
      <c r="L24" s="57"/>
      <c r="M24" s="55"/>
      <c r="N24" s="56"/>
      <c r="O24" s="56">
        <v>0.2</v>
      </c>
      <c r="P24" s="57"/>
      <c r="Q24" s="55"/>
      <c r="R24" s="56"/>
      <c r="S24" s="56">
        <v>0.16</v>
      </c>
      <c r="T24" s="57"/>
      <c r="U24" s="55"/>
      <c r="V24" s="56"/>
      <c r="W24" s="56">
        <v>0.2</v>
      </c>
      <c r="X24" s="57"/>
    </row>
    <row r="25" spans="2:24" ht="32.25" customHeight="1">
      <c r="B25" s="50"/>
      <c r="C25" s="51"/>
      <c r="D25" s="52"/>
      <c r="E25" s="51"/>
      <c r="F25" s="53"/>
      <c r="G25" s="53" t="s">
        <v>33</v>
      </c>
      <c r="H25" s="54">
        <v>0.05</v>
      </c>
      <c r="I25" s="58"/>
      <c r="J25" s="56"/>
      <c r="K25" s="56">
        <v>0.05</v>
      </c>
      <c r="L25" s="49"/>
      <c r="M25" s="58"/>
      <c r="N25" s="56"/>
      <c r="O25" s="56">
        <v>0.05</v>
      </c>
      <c r="P25" s="49"/>
      <c r="Q25" s="58"/>
      <c r="R25" s="56"/>
      <c r="S25" s="56">
        <v>0.01</v>
      </c>
      <c r="T25" s="49"/>
      <c r="U25" s="58"/>
      <c r="V25" s="56"/>
      <c r="W25" s="56">
        <v>0.05</v>
      </c>
      <c r="X25" s="49"/>
    </row>
    <row r="26" spans="2:24" ht="32.25" customHeight="1">
      <c r="B26" s="50"/>
      <c r="C26" s="51"/>
      <c r="D26" s="52"/>
      <c r="E26" s="51"/>
      <c r="F26" s="53"/>
      <c r="G26" s="53" t="s">
        <v>34</v>
      </c>
      <c r="H26" s="54">
        <v>0.05</v>
      </c>
      <c r="I26" s="59"/>
      <c r="J26" s="56"/>
      <c r="K26" s="56">
        <v>0.05</v>
      </c>
      <c r="L26" s="60"/>
      <c r="M26" s="59"/>
      <c r="N26" s="56"/>
      <c r="O26" s="56">
        <v>0.05</v>
      </c>
      <c r="P26" s="60"/>
      <c r="Q26" s="59"/>
      <c r="R26" s="56"/>
      <c r="S26" s="56">
        <v>0.03</v>
      </c>
      <c r="T26" s="60"/>
      <c r="U26" s="59"/>
      <c r="V26" s="56"/>
      <c r="W26" s="56">
        <v>0.05</v>
      </c>
      <c r="X26" s="60"/>
    </row>
    <row r="27" spans="2:24" ht="32.25" customHeight="1">
      <c r="B27" s="50"/>
      <c r="C27" s="51"/>
      <c r="D27" s="52"/>
      <c r="E27" s="51"/>
      <c r="F27" s="53"/>
      <c r="G27" s="53" t="s">
        <v>35</v>
      </c>
      <c r="H27" s="54">
        <f>SUM(H24:H26)</f>
        <v>0.3</v>
      </c>
      <c r="I27" s="61"/>
      <c r="J27" s="62"/>
      <c r="K27" s="62">
        <f>SUM(K24:K26)</f>
        <v>0.3</v>
      </c>
      <c r="L27" s="49" t="str">
        <f>IF(OR(K27=0,K27&gt;$H27),"NO VÁLIDA","VÁLIDA")</f>
        <v>VÁLIDA</v>
      </c>
      <c r="M27" s="61"/>
      <c r="N27" s="62"/>
      <c r="O27" s="62">
        <f>SUM(O24:O26)</f>
        <v>0.3</v>
      </c>
      <c r="P27" s="49" t="str">
        <f>IF(OR(O27=0,O27&gt;$H27),"NO VÁLIDA","VÁLIDA")</f>
        <v>VÁLIDA</v>
      </c>
      <c r="Q27" s="61"/>
      <c r="R27" s="62"/>
      <c r="S27" s="62">
        <f>SUM(S24:S26)</f>
        <v>0.2</v>
      </c>
      <c r="T27" s="49" t="str">
        <f>IF(OR(S27=0,S27&gt;$H27),"NO VÁLIDA","VÁLIDA")</f>
        <v>VÁLIDA</v>
      </c>
      <c r="U27" s="61"/>
      <c r="V27" s="62"/>
      <c r="W27" s="62">
        <f>SUM(W24:W26)</f>
        <v>0.3</v>
      </c>
      <c r="X27" s="49" t="str">
        <f>IF(OR(W27=0,W27&gt;$H27),"NO VÁLIDA","VÁLIDA")</f>
        <v>VÁLIDA</v>
      </c>
    </row>
    <row r="28" spans="2:24" ht="32.25" customHeight="1">
      <c r="B28" s="50"/>
      <c r="C28" s="51"/>
      <c r="D28" s="52"/>
      <c r="E28" s="51"/>
      <c r="F28" s="53"/>
      <c r="G28" s="53" t="s">
        <v>36</v>
      </c>
      <c r="H28" s="63">
        <f>ROUND((H23)*0.19*H26/(1+H27),0)</f>
        <v>380633</v>
      </c>
      <c r="I28" s="55"/>
      <c r="J28" s="64"/>
      <c r="K28" s="64">
        <f>ROUND((K23)*0.19*K26/(1+K27),0)</f>
        <v>307939</v>
      </c>
      <c r="L28" s="65"/>
      <c r="M28" s="55"/>
      <c r="N28" s="64"/>
      <c r="O28" s="64">
        <f>ROUND((O23)*0.19*O26/(1+O27),0)</f>
        <v>314072</v>
      </c>
      <c r="P28" s="65"/>
      <c r="Q28" s="55"/>
      <c r="R28" s="64"/>
      <c r="S28" s="64">
        <f>ROUND((S23)*0.19*S26/(1+S27),0)</f>
        <v>207390</v>
      </c>
      <c r="T28" s="65"/>
      <c r="U28" s="55"/>
      <c r="V28" s="64"/>
      <c r="W28" s="64">
        <f>ROUND((W23)*0.19*W26/(1+W27),0)</f>
        <v>349719</v>
      </c>
      <c r="X28" s="65"/>
    </row>
    <row r="29" spans="2:24" s="66" customFormat="1" ht="32.25" customHeight="1" thickBot="1">
      <c r="B29" s="67"/>
      <c r="C29" s="68"/>
      <c r="D29" s="69"/>
      <c r="E29" s="68"/>
      <c r="F29" s="70"/>
      <c r="G29" s="70" t="s">
        <v>37</v>
      </c>
      <c r="H29" s="71">
        <f>SUM(H23+H28)</f>
        <v>52467277</v>
      </c>
      <c r="I29" s="72"/>
      <c r="J29" s="73"/>
      <c r="K29" s="73">
        <f>SUM(K23+K28)</f>
        <v>42446952</v>
      </c>
      <c r="L29" s="74"/>
      <c r="M29" s="72"/>
      <c r="N29" s="73"/>
      <c r="O29" s="73">
        <f>SUM(O23+O28)</f>
        <v>43292356</v>
      </c>
      <c r="P29" s="74"/>
      <c r="Q29" s="72"/>
      <c r="R29" s="73"/>
      <c r="S29" s="73">
        <f>SUM(S23+S28)</f>
        <v>43868403</v>
      </c>
      <c r="T29" s="74"/>
      <c r="U29" s="72"/>
      <c r="V29" s="73"/>
      <c r="W29" s="73">
        <f>SUM(W23+W28)</f>
        <v>48206030</v>
      </c>
      <c r="X29" s="74"/>
    </row>
    <row r="30" spans="2:24" ht="39.950000000000003" customHeight="1" thickBot="1">
      <c r="B30" s="141" t="s">
        <v>38</v>
      </c>
      <c r="C30" s="142"/>
      <c r="D30" s="142"/>
      <c r="E30" s="142"/>
      <c r="F30" s="142"/>
      <c r="G30" s="142"/>
      <c r="H30" s="142"/>
      <c r="I30" s="75" t="str">
        <f>IF(K30="","",IF(K29&lt;&gt;K30,"SE DEBE HACER CORRECCION MATEMATICA",""))</f>
        <v/>
      </c>
      <c r="J30" s="76"/>
      <c r="K30" s="76">
        <v>42446952</v>
      </c>
      <c r="L30" s="65"/>
      <c r="M30" s="75" t="str">
        <f>IF(O30="","",IF(O29&lt;&gt;O30,"SE DEBE HACER CORRECCION MATEMATICA",""))</f>
        <v>SE DEBE HACER CORRECCION MATEMATICA</v>
      </c>
      <c r="N30" s="76"/>
      <c r="O30" s="76">
        <v>43292625</v>
      </c>
      <c r="P30" s="65"/>
      <c r="Q30" s="75" t="str">
        <f>IF(S30="","",IF(S29&lt;&gt;S30,"SE DEBE HACER CORRECCION MATEMATICA",""))</f>
        <v/>
      </c>
      <c r="R30" s="76"/>
      <c r="S30" s="76">
        <v>43868403</v>
      </c>
      <c r="T30" s="65"/>
      <c r="U30" s="75" t="str">
        <f>IF(W30="","",IF(W29&lt;&gt;W30,"SE DEBE HACER CORRECCION MATEMATICA",""))</f>
        <v/>
      </c>
      <c r="V30" s="76"/>
      <c r="W30" s="76">
        <v>48206030</v>
      </c>
      <c r="X30" s="65"/>
    </row>
    <row r="31" spans="2:24" ht="32.25" customHeight="1" thickBot="1">
      <c r="B31" s="77" t="s">
        <v>3</v>
      </c>
      <c r="C31" s="78"/>
      <c r="D31" s="79"/>
      <c r="E31" s="80"/>
      <c r="F31" s="81"/>
      <c r="G31" s="81"/>
      <c r="H31" s="82">
        <v>52467277</v>
      </c>
      <c r="I31" s="83"/>
      <c r="J31" s="84"/>
      <c r="K31" s="84">
        <f>IF(I10="ADMISIBLE",IF(AND(L31="VÁLIDA",K29&lt;=$H$31,I34=""),K29,"DESCARTADO"),I10)</f>
        <v>42446952</v>
      </c>
      <c r="L31" s="85" t="str">
        <f>IF(COUNTIF(L16:L30,"NO VÁLIDA")&gt;0,"NO VÁLIDA","VÁLIDA")</f>
        <v>VÁLIDA</v>
      </c>
      <c r="M31" s="83"/>
      <c r="N31" s="84"/>
      <c r="O31" s="84" t="str">
        <f>IF(M10="ADMISIBLE",IF(AND(P31="VÁLIDA",O29&lt;=$H$31,M34=""),O29,"DESCARTADO"),M10)</f>
        <v>DESCARTADO</v>
      </c>
      <c r="P31" s="85" t="str">
        <f>IF(COUNTIF(P16:P30,"NO VÁLIDA")&gt;0,"NO VÁLIDA","VÁLIDA")</f>
        <v>VÁLIDA</v>
      </c>
      <c r="Q31" s="83"/>
      <c r="R31" s="84"/>
      <c r="S31" s="84">
        <f>IF(Q10="ADMISIBLE",IF(AND(T31="VÁLIDA",S29&lt;=$H$31,Q34=""),S29,"DESCARTADO"),Q10)</f>
        <v>43868403</v>
      </c>
      <c r="T31" s="85" t="str">
        <f>IF(COUNTIF(T16:T30,"NO VÁLIDA")&gt;0,"NO VÁLIDA","VÁLIDA")</f>
        <v>VÁLIDA</v>
      </c>
      <c r="U31" s="83"/>
      <c r="V31" s="84"/>
      <c r="W31" s="84" t="str">
        <f>IF(U10="ADMISIBLE",IF(AND(X31="VÁLIDA",W29&lt;=$H$31,U34=""),W29,"DESCARTADO"),U10)</f>
        <v>DESCARTADO</v>
      </c>
      <c r="X31" s="85" t="str">
        <f>IF(COUNTIF(X16:X30,"NO VÁLIDA")&gt;0,"NO VÁLIDA","VÁLIDA")</f>
        <v>VÁLIDA</v>
      </c>
    </row>
    <row r="32" spans="2:24" s="13" customFormat="1" ht="24.95" customHeight="1" thickTop="1" thickBot="1">
      <c r="B32" s="86"/>
      <c r="C32" s="86"/>
      <c r="D32" s="87"/>
      <c r="E32" s="87"/>
      <c r="F32" s="87"/>
      <c r="G32" s="88"/>
      <c r="H32" s="88"/>
      <c r="I32" s="161">
        <f>I11</f>
        <v>5</v>
      </c>
      <c r="J32" s="162"/>
      <c r="K32" s="162"/>
      <c r="L32" s="163"/>
      <c r="M32" s="161">
        <f>M11</f>
        <v>7</v>
      </c>
      <c r="N32" s="162"/>
      <c r="O32" s="162"/>
      <c r="P32" s="163"/>
      <c r="Q32" s="161">
        <f>Q11</f>
        <v>1</v>
      </c>
      <c r="R32" s="162"/>
      <c r="S32" s="162"/>
      <c r="T32" s="163"/>
      <c r="U32" s="161">
        <f>U11</f>
        <v>6</v>
      </c>
      <c r="V32" s="162"/>
      <c r="W32" s="162"/>
      <c r="X32" s="163"/>
    </row>
    <row r="33" spans="1:24" s="122" customFormat="1" ht="24.95" customHeight="1" thickTop="1" thickBot="1">
      <c r="B33" s="123"/>
      <c r="C33" s="123"/>
      <c r="D33" s="123"/>
      <c r="E33" s="123"/>
      <c r="F33" s="123"/>
      <c r="G33" s="124"/>
      <c r="H33" s="124"/>
      <c r="I33" s="176" t="str">
        <f>I12</f>
        <v>CONSORCIO FEJO</v>
      </c>
      <c r="J33" s="177"/>
      <c r="K33" s="177"/>
      <c r="L33" s="178"/>
      <c r="M33" s="176" t="str">
        <f>M12</f>
        <v>PEDRO DIGNO NAVARRO CASTILLA</v>
      </c>
      <c r="N33" s="177"/>
      <c r="O33" s="177"/>
      <c r="P33" s="178"/>
      <c r="Q33" s="176" t="str">
        <f>Q12</f>
        <v>INGDECOL SAS</v>
      </c>
      <c r="R33" s="177"/>
      <c r="S33" s="177"/>
      <c r="T33" s="178"/>
      <c r="U33" s="176" t="str">
        <f>U12</f>
        <v>CONSORCIO PYG RESTAURADORES</v>
      </c>
      <c r="V33" s="177"/>
      <c r="W33" s="177"/>
      <c r="X33" s="178"/>
    </row>
    <row r="34" spans="1:24" ht="18.75" customHeight="1" thickTop="1">
      <c r="H34" s="164" t="s">
        <v>39</v>
      </c>
      <c r="I34" s="167"/>
      <c r="J34" s="168"/>
      <c r="K34" s="168"/>
      <c r="L34" s="169"/>
      <c r="M34" s="167" t="s">
        <v>67</v>
      </c>
      <c r="N34" s="168"/>
      <c r="O34" s="168"/>
      <c r="P34" s="169"/>
      <c r="Q34" s="167"/>
      <c r="R34" s="168"/>
      <c r="S34" s="168"/>
      <c r="T34" s="169"/>
      <c r="U34" s="167" t="s">
        <v>67</v>
      </c>
      <c r="V34" s="168"/>
      <c r="W34" s="168"/>
      <c r="X34" s="169"/>
    </row>
    <row r="35" spans="1:24" ht="18.75" customHeight="1">
      <c r="H35" s="165"/>
      <c r="I35" s="170"/>
      <c r="J35" s="171"/>
      <c r="K35" s="171"/>
      <c r="L35" s="172"/>
      <c r="M35" s="170"/>
      <c r="N35" s="171"/>
      <c r="O35" s="171"/>
      <c r="P35" s="172"/>
      <c r="Q35" s="170"/>
      <c r="R35" s="171"/>
      <c r="S35" s="171"/>
      <c r="T35" s="172"/>
      <c r="U35" s="170"/>
      <c r="V35" s="171"/>
      <c r="W35" s="171"/>
      <c r="X35" s="172"/>
    </row>
    <row r="36" spans="1:24" ht="18.75" customHeight="1">
      <c r="H36" s="165"/>
      <c r="I36" s="170"/>
      <c r="J36" s="171"/>
      <c r="K36" s="171"/>
      <c r="L36" s="172"/>
      <c r="M36" s="170"/>
      <c r="N36" s="171"/>
      <c r="O36" s="171"/>
      <c r="P36" s="172"/>
      <c r="Q36" s="170"/>
      <c r="R36" s="171"/>
      <c r="S36" s="171"/>
      <c r="T36" s="172"/>
      <c r="U36" s="170"/>
      <c r="V36" s="171"/>
      <c r="W36" s="171"/>
      <c r="X36" s="172"/>
    </row>
    <row r="37" spans="1:24" ht="18.75" customHeight="1" thickBot="1">
      <c r="H37" s="166"/>
      <c r="I37" s="173"/>
      <c r="J37" s="174"/>
      <c r="K37" s="174"/>
      <c r="L37" s="175"/>
      <c r="M37" s="173"/>
      <c r="N37" s="174"/>
      <c r="O37" s="174"/>
      <c r="P37" s="175"/>
      <c r="Q37" s="173"/>
      <c r="R37" s="174"/>
      <c r="S37" s="174"/>
      <c r="T37" s="175"/>
      <c r="U37" s="173"/>
      <c r="V37" s="174"/>
      <c r="W37" s="174"/>
      <c r="X37" s="175"/>
    </row>
    <row r="38" spans="1:24" ht="18.75" customHeight="1" thickTop="1">
      <c r="B38" s="9"/>
      <c r="C38" s="9"/>
      <c r="G38" s="9"/>
      <c r="H38" s="164" t="s">
        <v>40</v>
      </c>
      <c r="I38" s="167"/>
      <c r="J38" s="168"/>
      <c r="K38" s="168"/>
      <c r="L38" s="169"/>
      <c r="M38" s="167" t="s">
        <v>66</v>
      </c>
      <c r="N38" s="168"/>
      <c r="O38" s="168"/>
      <c r="P38" s="169"/>
      <c r="Q38" s="167"/>
      <c r="R38" s="168"/>
      <c r="S38" s="168"/>
      <c r="T38" s="169"/>
      <c r="U38" s="167"/>
      <c r="V38" s="168"/>
      <c r="W38" s="168"/>
      <c r="X38" s="169"/>
    </row>
    <row r="39" spans="1:24" ht="18.75" customHeight="1">
      <c r="H39" s="165"/>
      <c r="I39" s="170"/>
      <c r="J39" s="171"/>
      <c r="K39" s="171"/>
      <c r="L39" s="172"/>
      <c r="M39" s="170"/>
      <c r="N39" s="171"/>
      <c r="O39" s="171"/>
      <c r="P39" s="172"/>
      <c r="Q39" s="170"/>
      <c r="R39" s="171"/>
      <c r="S39" s="171"/>
      <c r="T39" s="172"/>
      <c r="U39" s="170"/>
      <c r="V39" s="171"/>
      <c r="W39" s="171"/>
      <c r="X39" s="172"/>
    </row>
    <row r="40" spans="1:24" ht="18.75" customHeight="1">
      <c r="H40" s="165"/>
      <c r="I40" s="170"/>
      <c r="J40" s="171"/>
      <c r="K40" s="171"/>
      <c r="L40" s="172"/>
      <c r="M40" s="170"/>
      <c r="N40" s="171"/>
      <c r="O40" s="171"/>
      <c r="P40" s="172"/>
      <c r="Q40" s="170"/>
      <c r="R40" s="171"/>
      <c r="S40" s="171"/>
      <c r="T40" s="172"/>
      <c r="U40" s="170"/>
      <c r="V40" s="171"/>
      <c r="W40" s="171"/>
      <c r="X40" s="172"/>
    </row>
    <row r="41" spans="1:24" ht="18.75" customHeight="1" thickBot="1">
      <c r="B41" s="9"/>
      <c r="C41" s="9"/>
      <c r="G41" s="9"/>
      <c r="H41" s="166"/>
      <c r="I41" s="173"/>
      <c r="J41" s="174"/>
      <c r="K41" s="174"/>
      <c r="L41" s="175"/>
      <c r="M41" s="173"/>
      <c r="N41" s="174"/>
      <c r="O41" s="174"/>
      <c r="P41" s="175"/>
      <c r="Q41" s="173"/>
      <c r="R41" s="174"/>
      <c r="S41" s="174"/>
      <c r="T41" s="175"/>
      <c r="U41" s="173"/>
      <c r="V41" s="174"/>
      <c r="W41" s="174"/>
      <c r="X41" s="175"/>
    </row>
    <row r="42" spans="1:24" s="93" customFormat="1" ht="13.5" thickTop="1">
      <c r="A42" s="91"/>
      <c r="B42" s="91"/>
      <c r="C42" s="91"/>
      <c r="D42" s="91"/>
      <c r="E42" s="91"/>
      <c r="F42" s="91"/>
      <c r="G42" s="91"/>
      <c r="H42" s="92" t="s">
        <v>41</v>
      </c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</row>
  </sheetData>
  <sheetProtection formatRows="0" insertRows="0" selectLockedCells="1"/>
  <protectedRanges>
    <protectedRange password="F692" sqref="B15:C15 E15:H15 B24:H28 J29:K29 C29:H30 B22:H22 B16:H20 N29:O29 R29:S29 V29:W29" name="Rango1_1_1_2"/>
    <protectedRange password="F692" sqref="J28:K28 J30:K30 J22:K22 N28:O28 N30:O30 N22:O22 R28:S28 R30:S30 R22:S22 V28:W28 V30:W30 V22:W22" name="Rango1_1_1_3"/>
    <protectedRange password="F692" sqref="B23:H23 B21:H21" name="Rango1_1_1_2_6"/>
    <protectedRange password="F692" sqref="J23:K23 J21:K21 N23:O23 N21:O21 R23:S23 R21:S21 V23:W23 V21:W21" name="Rango1_1_1_3_4_1"/>
  </protectedRanges>
  <mergeCells count="48">
    <mergeCell ref="M33:P33"/>
    <mergeCell ref="Q33:T33"/>
    <mergeCell ref="U33:X33"/>
    <mergeCell ref="M34:P37"/>
    <mergeCell ref="M38:P41"/>
    <mergeCell ref="Q38:T41"/>
    <mergeCell ref="U38:X41"/>
    <mergeCell ref="Q10:T10"/>
    <mergeCell ref="U10:X10"/>
    <mergeCell ref="Q11:T11"/>
    <mergeCell ref="U11:X11"/>
    <mergeCell ref="Q12:T12"/>
    <mergeCell ref="U12:X12"/>
    <mergeCell ref="Q13:T13"/>
    <mergeCell ref="U13:X13"/>
    <mergeCell ref="Q32:T32"/>
    <mergeCell ref="U32:X32"/>
    <mergeCell ref="Q34:T37"/>
    <mergeCell ref="U34:X37"/>
    <mergeCell ref="M10:P10"/>
    <mergeCell ref="M11:P11"/>
    <mergeCell ref="M12:P12"/>
    <mergeCell ref="M13:P13"/>
    <mergeCell ref="M32:P32"/>
    <mergeCell ref="I32:L32"/>
    <mergeCell ref="H34:H37"/>
    <mergeCell ref="I34:L37"/>
    <mergeCell ref="H38:H41"/>
    <mergeCell ref="I38:L41"/>
    <mergeCell ref="I33:L33"/>
    <mergeCell ref="B30:H30"/>
    <mergeCell ref="B7:H7"/>
    <mergeCell ref="B9:H9"/>
    <mergeCell ref="B10:D10"/>
    <mergeCell ref="I10:L10"/>
    <mergeCell ref="B11:H11"/>
    <mergeCell ref="I11:L11"/>
    <mergeCell ref="B12:H12"/>
    <mergeCell ref="I12:L12"/>
    <mergeCell ref="B13:H13"/>
    <mergeCell ref="I13:L13"/>
    <mergeCell ref="C22:G22"/>
    <mergeCell ref="B6:H6"/>
    <mergeCell ref="B1:H1"/>
    <mergeCell ref="B2:H2"/>
    <mergeCell ref="B3:H3"/>
    <mergeCell ref="B4:H4"/>
    <mergeCell ref="B5:H5"/>
  </mergeCells>
  <conditionalFormatting sqref="H31">
    <cfRule type="cellIs" dxfId="98" priority="156" operator="notEqual">
      <formula>""</formula>
    </cfRule>
  </conditionalFormatting>
  <conditionalFormatting sqref="L14:L32 L34:L41">
    <cfRule type="cellIs" dxfId="97" priority="155" operator="equal">
      <formula>"VÁLIDA"</formula>
    </cfRule>
  </conditionalFormatting>
  <conditionalFormatting sqref="K31">
    <cfRule type="cellIs" dxfId="96" priority="154" operator="notBetween">
      <formula>"RECHAZO"</formula>
      <formula>"NO ADMISIBLE"</formula>
    </cfRule>
  </conditionalFormatting>
  <conditionalFormatting sqref="L22 I16 I31:I32 I19 I21:I29 L19 K23:L32 K21:L21 K16:L16 K34:L41 I34:I41">
    <cfRule type="expression" dxfId="95" priority="153" stopIfTrue="1">
      <formula>AND(ROW()=CELL("ROW"),COLUMN()=CELL("COL"))</formula>
    </cfRule>
  </conditionalFormatting>
  <conditionalFormatting sqref="K15 K21 K23 K27:K29">
    <cfRule type="cellIs" dxfId="94" priority="152" operator="greaterThan">
      <formula>0</formula>
    </cfRule>
  </conditionalFormatting>
  <conditionalFormatting sqref="K24:K26 K22 I16:I20">
    <cfRule type="cellIs" dxfId="93" priority="151" operator="equal">
      <formula>0</formula>
    </cfRule>
  </conditionalFormatting>
  <conditionalFormatting sqref="I10 K10:L10">
    <cfRule type="cellIs" dxfId="92" priority="148" operator="equal">
      <formula>"ADMISIBLE"</formula>
    </cfRule>
    <cfRule type="cellIs" dxfId="91" priority="149" operator="equal">
      <formula>"NO ADMISIBLE"</formula>
    </cfRule>
    <cfRule type="cellIs" dxfId="90" priority="150" operator="equal">
      <formula>"RECHAZO"</formula>
    </cfRule>
  </conditionalFormatting>
  <conditionalFormatting sqref="I30">
    <cfRule type="cellIs" dxfId="89" priority="147" operator="notEqual">
      <formula>""</formula>
    </cfRule>
  </conditionalFormatting>
  <conditionalFormatting sqref="L14:L31">
    <cfRule type="cellIs" dxfId="88" priority="146" operator="equal">
      <formula>"NO VÁLIDA"</formula>
    </cfRule>
  </conditionalFormatting>
  <conditionalFormatting sqref="J31">
    <cfRule type="cellIs" dxfId="87" priority="145" operator="notBetween">
      <formula>"RECHAZO"</formula>
      <formula>"NO ADMISIBLE"</formula>
    </cfRule>
  </conditionalFormatting>
  <conditionalFormatting sqref="J23:J32 J21 J16 J34:J41">
    <cfRule type="expression" dxfId="86" priority="144" stopIfTrue="1">
      <formula>AND(ROW()=CELL("ROW"),COLUMN()=CELL("COL"))</formula>
    </cfRule>
  </conditionalFormatting>
  <conditionalFormatting sqref="J15 J21 J23 J27:J29">
    <cfRule type="cellIs" dxfId="85" priority="143" operator="greaterThan">
      <formula>0</formula>
    </cfRule>
  </conditionalFormatting>
  <conditionalFormatting sqref="J24:J26">
    <cfRule type="cellIs" dxfId="84" priority="142" operator="equal">
      <formula>0</formula>
    </cfRule>
  </conditionalFormatting>
  <conditionalFormatting sqref="J10">
    <cfRule type="cellIs" dxfId="83" priority="139" operator="equal">
      <formula>"ADMISIBLE"</formula>
    </cfRule>
    <cfRule type="cellIs" dxfId="82" priority="140" operator="equal">
      <formula>"NO ADMISIBLE"</formula>
    </cfRule>
    <cfRule type="cellIs" dxfId="81" priority="141" operator="equal">
      <formula>"RECHAZO"</formula>
    </cfRule>
  </conditionalFormatting>
  <conditionalFormatting sqref="J22">
    <cfRule type="expression" dxfId="80" priority="138" stopIfTrue="1">
      <formula>AND(ROW()=CELL("ROW"),COLUMN()=CELL("COL"))</formula>
    </cfRule>
  </conditionalFormatting>
  <conditionalFormatting sqref="K17:K20">
    <cfRule type="expression" dxfId="79" priority="137" stopIfTrue="1">
      <formula>AND(ROW()=CELL("ROW"),COLUMN()=CELL("COL"))</formula>
    </cfRule>
  </conditionalFormatting>
  <conditionalFormatting sqref="J17:J20">
    <cfRule type="expression" dxfId="78" priority="79" stopIfTrue="1">
      <formula>AND(ROW()=CELL("ROW"),COLUMN()=CELL("COL"))</formula>
    </cfRule>
  </conditionalFormatting>
  <conditionalFormatting sqref="P14:P32 P38:P41">
    <cfRule type="cellIs" dxfId="77" priority="78" operator="equal">
      <formula>"VÁLIDA"</formula>
    </cfRule>
  </conditionalFormatting>
  <conditionalFormatting sqref="O31">
    <cfRule type="cellIs" dxfId="76" priority="77" operator="notBetween">
      <formula>"RECHAZO"</formula>
      <formula>"NO ADMISIBLE"</formula>
    </cfRule>
  </conditionalFormatting>
  <conditionalFormatting sqref="P22 M16 M31:M32 M19 M21:M29 P19 O23:P32 O21:P21 O16:P16 O38:P41 M38:M41">
    <cfRule type="expression" dxfId="75" priority="76" stopIfTrue="1">
      <formula>AND(ROW()=CELL("ROW"),COLUMN()=CELL("COL"))</formula>
    </cfRule>
  </conditionalFormatting>
  <conditionalFormatting sqref="O15 O21 O23 O27:O29">
    <cfRule type="cellIs" dxfId="74" priority="75" operator="greaterThan">
      <formula>0</formula>
    </cfRule>
  </conditionalFormatting>
  <conditionalFormatting sqref="O24:O26 O22 M16:M20">
    <cfRule type="cellIs" dxfId="73" priority="74" operator="equal">
      <formula>0</formula>
    </cfRule>
  </conditionalFormatting>
  <conditionalFormatting sqref="M10 O10:P10">
    <cfRule type="cellIs" dxfId="72" priority="71" operator="equal">
      <formula>"ADMISIBLE"</formula>
    </cfRule>
    <cfRule type="cellIs" dxfId="71" priority="72" operator="equal">
      <formula>"NO ADMISIBLE"</formula>
    </cfRule>
    <cfRule type="cellIs" dxfId="70" priority="73" operator="equal">
      <formula>"RECHAZO"</formula>
    </cfRule>
  </conditionalFormatting>
  <conditionalFormatting sqref="M30">
    <cfRule type="cellIs" dxfId="69" priority="70" operator="notEqual">
      <formula>""</formula>
    </cfRule>
  </conditionalFormatting>
  <conditionalFormatting sqref="P14:P31">
    <cfRule type="cellIs" dxfId="68" priority="69" operator="equal">
      <formula>"NO VÁLIDA"</formula>
    </cfRule>
  </conditionalFormatting>
  <conditionalFormatting sqref="N31">
    <cfRule type="cellIs" dxfId="67" priority="68" operator="notBetween">
      <formula>"RECHAZO"</formula>
      <formula>"NO ADMISIBLE"</formula>
    </cfRule>
  </conditionalFormatting>
  <conditionalFormatting sqref="N23:N32 N21 N16 N38:N41">
    <cfRule type="expression" dxfId="66" priority="67" stopIfTrue="1">
      <formula>AND(ROW()=CELL("ROW"),COLUMN()=CELL("COL"))</formula>
    </cfRule>
  </conditionalFormatting>
  <conditionalFormatting sqref="N15 N21 N23 N27:N29">
    <cfRule type="cellIs" dxfId="65" priority="66" operator="greaterThan">
      <formula>0</formula>
    </cfRule>
  </conditionalFormatting>
  <conditionalFormatting sqref="N24:N26">
    <cfRule type="cellIs" dxfId="64" priority="65" operator="equal">
      <formula>0</formula>
    </cfRule>
  </conditionalFormatting>
  <conditionalFormatting sqref="N10">
    <cfRule type="cellIs" dxfId="63" priority="62" operator="equal">
      <formula>"ADMISIBLE"</formula>
    </cfRule>
    <cfRule type="cellIs" dxfId="62" priority="63" operator="equal">
      <formula>"NO ADMISIBLE"</formula>
    </cfRule>
    <cfRule type="cellIs" dxfId="61" priority="64" operator="equal">
      <formula>"RECHAZO"</formula>
    </cfRule>
  </conditionalFormatting>
  <conditionalFormatting sqref="N22">
    <cfRule type="expression" dxfId="60" priority="61" stopIfTrue="1">
      <formula>AND(ROW()=CELL("ROW"),COLUMN()=CELL("COL"))</formula>
    </cfRule>
  </conditionalFormatting>
  <conditionalFormatting sqref="O17:O20">
    <cfRule type="expression" dxfId="59" priority="60" stopIfTrue="1">
      <formula>AND(ROW()=CELL("ROW"),COLUMN()=CELL("COL"))</formula>
    </cfRule>
  </conditionalFormatting>
  <conditionalFormatting sqref="N17:N20">
    <cfRule type="expression" dxfId="58" priority="59" stopIfTrue="1">
      <formula>AND(ROW()=CELL("ROW"),COLUMN()=CELL("COL"))</formula>
    </cfRule>
  </conditionalFormatting>
  <conditionalFormatting sqref="T14:T32 T34:T41">
    <cfRule type="cellIs" dxfId="57" priority="58" operator="equal">
      <formula>"VÁLIDA"</formula>
    </cfRule>
  </conditionalFormatting>
  <conditionalFormatting sqref="S31">
    <cfRule type="cellIs" dxfId="56" priority="57" operator="notBetween">
      <formula>"RECHAZO"</formula>
      <formula>"NO ADMISIBLE"</formula>
    </cfRule>
  </conditionalFormatting>
  <conditionalFormatting sqref="T22 Q16 Q31:Q32 Q19 Q21:Q29 T19 S23:T32 S21:T21 S16:T16 S34:T41 Q34:Q41">
    <cfRule type="expression" dxfId="55" priority="56" stopIfTrue="1">
      <formula>AND(ROW()=CELL("ROW"),COLUMN()=CELL("COL"))</formula>
    </cfRule>
  </conditionalFormatting>
  <conditionalFormatting sqref="S15 S21 S23 S27:S29">
    <cfRule type="cellIs" dxfId="54" priority="55" operator="greaterThan">
      <formula>0</formula>
    </cfRule>
  </conditionalFormatting>
  <conditionalFormatting sqref="S24:S26 S22 Q16:Q20">
    <cfRule type="cellIs" dxfId="53" priority="54" operator="equal">
      <formula>0</formula>
    </cfRule>
  </conditionalFormatting>
  <conditionalFormatting sqref="Q10 S10:T10">
    <cfRule type="cellIs" dxfId="52" priority="51" operator="equal">
      <formula>"ADMISIBLE"</formula>
    </cfRule>
    <cfRule type="cellIs" dxfId="51" priority="52" operator="equal">
      <formula>"NO ADMISIBLE"</formula>
    </cfRule>
    <cfRule type="cellIs" dxfId="50" priority="53" operator="equal">
      <formula>"RECHAZO"</formula>
    </cfRule>
  </conditionalFormatting>
  <conditionalFormatting sqref="Q30">
    <cfRule type="cellIs" dxfId="49" priority="50" operator="notEqual">
      <formula>""</formula>
    </cfRule>
  </conditionalFormatting>
  <conditionalFormatting sqref="T14:T31">
    <cfRule type="cellIs" dxfId="48" priority="49" operator="equal">
      <formula>"NO VÁLIDA"</formula>
    </cfRule>
  </conditionalFormatting>
  <conditionalFormatting sqref="R31">
    <cfRule type="cellIs" dxfId="47" priority="48" operator="notBetween">
      <formula>"RECHAZO"</formula>
      <formula>"NO ADMISIBLE"</formula>
    </cfRule>
  </conditionalFormatting>
  <conditionalFormatting sqref="R23:R32 R21 R16 R34:R41">
    <cfRule type="expression" dxfId="46" priority="47" stopIfTrue="1">
      <formula>AND(ROW()=CELL("ROW"),COLUMN()=CELL("COL"))</formula>
    </cfRule>
  </conditionalFormatting>
  <conditionalFormatting sqref="R15 R21 R23 R27:R29">
    <cfRule type="cellIs" dxfId="45" priority="46" operator="greaterThan">
      <formula>0</formula>
    </cfRule>
  </conditionalFormatting>
  <conditionalFormatting sqref="R24:R26">
    <cfRule type="cellIs" dxfId="44" priority="45" operator="equal">
      <formula>0</formula>
    </cfRule>
  </conditionalFormatting>
  <conditionalFormatting sqref="R10">
    <cfRule type="cellIs" dxfId="43" priority="42" operator="equal">
      <formula>"ADMISIBLE"</formula>
    </cfRule>
    <cfRule type="cellIs" dxfId="42" priority="43" operator="equal">
      <formula>"NO ADMISIBLE"</formula>
    </cfRule>
    <cfRule type="cellIs" dxfId="41" priority="44" operator="equal">
      <formula>"RECHAZO"</formula>
    </cfRule>
  </conditionalFormatting>
  <conditionalFormatting sqref="R22">
    <cfRule type="expression" dxfId="40" priority="41" stopIfTrue="1">
      <formula>AND(ROW()=CELL("ROW"),COLUMN()=CELL("COL"))</formula>
    </cfRule>
  </conditionalFormatting>
  <conditionalFormatting sqref="S17:S20">
    <cfRule type="expression" dxfId="39" priority="40" stopIfTrue="1">
      <formula>AND(ROW()=CELL("ROW"),COLUMN()=CELL("COL"))</formula>
    </cfRule>
  </conditionalFormatting>
  <conditionalFormatting sqref="R17:R20">
    <cfRule type="expression" dxfId="38" priority="39" stopIfTrue="1">
      <formula>AND(ROW()=CELL("ROW"),COLUMN()=CELL("COL"))</formula>
    </cfRule>
  </conditionalFormatting>
  <conditionalFormatting sqref="X14:X32 X38:X41">
    <cfRule type="cellIs" dxfId="37" priority="38" operator="equal">
      <formula>"VÁLIDA"</formula>
    </cfRule>
  </conditionalFormatting>
  <conditionalFormatting sqref="W31">
    <cfRule type="cellIs" dxfId="36" priority="37" operator="notBetween">
      <formula>"RECHAZO"</formula>
      <formula>"NO ADMISIBLE"</formula>
    </cfRule>
  </conditionalFormatting>
  <conditionalFormatting sqref="X22 U16 U31:U32 U19 U21:U29 X19 W23:X32 W21:X21 W16:X16 W38:X41 U38:U41">
    <cfRule type="expression" dxfId="35" priority="36" stopIfTrue="1">
      <formula>AND(ROW()=CELL("ROW"),COLUMN()=CELL("COL"))</formula>
    </cfRule>
  </conditionalFormatting>
  <conditionalFormatting sqref="W15 W21 W23 W27:W29">
    <cfRule type="cellIs" dxfId="34" priority="35" operator="greaterThan">
      <formula>0</formula>
    </cfRule>
  </conditionalFormatting>
  <conditionalFormatting sqref="W24:W26 W22 U16:U20">
    <cfRule type="cellIs" dxfId="33" priority="34" operator="equal">
      <formula>0</formula>
    </cfRule>
  </conditionalFormatting>
  <conditionalFormatting sqref="U10 W10:X10">
    <cfRule type="cellIs" dxfId="32" priority="31" operator="equal">
      <formula>"ADMISIBLE"</formula>
    </cfRule>
    <cfRule type="cellIs" dxfId="31" priority="32" operator="equal">
      <formula>"NO ADMISIBLE"</formula>
    </cfRule>
    <cfRule type="cellIs" dxfId="30" priority="33" operator="equal">
      <formula>"RECHAZO"</formula>
    </cfRule>
  </conditionalFormatting>
  <conditionalFormatting sqref="U30">
    <cfRule type="cellIs" dxfId="29" priority="30" operator="notEqual">
      <formula>""</formula>
    </cfRule>
  </conditionalFormatting>
  <conditionalFormatting sqref="X14:X31">
    <cfRule type="cellIs" dxfId="28" priority="29" operator="equal">
      <formula>"NO VÁLIDA"</formula>
    </cfRule>
  </conditionalFormatting>
  <conditionalFormatting sqref="V31">
    <cfRule type="cellIs" dxfId="27" priority="28" operator="notBetween">
      <formula>"RECHAZO"</formula>
      <formula>"NO ADMISIBLE"</formula>
    </cfRule>
  </conditionalFormatting>
  <conditionalFormatting sqref="V23:V32 V21 V16 V38:V41">
    <cfRule type="expression" dxfId="26" priority="27" stopIfTrue="1">
      <formula>AND(ROW()=CELL("ROW"),COLUMN()=CELL("COL"))</formula>
    </cfRule>
  </conditionalFormatting>
  <conditionalFormatting sqref="V15 V21 V23 V27:V29">
    <cfRule type="cellIs" dxfId="25" priority="26" operator="greaterThan">
      <formula>0</formula>
    </cfRule>
  </conditionalFormatting>
  <conditionalFormatting sqref="V24:V26">
    <cfRule type="cellIs" dxfId="24" priority="25" operator="equal">
      <formula>0</formula>
    </cfRule>
  </conditionalFormatting>
  <conditionalFormatting sqref="V10">
    <cfRule type="cellIs" dxfId="23" priority="22" operator="equal">
      <formula>"ADMISIBLE"</formula>
    </cfRule>
    <cfRule type="cellIs" dxfId="22" priority="23" operator="equal">
      <formula>"NO ADMISIBLE"</formula>
    </cfRule>
    <cfRule type="cellIs" dxfId="21" priority="24" operator="equal">
      <formula>"RECHAZO"</formula>
    </cfRule>
  </conditionalFormatting>
  <conditionalFormatting sqref="V22">
    <cfRule type="expression" dxfId="20" priority="21" stopIfTrue="1">
      <formula>AND(ROW()=CELL("ROW"),COLUMN()=CELL("COL"))</formula>
    </cfRule>
  </conditionalFormatting>
  <conditionalFormatting sqref="W17:W20">
    <cfRule type="expression" dxfId="19" priority="20" stopIfTrue="1">
      <formula>AND(ROW()=CELL("ROW"),COLUMN()=CELL("COL"))</formula>
    </cfRule>
  </conditionalFormatting>
  <conditionalFormatting sqref="V17:V20">
    <cfRule type="expression" dxfId="18" priority="19" stopIfTrue="1">
      <formula>AND(ROW()=CELL("ROW"),COLUMN()=CELL("COL"))</formula>
    </cfRule>
  </conditionalFormatting>
  <conditionalFormatting sqref="L33">
    <cfRule type="cellIs" dxfId="17" priority="18" operator="equal">
      <formula>"VÁLIDA"</formula>
    </cfRule>
  </conditionalFormatting>
  <conditionalFormatting sqref="I33 K33:L33">
    <cfRule type="expression" dxfId="16" priority="17" stopIfTrue="1">
      <formula>AND(ROW()=CELL("ROW"),COLUMN()=CELL("COL"))</formula>
    </cfRule>
  </conditionalFormatting>
  <conditionalFormatting sqref="J33">
    <cfRule type="expression" dxfId="15" priority="16" stopIfTrue="1">
      <formula>AND(ROW()=CELL("ROW"),COLUMN()=CELL("COL"))</formula>
    </cfRule>
  </conditionalFormatting>
  <conditionalFormatting sqref="P33">
    <cfRule type="cellIs" dxfId="14" priority="15" operator="equal">
      <formula>"VÁLIDA"</formula>
    </cfRule>
  </conditionalFormatting>
  <conditionalFormatting sqref="M33 O33:P33">
    <cfRule type="expression" dxfId="13" priority="14" stopIfTrue="1">
      <formula>AND(ROW()=CELL("ROW"),COLUMN()=CELL("COL"))</formula>
    </cfRule>
  </conditionalFormatting>
  <conditionalFormatting sqref="N33">
    <cfRule type="expression" dxfId="12" priority="13" stopIfTrue="1">
      <formula>AND(ROW()=CELL("ROW"),COLUMN()=CELL("COL"))</formula>
    </cfRule>
  </conditionalFormatting>
  <conditionalFormatting sqref="T33">
    <cfRule type="cellIs" dxfId="11" priority="12" operator="equal">
      <formula>"VÁLIDA"</formula>
    </cfRule>
  </conditionalFormatting>
  <conditionalFormatting sqref="Q33 S33:T33">
    <cfRule type="expression" dxfId="10" priority="11" stopIfTrue="1">
      <formula>AND(ROW()=CELL("ROW"),COLUMN()=CELL("COL"))</formula>
    </cfRule>
  </conditionalFormatting>
  <conditionalFormatting sqref="R33">
    <cfRule type="expression" dxfId="9" priority="10" stopIfTrue="1">
      <formula>AND(ROW()=CELL("ROW"),COLUMN()=CELL("COL"))</formula>
    </cfRule>
  </conditionalFormatting>
  <conditionalFormatting sqref="X33">
    <cfRule type="cellIs" dxfId="8" priority="9" operator="equal">
      <formula>"VÁLIDA"</formula>
    </cfRule>
  </conditionalFormatting>
  <conditionalFormatting sqref="U33 W33:X33">
    <cfRule type="expression" dxfId="7" priority="8" stopIfTrue="1">
      <formula>AND(ROW()=CELL("ROW"),COLUMN()=CELL("COL"))</formula>
    </cfRule>
  </conditionalFormatting>
  <conditionalFormatting sqref="V33">
    <cfRule type="expression" dxfId="6" priority="7" stopIfTrue="1">
      <formula>AND(ROW()=CELL("ROW"),COLUMN()=CELL("COL"))</formula>
    </cfRule>
  </conditionalFormatting>
  <conditionalFormatting sqref="P34:P37">
    <cfRule type="cellIs" dxfId="5" priority="6" operator="equal">
      <formula>"VÁLIDA"</formula>
    </cfRule>
  </conditionalFormatting>
  <conditionalFormatting sqref="O34:P37 M34:M37">
    <cfRule type="expression" dxfId="4" priority="5" stopIfTrue="1">
      <formula>AND(ROW()=CELL("ROW"),COLUMN()=CELL("COL"))</formula>
    </cfRule>
  </conditionalFormatting>
  <conditionalFormatting sqref="N34:N37">
    <cfRule type="expression" dxfId="3" priority="4" stopIfTrue="1">
      <formula>AND(ROW()=CELL("ROW"),COLUMN()=CELL("COL"))</formula>
    </cfRule>
  </conditionalFormatting>
  <conditionalFormatting sqref="X34:X37">
    <cfRule type="cellIs" dxfId="2" priority="3" operator="equal">
      <formula>"VÁLIDA"</formula>
    </cfRule>
  </conditionalFormatting>
  <conditionalFormatting sqref="W34:X37 U34:U37">
    <cfRule type="expression" dxfId="1" priority="2" stopIfTrue="1">
      <formula>AND(ROW()=CELL("ROW"),COLUMN()=CELL("COL"))</formula>
    </cfRule>
  </conditionalFormatting>
  <conditionalFormatting sqref="V34:V37">
    <cfRule type="expression" dxfId="0" priority="1" stopIfTrue="1">
      <formula>AND(ROW()=CELL("ROW"),COLUMN()=CELL("COL"))</formula>
    </cfRule>
  </conditionalFormatting>
  <dataValidations count="2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23:K23 J31:K31 J27:K29 J15:L15 J21:K21 L17:L31 N23:O23 N31:O31 N27:O29 N15:P15 N21:O21 P17:P31 R23:S23 R31:S31 R27:S29 R15:T15 R21:S21 T17:T31 V23:W23 V31:W31 V27:W29 V15:X15 V21:W21 X17:X31">
      <formula1>-0.0000007</formula1>
      <formula2>-0.0000007</formula2>
    </dataValidation>
    <dataValidation type="decimal" errorStyle="warning" allowBlank="1" showInputMessage="1" showErrorMessage="1" errorTitle="ESTA CELDA ESTA FORMULADA" error="PARA DESBLOQUEAR, SOMBREAR LAS CELDAS, LUEGO CLICK EN DATOS, DESPUES VALIDACION DE DATOS, LUEGO VLIDACION DE DATOS, DESPUES BORRAR TODOS Y CLICK EN ACEPTAR." sqref="L16 J16:K20 P16 N16:O20 T16 R16:S20 X16 V16:W20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RESUMEN</vt:lpstr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Ruby Mercedes Perez Perez</cp:lastModifiedBy>
  <dcterms:created xsi:type="dcterms:W3CDTF">2022-12-12T23:06:09Z</dcterms:created>
  <dcterms:modified xsi:type="dcterms:W3CDTF">2022-12-29T01:58:04Z</dcterms:modified>
</cp:coreProperties>
</file>