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perez\Desktop\"/>
    </mc:Choice>
  </mc:AlternateContent>
  <bookViews>
    <workbookView xWindow="0" yWindow="0" windowWidth="28800" windowHeight="12435" activeTab="1"/>
  </bookViews>
  <sheets>
    <sheet name="RESUMEN" sheetId="2" r:id="rId1"/>
    <sheet name="presupuesto" sheetId="1" r:id="rId2"/>
  </sheets>
  <externalReferences>
    <externalReference r:id="rId3"/>
  </externalReferences>
  <definedNames>
    <definedName name="_xlnm._FilterDatabase" localSheetId="1" hidden="1">presupuesto!$J$35:$L$39</definedName>
    <definedName name="_xlnm.Print_Area" localSheetId="1">presupuesto!$A$1:$L$43</definedName>
    <definedName name="DEPENDENCIAS">[1]Listas!$B$2:$B$16</definedName>
    <definedName name="METEVA">[1]Listas!$D$2:$D$7</definedName>
    <definedName name="RESULTADO">[1]Listas!$C$2:$C$4</definedName>
    <definedName name="_xlnm.Print_Titles" localSheetId="1">presupuesto!$B:$I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0" i="1" l="1"/>
  <c r="P33" i="1" l="1"/>
  <c r="U30" i="1"/>
  <c r="Q30" i="1"/>
  <c r="R30" i="1" s="1"/>
  <c r="U28" i="1"/>
  <c r="R28" i="1"/>
  <c r="U25" i="1"/>
  <c r="R25" i="1"/>
  <c r="U23" i="1"/>
  <c r="T23" i="1"/>
  <c r="R23" i="1"/>
  <c r="Q23" i="1"/>
  <c r="U22" i="1"/>
  <c r="T22" i="1"/>
  <c r="R22" i="1"/>
  <c r="Q22" i="1"/>
  <c r="U21" i="1"/>
  <c r="T21" i="1"/>
  <c r="R21" i="1"/>
  <c r="Q21" i="1"/>
  <c r="U20" i="1"/>
  <c r="T20" i="1"/>
  <c r="T18" i="1" s="1"/>
  <c r="R20" i="1"/>
  <c r="Q20" i="1"/>
  <c r="U19" i="1"/>
  <c r="T19" i="1"/>
  <c r="R19" i="1"/>
  <c r="Q19" i="1"/>
  <c r="U17" i="1"/>
  <c r="T17" i="1"/>
  <c r="T15" i="1" s="1"/>
  <c r="R17" i="1"/>
  <c r="Q17" i="1"/>
  <c r="U16" i="1"/>
  <c r="T16" i="1"/>
  <c r="R16" i="1"/>
  <c r="Q16" i="1"/>
  <c r="Q15" i="1" s="1"/>
  <c r="S11" i="1"/>
  <c r="S35" i="1" s="1"/>
  <c r="P11" i="1"/>
  <c r="P35" i="1" s="1"/>
  <c r="N30" i="1"/>
  <c r="O30" i="1" s="1"/>
  <c r="O28" i="1"/>
  <c r="O25" i="1"/>
  <c r="O23" i="1"/>
  <c r="N23" i="1"/>
  <c r="O22" i="1"/>
  <c r="N22" i="1"/>
  <c r="O21" i="1"/>
  <c r="N21" i="1"/>
  <c r="O20" i="1"/>
  <c r="N20" i="1"/>
  <c r="O19" i="1"/>
  <c r="N19" i="1"/>
  <c r="O17" i="1"/>
  <c r="N17" i="1"/>
  <c r="O16" i="1"/>
  <c r="N16" i="1"/>
  <c r="M11" i="1"/>
  <c r="M35" i="1" s="1"/>
  <c r="J11" i="1"/>
  <c r="J35" i="1" s="1"/>
  <c r="B13" i="2"/>
  <c r="B14" i="2"/>
  <c r="B15" i="2"/>
  <c r="B12" i="2"/>
  <c r="L23" i="1"/>
  <c r="L16" i="1"/>
  <c r="K19" i="1"/>
  <c r="K17" i="1"/>
  <c r="K16" i="1"/>
  <c r="B2" i="2"/>
  <c r="B1" i="2"/>
  <c r="G15" i="2"/>
  <c r="G14" i="2"/>
  <c r="G13" i="2"/>
  <c r="G12" i="2"/>
  <c r="L28" i="1"/>
  <c r="K20" i="1"/>
  <c r="K21" i="1"/>
  <c r="K22" i="1"/>
  <c r="K23" i="1"/>
  <c r="L17" i="1"/>
  <c r="I23" i="1"/>
  <c r="I20" i="1"/>
  <c r="I21" i="1"/>
  <c r="I22" i="1"/>
  <c r="I19" i="1"/>
  <c r="I17" i="1"/>
  <c r="I16" i="1"/>
  <c r="L20" i="1"/>
  <c r="B20" i="1"/>
  <c r="L21" i="1"/>
  <c r="B21" i="1"/>
  <c r="L22" i="1"/>
  <c r="B22" i="1"/>
  <c r="J33" i="1"/>
  <c r="K30" i="1"/>
  <c r="I30" i="1"/>
  <c r="L25" i="1"/>
  <c r="B25" i="1"/>
  <c r="B23" i="1"/>
  <c r="L19" i="1"/>
  <c r="B19" i="1"/>
  <c r="B17" i="1"/>
  <c r="B16" i="1"/>
  <c r="B2" i="1"/>
  <c r="B1" i="1"/>
  <c r="U34" i="1" l="1"/>
  <c r="T24" i="1"/>
  <c r="T26" i="1" s="1"/>
  <c r="T31" i="1" s="1"/>
  <c r="T32" i="1" s="1"/>
  <c r="S33" i="1" s="1"/>
  <c r="Q18" i="1"/>
  <c r="Q24" i="1" s="1"/>
  <c r="Q26" i="1" s="1"/>
  <c r="Q31" i="1" s="1"/>
  <c r="Q32" i="1" s="1"/>
  <c r="R34" i="1"/>
  <c r="N18" i="1"/>
  <c r="O34" i="1"/>
  <c r="N15" i="1"/>
  <c r="N24" i="1" s="1"/>
  <c r="N26" i="1" s="1"/>
  <c r="K15" i="1"/>
  <c r="I15" i="1"/>
  <c r="K18" i="1"/>
  <c r="I18" i="1"/>
  <c r="T34" i="1" l="1"/>
  <c r="Q34" i="1"/>
  <c r="N31" i="1"/>
  <c r="N32" i="1" s="1"/>
  <c r="I24" i="1"/>
  <c r="I26" i="1" s="1"/>
  <c r="I31" i="1" s="1"/>
  <c r="I32" i="1" s="1"/>
  <c r="L34" i="1"/>
  <c r="N34" i="1" l="1"/>
  <c r="M33" i="1"/>
  <c r="K24" i="1"/>
  <c r="K26" i="1" s="1"/>
  <c r="K31" i="1" s="1"/>
  <c r="K32" i="1" s="1"/>
  <c r="K34" i="1" s="1"/>
</calcChain>
</file>

<file path=xl/sharedStrings.xml><?xml version="1.0" encoding="utf-8"?>
<sst xmlns="http://schemas.openxmlformats.org/spreadsheetml/2006/main" count="95" uniqueCount="68">
  <si>
    <t>CUADRO No. 2 - VERIFICACIÓN DE LAS PROPUESTAS ECONÓMICAS</t>
  </si>
  <si>
    <t>MOVILIZAR</t>
  </si>
  <si>
    <t>INMOVILIZAR</t>
  </si>
  <si>
    <t>PRESUPUESTO OFICIAL</t>
  </si>
  <si>
    <t>No.</t>
  </si>
  <si>
    <t>Ítem
Pago</t>
  </si>
  <si>
    <t>DESCRIPCIÓN</t>
  </si>
  <si>
    <t>UNIDAD</t>
  </si>
  <si>
    <t>CANTIDAD</t>
  </si>
  <si>
    <t>P/UNIT</t>
  </si>
  <si>
    <t>VR PARCIAL
(1)</t>
  </si>
  <si>
    <t>VR PARCIAL</t>
  </si>
  <si>
    <t>PU vs PO</t>
  </si>
  <si>
    <t>I - MANTENIMIENTO, LIMPIEZA Y PINTURA</t>
  </si>
  <si>
    <t>1P</t>
  </si>
  <si>
    <t>Limpieza, retiro de basura y escombros del área a intervenir donde esta ubicado el tanque de agua metalico</t>
  </si>
  <si>
    <t>2P</t>
  </si>
  <si>
    <t>Desmonte, suministro e instalacion,  de piezas en estructura metálica en mal estado. (perfiles en angulo de 4 pulgadas)</t>
  </si>
  <si>
    <t>kg</t>
  </si>
  <si>
    <t>3P</t>
  </si>
  <si>
    <t>4P</t>
  </si>
  <si>
    <t>Suministro e instalación de complementación tubería metálica de llenado del tanque en diámetro 3" (incluye accesorios)</t>
  </si>
  <si>
    <t>5P</t>
  </si>
  <si>
    <t>Suministro e instalación de complementación tubería metálica de suministro desde el tanque en diámetro 4" (incluye accesorios)</t>
  </si>
  <si>
    <t>6P</t>
  </si>
  <si>
    <t>7P</t>
  </si>
  <si>
    <t>II - MANTENIMIENTO, LIMPIEZA Y PINTURA</t>
  </si>
  <si>
    <t>Ha</t>
  </si>
  <si>
    <t>SUBTOTAL BÁSICO DE OBRA</t>
  </si>
  <si>
    <t>NO MODIFICAR</t>
  </si>
  <si>
    <t>SUBTOTAL BÁSICO DE OBRA (A)</t>
  </si>
  <si>
    <t>ADMINISTRACIÓN</t>
  </si>
  <si>
    <t>IMPREVISTOS</t>
  </si>
  <si>
    <t>UTILIDAD</t>
  </si>
  <si>
    <t>AIU</t>
  </si>
  <si>
    <t>VALOR IVA (OBRA) (19% SOBRE UTILIDAD OBRA)</t>
  </si>
  <si>
    <t xml:space="preserve">VALOR TOTAL TOTAL DEL CONTRATO </t>
  </si>
  <si>
    <t>VALOR INICIAL DE LA PROPUESTA ECONÓMICA SEGÚN FORMULARIO No. 1</t>
  </si>
  <si>
    <t>NOTAS ACLARATORIAS PARA RECHAZO DE LA PROPUESTA ECONÓMICA</t>
  </si>
  <si>
    <t>NOTAS ACLARATORIAS DE LA PROPUESTA ECONÓMICA</t>
  </si>
  <si>
    <t>*</t>
  </si>
  <si>
    <t>ADMISIBLE</t>
  </si>
  <si>
    <t>SUBDIRECCION DE PROCESOS DE SELECCIÓN CONTRACTUALES</t>
  </si>
  <si>
    <t>DIRECCION JURIDICA</t>
  </si>
  <si>
    <t>P/UNIT SIN AIU</t>
  </si>
  <si>
    <t>No. De Rutinas</t>
  </si>
  <si>
    <t>Corte de cesped y maleza (sede férrea Puerto Salgar)</t>
  </si>
  <si>
    <t xml:space="preserve">Poda de árboles varias alturas </t>
  </si>
  <si>
    <t>Un</t>
  </si>
  <si>
    <t>Global</t>
  </si>
  <si>
    <t>Limpieza y pintura de estructura metálica por medio de  sandblasting</t>
  </si>
  <si>
    <t>M2</t>
  </si>
  <si>
    <t>M</t>
  </si>
  <si>
    <t xml:space="preserve">PROVISIÓN PARA OBRAS COMPLEMENTARIAS Y/O ADICIONALES </t>
  </si>
  <si>
    <t>MANTENIMIENTO TANQUE METALICO ELEVADO, PUERTO SALGAR, MANTENIMIENTO RUTINARIO SEDES FERREAS PUERTO SALGAR - CUNDINAMARCA</t>
  </si>
  <si>
    <t>IP-DTE-SEP-014-2022</t>
  </si>
  <si>
    <t>PROPONENTES QUE PARTICIPAN</t>
  </si>
  <si>
    <t>CONSECUTIVO</t>
  </si>
  <si>
    <t>NÚMERO DE PROPONENTE</t>
  </si>
  <si>
    <t>NOMBRE PROPONENTE</t>
  </si>
  <si>
    <t>ELEGIBLE</t>
  </si>
  <si>
    <t>INGDECOL SAS</t>
  </si>
  <si>
    <t>M.S. INGENIERIA SAS</t>
  </si>
  <si>
    <t>CONSORCIO JPI</t>
  </si>
  <si>
    <t>CONSORCIO PYG RESTAURADORES</t>
  </si>
  <si>
    <t>CORRECCION ARITMETICA EN EL ITEM DE Corte de cesped y maleza (sede férrea Puerto Salgar), TODA VEZ QUE NO REALIZÓ LA OPERACIÓN ARITMETICA DEL VALOR UNITARIO POR LA CANTIDAD Y EN EL NUMERO DE RUTINAS</t>
  </si>
  <si>
    <t>CORRECCION ARITNETICA POR PRESENTAR EL IVA Y EL VALOR TOTAL CON DECIMALES</t>
  </si>
  <si>
    <t>NO REGISTRA EL 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</si>
</sst>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;[Red]#,##0.00"/>
    <numFmt numFmtId="165" formatCode="#,##0.0"/>
    <numFmt numFmtId="166" formatCode="_-* #,##0.00\ &quot;Pts&quot;_-;\-* #,##0.00\ &quot;Pts&quot;_-;_-* &quot;-&quot;??\ &quot;Pts&quot;_-;_-@_-"/>
    <numFmt numFmtId="167" formatCode="_([$$-240A]\ * #,##0.00_);_([$$-240A]\ * \(#,##0.00\);_([$$-240A]\ * &quot;-&quot;??_);_(@_)"/>
    <numFmt numFmtId="168" formatCode="0.0%"/>
    <numFmt numFmtId="169" formatCode="#,##0.000"/>
    <numFmt numFmtId="170" formatCode="&quot;NN&quot;\ 0"/>
  </numFmts>
  <fonts count="24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u val="double"/>
      <sz val="10"/>
      <name val="Arial"/>
      <family val="2"/>
    </font>
    <font>
      <sz val="8"/>
      <name val="Arial"/>
      <family val="2"/>
    </font>
    <font>
      <b/>
      <sz val="14"/>
      <name val="Romantic"/>
      <charset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b/>
      <sz val="25"/>
      <color rgb="FF0000FF"/>
      <name val="Swis721 BdCnOul BT"/>
      <family val="5"/>
    </font>
    <font>
      <sz val="7"/>
      <name val="Arial"/>
      <family val="2"/>
    </font>
    <font>
      <sz val="5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  <font>
      <b/>
      <u val="double"/>
      <sz val="8"/>
      <name val="Arial"/>
      <family val="2"/>
    </font>
    <font>
      <sz val="8"/>
      <color theme="0"/>
      <name val="Arial"/>
      <family val="2"/>
    </font>
    <font>
      <b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rgb="FFD286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6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</cellStyleXfs>
  <cellXfs count="171">
    <xf numFmtId="0" fontId="0" fillId="0" borderId="0" xfId="0"/>
    <xf numFmtId="0" fontId="2" fillId="0" borderId="0" xfId="0" applyFont="1" applyProtection="1">
      <protection hidden="1"/>
    </xf>
    <xf numFmtId="0" fontId="2" fillId="0" borderId="0" xfId="0" quotePrefix="1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/>
      <protection hidden="1"/>
    </xf>
    <xf numFmtId="164" fontId="2" fillId="0" borderId="0" xfId="0" applyNumberFormat="1" applyFont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6" fillId="0" borderId="0" xfId="0" quotePrefix="1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6" fillId="0" borderId="0" xfId="0" applyFont="1" applyAlignment="1" applyProtection="1">
      <alignment horizontal="centerContinuous" vertical="center" wrapText="1"/>
      <protection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2" xfId="0" quotePrefix="1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 wrapText="1"/>
      <protection hidden="1"/>
    </xf>
    <xf numFmtId="0" fontId="4" fillId="0" borderId="14" xfId="0" quotePrefix="1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4" fillId="4" borderId="16" xfId="0" applyFont="1" applyFill="1" applyBorder="1" applyAlignment="1" applyProtection="1">
      <alignment horizontal="centerContinuous" vertical="center" wrapText="1"/>
      <protection hidden="1"/>
    </xf>
    <xf numFmtId="0" fontId="4" fillId="4" borderId="17" xfId="0" applyFont="1" applyFill="1" applyBorder="1" applyAlignment="1" applyProtection="1">
      <alignment horizontal="centerContinuous" vertical="center" wrapText="1"/>
      <protection hidden="1"/>
    </xf>
    <xf numFmtId="165" fontId="4" fillId="4" borderId="17" xfId="0" applyNumberFormat="1" applyFont="1" applyFill="1" applyBorder="1" applyAlignment="1" applyProtection="1">
      <alignment horizontal="centerContinuous" vertical="center" wrapText="1"/>
      <protection hidden="1"/>
    </xf>
    <xf numFmtId="167" fontId="4" fillId="4" borderId="17" xfId="1" applyNumberFormat="1" applyFont="1" applyFill="1" applyBorder="1" applyAlignment="1" applyProtection="1">
      <alignment vertical="center" wrapText="1"/>
      <protection hidden="1"/>
    </xf>
    <xf numFmtId="0" fontId="4" fillId="6" borderId="18" xfId="0" applyFont="1" applyFill="1" applyBorder="1" applyAlignment="1" applyProtection="1">
      <alignment horizontal="centerContinuous" vertical="center" wrapText="1"/>
      <protection hidden="1"/>
    </xf>
    <xf numFmtId="167" fontId="4" fillId="6" borderId="19" xfId="1" applyNumberFormat="1" applyFont="1" applyFill="1" applyBorder="1" applyAlignment="1" applyProtection="1">
      <alignment vertical="center" wrapText="1"/>
      <protection hidden="1"/>
    </xf>
    <xf numFmtId="0" fontId="4" fillId="6" borderId="20" xfId="0" applyFont="1" applyFill="1" applyBorder="1" applyAlignment="1" applyProtection="1">
      <alignment horizontal="centerContinuous" vertical="center" wrapText="1"/>
      <protection hidden="1"/>
    </xf>
    <xf numFmtId="0" fontId="1" fillId="0" borderId="21" xfId="0" applyFont="1" applyBorder="1" applyAlignment="1" applyProtection="1">
      <alignment horizontal="center" vertical="center" wrapText="1"/>
      <protection hidden="1"/>
    </xf>
    <xf numFmtId="0" fontId="1" fillId="0" borderId="22" xfId="0" applyFont="1" applyBorder="1" applyAlignment="1" applyProtection="1">
      <alignment horizontal="center" vertical="center" wrapText="1"/>
      <protection hidden="1"/>
    </xf>
    <xf numFmtId="0" fontId="1" fillId="0" borderId="22" xfId="0" applyFont="1" applyBorder="1" applyAlignment="1" applyProtection="1">
      <alignment horizontal="justify" vertical="center" wrapText="1"/>
      <protection hidden="1"/>
    </xf>
    <xf numFmtId="165" fontId="1" fillId="0" borderId="22" xfId="0" applyNumberFormat="1" applyFont="1" applyBorder="1" applyAlignment="1" applyProtection="1">
      <alignment horizontal="right" vertical="center"/>
      <protection hidden="1"/>
    </xf>
    <xf numFmtId="4" fontId="1" fillId="0" borderId="22" xfId="0" applyNumberFormat="1" applyFont="1" applyBorder="1" applyAlignment="1" applyProtection="1">
      <alignment horizontal="right" vertical="center"/>
      <protection hidden="1"/>
    </xf>
    <xf numFmtId="4" fontId="1" fillId="0" borderId="23" xfId="1" applyNumberFormat="1" applyFont="1" applyFill="1" applyBorder="1" applyAlignment="1" applyProtection="1">
      <alignment vertical="center"/>
      <protection hidden="1"/>
    </xf>
    <xf numFmtId="4" fontId="1" fillId="0" borderId="24" xfId="0" applyNumberFormat="1" applyFont="1" applyBorder="1" applyAlignment="1" applyProtection="1">
      <alignment horizontal="right" vertical="center"/>
      <protection hidden="1"/>
    </xf>
    <xf numFmtId="164" fontId="1" fillId="0" borderId="22" xfId="0" applyNumberFormat="1" applyFont="1" applyBorder="1" applyAlignment="1" applyProtection="1">
      <alignment horizontal="right" vertical="center"/>
      <protection hidden="1"/>
    </xf>
    <xf numFmtId="3" fontId="1" fillId="0" borderId="25" xfId="1" applyNumberFormat="1" applyFont="1" applyFill="1" applyBorder="1" applyAlignment="1" applyProtection="1">
      <alignment horizontal="center" vertical="center"/>
      <protection hidden="1"/>
    </xf>
    <xf numFmtId="0" fontId="4" fillId="4" borderId="26" xfId="0" applyFont="1" applyFill="1" applyBorder="1" applyAlignment="1" applyProtection="1">
      <alignment horizontal="right" vertical="center"/>
      <protection hidden="1"/>
    </xf>
    <xf numFmtId="0" fontId="4" fillId="4" borderId="27" xfId="0" applyFont="1" applyFill="1" applyBorder="1" applyAlignment="1" applyProtection="1">
      <alignment horizontal="right" vertical="center"/>
      <protection hidden="1"/>
    </xf>
    <xf numFmtId="0" fontId="4" fillId="4" borderId="27" xfId="0" quotePrefix="1" applyFont="1" applyFill="1" applyBorder="1" applyAlignment="1" applyProtection="1">
      <alignment horizontal="right" vertical="center"/>
      <protection hidden="1"/>
    </xf>
    <xf numFmtId="4" fontId="11" fillId="4" borderId="27" xfId="0" applyNumberFormat="1" applyFont="1" applyFill="1" applyBorder="1" applyAlignment="1" applyProtection="1">
      <alignment horizontal="right" vertical="center"/>
      <protection hidden="1"/>
    </xf>
    <xf numFmtId="4" fontId="4" fillId="4" borderId="27" xfId="0" applyNumberFormat="1" applyFont="1" applyFill="1" applyBorder="1" applyAlignment="1" applyProtection="1">
      <alignment horizontal="right" vertical="center"/>
      <protection hidden="1"/>
    </xf>
    <xf numFmtId="4" fontId="4" fillId="4" borderId="28" xfId="1" applyNumberFormat="1" applyFont="1" applyFill="1" applyBorder="1" applyAlignment="1" applyProtection="1">
      <alignment horizontal="right" vertical="center"/>
      <protection hidden="1"/>
    </xf>
    <xf numFmtId="3" fontId="1" fillId="0" borderId="29" xfId="0" applyNumberFormat="1" applyFont="1" applyBorder="1" applyAlignment="1" applyProtection="1">
      <alignment horizontal="centerContinuous" vertical="center"/>
      <protection hidden="1"/>
    </xf>
    <xf numFmtId="4" fontId="4" fillId="6" borderId="19" xfId="1" applyNumberFormat="1" applyFont="1" applyFill="1" applyBorder="1" applyAlignment="1" applyProtection="1">
      <alignment horizontal="right" vertical="center"/>
      <protection hidden="1"/>
    </xf>
    <xf numFmtId="3" fontId="1" fillId="0" borderId="30" xfId="0" applyNumberFormat="1" applyFont="1" applyBorder="1" applyAlignment="1" applyProtection="1">
      <alignment horizontal="center" vertical="center"/>
      <protection hidden="1"/>
    </xf>
    <xf numFmtId="4" fontId="4" fillId="0" borderId="33" xfId="1" applyNumberFormat="1" applyFont="1" applyFill="1" applyBorder="1" applyAlignment="1" applyProtection="1">
      <alignment horizontal="right" vertical="center"/>
      <protection hidden="1"/>
    </xf>
    <xf numFmtId="4" fontId="1" fillId="0" borderId="35" xfId="0" applyNumberFormat="1" applyFont="1" applyBorder="1" applyAlignment="1" applyProtection="1">
      <alignment horizontal="right" vertical="center"/>
      <protection hidden="1"/>
    </xf>
    <xf numFmtId="3" fontId="1" fillId="0" borderId="36" xfId="1" applyNumberFormat="1" applyFont="1" applyFill="1" applyBorder="1" applyAlignment="1" applyProtection="1">
      <alignment horizontal="center" vertical="center"/>
      <protection hidden="1"/>
    </xf>
    <xf numFmtId="0" fontId="4" fillId="4" borderId="35" xfId="0" applyFont="1" applyFill="1" applyBorder="1" applyAlignment="1" applyProtection="1">
      <alignment horizontal="right" vertical="center"/>
      <protection hidden="1"/>
    </xf>
    <xf numFmtId="0" fontId="4" fillId="4" borderId="31" xfId="0" applyFont="1" applyFill="1" applyBorder="1" applyAlignment="1" applyProtection="1">
      <alignment horizontal="right" vertical="center"/>
      <protection hidden="1"/>
    </xf>
    <xf numFmtId="0" fontId="4" fillId="4" borderId="31" xfId="0" quotePrefix="1" applyFont="1" applyFill="1" applyBorder="1" applyAlignment="1" applyProtection="1">
      <alignment horizontal="right" vertical="center"/>
      <protection hidden="1"/>
    </xf>
    <xf numFmtId="4" fontId="4" fillId="4" borderId="31" xfId="0" applyNumberFormat="1" applyFont="1" applyFill="1" applyBorder="1" applyAlignment="1" applyProtection="1">
      <alignment horizontal="right" vertical="center"/>
      <protection hidden="1"/>
    </xf>
    <xf numFmtId="168" fontId="4" fillId="4" borderId="33" xfId="1" applyNumberFormat="1" applyFont="1" applyFill="1" applyBorder="1" applyAlignment="1" applyProtection="1">
      <alignment horizontal="right" vertical="center"/>
      <protection hidden="1"/>
    </xf>
    <xf numFmtId="3" fontId="1" fillId="0" borderId="2" xfId="0" applyNumberFormat="1" applyFont="1" applyBorder="1" applyAlignment="1" applyProtection="1">
      <alignment horizontal="centerContinuous" vertical="center"/>
      <protection hidden="1"/>
    </xf>
    <xf numFmtId="168" fontId="4" fillId="0" borderId="22" xfId="0" applyNumberFormat="1" applyFont="1" applyBorder="1" applyAlignment="1" applyProtection="1">
      <alignment horizontal="right" vertic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3" fontId="11" fillId="0" borderId="34" xfId="0" applyNumberFormat="1" applyFont="1" applyBorder="1" applyAlignment="1" applyProtection="1">
      <alignment horizontal="centerContinuous" vertical="center"/>
      <protection hidden="1"/>
    </xf>
    <xf numFmtId="3" fontId="1" fillId="8" borderId="2" xfId="0" applyNumberFormat="1" applyFont="1" applyFill="1" applyBorder="1" applyAlignment="1" applyProtection="1">
      <alignment horizontal="centerContinuous" vertical="center"/>
      <protection hidden="1"/>
    </xf>
    <xf numFmtId="3" fontId="1" fillId="0" borderId="3" xfId="1" applyNumberFormat="1" applyFont="1" applyFill="1" applyBorder="1" applyAlignment="1" applyProtection="1">
      <alignment horizontal="center" vertical="center"/>
      <protection hidden="1"/>
    </xf>
    <xf numFmtId="169" fontId="1" fillId="0" borderId="2" xfId="0" applyNumberFormat="1" applyFont="1" applyBorder="1" applyAlignment="1" applyProtection="1">
      <alignment horizontal="centerContinuous" vertical="center"/>
      <protection hidden="1"/>
    </xf>
    <xf numFmtId="168" fontId="4" fillId="6" borderId="22" xfId="0" applyNumberFormat="1" applyFont="1" applyFill="1" applyBorder="1" applyAlignment="1" applyProtection="1">
      <alignment horizontal="right" vertical="center"/>
      <protection hidden="1"/>
    </xf>
    <xf numFmtId="4" fontId="4" fillId="4" borderId="33" xfId="1" applyNumberFormat="1" applyFont="1" applyFill="1" applyBorder="1" applyAlignment="1" applyProtection="1">
      <alignment horizontal="right" vertical="center"/>
      <protection hidden="1"/>
    </xf>
    <xf numFmtId="4" fontId="4" fillId="6" borderId="22" xfId="1" applyNumberFormat="1" applyFont="1" applyFill="1" applyBorder="1" applyAlignment="1" applyProtection="1">
      <alignment horizontal="right" vertical="center"/>
      <protection hidden="1"/>
    </xf>
    <xf numFmtId="3" fontId="1" fillId="0" borderId="3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4" fillId="4" borderId="37" xfId="0" applyFont="1" applyFill="1" applyBorder="1" applyAlignment="1" applyProtection="1">
      <alignment horizontal="right" vertical="center"/>
      <protection hidden="1"/>
    </xf>
    <xf numFmtId="0" fontId="4" fillId="4" borderId="38" xfId="0" applyFont="1" applyFill="1" applyBorder="1" applyAlignment="1" applyProtection="1">
      <alignment horizontal="right" vertical="center"/>
      <protection hidden="1"/>
    </xf>
    <xf numFmtId="0" fontId="4" fillId="4" borderId="38" xfId="0" quotePrefix="1" applyFont="1" applyFill="1" applyBorder="1" applyAlignment="1" applyProtection="1">
      <alignment horizontal="right" vertical="center"/>
      <protection hidden="1"/>
    </xf>
    <xf numFmtId="4" fontId="4" fillId="4" borderId="38" xfId="0" applyNumberFormat="1" applyFont="1" applyFill="1" applyBorder="1" applyAlignment="1" applyProtection="1">
      <alignment horizontal="right" vertical="center"/>
      <protection hidden="1"/>
    </xf>
    <xf numFmtId="4" fontId="4" fillId="4" borderId="39" xfId="1" applyNumberFormat="1" applyFont="1" applyFill="1" applyBorder="1" applyAlignment="1" applyProtection="1">
      <alignment horizontal="right" vertical="center"/>
      <protection hidden="1"/>
    </xf>
    <xf numFmtId="3" fontId="1" fillId="0" borderId="2" xfId="0" applyNumberFormat="1" applyFont="1" applyBorder="1" applyAlignment="1" applyProtection="1">
      <alignment horizontal="right" vertical="center"/>
      <protection hidden="1"/>
    </xf>
    <xf numFmtId="4" fontId="4" fillId="6" borderId="40" xfId="1" applyNumberFormat="1" applyFont="1" applyFill="1" applyBorder="1" applyAlignment="1" applyProtection="1">
      <alignment horizontal="right" vertical="center"/>
      <protection hidden="1"/>
    </xf>
    <xf numFmtId="3" fontId="1" fillId="0" borderId="3" xfId="0" applyNumberFormat="1" applyFont="1" applyBorder="1" applyAlignment="1" applyProtection="1">
      <alignment horizontal="right" vertical="center"/>
      <protection hidden="1"/>
    </xf>
    <xf numFmtId="3" fontId="1" fillId="0" borderId="2" xfId="0" applyNumberFormat="1" applyFont="1" applyBorder="1" applyAlignment="1" applyProtection="1">
      <alignment horizontal="centerContinuous" vertical="center" wrapText="1"/>
      <protection hidden="1"/>
    </xf>
    <xf numFmtId="164" fontId="4" fillId="9" borderId="22" xfId="0" applyNumberFormat="1" applyFont="1" applyFill="1" applyBorder="1" applyAlignment="1" applyProtection="1">
      <alignment horizontal="right" vertical="center"/>
      <protection hidden="1"/>
    </xf>
    <xf numFmtId="0" fontId="12" fillId="10" borderId="7" xfId="0" applyFont="1" applyFill="1" applyBorder="1" applyAlignment="1" applyProtection="1">
      <alignment horizontal="centerContinuous" vertical="center"/>
      <protection hidden="1"/>
    </xf>
    <xf numFmtId="0" fontId="13" fillId="10" borderId="8" xfId="0" applyFont="1" applyFill="1" applyBorder="1" applyAlignment="1" applyProtection="1">
      <alignment horizontal="centerContinuous"/>
      <protection hidden="1"/>
    </xf>
    <xf numFmtId="0" fontId="12" fillId="10" borderId="41" xfId="0" applyFont="1" applyFill="1" applyBorder="1" applyAlignment="1" applyProtection="1">
      <alignment horizontal="centerContinuous" vertical="center"/>
      <protection hidden="1"/>
    </xf>
    <xf numFmtId="0" fontId="13" fillId="10" borderId="42" xfId="0" applyFont="1" applyFill="1" applyBorder="1" applyAlignment="1" applyProtection="1">
      <alignment horizontal="centerContinuous"/>
      <protection hidden="1"/>
    </xf>
    <xf numFmtId="3" fontId="13" fillId="10" borderId="8" xfId="0" applyNumberFormat="1" applyFont="1" applyFill="1" applyBorder="1" applyAlignment="1" applyProtection="1">
      <alignment horizontal="centerContinuous" vertical="center"/>
      <protection hidden="1"/>
    </xf>
    <xf numFmtId="164" fontId="12" fillId="0" borderId="7" xfId="3" applyNumberFormat="1" applyFont="1" applyFill="1" applyBorder="1" applyAlignment="1" applyProtection="1">
      <alignment horizontal="center" vertical="center"/>
      <protection hidden="1"/>
    </xf>
    <xf numFmtId="0" fontId="13" fillId="0" borderId="43" xfId="0" applyFont="1" applyBorder="1" applyProtection="1">
      <protection hidden="1"/>
    </xf>
    <xf numFmtId="164" fontId="12" fillId="0" borderId="44" xfId="3" applyNumberFormat="1" applyFont="1" applyFill="1" applyBorder="1" applyAlignment="1" applyProtection="1">
      <alignment horizontal="center" vertical="center"/>
      <protection hidden="1"/>
    </xf>
    <xf numFmtId="3" fontId="1" fillId="0" borderId="45" xfId="1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Continuous" vertical="center" wrapText="1"/>
      <protection hidden="1"/>
    </xf>
    <xf numFmtId="0" fontId="3" fillId="0" borderId="0" xfId="0" applyFont="1" applyAlignment="1" applyProtection="1">
      <alignment horizontal="centerContinuous" vertical="center" wrapText="1"/>
      <protection hidden="1"/>
    </xf>
    <xf numFmtId="0" fontId="3" fillId="0" borderId="0" xfId="0" applyFont="1" applyAlignment="1" applyProtection="1">
      <alignment horizontal="centerContinuous" vertical="center"/>
      <protection hidden="1"/>
    </xf>
    <xf numFmtId="0" fontId="16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3" fontId="11" fillId="7" borderId="34" xfId="0" applyNumberFormat="1" applyFont="1" applyFill="1" applyBorder="1" applyAlignment="1" applyProtection="1">
      <alignment horizontal="center" vertical="center"/>
      <protection hidden="1"/>
    </xf>
    <xf numFmtId="168" fontId="6" fillId="0" borderId="0" xfId="0" applyNumberFormat="1" applyFont="1" applyProtection="1">
      <protection hidden="1"/>
    </xf>
    <xf numFmtId="0" fontId="1" fillId="0" borderId="0" xfId="4" applyProtection="1">
      <protection hidden="1"/>
    </xf>
    <xf numFmtId="0" fontId="8" fillId="0" borderId="2" xfId="4" applyFont="1" applyBorder="1" applyAlignment="1" applyProtection="1">
      <alignment horizontal="centerContinuous"/>
      <protection hidden="1"/>
    </xf>
    <xf numFmtId="0" fontId="8" fillId="0" borderId="0" xfId="4" applyFont="1" applyAlignment="1" applyProtection="1">
      <alignment horizontal="centerContinuous"/>
      <protection hidden="1"/>
    </xf>
    <xf numFmtId="0" fontId="8" fillId="0" borderId="0" xfId="4" applyFont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horizontal="center"/>
      <protection hidden="1"/>
    </xf>
    <xf numFmtId="0" fontId="1" fillId="0" borderId="2" xfId="4" applyBorder="1" applyProtection="1">
      <protection hidden="1"/>
    </xf>
    <xf numFmtId="1" fontId="19" fillId="0" borderId="34" xfId="4" applyNumberFormat="1" applyFont="1" applyBorder="1" applyAlignment="1" applyProtection="1">
      <alignment horizontal="center" vertical="center"/>
      <protection hidden="1"/>
    </xf>
    <xf numFmtId="1" fontId="19" fillId="0" borderId="24" xfId="4" applyNumberFormat="1" applyFont="1" applyBorder="1" applyAlignment="1" applyProtection="1">
      <alignment horizontal="center" vertical="center"/>
      <protection hidden="1"/>
    </xf>
    <xf numFmtId="170" fontId="19" fillId="0" borderId="22" xfId="4" applyNumberFormat="1" applyFont="1" applyBorder="1" applyAlignment="1" applyProtection="1">
      <alignment horizontal="center" vertical="center" wrapText="1"/>
      <protection locked="0"/>
    </xf>
    <xf numFmtId="0" fontId="19" fillId="0" borderId="22" xfId="4" applyFont="1" applyBorder="1" applyAlignment="1" applyProtection="1">
      <alignment horizontal="center" vertical="center"/>
      <protection hidden="1"/>
    </xf>
    <xf numFmtId="0" fontId="1" fillId="0" borderId="0" xfId="4" applyAlignment="1" applyProtection="1">
      <alignment horizontal="center" vertical="center"/>
      <protection hidden="1"/>
    </xf>
    <xf numFmtId="0" fontId="1" fillId="0" borderId="43" xfId="4" applyBorder="1" applyProtection="1">
      <protection hidden="1"/>
    </xf>
    <xf numFmtId="0" fontId="1" fillId="0" borderId="0" xfId="4" applyAlignment="1" applyProtection="1">
      <alignment horizontal="center"/>
      <protection hidden="1"/>
    </xf>
    <xf numFmtId="0" fontId="4" fillId="4" borderId="43" xfId="4" applyFont="1" applyFill="1" applyBorder="1" applyAlignment="1" applyProtection="1">
      <alignment vertical="center" wrapText="1"/>
      <protection hidden="1"/>
    </xf>
    <xf numFmtId="0" fontId="4" fillId="4" borderId="53" xfId="4" applyFont="1" applyFill="1" applyBorder="1" applyAlignment="1" applyProtection="1">
      <alignment vertical="center" wrapText="1"/>
      <protection hidden="1"/>
    </xf>
    <xf numFmtId="3" fontId="4" fillId="4" borderId="1" xfId="4" applyNumberFormat="1" applyFont="1" applyFill="1" applyBorder="1" applyAlignment="1" applyProtection="1">
      <alignment horizontal="right"/>
      <protection hidden="1"/>
    </xf>
    <xf numFmtId="0" fontId="1" fillId="4" borderId="53" xfId="4" applyFill="1" applyBorder="1" applyAlignment="1" applyProtection="1">
      <alignment horizontal="center"/>
      <protection hidden="1"/>
    </xf>
    <xf numFmtId="0" fontId="20" fillId="0" borderId="0" xfId="4" applyFont="1" applyProtection="1">
      <protection hidden="1"/>
    </xf>
    <xf numFmtId="0" fontId="4" fillId="0" borderId="52" xfId="2" applyFont="1" applyBorder="1" applyAlignment="1">
      <alignment vertical="center"/>
    </xf>
    <xf numFmtId="1" fontId="3" fillId="0" borderId="0" xfId="2" applyNumberFormat="1" applyFont="1" applyAlignment="1" applyProtection="1">
      <alignment vertical="center" wrapText="1"/>
      <protection hidden="1"/>
    </xf>
    <xf numFmtId="1" fontId="4" fillId="0" borderId="0" xfId="2" applyNumberFormat="1" applyFont="1" applyAlignment="1" applyProtection="1">
      <alignment vertical="center" wrapText="1"/>
      <protection hidden="1"/>
    </xf>
    <xf numFmtId="1" fontId="5" fillId="0" borderId="0" xfId="2" applyNumberFormat="1" applyFont="1" applyAlignment="1" applyProtection="1">
      <alignment vertical="center" wrapText="1"/>
      <protection hidden="1"/>
    </xf>
    <xf numFmtId="0" fontId="22" fillId="0" borderId="0" xfId="0" quotePrefix="1" applyFont="1" applyAlignment="1" applyProtection="1">
      <alignment vertical="center"/>
      <protection hidden="1"/>
    </xf>
    <xf numFmtId="0" fontId="4" fillId="4" borderId="51" xfId="4" applyFont="1" applyFill="1" applyBorder="1" applyAlignment="1" applyProtection="1">
      <alignment horizontal="center" vertical="center" wrapText="1"/>
      <protection hidden="1"/>
    </xf>
    <xf numFmtId="0" fontId="4" fillId="4" borderId="6" xfId="4" applyFont="1" applyFill="1" applyBorder="1" applyAlignment="1" applyProtection="1">
      <alignment horizontal="center" vertical="center" wrapText="1"/>
      <protection hidden="1"/>
    </xf>
    <xf numFmtId="0" fontId="1" fillId="0" borderId="60" xfId="4" applyBorder="1" applyAlignment="1" applyProtection="1">
      <alignment horizontal="center"/>
      <protection hidden="1"/>
    </xf>
    <xf numFmtId="1" fontId="21" fillId="0" borderId="0" xfId="2" applyNumberFormat="1" applyFont="1" applyAlignment="1" applyProtection="1">
      <alignment horizontal="center" vertical="center" wrapText="1"/>
      <protection hidden="1"/>
    </xf>
    <xf numFmtId="1" fontId="8" fillId="0" borderId="0" xfId="2" applyNumberFormat="1" applyFont="1" applyAlignment="1" applyProtection="1">
      <alignment horizontal="center" vertical="center" wrapText="1"/>
      <protection hidden="1"/>
    </xf>
    <xf numFmtId="0" fontId="4" fillId="0" borderId="52" xfId="2" applyFont="1" applyBorder="1" applyAlignment="1">
      <alignment horizontal="center" vertical="center"/>
    </xf>
    <xf numFmtId="0" fontId="8" fillId="4" borderId="54" xfId="4" applyFont="1" applyFill="1" applyBorder="1" applyAlignment="1" applyProtection="1">
      <alignment horizontal="center" vertical="center" textRotation="90" wrapText="1"/>
      <protection hidden="1"/>
    </xf>
    <xf numFmtId="0" fontId="8" fillId="4" borderId="57" xfId="4" applyFont="1" applyFill="1" applyBorder="1" applyAlignment="1" applyProtection="1">
      <alignment horizontal="center" vertical="center" textRotation="90" wrapText="1"/>
      <protection hidden="1"/>
    </xf>
    <xf numFmtId="0" fontId="8" fillId="4" borderId="55" xfId="4" applyFont="1" applyFill="1" applyBorder="1" applyAlignment="1" applyProtection="1">
      <alignment horizontal="center" vertical="center" textRotation="90" wrapText="1"/>
      <protection hidden="1"/>
    </xf>
    <xf numFmtId="0" fontId="8" fillId="4" borderId="58" xfId="4" applyFont="1" applyFill="1" applyBorder="1" applyAlignment="1" applyProtection="1">
      <alignment horizontal="center" vertical="center" textRotation="90" wrapText="1"/>
      <protection hidden="1"/>
    </xf>
    <xf numFmtId="0" fontId="4" fillId="4" borderId="56" xfId="4" applyFont="1" applyFill="1" applyBorder="1" applyAlignment="1" applyProtection="1">
      <alignment horizontal="center" vertical="center" wrapText="1"/>
      <protection hidden="1"/>
    </xf>
    <xf numFmtId="0" fontId="4" fillId="4" borderId="59" xfId="4" applyFont="1" applyFill="1" applyBorder="1" applyAlignment="1" applyProtection="1">
      <alignment horizontal="center" vertical="center" wrapText="1"/>
      <protection hidden="1"/>
    </xf>
    <xf numFmtId="1" fontId="3" fillId="0" borderId="0" xfId="2" applyNumberFormat="1" applyFont="1" applyAlignment="1" applyProtection="1">
      <alignment horizontal="center" vertical="center" wrapText="1"/>
      <protection hidden="1"/>
    </xf>
    <xf numFmtId="1" fontId="15" fillId="0" borderId="46" xfId="0" quotePrefix="1" applyNumberFormat="1" applyFont="1" applyBorder="1" applyAlignment="1" applyProtection="1">
      <alignment horizontal="center" vertical="center" wrapText="1"/>
      <protection hidden="1"/>
    </xf>
    <xf numFmtId="1" fontId="15" fillId="0" borderId="47" xfId="0" quotePrefix="1" applyNumberFormat="1" applyFont="1" applyBorder="1" applyAlignment="1" applyProtection="1">
      <alignment horizontal="center" vertical="center" wrapText="1"/>
      <protection hidden="1"/>
    </xf>
    <xf numFmtId="1" fontId="15" fillId="0" borderId="48" xfId="0" quotePrefix="1" applyNumberFormat="1" applyFont="1" applyBorder="1" applyAlignment="1" applyProtection="1">
      <alignment horizontal="center" vertical="center" wrapText="1"/>
      <protection hidden="1"/>
    </xf>
    <xf numFmtId="4" fontId="8" fillId="4" borderId="49" xfId="0" applyNumberFormat="1" applyFont="1" applyFill="1" applyBorder="1" applyAlignment="1" applyProtection="1">
      <alignment horizontal="center" vertical="center" wrapText="1"/>
      <protection hidden="1"/>
    </xf>
    <xf numFmtId="4" fontId="8" fillId="4" borderId="2" xfId="0" applyNumberFormat="1" applyFont="1" applyFill="1" applyBorder="1" applyAlignment="1" applyProtection="1">
      <alignment horizontal="center" vertical="center" wrapText="1"/>
      <protection hidden="1"/>
    </xf>
    <xf numFmtId="4" fontId="8" fillId="4" borderId="43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49" xfId="0" applyFont="1" applyBorder="1" applyAlignment="1" applyProtection="1">
      <alignment horizontal="justify" vertical="center" wrapText="1"/>
      <protection hidden="1"/>
    </xf>
    <xf numFmtId="0" fontId="6" fillId="0" borderId="50" xfId="0" applyFont="1" applyBorder="1" applyAlignment="1" applyProtection="1">
      <alignment horizontal="justify" vertical="center" wrapText="1"/>
      <protection hidden="1"/>
    </xf>
    <xf numFmtId="0" fontId="6" fillId="0" borderId="51" xfId="0" applyFont="1" applyBorder="1" applyAlignment="1" applyProtection="1">
      <alignment horizontal="justify" vertical="center" wrapText="1"/>
      <protection hidden="1"/>
    </xf>
    <xf numFmtId="0" fontId="6" fillId="0" borderId="2" xfId="0" applyFont="1" applyBorder="1" applyAlignment="1" applyProtection="1">
      <alignment horizontal="justify" vertical="center" wrapText="1"/>
      <protection hidden="1"/>
    </xf>
    <xf numFmtId="0" fontId="6" fillId="0" borderId="0" xfId="0" applyFont="1" applyAlignment="1" applyProtection="1">
      <alignment horizontal="justify" vertical="center" wrapText="1"/>
      <protection hidden="1"/>
    </xf>
    <xf numFmtId="0" fontId="6" fillId="0" borderId="3" xfId="0" applyFont="1" applyBorder="1" applyAlignment="1" applyProtection="1">
      <alignment horizontal="justify" vertical="center" wrapText="1"/>
      <protection hidden="1"/>
    </xf>
    <xf numFmtId="0" fontId="6" fillId="0" borderId="43" xfId="0" applyFont="1" applyBorder="1" applyAlignment="1" applyProtection="1">
      <alignment horizontal="justify" vertical="center" wrapText="1"/>
      <protection hidden="1"/>
    </xf>
    <xf numFmtId="0" fontId="6" fillId="0" borderId="52" xfId="0" applyFont="1" applyBorder="1" applyAlignment="1" applyProtection="1">
      <alignment horizontal="justify" vertical="center" wrapText="1"/>
      <protection hidden="1"/>
    </xf>
    <xf numFmtId="0" fontId="6" fillId="0" borderId="53" xfId="0" applyFont="1" applyBorder="1" applyAlignment="1" applyProtection="1">
      <alignment horizontal="justify" vertical="center" wrapText="1"/>
      <protection hidden="1"/>
    </xf>
    <xf numFmtId="0" fontId="4" fillId="9" borderId="7" xfId="0" applyFont="1" applyFill="1" applyBorder="1" applyAlignment="1" applyProtection="1">
      <alignment horizontal="center" vertical="center"/>
      <protection hidden="1"/>
    </xf>
    <xf numFmtId="0" fontId="4" fillId="9" borderId="8" xfId="0" applyFont="1" applyFill="1" applyBorder="1" applyAlignment="1" applyProtection="1">
      <alignment horizontal="center" vertical="center"/>
      <protection hidden="1"/>
    </xf>
    <xf numFmtId="1" fontId="4" fillId="0" borderId="0" xfId="2" applyNumberFormat="1" applyFont="1" applyAlignment="1" applyProtection="1">
      <alignment horizontal="center" vertical="center" wrapText="1"/>
      <protection hidden="1"/>
    </xf>
    <xf numFmtId="0" fontId="4" fillId="0" borderId="0" xfId="2" applyFont="1" applyAlignment="1" applyProtection="1">
      <alignment horizontal="center" vertical="center"/>
      <protection hidden="1"/>
    </xf>
    <xf numFmtId="0" fontId="7" fillId="0" borderId="0" xfId="2" applyFont="1" applyAlignment="1" applyProtection="1">
      <alignment horizontal="left" vertical="center"/>
      <protection hidden="1"/>
    </xf>
    <xf numFmtId="3" fontId="9" fillId="0" borderId="1" xfId="0" applyNumberFormat="1" applyFont="1" applyBorder="1" applyAlignment="1" applyProtection="1">
      <alignment horizontal="center" vertical="center"/>
      <protection hidden="1"/>
    </xf>
    <xf numFmtId="0" fontId="10" fillId="4" borderId="0" xfId="0" applyFont="1" applyFill="1" applyAlignment="1" applyProtection="1">
      <alignment horizontal="center" vertical="center" wrapText="1"/>
      <protection hidden="1"/>
    </xf>
    <xf numFmtId="1" fontId="3" fillId="0" borderId="2" xfId="0" quotePrefix="1" applyNumberFormat="1" applyFont="1" applyBorder="1" applyAlignment="1" applyProtection="1">
      <alignment horizontal="center" vertical="center" wrapText="1"/>
      <protection hidden="1"/>
    </xf>
    <xf numFmtId="1" fontId="3" fillId="0" borderId="0" xfId="0" quotePrefix="1" applyNumberFormat="1" applyFont="1" applyAlignment="1" applyProtection="1">
      <alignment horizontal="center" vertical="center" wrapText="1"/>
      <protection hidden="1"/>
    </xf>
    <xf numFmtId="1" fontId="3" fillId="0" borderId="3" xfId="0" quotePrefix="1" applyNumberFormat="1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5" borderId="7" xfId="0" applyFont="1" applyFill="1" applyBorder="1" applyAlignment="1" applyProtection="1">
      <alignment horizontal="center" vertical="center" wrapText="1"/>
      <protection hidden="1"/>
    </xf>
    <xf numFmtId="0" fontId="4" fillId="5" borderId="8" xfId="0" applyFont="1" applyFill="1" applyBorder="1" applyAlignment="1" applyProtection="1">
      <alignment horizontal="center" vertical="center" wrapText="1"/>
      <protection hidden="1"/>
    </xf>
    <xf numFmtId="0" fontId="4" fillId="5" borderId="9" xfId="0" quotePrefix="1" applyFont="1" applyFill="1" applyBorder="1" applyAlignment="1" applyProtection="1">
      <alignment horizontal="center" vertical="center"/>
      <protection hidden="1"/>
    </xf>
    <xf numFmtId="0" fontId="4" fillId="5" borderId="8" xfId="0" quotePrefix="1" applyFont="1" applyFill="1" applyBorder="1" applyAlignment="1" applyProtection="1">
      <alignment horizontal="center" vertical="center"/>
      <protection hidden="1"/>
    </xf>
    <xf numFmtId="0" fontId="4" fillId="5" borderId="10" xfId="0" quotePrefix="1" applyFont="1" applyFill="1" applyBorder="1" applyAlignment="1" applyProtection="1">
      <alignment horizontal="center" vertical="center"/>
      <protection hidden="1"/>
    </xf>
    <xf numFmtId="0" fontId="4" fillId="0" borderId="31" xfId="0" applyFont="1" applyBorder="1" applyAlignment="1" applyProtection="1">
      <alignment horizontal="right" vertical="center" wrapText="1"/>
      <protection hidden="1"/>
    </xf>
    <xf numFmtId="0" fontId="4" fillId="0" borderId="32" xfId="0" applyFont="1" applyBorder="1" applyAlignment="1" applyProtection="1">
      <alignment horizontal="right" vertical="center" wrapText="1"/>
      <protection hidden="1"/>
    </xf>
    <xf numFmtId="1" fontId="5" fillId="0" borderId="0" xfId="2" applyNumberFormat="1" applyFont="1" applyAlignment="1" applyProtection="1">
      <alignment horizontal="center" vertical="center" wrapText="1"/>
      <protection hidden="1"/>
    </xf>
    <xf numFmtId="0" fontId="23" fillId="0" borderId="61" xfId="0" applyFont="1" applyBorder="1" applyAlignment="1">
      <alignment horizontal="center" vertical="center"/>
    </xf>
    <xf numFmtId="0" fontId="0" fillId="0" borderId="22" xfId="0" applyFont="1" applyBorder="1" applyAlignment="1" applyProtection="1">
      <alignment horizontal="justify" vertical="center" wrapText="1"/>
      <protection hidden="1"/>
    </xf>
  </cellXfs>
  <cellStyles count="5">
    <cellStyle name="Moneda" xfId="1" builtinId="4"/>
    <cellStyle name="Moneda_PtosLicitacionesSRTaño03" xfId="3"/>
    <cellStyle name="Normal" xfId="0" builtinId="0"/>
    <cellStyle name="Normal 2 2" xfId="4"/>
    <cellStyle name="Normal 3" xfId="2"/>
  </cellStyles>
  <dxfs count="88"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indexed="49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F0DCC8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F0DCC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100450</xdr:colOff>
      <xdr:row>8</xdr:row>
      <xdr:rowOff>75176</xdr:rowOff>
    </xdr:from>
    <xdr:ext cx="648000" cy="648000"/>
    <xdr:sp macro="" textlink="">
      <xdr:nvSpPr>
        <xdr:cNvPr id="2" name="Elipse 1">
          <a:extLst>
            <a:ext uri="{FF2B5EF4-FFF2-40B4-BE49-F238E27FC236}">
              <a16:creationId xmlns="" xmlns:a16="http://schemas.microsoft.com/office/drawing/2014/main" id="{5769FCF9-C2D1-4F4C-B32E-9BAD782658BC}"/>
            </a:ext>
          </a:extLst>
        </xdr:cNvPr>
        <xdr:cNvSpPr>
          <a:spLocks noChangeAspect="1"/>
        </xdr:cNvSpPr>
      </xdr:nvSpPr>
      <xdr:spPr bwMode="auto">
        <a:xfrm>
          <a:off x="5062975" y="3046976"/>
          <a:ext cx="648000" cy="648000"/>
        </a:xfrm>
        <a:prstGeom prst="ellipse">
          <a:avLst/>
        </a:prstGeom>
        <a:solidFill>
          <a:srgbClr val="D2866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0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 fPrintsWithSheet="0"/>
  </xdr:oneCellAnchor>
  <xdr:twoCellAnchor>
    <xdr:from>
      <xdr:col>6</xdr:col>
      <xdr:colOff>346356</xdr:colOff>
      <xdr:row>8</xdr:row>
      <xdr:rowOff>389661</xdr:rowOff>
    </xdr:from>
    <xdr:to>
      <xdr:col>6</xdr:col>
      <xdr:colOff>995787</xdr:colOff>
      <xdr:row>9</xdr:row>
      <xdr:rowOff>510885</xdr:rowOff>
    </xdr:to>
    <xdr:sp macro="" textlink="">
      <xdr:nvSpPr>
        <xdr:cNvPr id="3" name="Elipse 2">
          <a:extLst>
            <a:ext uri="{FF2B5EF4-FFF2-40B4-BE49-F238E27FC236}">
              <a16:creationId xmlns="" xmlns:a16="http://schemas.microsoft.com/office/drawing/2014/main" id="{5C6CC369-FE63-400E-9503-939E7771D736}"/>
            </a:ext>
          </a:extLst>
        </xdr:cNvPr>
        <xdr:cNvSpPr/>
      </xdr:nvSpPr>
      <xdr:spPr bwMode="auto">
        <a:xfrm>
          <a:off x="6010275" y="3361461"/>
          <a:ext cx="0" cy="483174"/>
        </a:xfrm>
        <a:prstGeom prst="ellipse">
          <a:avLst/>
        </a:prstGeom>
        <a:solidFill>
          <a:srgbClr val="F0DCC8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  <xdr:twoCellAnchor>
    <xdr:from>
      <xdr:col>0</xdr:col>
      <xdr:colOff>11760</xdr:colOff>
      <xdr:row>0</xdr:row>
      <xdr:rowOff>1</xdr:rowOff>
    </xdr:from>
    <xdr:to>
      <xdr:col>0</xdr:col>
      <xdr:colOff>155760</xdr:colOff>
      <xdr:row>0</xdr:row>
      <xdr:rowOff>216001</xdr:rowOff>
    </xdr:to>
    <xdr:sp macro="[1]!ELIMINAR_FILAS" textlink="">
      <xdr:nvSpPr>
        <xdr:cNvPr id="4" name="Rectángulo 3">
          <a:extLst>
            <a:ext uri="{FF2B5EF4-FFF2-40B4-BE49-F238E27FC236}">
              <a16:creationId xmlns="" xmlns:a16="http://schemas.microsoft.com/office/drawing/2014/main" id="{A6E63259-94A3-496D-8D80-DB48E445A535}"/>
            </a:ext>
          </a:extLst>
        </xdr:cNvPr>
        <xdr:cNvSpPr/>
      </xdr:nvSpPr>
      <xdr:spPr bwMode="auto">
        <a:xfrm>
          <a:off x="11760" y="1"/>
          <a:ext cx="144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164630</xdr:rowOff>
    </xdr:from>
    <xdr:to>
      <xdr:col>7</xdr:col>
      <xdr:colOff>1188000</xdr:colOff>
      <xdr:row>10</xdr:row>
      <xdr:rowOff>11297</xdr:rowOff>
    </xdr:to>
    <xdr:sp macro="[1]!MOVILIZAR" textlink="">
      <xdr:nvSpPr>
        <xdr:cNvPr id="2" name="Rectángulo 1">
          <a:extLst>
            <a:ext uri="{FF2B5EF4-FFF2-40B4-BE49-F238E27FC236}">
              <a16:creationId xmlns="" xmlns:a16="http://schemas.microsoft.com/office/drawing/2014/main" id="{65DCBE01-A140-462B-9BC5-907CCE844BBB}"/>
            </a:ext>
          </a:extLst>
        </xdr:cNvPr>
        <xdr:cNvSpPr>
          <a:spLocks noChangeArrowheads="1"/>
        </xdr:cNvSpPr>
      </xdr:nvSpPr>
      <xdr:spPr bwMode="auto">
        <a:xfrm>
          <a:off x="5791200" y="1924050"/>
          <a:ext cx="1188000" cy="258947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7</xdr:col>
      <xdr:colOff>1184240</xdr:colOff>
      <xdr:row>8</xdr:row>
      <xdr:rowOff>164631</xdr:rowOff>
    </xdr:from>
    <xdr:to>
      <xdr:col>9</xdr:col>
      <xdr:colOff>15129</xdr:colOff>
      <xdr:row>10</xdr:row>
      <xdr:rowOff>11298</xdr:rowOff>
    </xdr:to>
    <xdr:sp macro="[1]!INMOVILIZA" textlink="">
      <xdr:nvSpPr>
        <xdr:cNvPr id="3" name="Rectángulo 2">
          <a:extLst>
            <a:ext uri="{FF2B5EF4-FFF2-40B4-BE49-F238E27FC236}">
              <a16:creationId xmlns="" xmlns:a16="http://schemas.microsoft.com/office/drawing/2014/main" id="{50EE9409-0472-44CC-9917-C04A5CF9902C}"/>
            </a:ext>
          </a:extLst>
        </xdr:cNvPr>
        <xdr:cNvSpPr>
          <a:spLocks noChangeArrowheads="1"/>
        </xdr:cNvSpPr>
      </xdr:nvSpPr>
      <xdr:spPr bwMode="auto">
        <a:xfrm>
          <a:off x="6975440" y="1924050"/>
          <a:ext cx="1507414" cy="258948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0</xdr:col>
      <xdr:colOff>11760</xdr:colOff>
      <xdr:row>0</xdr:row>
      <xdr:rowOff>1</xdr:rowOff>
    </xdr:from>
    <xdr:to>
      <xdr:col>0</xdr:col>
      <xdr:colOff>155760</xdr:colOff>
      <xdr:row>0</xdr:row>
      <xdr:rowOff>216001</xdr:rowOff>
    </xdr:to>
    <xdr:sp macro="[1]!ELIMINAR_FILAS" textlink="">
      <xdr:nvSpPr>
        <xdr:cNvPr id="4" name="Rectángulo 3">
          <a:extLst>
            <a:ext uri="{FF2B5EF4-FFF2-40B4-BE49-F238E27FC236}">
              <a16:creationId xmlns="" xmlns:a16="http://schemas.microsoft.com/office/drawing/2014/main" id="{F63BE8D1-3C3E-40F2-99AB-34E84EC55BDF}"/>
            </a:ext>
          </a:extLst>
        </xdr:cNvPr>
        <xdr:cNvSpPr/>
      </xdr:nvSpPr>
      <xdr:spPr bwMode="auto">
        <a:xfrm>
          <a:off x="11760" y="1"/>
          <a:ext cx="144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9632;&#8596;CON%20-%20VALIDEZ%20PU-BASE%20-%20LP-DO-SRN-XXX-202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B"/>
      <sheetName val="RESUMEN"/>
      <sheetName val="VR-PROP"/>
      <sheetName val="FORMULA"/>
      <sheetName val="ELEGIBILIDAD"/>
      <sheetName val="GUIA CCE - PAB"/>
      <sheetName val="GUIA CCE - PAB&lt;5"/>
      <sheetName val="Listas"/>
      <sheetName val="■↔CON - VALIDEZ PU-BASE - LP-DO"/>
    </sheetNames>
    <definedNames>
      <definedName name="ELIMINAR_FILAS"/>
      <definedName name="INMOVILIZA"/>
      <definedName name="MOVILIZAR"/>
    </definedNames>
    <sheetDataSet>
      <sheetData sheetId="0" refreshError="1"/>
      <sheetData sheetId="1" refreshError="1">
        <row r="1">
          <cell r="B1" t="str">
            <v>INSTITUTO NACIONAL DE VÍAS</v>
          </cell>
        </row>
        <row r="2">
          <cell r="B2" t="str">
            <v>DIRECCIÓN GENERAL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DIRECCIÓN GENERAL</v>
          </cell>
          <cell r="C2" t="str">
            <v>ADMISIBLE</v>
          </cell>
          <cell r="D2" t="str">
            <v>MEDIANA CON VALOR ABSOLUTO</v>
          </cell>
        </row>
        <row r="3">
          <cell r="B3" t="str">
            <v>SECRETARIA GENERAL - SUBDIRECCIÓN ADMINISTRATIVA</v>
          </cell>
          <cell r="C3" t="str">
            <v>NO ADMISIBLE</v>
          </cell>
          <cell r="D3" t="str">
            <v>MEDIA GEOMÉTRICA</v>
          </cell>
        </row>
        <row r="4">
          <cell r="B4" t="str">
            <v>SECRETARIA GENERAL - SUBDIRECCIÓN FINANCIERA</v>
          </cell>
          <cell r="C4" t="str">
            <v>RECHAZO</v>
          </cell>
          <cell r="D4" t="str">
            <v>MEDIA ARITMÉTICA BAJA</v>
          </cell>
        </row>
        <row r="5">
          <cell r="B5" t="str">
            <v>DIRECCIÓN OPERATIVA - DIRECCIONES TERRITORIALES</v>
          </cell>
          <cell r="D5" t="str">
            <v>MENOR VALOR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  <cell r="D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 - GRUPO TÚNEL DE LA LÍNEA</v>
          </cell>
        </row>
        <row r="16">
          <cell r="B16" t="str">
            <v>DIRECCIÓN OPERATIVA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FFFF00"/>
  </sheetPr>
  <dimension ref="B1:L264"/>
  <sheetViews>
    <sheetView showGridLines="0" topLeftCell="B1" zoomScale="110" zoomScaleNormal="110" workbookViewId="0">
      <selection activeCell="D15" sqref="D15"/>
    </sheetView>
  </sheetViews>
  <sheetFormatPr baseColWidth="10" defaultColWidth="11.42578125" defaultRowHeight="0" customHeight="1" zeroHeight="1"/>
  <cols>
    <col min="1" max="1" width="3" style="96" customWidth="1"/>
    <col min="2" max="2" width="4.28515625" style="96" customWidth="1"/>
    <col min="3" max="3" width="5.28515625" style="96" customWidth="1"/>
    <col min="4" max="4" width="61.85546875" style="96" customWidth="1"/>
    <col min="5" max="5" width="15.7109375" style="108" hidden="1" customWidth="1"/>
    <col min="6" max="6" width="15.7109375" style="96" customWidth="1"/>
    <col min="7" max="7" width="19.7109375" style="96" hidden="1" customWidth="1"/>
    <col min="8" max="8" width="11.42578125" style="96" customWidth="1"/>
    <col min="9" max="9" width="15.7109375" style="96" customWidth="1"/>
    <col min="10" max="10" width="11.42578125" style="96" hidden="1" customWidth="1"/>
    <col min="11" max="11" width="19.7109375" style="96" customWidth="1"/>
    <col min="12" max="12" width="11.42578125" style="96" customWidth="1"/>
    <col min="13" max="16384" width="11.42578125" style="96"/>
  </cols>
  <sheetData>
    <row r="1" spans="2:12" s="1" customFormat="1" ht="20.100000000000001" customHeight="1">
      <c r="B1" s="131" t="str">
        <f>[1]RESUMEN!B1</f>
        <v>INSTITUTO NACIONAL DE VÍAS</v>
      </c>
      <c r="C1" s="131"/>
      <c r="D1" s="131"/>
      <c r="E1" s="115"/>
      <c r="F1" s="115"/>
      <c r="G1" s="115"/>
      <c r="H1" s="115"/>
      <c r="I1" s="115"/>
      <c r="J1" s="2"/>
      <c r="L1" s="3"/>
    </row>
    <row r="2" spans="2:12" s="1" customFormat="1" ht="20.100000000000001" customHeight="1">
      <c r="B2" s="123" t="str">
        <f>[1]RESUMEN!B2</f>
        <v>DIRECCIÓN GENERAL</v>
      </c>
      <c r="C2" s="123"/>
      <c r="D2" s="123"/>
      <c r="E2" s="116"/>
      <c r="F2" s="116"/>
      <c r="G2" s="116"/>
      <c r="H2" s="116"/>
      <c r="I2" s="116"/>
      <c r="J2" s="2"/>
      <c r="L2" s="3"/>
    </row>
    <row r="3" spans="2:12" s="1" customFormat="1" ht="20.100000000000001" customHeight="1">
      <c r="B3" s="123" t="s">
        <v>43</v>
      </c>
      <c r="C3" s="123"/>
      <c r="D3" s="123"/>
      <c r="E3" s="116"/>
      <c r="F3" s="116"/>
      <c r="G3" s="116"/>
      <c r="H3" s="116"/>
      <c r="I3" s="116"/>
      <c r="J3" s="2"/>
      <c r="K3" s="4"/>
      <c r="L3" s="3"/>
    </row>
    <row r="4" spans="2:12" s="1" customFormat="1" ht="20.100000000000001" customHeight="1">
      <c r="B4" s="123" t="s">
        <v>42</v>
      </c>
      <c r="C4" s="123"/>
      <c r="D4" s="123"/>
      <c r="E4" s="116"/>
      <c r="F4" s="116"/>
      <c r="G4" s="116"/>
      <c r="H4" s="116"/>
      <c r="I4" s="116"/>
      <c r="J4" s="2"/>
      <c r="K4" s="5"/>
      <c r="L4" s="3"/>
    </row>
    <row r="5" spans="2:12" s="1" customFormat="1" ht="20.100000000000001" customHeight="1">
      <c r="B5" s="123" t="s">
        <v>55</v>
      </c>
      <c r="C5" s="123"/>
      <c r="D5" s="123"/>
      <c r="E5" s="116"/>
      <c r="F5" s="116"/>
      <c r="G5" s="116"/>
      <c r="H5" s="116"/>
      <c r="I5" s="116"/>
      <c r="J5" s="2"/>
      <c r="L5" s="3"/>
    </row>
    <row r="6" spans="2:12" s="1" customFormat="1" ht="25.5" customHeight="1">
      <c r="B6" s="122"/>
      <c r="C6" s="122"/>
      <c r="D6" s="122"/>
      <c r="E6" s="117"/>
      <c r="F6" s="117"/>
      <c r="G6" s="117"/>
      <c r="H6" s="117"/>
      <c r="I6" s="117"/>
      <c r="J6" s="2"/>
      <c r="L6" s="3"/>
    </row>
    <row r="7" spans="2:12" s="1" customFormat="1" ht="28.5" customHeight="1">
      <c r="B7" s="123" t="s">
        <v>54</v>
      </c>
      <c r="C7" s="123"/>
      <c r="D7" s="123"/>
      <c r="E7" s="116"/>
      <c r="F7" s="116"/>
      <c r="G7" s="116"/>
      <c r="H7" s="116"/>
      <c r="I7" s="116"/>
      <c r="J7" s="2"/>
      <c r="L7" s="3"/>
    </row>
    <row r="8" spans="2:12" ht="13.5" customHeight="1" thickBot="1">
      <c r="B8" s="124" t="s">
        <v>56</v>
      </c>
      <c r="C8" s="124"/>
      <c r="D8" s="124"/>
      <c r="E8" s="114"/>
    </row>
    <row r="9" spans="2:12" ht="35.1" customHeight="1" thickTop="1">
      <c r="B9" s="125" t="s">
        <v>57</v>
      </c>
      <c r="C9" s="127" t="s">
        <v>58</v>
      </c>
      <c r="D9" s="129" t="s">
        <v>59</v>
      </c>
      <c r="E9" s="119"/>
    </row>
    <row r="10" spans="2:12" ht="35.1" customHeight="1" thickBot="1">
      <c r="B10" s="126"/>
      <c r="C10" s="128"/>
      <c r="D10" s="130"/>
      <c r="E10" s="120"/>
    </row>
    <row r="11" spans="2:12" ht="4.5" customHeight="1" thickTop="1" thickBot="1">
      <c r="B11" s="97"/>
      <c r="C11" s="98"/>
      <c r="D11" s="99"/>
      <c r="E11" s="100"/>
      <c r="F11" s="101"/>
    </row>
    <row r="12" spans="2:12" ht="16.5">
      <c r="B12" s="102">
        <f>ROW()-11</f>
        <v>1</v>
      </c>
      <c r="C12" s="103">
        <v>2</v>
      </c>
      <c r="D12" s="169" t="s">
        <v>61</v>
      </c>
      <c r="E12" s="105" t="s">
        <v>60</v>
      </c>
      <c r="F12" s="101"/>
      <c r="G12" s="106" t="str">
        <f>IF(COUNTIF($D$12:$D$15,D12)&gt;1,"REPETIDO "&amp;COUNTIF($D$12:$D$15,D12)&amp;" VECES","CORRECTO")</f>
        <v>CORRECTO</v>
      </c>
    </row>
    <row r="13" spans="2:12" ht="12.75">
      <c r="B13" s="102">
        <f t="shared" ref="B13:B15" si="0">ROW()-11</f>
        <v>2</v>
      </c>
      <c r="C13" s="103">
        <v>6</v>
      </c>
      <c r="D13" s="104" t="s">
        <v>62</v>
      </c>
      <c r="E13" s="105"/>
      <c r="F13" s="101"/>
      <c r="G13" s="106" t="str">
        <f>IF(COUNTIF($D$12:$D$15,D13)&gt;1,"REPETIDO "&amp;COUNTIF($D$12:$D$15,D13)&amp;" VECES","CORRECTO")</f>
        <v>CORRECTO</v>
      </c>
    </row>
    <row r="14" spans="2:12" ht="12.75">
      <c r="B14" s="102">
        <f t="shared" si="0"/>
        <v>3</v>
      </c>
      <c r="C14" s="103">
        <v>7</v>
      </c>
      <c r="D14" s="104" t="s">
        <v>63</v>
      </c>
      <c r="E14" s="105"/>
      <c r="F14" s="101"/>
      <c r="G14" s="106" t="str">
        <f>IF(COUNTIF($D$12:$D$15,D14)&gt;1,"REPETIDO "&amp;COUNTIF($D$12:$D$15,D14)&amp;" VECES","CORRECTO")</f>
        <v>CORRECTO</v>
      </c>
    </row>
    <row r="15" spans="2:12" ht="12.75">
      <c r="B15" s="102">
        <f t="shared" si="0"/>
        <v>4</v>
      </c>
      <c r="C15" s="103">
        <v>3</v>
      </c>
      <c r="D15" s="104" t="s">
        <v>64</v>
      </c>
      <c r="E15" s="105"/>
      <c r="F15" s="101"/>
      <c r="G15" s="106" t="str">
        <f>IF(COUNTIF($D$12:$D$15,D15)&gt;1,"REPETIDO "&amp;COUNTIF($D$12:$D$15,D15)&amp;" VECES","CORRECTO")</f>
        <v>CORRECTO</v>
      </c>
    </row>
    <row r="16" spans="2:12" ht="5.25" customHeight="1" thickBot="1">
      <c r="B16" s="107"/>
      <c r="C16" s="121"/>
      <c r="D16" s="121"/>
      <c r="F16" s="101"/>
    </row>
    <row r="17" spans="2:5" ht="14.25" thickTop="1" thickBot="1">
      <c r="B17" s="109"/>
      <c r="C17" s="110"/>
      <c r="D17" s="111"/>
      <c r="E17" s="112"/>
    </row>
    <row r="18" spans="2:5" ht="3" customHeight="1" thickTop="1">
      <c r="B18" s="113" t="s">
        <v>40</v>
      </c>
    </row>
    <row r="19" spans="2:5" ht="12.75"/>
    <row r="20" spans="2:5" ht="12.75"/>
    <row r="21" spans="2:5" ht="12.75"/>
    <row r="22" spans="2:5" ht="12.75"/>
    <row r="23" spans="2:5" ht="12.75"/>
    <row r="24" spans="2:5" ht="12.75"/>
    <row r="25" spans="2:5" ht="12.75"/>
    <row r="26" spans="2:5" ht="12.75"/>
    <row r="27" spans="2:5" ht="12.75"/>
    <row r="28" spans="2:5" ht="12.75"/>
    <row r="29" spans="2:5" ht="12.75"/>
    <row r="30" spans="2:5" ht="12.75"/>
    <row r="31" spans="2:5" ht="12.75"/>
    <row r="32" spans="2:5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  <row r="193" ht="12.75"/>
    <row r="194" ht="12.75"/>
    <row r="195" ht="12.75"/>
    <row r="196" ht="12.75"/>
    <row r="197" ht="12.75"/>
    <row r="198" ht="12.75"/>
    <row r="199" ht="12.75"/>
    <row r="200" ht="12.75"/>
    <row r="201" ht="12.75"/>
    <row r="202" ht="12.75"/>
    <row r="203" ht="12.75"/>
    <row r="204" ht="12.75"/>
    <row r="205" ht="12.75"/>
    <row r="206" ht="12.75"/>
    <row r="207" ht="12.75"/>
    <row r="208" ht="12.75"/>
    <row r="209" ht="12.75"/>
    <row r="210" ht="12.75"/>
    <row r="211" ht="12.75"/>
    <row r="212" ht="12.75"/>
    <row r="213" ht="12.75"/>
    <row r="214" ht="12.75"/>
    <row r="215" ht="12.75"/>
    <row r="216" ht="12.75"/>
    <row r="217" ht="12.75"/>
    <row r="218" ht="12.75"/>
    <row r="219" ht="12.75"/>
    <row r="220" ht="12.75"/>
    <row r="221" ht="12.75"/>
    <row r="222" ht="12.75"/>
    <row r="223" ht="12.75"/>
    <row r="224" ht="12.75"/>
    <row r="225" ht="12.75"/>
    <row r="226" ht="12.75"/>
    <row r="227" ht="12.75"/>
    <row r="228" ht="12.75"/>
    <row r="229" ht="12.75"/>
    <row r="230" ht="12.75"/>
    <row r="231" ht="12.75"/>
    <row r="232" ht="12.75"/>
    <row r="233" ht="12.75"/>
    <row r="234" ht="12.75"/>
    <row r="235" ht="12.75"/>
    <row r="236" ht="12.75"/>
    <row r="237" ht="12.75"/>
    <row r="238" ht="12.75"/>
    <row r="239" ht="12.75"/>
    <row r="240" ht="12.75"/>
    <row r="241" ht="12.75"/>
    <row r="242" ht="12.75"/>
    <row r="243" ht="12.75"/>
    <row r="244" ht="12.75"/>
    <row r="245" ht="12.75"/>
    <row r="246" ht="12.75"/>
    <row r="247" ht="12.75"/>
    <row r="248" ht="0" hidden="1" customHeight="1"/>
    <row r="249" ht="0" hidden="1" customHeight="1"/>
    <row r="250" ht="0" hidden="1" customHeight="1"/>
    <row r="251" ht="0" hidden="1" customHeight="1"/>
    <row r="252" ht="0" hidden="1" customHeight="1"/>
    <row r="253" ht="0" hidden="1" customHeight="1"/>
    <row r="254" ht="0" hidden="1" customHeight="1"/>
    <row r="255" ht="0" hidden="1" customHeight="1"/>
    <row r="256" ht="0" hidden="1" customHeight="1"/>
    <row r="257" ht="0" hidden="1" customHeight="1"/>
    <row r="258" ht="0" hidden="1" customHeight="1"/>
    <row r="259" ht="0" hidden="1" customHeight="1"/>
    <row r="260" ht="0" hidden="1" customHeight="1"/>
    <row r="261" ht="0" hidden="1" customHeight="1"/>
    <row r="262" ht="0" hidden="1" customHeight="1"/>
    <row r="263" ht="0" hidden="1" customHeight="1"/>
    <row r="264" ht="0" hidden="1" customHeight="1"/>
  </sheetData>
  <sheetProtection selectLockedCells="1"/>
  <mergeCells count="13">
    <mergeCell ref="B1:D1"/>
    <mergeCell ref="B2:D2"/>
    <mergeCell ref="B3:D3"/>
    <mergeCell ref="B4:D4"/>
    <mergeCell ref="B5:D5"/>
    <mergeCell ref="E9:E10"/>
    <mergeCell ref="C16:D16"/>
    <mergeCell ref="B6:D6"/>
    <mergeCell ref="B7:D7"/>
    <mergeCell ref="B8:D8"/>
    <mergeCell ref="B9:B10"/>
    <mergeCell ref="C9:C10"/>
    <mergeCell ref="D9:D10"/>
  </mergeCells>
  <conditionalFormatting sqref="B12:E12 C14:D14 B13:B15">
    <cfRule type="expression" dxfId="87" priority="16">
      <formula>MOD(ROW(),2)</formula>
    </cfRule>
  </conditionalFormatting>
  <conditionalFormatting sqref="E12">
    <cfRule type="cellIs" dxfId="86" priority="15" operator="equal">
      <formula>"NO"</formula>
    </cfRule>
  </conditionalFormatting>
  <conditionalFormatting sqref="G12">
    <cfRule type="cellIs" dxfId="85" priority="13" operator="notEqual">
      <formula>"CORRECTO"</formula>
    </cfRule>
    <cfRule type="cellIs" dxfId="84" priority="14" operator="equal">
      <formula>"CORRECTO"</formula>
    </cfRule>
  </conditionalFormatting>
  <conditionalFormatting sqref="C13:E13 E14:E15 C15:D15">
    <cfRule type="expression" dxfId="83" priority="3">
      <formula>MOD(ROW(),2)</formula>
    </cfRule>
  </conditionalFormatting>
  <conditionalFormatting sqref="G13:G15">
    <cfRule type="cellIs" dxfId="82" priority="1" operator="notEqual">
      <formula>"CORRECTO"</formula>
    </cfRule>
    <cfRule type="cellIs" dxfId="81" priority="2" operator="equal">
      <formula>"CORRECTO"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9" tint="-0.249977111117893"/>
  </sheetPr>
  <dimension ref="A1:U48"/>
  <sheetViews>
    <sheetView showGridLines="0" tabSelected="1" topLeftCell="O7" zoomScale="81" zoomScaleNormal="81" zoomScaleSheetLayoutView="93" workbookViewId="0">
      <selection activeCell="X16" sqref="X16"/>
    </sheetView>
  </sheetViews>
  <sheetFormatPr baseColWidth="10" defaultColWidth="11.42578125" defaultRowHeight="12.75"/>
  <cols>
    <col min="1" max="1" width="2.7109375" style="9" customWidth="1"/>
    <col min="2" max="2" width="5.140625" style="89" customWidth="1"/>
    <col min="3" max="3" width="9.5703125" style="89" customWidth="1"/>
    <col min="4" max="4" width="52.42578125" style="9" customWidth="1"/>
    <col min="5" max="5" width="10.140625" style="9" customWidth="1"/>
    <col min="6" max="6" width="13.5703125" style="9" customWidth="1"/>
    <col min="7" max="7" width="15.5703125" style="9" customWidth="1"/>
    <col min="8" max="8" width="18" style="90" customWidth="1"/>
    <col min="9" max="9" width="22.140625" style="9" customWidth="1"/>
    <col min="10" max="11" width="21.140625" style="90" customWidth="1"/>
    <col min="12" max="12" width="21.140625" style="8" customWidth="1"/>
    <col min="13" max="14" width="21.140625" style="90" customWidth="1"/>
    <col min="15" max="15" width="21.140625" style="8" customWidth="1"/>
    <col min="16" max="17" width="21.140625" style="90" customWidth="1"/>
    <col min="18" max="18" width="21.140625" style="8" customWidth="1"/>
    <col min="19" max="20" width="21.140625" style="90" customWidth="1"/>
    <col min="21" max="21" width="21.140625" style="8" customWidth="1"/>
    <col min="22" max="80" width="11.42578125" style="9" customWidth="1"/>
    <col min="81" max="16384" width="11.42578125" style="9"/>
  </cols>
  <sheetData>
    <row r="1" spans="2:21" s="1" customFormat="1" ht="20.100000000000001" customHeight="1">
      <c r="B1" s="131" t="str">
        <f>[1]RESUMEN!B1</f>
        <v>INSTITUTO NACIONAL DE VÍAS</v>
      </c>
      <c r="C1" s="131"/>
      <c r="D1" s="131"/>
      <c r="E1" s="131"/>
      <c r="F1" s="131"/>
      <c r="G1" s="131"/>
      <c r="H1" s="131"/>
      <c r="I1" s="131"/>
      <c r="J1" s="2"/>
      <c r="L1" s="3"/>
      <c r="M1" s="2"/>
      <c r="O1" s="3"/>
      <c r="P1" s="2"/>
      <c r="R1" s="3"/>
      <c r="S1" s="2"/>
      <c r="U1" s="3"/>
    </row>
    <row r="2" spans="2:21" s="1" customFormat="1" ht="20.100000000000001" customHeight="1">
      <c r="B2" s="149" t="str">
        <f>[1]RESUMEN!B2</f>
        <v>DIRECCIÓN GENERAL</v>
      </c>
      <c r="C2" s="149"/>
      <c r="D2" s="149"/>
      <c r="E2" s="149"/>
      <c r="F2" s="149"/>
      <c r="G2" s="149"/>
      <c r="H2" s="149"/>
      <c r="I2" s="149"/>
      <c r="J2" s="2"/>
      <c r="L2" s="3"/>
      <c r="M2" s="2"/>
      <c r="O2" s="3"/>
      <c r="P2" s="2"/>
      <c r="R2" s="3"/>
      <c r="S2" s="2"/>
      <c r="U2" s="3"/>
    </row>
    <row r="3" spans="2:21" s="1" customFormat="1" ht="20.100000000000001" customHeight="1">
      <c r="B3" s="149" t="s">
        <v>43</v>
      </c>
      <c r="C3" s="149"/>
      <c r="D3" s="149"/>
      <c r="E3" s="149"/>
      <c r="F3" s="149"/>
      <c r="G3" s="149"/>
      <c r="H3" s="149"/>
      <c r="I3" s="149"/>
      <c r="J3" s="2"/>
      <c r="K3" s="4"/>
      <c r="L3" s="3"/>
      <c r="M3" s="2"/>
      <c r="N3" s="4"/>
      <c r="O3" s="3"/>
      <c r="P3" s="2"/>
      <c r="Q3" s="4"/>
      <c r="R3" s="3"/>
      <c r="S3" s="2"/>
      <c r="T3" s="4"/>
      <c r="U3" s="3"/>
    </row>
    <row r="4" spans="2:21" s="1" customFormat="1" ht="20.100000000000001" customHeight="1">
      <c r="B4" s="149" t="s">
        <v>42</v>
      </c>
      <c r="C4" s="149"/>
      <c r="D4" s="149"/>
      <c r="E4" s="149"/>
      <c r="F4" s="149"/>
      <c r="G4" s="149"/>
      <c r="H4" s="149"/>
      <c r="I4" s="149"/>
      <c r="J4" s="2"/>
      <c r="K4" s="5"/>
      <c r="L4" s="3"/>
      <c r="M4" s="2"/>
      <c r="N4" s="5"/>
      <c r="O4" s="3"/>
      <c r="P4" s="2"/>
      <c r="Q4" s="5"/>
      <c r="R4" s="3"/>
      <c r="S4" s="2"/>
      <c r="T4" s="5"/>
      <c r="U4" s="3"/>
    </row>
    <row r="5" spans="2:21" s="1" customFormat="1" ht="20.100000000000001" customHeight="1">
      <c r="B5" s="149" t="s">
        <v>55</v>
      </c>
      <c r="C5" s="149"/>
      <c r="D5" s="149"/>
      <c r="E5" s="149"/>
      <c r="F5" s="149"/>
      <c r="G5" s="149"/>
      <c r="H5" s="149"/>
      <c r="I5" s="149"/>
      <c r="J5" s="2"/>
      <c r="L5" s="3"/>
      <c r="M5" s="2"/>
      <c r="O5" s="3"/>
      <c r="P5" s="2"/>
      <c r="R5" s="3"/>
      <c r="S5" s="2"/>
      <c r="U5" s="3"/>
    </row>
    <row r="6" spans="2:21" s="1" customFormat="1" ht="25.5" customHeight="1">
      <c r="B6" s="168"/>
      <c r="C6" s="168"/>
      <c r="D6" s="168"/>
      <c r="E6" s="168"/>
      <c r="F6" s="168"/>
      <c r="G6" s="168"/>
      <c r="H6" s="168"/>
      <c r="I6" s="168"/>
      <c r="J6" s="2"/>
      <c r="L6" s="3"/>
      <c r="M6" s="2"/>
      <c r="O6" s="3"/>
      <c r="P6" s="2"/>
      <c r="R6" s="3"/>
      <c r="S6" s="2"/>
      <c r="U6" s="3"/>
    </row>
    <row r="7" spans="2:21" s="1" customFormat="1" ht="28.5" customHeight="1" thickBot="1">
      <c r="B7" s="149" t="s">
        <v>54</v>
      </c>
      <c r="C7" s="149"/>
      <c r="D7" s="149"/>
      <c r="E7" s="149"/>
      <c r="F7" s="149"/>
      <c r="G7" s="149"/>
      <c r="H7" s="149"/>
      <c r="I7" s="149"/>
      <c r="J7" s="118">
        <v>1</v>
      </c>
      <c r="L7" s="3"/>
      <c r="M7" s="118">
        <v>2</v>
      </c>
      <c r="O7" s="3"/>
      <c r="P7" s="118">
        <v>3</v>
      </c>
      <c r="R7" s="3"/>
      <c r="S7" s="118">
        <v>4</v>
      </c>
      <c r="U7" s="3"/>
    </row>
    <row r="8" spans="2:21" s="1" customFormat="1" ht="18.75" hidden="1" thickBot="1"/>
    <row r="9" spans="2:21" s="6" customFormat="1" ht="13.5" hidden="1" thickBot="1">
      <c r="B9" s="150" t="s">
        <v>0</v>
      </c>
      <c r="C9" s="150"/>
      <c r="D9" s="150"/>
      <c r="E9" s="150"/>
      <c r="F9" s="150"/>
      <c r="G9" s="150"/>
      <c r="H9" s="150"/>
      <c r="I9" s="150"/>
      <c r="J9" s="7"/>
      <c r="K9" s="8"/>
      <c r="L9" s="8"/>
      <c r="M9" s="7"/>
      <c r="N9" s="8"/>
      <c r="O9" s="8"/>
      <c r="P9" s="7"/>
      <c r="Q9" s="8"/>
      <c r="R9" s="8"/>
      <c r="S9" s="7"/>
      <c r="T9" s="8"/>
      <c r="U9" s="8"/>
    </row>
    <row r="10" spans="2:21" ht="20.100000000000001" customHeight="1" thickTop="1" thickBot="1">
      <c r="B10" s="151"/>
      <c r="C10" s="151"/>
      <c r="D10" s="151"/>
      <c r="E10" s="10"/>
      <c r="F10" s="10"/>
      <c r="G10" s="10"/>
      <c r="H10" s="11" t="s">
        <v>1</v>
      </c>
      <c r="I10" s="12" t="s">
        <v>2</v>
      </c>
      <c r="J10" s="152" t="s">
        <v>41</v>
      </c>
      <c r="K10" s="152"/>
      <c r="L10" s="152"/>
      <c r="M10" s="152" t="s">
        <v>41</v>
      </c>
      <c r="N10" s="152"/>
      <c r="O10" s="152"/>
      <c r="P10" s="152" t="s">
        <v>41</v>
      </c>
      <c r="Q10" s="152"/>
      <c r="R10" s="152"/>
      <c r="S10" s="152" t="s">
        <v>41</v>
      </c>
      <c r="T10" s="152"/>
      <c r="U10" s="152"/>
    </row>
    <row r="11" spans="2:21" s="13" customFormat="1" ht="20.25" customHeight="1" thickTop="1">
      <c r="B11" s="153"/>
      <c r="C11" s="153"/>
      <c r="D11" s="153"/>
      <c r="E11" s="153"/>
      <c r="F11" s="153"/>
      <c r="G11" s="153"/>
      <c r="H11" s="153"/>
      <c r="I11" s="153"/>
      <c r="J11" s="154">
        <f>VLOOKUP(J7,RESUMEN!$B$12:$D$15,2,0)</f>
        <v>2</v>
      </c>
      <c r="K11" s="155"/>
      <c r="L11" s="156"/>
      <c r="M11" s="154">
        <f>VLOOKUP(M7,RESUMEN!$B$12:$D$15,2,0)</f>
        <v>6</v>
      </c>
      <c r="N11" s="155"/>
      <c r="O11" s="156"/>
      <c r="P11" s="154">
        <f>VLOOKUP(P7,RESUMEN!$B$12:$D$15,2,0)</f>
        <v>7</v>
      </c>
      <c r="Q11" s="155"/>
      <c r="R11" s="156"/>
      <c r="S11" s="154">
        <f>VLOOKUP(S7,RESUMEN!$B$12:$D$15,2,0)</f>
        <v>3</v>
      </c>
      <c r="T11" s="155"/>
      <c r="U11" s="156"/>
    </row>
    <row r="12" spans="2:21" s="14" customFormat="1" ht="17.25" customHeight="1" thickBot="1">
      <c r="B12" s="157" t="s">
        <v>3</v>
      </c>
      <c r="C12" s="157"/>
      <c r="D12" s="157"/>
      <c r="E12" s="157"/>
      <c r="F12" s="157"/>
      <c r="G12" s="157"/>
      <c r="H12" s="157"/>
      <c r="I12" s="157"/>
      <c r="J12" s="158" t="s">
        <v>61</v>
      </c>
      <c r="K12" s="159"/>
      <c r="L12" s="160"/>
      <c r="M12" s="158" t="s">
        <v>62</v>
      </c>
      <c r="N12" s="159"/>
      <c r="O12" s="160"/>
      <c r="P12" s="158" t="s">
        <v>63</v>
      </c>
      <c r="Q12" s="159"/>
      <c r="R12" s="160"/>
      <c r="S12" s="158"/>
      <c r="T12" s="159"/>
      <c r="U12" s="160"/>
    </row>
    <row r="13" spans="2:21" ht="30.6" customHeight="1" thickBot="1">
      <c r="B13" s="161"/>
      <c r="C13" s="162"/>
      <c r="D13" s="162"/>
      <c r="E13" s="162"/>
      <c r="F13" s="162"/>
      <c r="G13" s="162"/>
      <c r="H13" s="162"/>
      <c r="I13" s="162"/>
      <c r="J13" s="163"/>
      <c r="K13" s="164"/>
      <c r="L13" s="165"/>
      <c r="M13" s="163"/>
      <c r="N13" s="164"/>
      <c r="O13" s="165"/>
      <c r="P13" s="163"/>
      <c r="Q13" s="164"/>
      <c r="R13" s="165"/>
      <c r="S13" s="163" t="s">
        <v>64</v>
      </c>
      <c r="T13" s="164"/>
      <c r="U13" s="165"/>
    </row>
    <row r="14" spans="2:21" ht="36" customHeight="1" thickBot="1">
      <c r="B14" s="15" t="s">
        <v>4</v>
      </c>
      <c r="C14" s="16" t="s">
        <v>5</v>
      </c>
      <c r="D14" s="17" t="s">
        <v>6</v>
      </c>
      <c r="E14" s="17" t="s">
        <v>7</v>
      </c>
      <c r="F14" s="18" t="s">
        <v>8</v>
      </c>
      <c r="G14" s="18" t="s">
        <v>45</v>
      </c>
      <c r="H14" s="17" t="s">
        <v>9</v>
      </c>
      <c r="I14" s="19" t="s">
        <v>10</v>
      </c>
      <c r="J14" s="20" t="s">
        <v>44</v>
      </c>
      <c r="K14" s="17" t="s">
        <v>11</v>
      </c>
      <c r="L14" s="21" t="s">
        <v>12</v>
      </c>
      <c r="M14" s="20" t="s">
        <v>44</v>
      </c>
      <c r="N14" s="17" t="s">
        <v>11</v>
      </c>
      <c r="O14" s="21" t="s">
        <v>12</v>
      </c>
      <c r="P14" s="20" t="s">
        <v>44</v>
      </c>
      <c r="Q14" s="17" t="s">
        <v>11</v>
      </c>
      <c r="R14" s="21" t="s">
        <v>12</v>
      </c>
      <c r="S14" s="20" t="s">
        <v>44</v>
      </c>
      <c r="T14" s="17" t="s">
        <v>11</v>
      </c>
      <c r="U14" s="21" t="s">
        <v>12</v>
      </c>
    </row>
    <row r="15" spans="2:21" ht="20.25" customHeight="1">
      <c r="B15" s="22" t="s">
        <v>13</v>
      </c>
      <c r="C15" s="23"/>
      <c r="D15" s="23"/>
      <c r="E15" s="23"/>
      <c r="F15" s="24"/>
      <c r="G15" s="24"/>
      <c r="H15" s="23"/>
      <c r="I15" s="25">
        <f>SUM(I16:I17)</f>
        <v>13171497</v>
      </c>
      <c r="J15" s="26"/>
      <c r="K15" s="27">
        <f>SUM(K16:K17)</f>
        <v>8715972</v>
      </c>
      <c r="L15" s="28"/>
      <c r="M15" s="26"/>
      <c r="N15" s="27">
        <f>SUM(N16:N17)</f>
        <v>8430000</v>
      </c>
      <c r="O15" s="28"/>
      <c r="P15" s="26"/>
      <c r="Q15" s="27">
        <f>SUM(Q16:Q17)</f>
        <v>12150000</v>
      </c>
      <c r="R15" s="28"/>
      <c r="S15" s="26"/>
      <c r="T15" s="27">
        <f>SUM(T16:T17)</f>
        <v>10380000</v>
      </c>
      <c r="U15" s="28"/>
    </row>
    <row r="16" spans="2:21" ht="30.6" customHeight="1">
      <c r="B16" s="29">
        <f>ROW()-15</f>
        <v>1</v>
      </c>
      <c r="C16" s="30" t="s">
        <v>14</v>
      </c>
      <c r="D16" s="170" t="s">
        <v>46</v>
      </c>
      <c r="E16" s="30" t="s">
        <v>27</v>
      </c>
      <c r="F16" s="32">
        <v>5</v>
      </c>
      <c r="G16" s="32">
        <v>3</v>
      </c>
      <c r="H16" s="33">
        <v>747035</v>
      </c>
      <c r="I16" s="34">
        <f>ROUND(F16*G16*H16,0)</f>
        <v>11205525</v>
      </c>
      <c r="J16" s="35">
        <v>450000</v>
      </c>
      <c r="K16" s="36">
        <f>ROUND($F16*$G16*ROUND(J16,0),0)</f>
        <v>6750000</v>
      </c>
      <c r="L16" s="37" t="str">
        <f>+IF(J16&gt;0,IF(OR(J16&gt;$H16,ROUND(J16,0)&gt;$H16),"NO VÁLIDA","VÁLIDA"),"NO VÁLIDA")</f>
        <v>VÁLIDA</v>
      </c>
      <c r="M16" s="35">
        <v>450000</v>
      </c>
      <c r="N16" s="36">
        <f>ROUND($F16*$G16*ROUND(M16,0),0)</f>
        <v>6750000</v>
      </c>
      <c r="O16" s="37" t="str">
        <f>+IF(M16&gt;0,IF(OR(M16&gt;$H16,ROUND(M16,0)&gt;$H16),"NO VÁLIDA","VÁLIDA"),"NO VÁLIDA")</f>
        <v>VÁLIDA</v>
      </c>
      <c r="P16" s="35">
        <v>690000</v>
      </c>
      <c r="Q16" s="36">
        <f>ROUND($F16*$G16*ROUND(P16,0),0)</f>
        <v>10350000</v>
      </c>
      <c r="R16" s="37" t="str">
        <f>+IF(P16&gt;0,IF(OR(P16&gt;$H16,ROUND(P16,0)&gt;$H16),"NO VÁLIDA","VÁLIDA"),"NO VÁLIDA")</f>
        <v>VÁLIDA</v>
      </c>
      <c r="S16" s="35">
        <v>680000</v>
      </c>
      <c r="T16" s="36">
        <f>ROUND($F16*$G16*ROUND(S16,0),0)</f>
        <v>10200000</v>
      </c>
      <c r="U16" s="37" t="str">
        <f>+IF(S16&gt;0,IF(OR(S16&gt;$H16,ROUND(S16,0)&gt;$H16),"NO VÁLIDA","VÁLIDA"),"NO VÁLIDA")</f>
        <v>VÁLIDA</v>
      </c>
    </row>
    <row r="17" spans="2:21" ht="30.6" customHeight="1" thickBot="1">
      <c r="B17" s="29">
        <f t="shared" ref="B17" si="0">ROW()-15</f>
        <v>2</v>
      </c>
      <c r="C17" s="30" t="s">
        <v>16</v>
      </c>
      <c r="D17" s="31" t="s">
        <v>47</v>
      </c>
      <c r="E17" s="30" t="s">
        <v>48</v>
      </c>
      <c r="F17" s="32">
        <v>6</v>
      </c>
      <c r="G17" s="32">
        <v>1</v>
      </c>
      <c r="H17" s="33">
        <v>327662</v>
      </c>
      <c r="I17" s="34">
        <f>ROUND(F17*G17*H17,0)</f>
        <v>1965972</v>
      </c>
      <c r="J17" s="35">
        <v>327662</v>
      </c>
      <c r="K17" s="36">
        <f>ROUND($F17*$G17*ROUND(J17,0),0)</f>
        <v>1965972</v>
      </c>
      <c r="L17" s="37" t="str">
        <f>+IF(J17&gt;0,IF(OR(J17&gt;$H17,ROUND(J17,0)&gt;$H17),"NO VÁLIDA","VÁLIDA"),"NO VÁLIDA")</f>
        <v>VÁLIDA</v>
      </c>
      <c r="M17" s="35">
        <v>280000</v>
      </c>
      <c r="N17" s="36">
        <f>ROUND($F17*$G17*ROUND(M17,0),0)</f>
        <v>1680000</v>
      </c>
      <c r="O17" s="37" t="str">
        <f>+IF(M17&gt;0,IF(OR(M17&gt;$H17,ROUND(M17,0)&gt;$H17),"NO VÁLIDA","VÁLIDA"),"NO VÁLIDA")</f>
        <v>VÁLIDA</v>
      </c>
      <c r="P17" s="35">
        <v>300000</v>
      </c>
      <c r="Q17" s="36">
        <f>ROUND($F17*$G17*ROUND(P17,0),0)</f>
        <v>1800000</v>
      </c>
      <c r="R17" s="37" t="str">
        <f>+IF(P17&gt;0,IF(OR(P17&gt;$H17,ROUND(P17,0)&gt;$H17),"NO VÁLIDA","VÁLIDA"),"NO VÁLIDA")</f>
        <v>VÁLIDA</v>
      </c>
      <c r="S17" s="35">
        <v>30000</v>
      </c>
      <c r="T17" s="36">
        <f>ROUND($F17*$G17*ROUND(S17,0),0)</f>
        <v>180000</v>
      </c>
      <c r="U17" s="37" t="str">
        <f>+IF(S17&gt;0,IF(OR(S17&gt;$H17,ROUND(S17,0)&gt;$H17),"NO VÁLIDA","VÁLIDA"),"NO VÁLIDA")</f>
        <v>VÁLIDA</v>
      </c>
    </row>
    <row r="18" spans="2:21" ht="20.45" customHeight="1">
      <c r="B18" s="22" t="s">
        <v>26</v>
      </c>
      <c r="C18" s="23"/>
      <c r="D18" s="23"/>
      <c r="E18" s="23"/>
      <c r="F18" s="24"/>
      <c r="G18" s="24"/>
      <c r="H18" s="23"/>
      <c r="I18" s="25">
        <f>SUM(I19:I23)</f>
        <v>27227420</v>
      </c>
      <c r="J18" s="26"/>
      <c r="K18" s="27">
        <f>SUM(K19:K23)</f>
        <v>22180554</v>
      </c>
      <c r="L18" s="28"/>
      <c r="M18" s="26"/>
      <c r="N18" s="27">
        <f>SUM(N19:N23)</f>
        <v>22692000</v>
      </c>
      <c r="O18" s="28"/>
      <c r="P18" s="26"/>
      <c r="Q18" s="27">
        <f>SUM(Q19:Q23)</f>
        <v>27052232</v>
      </c>
      <c r="R18" s="28"/>
      <c r="S18" s="26"/>
      <c r="T18" s="27">
        <f>SUM(T19:T23)</f>
        <v>25680000</v>
      </c>
      <c r="U18" s="28"/>
    </row>
    <row r="19" spans="2:21" ht="30.6" customHeight="1">
      <c r="B19" s="29">
        <f>ROW()-16</f>
        <v>3</v>
      </c>
      <c r="C19" s="30" t="s">
        <v>19</v>
      </c>
      <c r="D19" s="31" t="s">
        <v>15</v>
      </c>
      <c r="E19" s="30" t="s">
        <v>49</v>
      </c>
      <c r="F19" s="32">
        <v>1</v>
      </c>
      <c r="G19" s="32"/>
      <c r="H19" s="33">
        <v>573542</v>
      </c>
      <c r="I19" s="34">
        <f>ROUND(F19*H19,0)</f>
        <v>573542</v>
      </c>
      <c r="J19" s="35">
        <v>573542</v>
      </c>
      <c r="K19" s="36">
        <f>ROUND($F19*ROUND(J19,0),0)</f>
        <v>573542</v>
      </c>
      <c r="L19" s="37" t="str">
        <f>+IF(J19&gt;0,IF(OR(J19&gt;$H19,ROUND(J19,0)&gt;$H19),"NO VÁLIDA","VÁLIDA"),"NO VÁLIDA")</f>
        <v>VÁLIDA</v>
      </c>
      <c r="M19" s="35">
        <v>440000</v>
      </c>
      <c r="N19" s="36">
        <f>ROUND($F19*ROUND(M19,0),0)</f>
        <v>440000</v>
      </c>
      <c r="O19" s="37" t="str">
        <f>+IF(M19&gt;0,IF(OR(M19&gt;$H19,ROUND(M19,0)&gt;$H19),"NO VÁLIDA","VÁLIDA"),"NO VÁLIDA")</f>
        <v>VÁLIDA</v>
      </c>
      <c r="P19" s="35">
        <v>573542</v>
      </c>
      <c r="Q19" s="36">
        <f>ROUND($F19*ROUND(P19,0),0)</f>
        <v>573542</v>
      </c>
      <c r="R19" s="37" t="str">
        <f>+IF(P19&gt;0,IF(OR(P19&gt;$H19,ROUND(P19,0)&gt;$H19),"NO VÁLIDA","VÁLIDA"),"NO VÁLIDA")</f>
        <v>VÁLIDA</v>
      </c>
      <c r="S19" s="35">
        <v>550000</v>
      </c>
      <c r="T19" s="36">
        <f>ROUND($F19*ROUND(S19,0),0)</f>
        <v>550000</v>
      </c>
      <c r="U19" s="37" t="str">
        <f>+IF(S19&gt;0,IF(OR(S19&gt;$H19,ROUND(S19,0)&gt;$H19),"NO VÁLIDA","VÁLIDA"),"NO VÁLIDA")</f>
        <v>VÁLIDA</v>
      </c>
    </row>
    <row r="20" spans="2:21" ht="30.6" customHeight="1">
      <c r="B20" s="29">
        <f t="shared" ref="B20:B23" si="1">ROW()-16</f>
        <v>4</v>
      </c>
      <c r="C20" s="30" t="s">
        <v>20</v>
      </c>
      <c r="D20" s="31" t="s">
        <v>17</v>
      </c>
      <c r="E20" s="30" t="s">
        <v>18</v>
      </c>
      <c r="F20" s="32">
        <v>398</v>
      </c>
      <c r="G20" s="32"/>
      <c r="H20" s="33">
        <v>26361</v>
      </c>
      <c r="I20" s="34">
        <f t="shared" ref="I20:I23" si="2">ROUND(F20*H20,0)</f>
        <v>10491678</v>
      </c>
      <c r="J20" s="35">
        <v>20000</v>
      </c>
      <c r="K20" s="36">
        <f t="shared" ref="K20:K23" si="3">ROUND($F20*ROUND(J20,0),0)</f>
        <v>7960000</v>
      </c>
      <c r="L20" s="37" t="str">
        <f t="shared" ref="L20" si="4">+IF(J20&gt;0,IF(OR(J20&gt;$H20,ROUND(J20,0)&gt;$H20),"NO VÁLIDA","VÁLIDA"),"NO VÁLIDA")</f>
        <v>VÁLIDA</v>
      </c>
      <c r="M20" s="35">
        <v>24000</v>
      </c>
      <c r="N20" s="36">
        <f t="shared" ref="N20:N23" si="5">ROUND($F20*ROUND(M20,0),0)</f>
        <v>9552000</v>
      </c>
      <c r="O20" s="37" t="str">
        <f t="shared" ref="O20:O23" si="6">+IF(M20&gt;0,IF(OR(M20&gt;$H20,ROUND(M20,0)&gt;$H20),"NO VÁLIDA","VÁLIDA"),"NO VÁLIDA")</f>
        <v>VÁLIDA</v>
      </c>
      <c r="P20" s="35">
        <v>26361</v>
      </c>
      <c r="Q20" s="36">
        <f t="shared" ref="Q20:Q23" si="7">ROUND($F20*ROUND(P20,0),0)</f>
        <v>10491678</v>
      </c>
      <c r="R20" s="37" t="str">
        <f t="shared" ref="R20:R23" si="8">+IF(P20&gt;0,IF(OR(P20&gt;$H20,ROUND(P20,0)&gt;$H20),"NO VÁLIDA","VÁLIDA"),"NO VÁLIDA")</f>
        <v>VÁLIDA</v>
      </c>
      <c r="S20" s="35">
        <v>25000</v>
      </c>
      <c r="T20" s="36">
        <f t="shared" ref="T20:T23" si="9">ROUND($F20*ROUND(S20,0),0)</f>
        <v>9950000</v>
      </c>
      <c r="U20" s="37" t="str">
        <f t="shared" ref="U20:U23" si="10">+IF(S20&gt;0,IF(OR(S20&gt;$H20,ROUND(S20,0)&gt;$H20),"NO VÁLIDA","VÁLIDA"),"NO VÁLIDA")</f>
        <v>VÁLIDA</v>
      </c>
    </row>
    <row r="21" spans="2:21" ht="30.6" customHeight="1">
      <c r="B21" s="29">
        <f t="shared" si="1"/>
        <v>5</v>
      </c>
      <c r="C21" s="30" t="s">
        <v>22</v>
      </c>
      <c r="D21" s="31" t="s">
        <v>50</v>
      </c>
      <c r="E21" s="30" t="s">
        <v>51</v>
      </c>
      <c r="F21" s="32">
        <v>156</v>
      </c>
      <c r="G21" s="32"/>
      <c r="H21" s="33">
        <v>96123</v>
      </c>
      <c r="I21" s="34">
        <f t="shared" si="2"/>
        <v>14995188</v>
      </c>
      <c r="J21" s="35">
        <v>80000</v>
      </c>
      <c r="K21" s="36">
        <f t="shared" si="3"/>
        <v>12480000</v>
      </c>
      <c r="L21" s="37" t="str">
        <f t="shared" ref="L21" si="11">+IF(J21&gt;0,IF(OR(J21&gt;$H21,ROUND(J21,0)&gt;$H21),"NO VÁLIDA","VÁLIDA"),"NO VÁLIDA")</f>
        <v>VÁLIDA</v>
      </c>
      <c r="M21" s="35">
        <v>75000</v>
      </c>
      <c r="N21" s="36">
        <f t="shared" si="5"/>
        <v>11700000</v>
      </c>
      <c r="O21" s="37" t="str">
        <f t="shared" si="6"/>
        <v>VÁLIDA</v>
      </c>
      <c r="P21" s="35">
        <v>95000</v>
      </c>
      <c r="Q21" s="36">
        <f t="shared" si="7"/>
        <v>14820000</v>
      </c>
      <c r="R21" s="37" t="str">
        <f t="shared" si="8"/>
        <v>VÁLIDA</v>
      </c>
      <c r="S21" s="35">
        <v>90000</v>
      </c>
      <c r="T21" s="36">
        <f t="shared" si="9"/>
        <v>14040000</v>
      </c>
      <c r="U21" s="37" t="str">
        <f t="shared" si="10"/>
        <v>VÁLIDA</v>
      </c>
    </row>
    <row r="22" spans="2:21" ht="41.25" customHeight="1">
      <c r="B22" s="29">
        <f t="shared" si="1"/>
        <v>6</v>
      </c>
      <c r="C22" s="30" t="s">
        <v>24</v>
      </c>
      <c r="D22" s="31" t="s">
        <v>21</v>
      </c>
      <c r="E22" s="30" t="s">
        <v>52</v>
      </c>
      <c r="F22" s="32">
        <v>4</v>
      </c>
      <c r="G22" s="32"/>
      <c r="H22" s="33">
        <v>181372</v>
      </c>
      <c r="I22" s="34">
        <f t="shared" si="2"/>
        <v>725488</v>
      </c>
      <c r="J22" s="35">
        <v>181372</v>
      </c>
      <c r="K22" s="36">
        <f t="shared" si="3"/>
        <v>725488</v>
      </c>
      <c r="L22" s="37" t="str">
        <f t="shared" ref="L22" si="12">+IF(J22&gt;0,IF(OR(J22&gt;$H22,ROUND(J22,0)&gt;$H22),"NO VÁLIDA","VÁLIDA"),"NO VÁLIDA")</f>
        <v>VÁLIDA</v>
      </c>
      <c r="M22" s="35">
        <v>150000</v>
      </c>
      <c r="N22" s="36">
        <f t="shared" si="5"/>
        <v>600000</v>
      </c>
      <c r="O22" s="37" t="str">
        <f t="shared" si="6"/>
        <v>VÁLIDA</v>
      </c>
      <c r="P22" s="35">
        <v>181372</v>
      </c>
      <c r="Q22" s="36">
        <f t="shared" si="7"/>
        <v>725488</v>
      </c>
      <c r="R22" s="37" t="str">
        <f t="shared" si="8"/>
        <v>VÁLIDA</v>
      </c>
      <c r="S22" s="35">
        <v>180000</v>
      </c>
      <c r="T22" s="36">
        <f t="shared" si="9"/>
        <v>720000</v>
      </c>
      <c r="U22" s="37" t="str">
        <f t="shared" si="10"/>
        <v>VÁLIDA</v>
      </c>
    </row>
    <row r="23" spans="2:21" ht="45" customHeight="1" thickBot="1">
      <c r="B23" s="29">
        <f t="shared" si="1"/>
        <v>7</v>
      </c>
      <c r="C23" s="30" t="s">
        <v>25</v>
      </c>
      <c r="D23" s="31" t="s">
        <v>23</v>
      </c>
      <c r="E23" s="30" t="s">
        <v>52</v>
      </c>
      <c r="F23" s="32">
        <v>2</v>
      </c>
      <c r="G23" s="32"/>
      <c r="H23" s="33">
        <v>220762</v>
      </c>
      <c r="I23" s="34">
        <f t="shared" si="2"/>
        <v>441524</v>
      </c>
      <c r="J23" s="35">
        <v>220762</v>
      </c>
      <c r="K23" s="36">
        <f t="shared" si="3"/>
        <v>441524</v>
      </c>
      <c r="L23" s="37" t="str">
        <f t="shared" ref="L23" si="13">+IF(J23&gt;0,IF(OR(J23&gt;$H23,ROUND(J23,0)&gt;$H23),"NO VÁLIDA","VÁLIDA"),"NO VÁLIDA")</f>
        <v>VÁLIDA</v>
      </c>
      <c r="M23" s="35">
        <v>200000</v>
      </c>
      <c r="N23" s="36">
        <f t="shared" si="5"/>
        <v>400000</v>
      </c>
      <c r="O23" s="37" t="str">
        <f t="shared" si="6"/>
        <v>VÁLIDA</v>
      </c>
      <c r="P23" s="35">
        <v>220762</v>
      </c>
      <c r="Q23" s="36">
        <f t="shared" si="7"/>
        <v>441524</v>
      </c>
      <c r="R23" s="37" t="str">
        <f t="shared" si="8"/>
        <v>VÁLIDA</v>
      </c>
      <c r="S23" s="35">
        <v>210000</v>
      </c>
      <c r="T23" s="36">
        <f t="shared" si="9"/>
        <v>420000</v>
      </c>
      <c r="U23" s="37" t="str">
        <f t="shared" si="10"/>
        <v>VÁLIDA</v>
      </c>
    </row>
    <row r="24" spans="2:21" ht="30.6" customHeight="1">
      <c r="B24" s="38"/>
      <c r="C24" s="39"/>
      <c r="D24" s="40"/>
      <c r="E24" s="39"/>
      <c r="F24" s="41"/>
      <c r="G24" s="41"/>
      <c r="H24" s="42" t="s">
        <v>28</v>
      </c>
      <c r="I24" s="43">
        <f>SUM(I15+I18)</f>
        <v>40398917</v>
      </c>
      <c r="J24" s="44"/>
      <c r="K24" s="45">
        <f>SUM(K15+K18)</f>
        <v>30896526</v>
      </c>
      <c r="L24" s="46"/>
      <c r="M24" s="44"/>
      <c r="N24" s="45">
        <f>SUM(N15+N18)</f>
        <v>31122000</v>
      </c>
      <c r="O24" s="46"/>
      <c r="P24" s="44"/>
      <c r="Q24" s="45">
        <f>SUM(Q15+Q18)</f>
        <v>39202232</v>
      </c>
      <c r="R24" s="46"/>
      <c r="S24" s="44"/>
      <c r="T24" s="45">
        <f>SUM(T15+T18)</f>
        <v>36060000</v>
      </c>
      <c r="U24" s="46"/>
    </row>
    <row r="25" spans="2:21" ht="30.6" customHeight="1" thickBot="1">
      <c r="B25" s="29">
        <f>ROW()-24</f>
        <v>1</v>
      </c>
      <c r="C25" s="166" t="s">
        <v>53</v>
      </c>
      <c r="D25" s="166"/>
      <c r="E25" s="166"/>
      <c r="F25" s="166"/>
      <c r="G25" s="166"/>
      <c r="H25" s="167"/>
      <c r="I25" s="47">
        <v>7057981</v>
      </c>
      <c r="J25" s="94" t="s">
        <v>29</v>
      </c>
      <c r="K25" s="48">
        <v>7057981</v>
      </c>
      <c r="L25" s="49" t="str">
        <f>+IF(K25&gt;0,IF(K25&lt;&gt;$I25,"NO VÁLIDA","VÁLIDA"),"NO VÁLIDA")</f>
        <v>VÁLIDA</v>
      </c>
      <c r="M25" s="94" t="s">
        <v>29</v>
      </c>
      <c r="N25" s="48">
        <v>7057981</v>
      </c>
      <c r="O25" s="49" t="str">
        <f>+IF(N25&gt;0,IF(N25&lt;&gt;$I25,"NO VÁLIDA","VÁLIDA"),"NO VÁLIDA")</f>
        <v>VÁLIDA</v>
      </c>
      <c r="P25" s="94" t="s">
        <v>29</v>
      </c>
      <c r="Q25" s="48">
        <v>7057981</v>
      </c>
      <c r="R25" s="49" t="str">
        <f>+IF(Q25&gt;0,IF(Q25&lt;&gt;$I25,"NO VÁLIDA","VÁLIDA"),"NO VÁLIDA")</f>
        <v>VÁLIDA</v>
      </c>
      <c r="S25" s="94" t="s">
        <v>29</v>
      </c>
      <c r="T25" s="48">
        <v>7057981</v>
      </c>
      <c r="U25" s="49" t="str">
        <f>+IF(T25&gt;0,IF(T25&lt;&gt;$I25,"NO VÁLIDA","VÁLIDA"),"NO VÁLIDA")</f>
        <v>VÁLIDA</v>
      </c>
    </row>
    <row r="26" spans="2:21" ht="30.6" customHeight="1">
      <c r="B26" s="38"/>
      <c r="C26" s="39"/>
      <c r="D26" s="40"/>
      <c r="E26" s="39"/>
      <c r="F26" s="41"/>
      <c r="G26" s="41"/>
      <c r="H26" s="42" t="s">
        <v>30</v>
      </c>
      <c r="I26" s="43">
        <f>SUM(I24:I25)</f>
        <v>47456898</v>
      </c>
      <c r="J26" s="44"/>
      <c r="K26" s="45">
        <f>SUM(K24:K25)</f>
        <v>37954507</v>
      </c>
      <c r="L26" s="46"/>
      <c r="M26" s="44"/>
      <c r="N26" s="45">
        <f>SUM(N24:N25)</f>
        <v>38179981</v>
      </c>
      <c r="O26" s="46"/>
      <c r="P26" s="44"/>
      <c r="Q26" s="45">
        <f>SUM(Q24:Q25)</f>
        <v>46260213</v>
      </c>
      <c r="R26" s="46"/>
      <c r="S26" s="44"/>
      <c r="T26" s="45">
        <f>SUM(T24:T25)</f>
        <v>43117981</v>
      </c>
      <c r="U26" s="46"/>
    </row>
    <row r="27" spans="2:21" ht="32.25" customHeight="1">
      <c r="B27" s="50"/>
      <c r="C27" s="51"/>
      <c r="D27" s="52"/>
      <c r="E27" s="51"/>
      <c r="F27" s="53"/>
      <c r="G27" s="53"/>
      <c r="H27" s="53" t="s">
        <v>31</v>
      </c>
      <c r="I27" s="54">
        <v>0.2</v>
      </c>
      <c r="J27" s="55"/>
      <c r="K27" s="56">
        <v>0.15</v>
      </c>
      <c r="L27" s="57"/>
      <c r="M27" s="55"/>
      <c r="N27" s="56">
        <v>0.2</v>
      </c>
      <c r="O27" s="57"/>
      <c r="P27" s="55"/>
      <c r="Q27" s="56">
        <v>0.2</v>
      </c>
      <c r="R27" s="57"/>
      <c r="S27" s="55"/>
      <c r="T27" s="56">
        <v>0.2</v>
      </c>
      <c r="U27" s="57"/>
    </row>
    <row r="28" spans="2:21" ht="32.25" customHeight="1">
      <c r="B28" s="50"/>
      <c r="C28" s="51"/>
      <c r="D28" s="52"/>
      <c r="E28" s="51"/>
      <c r="F28" s="53"/>
      <c r="G28" s="53"/>
      <c r="H28" s="53" t="s">
        <v>32</v>
      </c>
      <c r="I28" s="54">
        <v>0.05</v>
      </c>
      <c r="J28" s="58"/>
      <c r="K28" s="56">
        <v>0.05</v>
      </c>
      <c r="L28" s="49" t="str">
        <f>IF(K28&lt;5%,"NO VÁLIDA","")</f>
        <v/>
      </c>
      <c r="M28" s="58"/>
      <c r="N28" s="56">
        <v>0.05</v>
      </c>
      <c r="O28" s="49" t="str">
        <f>IF(N28&lt;5%,"NO VÁLIDA","")</f>
        <v/>
      </c>
      <c r="P28" s="58"/>
      <c r="Q28" s="56">
        <v>0.05</v>
      </c>
      <c r="R28" s="49" t="str">
        <f>IF(Q28&lt;5%,"NO VÁLIDA","")</f>
        <v/>
      </c>
      <c r="S28" s="58"/>
      <c r="T28" s="56">
        <v>0.05</v>
      </c>
      <c r="U28" s="49" t="str">
        <f>IF(T28&lt;5%,"NO VÁLIDA","")</f>
        <v/>
      </c>
    </row>
    <row r="29" spans="2:21" ht="32.25" customHeight="1">
      <c r="B29" s="50"/>
      <c r="C29" s="51"/>
      <c r="D29" s="52"/>
      <c r="E29" s="51"/>
      <c r="F29" s="53"/>
      <c r="G29" s="53"/>
      <c r="H29" s="53" t="s">
        <v>33</v>
      </c>
      <c r="I29" s="54">
        <v>0.05</v>
      </c>
      <c r="J29" s="59"/>
      <c r="K29" s="56">
        <v>0.03</v>
      </c>
      <c r="L29" s="60"/>
      <c r="M29" s="59"/>
      <c r="N29" s="56">
        <v>0.05</v>
      </c>
      <c r="O29" s="60"/>
      <c r="P29" s="59"/>
      <c r="Q29" s="56">
        <v>0.05</v>
      </c>
      <c r="R29" s="60"/>
      <c r="S29" s="59"/>
      <c r="T29" s="56">
        <v>0.05</v>
      </c>
      <c r="U29" s="60"/>
    </row>
    <row r="30" spans="2:21" ht="32.25" customHeight="1">
      <c r="B30" s="50"/>
      <c r="C30" s="51"/>
      <c r="D30" s="52"/>
      <c r="E30" s="51"/>
      <c r="F30" s="53"/>
      <c r="G30" s="53"/>
      <c r="H30" s="53" t="s">
        <v>34</v>
      </c>
      <c r="I30" s="54">
        <f>SUM(I27:I29)</f>
        <v>0.3</v>
      </c>
      <c r="J30" s="61"/>
      <c r="K30" s="62">
        <f>SUM(K27:K29)</f>
        <v>0.23</v>
      </c>
      <c r="L30" s="49"/>
      <c r="M30" s="61"/>
      <c r="N30" s="62">
        <f>SUM(N27:N29)</f>
        <v>0.3</v>
      </c>
      <c r="O30" s="49" t="str">
        <f>IF(OR(N30=0,N30&lt;$I30*85%,N30&gt;$I30*110%),"NO VÁLIDA","VÁLIDA")</f>
        <v>VÁLIDA</v>
      </c>
      <c r="P30" s="61"/>
      <c r="Q30" s="62">
        <f>SUM(Q27:Q29)</f>
        <v>0.3</v>
      </c>
      <c r="R30" s="49" t="str">
        <f>IF(OR(Q30=0,Q30&lt;$I30*85%,Q30&gt;$I30*110%),"NO VÁLIDA","VÁLIDA")</f>
        <v>VÁLIDA</v>
      </c>
      <c r="S30" s="61"/>
      <c r="T30" s="62">
        <f>SUM(T27:T29)</f>
        <v>0.3</v>
      </c>
      <c r="U30" s="49" t="str">
        <f>IF(OR(T30=0,T30&lt;$I30*85%,T30&gt;$I30*110%),"NO VÁLIDA","VÁLIDA")</f>
        <v>VÁLIDA</v>
      </c>
    </row>
    <row r="31" spans="2:21" ht="32.25" customHeight="1">
      <c r="B31" s="50"/>
      <c r="C31" s="51"/>
      <c r="D31" s="52"/>
      <c r="E31" s="51"/>
      <c r="F31" s="53"/>
      <c r="G31" s="53"/>
      <c r="H31" s="53" t="s">
        <v>35</v>
      </c>
      <c r="I31" s="63">
        <f>ROUND((I26)*0.19*I29/(1+I30),0)</f>
        <v>346800</v>
      </c>
      <c r="J31" s="55"/>
      <c r="K31" s="64">
        <f>ROUND((K26)*0.19*K29/(1+K30),0)</f>
        <v>175887</v>
      </c>
      <c r="L31" s="65"/>
      <c r="M31" s="55"/>
      <c r="N31" s="64">
        <f>ROUND((N26)*0.19*N29/(1+N30),0)</f>
        <v>279008</v>
      </c>
      <c r="O31" s="65"/>
      <c r="P31" s="55"/>
      <c r="Q31" s="64">
        <f>ROUND((Q26)*0.19*Q29/(1+Q30),0)</f>
        <v>338055</v>
      </c>
      <c r="R31" s="65"/>
      <c r="S31" s="55"/>
      <c r="T31" s="64">
        <f>ROUND((T26)*0.19*T29/(1+T30),0)</f>
        <v>315093</v>
      </c>
      <c r="U31" s="65"/>
    </row>
    <row r="32" spans="2:21" s="66" customFormat="1" ht="32.25" customHeight="1" thickBot="1">
      <c r="B32" s="67"/>
      <c r="C32" s="68"/>
      <c r="D32" s="69"/>
      <c r="E32" s="68"/>
      <c r="F32" s="70"/>
      <c r="G32" s="70"/>
      <c r="H32" s="70" t="s">
        <v>36</v>
      </c>
      <c r="I32" s="71">
        <f>SUM(I26+I31)</f>
        <v>47803698</v>
      </c>
      <c r="J32" s="72"/>
      <c r="K32" s="73">
        <f>SUM(K26+K31)</f>
        <v>38130394</v>
      </c>
      <c r="L32" s="74"/>
      <c r="M32" s="72"/>
      <c r="N32" s="73">
        <f>SUM(N26+N31)</f>
        <v>38458989</v>
      </c>
      <c r="O32" s="74"/>
      <c r="P32" s="72"/>
      <c r="Q32" s="73">
        <f>SUM(Q26+Q31)</f>
        <v>46598268</v>
      </c>
      <c r="R32" s="74"/>
      <c r="S32" s="72"/>
      <c r="T32" s="73">
        <f>SUM(T26+T31)</f>
        <v>43433074</v>
      </c>
      <c r="U32" s="74"/>
    </row>
    <row r="33" spans="1:21" ht="39.950000000000003" customHeight="1" thickBot="1">
      <c r="B33" s="147" t="s">
        <v>37</v>
      </c>
      <c r="C33" s="148"/>
      <c r="D33" s="148"/>
      <c r="E33" s="148"/>
      <c r="F33" s="148"/>
      <c r="G33" s="148"/>
      <c r="H33" s="148"/>
      <c r="I33" s="148"/>
      <c r="J33" s="75" t="str">
        <f>IF(K33="","",IF(K32&lt;&gt;K33,"SE DEBE HACER CORRECCION MATEMATICA",""))</f>
        <v>SE DEBE HACER CORRECCION MATEMATICA</v>
      </c>
      <c r="K33" s="76">
        <v>38130393.740000002</v>
      </c>
      <c r="L33" s="65"/>
      <c r="M33" s="75" t="str">
        <f>IF(N33="","",IF(N32&lt;&gt;N33,"SE DEBE HACER CORRECCION MATEMATICA",""))</f>
        <v>SE DEBE HACER CORRECCION MATEMATICA</v>
      </c>
      <c r="N33" s="76">
        <v>38738161</v>
      </c>
      <c r="O33" s="65"/>
      <c r="P33" s="75" t="str">
        <f>IF(Q33="","",IF(Q32&lt;&gt;Q33,"SE DEBE HACER CORRECCION MATEMATICA",""))</f>
        <v>SE DEBE HACER CORRECCION MATEMATICA</v>
      </c>
      <c r="Q33" s="76">
        <v>39647845</v>
      </c>
      <c r="R33" s="65"/>
      <c r="S33" s="75" t="str">
        <f>IF(T33="","",IF(T32&lt;&gt;T33,"SE DEBE HACER CORRECCION MATEMATICA",""))</f>
        <v/>
      </c>
      <c r="T33" s="76">
        <v>43433074</v>
      </c>
      <c r="U33" s="65"/>
    </row>
    <row r="34" spans="1:21" ht="32.25" customHeight="1" thickBot="1">
      <c r="B34" s="77" t="s">
        <v>3</v>
      </c>
      <c r="C34" s="78"/>
      <c r="D34" s="79"/>
      <c r="E34" s="80"/>
      <c r="F34" s="81"/>
      <c r="G34" s="81"/>
      <c r="H34" s="81"/>
      <c r="I34" s="82">
        <v>47803698</v>
      </c>
      <c r="J34" s="83"/>
      <c r="K34" s="84">
        <f>IF(J10="ADMISIBLE",IF(AND(L34="VÁLIDA",K32&lt;=$I$34,J36=""),K32,"DESCARTADO"),J10)</f>
        <v>38130394</v>
      </c>
      <c r="L34" s="85" t="str">
        <f>IF(COUNTIF(L16:L33,"NO VÁLIDA")&gt;0,"NO VÁLIDA","VÁLIDA")</f>
        <v>VÁLIDA</v>
      </c>
      <c r="M34" s="83"/>
      <c r="N34" s="84">
        <f>IF(M10="ADMISIBLE",IF(AND(O34="VÁLIDA",N32&lt;=$I$34,M36=""),N32,"DESCARTADO"),M10)</f>
        <v>38458989</v>
      </c>
      <c r="O34" s="85" t="str">
        <f>IF(COUNTIF(O16:O33,"NO VÁLIDA")&gt;0,"NO VÁLIDA","VÁLIDA")</f>
        <v>VÁLIDA</v>
      </c>
      <c r="P34" s="83"/>
      <c r="Q34" s="84">
        <f>IF(P10="ADMISIBLE",IF(AND(R34="VÁLIDA",Q32&lt;=$I$34,P36=""),Q32,"DESCARTADO"),P10)</f>
        <v>46598268</v>
      </c>
      <c r="R34" s="85" t="str">
        <f>IF(COUNTIF(R16:R33,"NO VÁLIDA")&gt;0,"NO VÁLIDA","VÁLIDA")</f>
        <v>VÁLIDA</v>
      </c>
      <c r="S34" s="83"/>
      <c r="T34" s="84">
        <f>IF(S10="ADMISIBLE",IF(AND(U34="VÁLIDA",T32&lt;=$I$34,S36=""),T32,"DESCARTADO"),S10)</f>
        <v>43433074</v>
      </c>
      <c r="U34" s="85" t="str">
        <f>IF(COUNTIF(U16:U33,"NO VÁLIDA")&gt;0,"NO VÁLIDA","VÁLIDA")</f>
        <v>VÁLIDA</v>
      </c>
    </row>
    <row r="35" spans="1:21" s="13" customFormat="1" ht="24.95" customHeight="1" thickTop="1" thickBot="1">
      <c r="B35" s="86"/>
      <c r="C35" s="86"/>
      <c r="D35" s="87"/>
      <c r="E35" s="87"/>
      <c r="F35" s="87"/>
      <c r="G35" s="87"/>
      <c r="H35" s="88"/>
      <c r="I35" s="88"/>
      <c r="J35" s="132">
        <f>J11</f>
        <v>2</v>
      </c>
      <c r="K35" s="133"/>
      <c r="L35" s="134"/>
      <c r="M35" s="132">
        <f>M11</f>
        <v>6</v>
      </c>
      <c r="N35" s="133"/>
      <c r="O35" s="134"/>
      <c r="P35" s="132">
        <f>P11</f>
        <v>7</v>
      </c>
      <c r="Q35" s="133"/>
      <c r="R35" s="134"/>
      <c r="S35" s="132">
        <f>S11</f>
        <v>3</v>
      </c>
      <c r="T35" s="133"/>
      <c r="U35" s="134"/>
    </row>
    <row r="36" spans="1:21" ht="18.75" customHeight="1" thickTop="1">
      <c r="I36" s="135" t="s">
        <v>38</v>
      </c>
      <c r="J36" s="138"/>
      <c r="K36" s="139"/>
      <c r="L36" s="140"/>
      <c r="M36" s="138"/>
      <c r="N36" s="139"/>
      <c r="O36" s="140"/>
      <c r="P36" s="138"/>
      <c r="Q36" s="139"/>
      <c r="R36" s="140"/>
      <c r="S36" s="138"/>
      <c r="T36" s="139"/>
      <c r="U36" s="140"/>
    </row>
    <row r="37" spans="1:21" ht="18.75" customHeight="1">
      <c r="I37" s="136"/>
      <c r="J37" s="141"/>
      <c r="K37" s="142"/>
      <c r="L37" s="143"/>
      <c r="M37" s="141"/>
      <c r="N37" s="142"/>
      <c r="O37" s="143"/>
      <c r="P37" s="141"/>
      <c r="Q37" s="142"/>
      <c r="R37" s="143"/>
      <c r="S37" s="141"/>
      <c r="T37" s="142"/>
      <c r="U37" s="143"/>
    </row>
    <row r="38" spans="1:21" ht="18.75" customHeight="1">
      <c r="I38" s="136"/>
      <c r="J38" s="141"/>
      <c r="K38" s="142"/>
      <c r="L38" s="143"/>
      <c r="M38" s="141"/>
      <c r="N38" s="142"/>
      <c r="O38" s="143"/>
      <c r="P38" s="141"/>
      <c r="Q38" s="142"/>
      <c r="R38" s="143"/>
      <c r="S38" s="141"/>
      <c r="T38" s="142"/>
      <c r="U38" s="143"/>
    </row>
    <row r="39" spans="1:21" ht="18.75" customHeight="1" thickBot="1">
      <c r="I39" s="137"/>
      <c r="J39" s="144"/>
      <c r="K39" s="145"/>
      <c r="L39" s="146"/>
      <c r="M39" s="144"/>
      <c r="N39" s="145"/>
      <c r="O39" s="146"/>
      <c r="P39" s="144"/>
      <c r="Q39" s="145"/>
      <c r="R39" s="146"/>
      <c r="S39" s="144"/>
      <c r="T39" s="145"/>
      <c r="U39" s="146"/>
    </row>
    <row r="40" spans="1:21" ht="18.75" customHeight="1" thickTop="1">
      <c r="B40" s="9"/>
      <c r="C40" s="9"/>
      <c r="H40" s="9"/>
      <c r="I40" s="135" t="s">
        <v>39</v>
      </c>
      <c r="J40" s="138" t="s">
        <v>66</v>
      </c>
      <c r="K40" s="139"/>
      <c r="L40" s="140"/>
      <c r="M40" s="138" t="s">
        <v>65</v>
      </c>
      <c r="N40" s="139"/>
      <c r="O40" s="140"/>
      <c r="P40" s="138" t="s">
        <v>65</v>
      </c>
      <c r="Q40" s="139"/>
      <c r="R40" s="140"/>
      <c r="S40" s="138" t="s">
        <v>67</v>
      </c>
      <c r="T40" s="139"/>
      <c r="U40" s="140"/>
    </row>
    <row r="41" spans="1:21" ht="18.75" customHeight="1">
      <c r="I41" s="136"/>
      <c r="J41" s="141"/>
      <c r="K41" s="142"/>
      <c r="L41" s="143"/>
      <c r="M41" s="141"/>
      <c r="N41" s="142"/>
      <c r="O41" s="143"/>
      <c r="P41" s="141"/>
      <c r="Q41" s="142"/>
      <c r="R41" s="143"/>
      <c r="S41" s="141"/>
      <c r="T41" s="142"/>
      <c r="U41" s="143"/>
    </row>
    <row r="42" spans="1:21" ht="18.75" customHeight="1">
      <c r="I42" s="136"/>
      <c r="J42" s="141"/>
      <c r="K42" s="142"/>
      <c r="L42" s="143"/>
      <c r="M42" s="141"/>
      <c r="N42" s="142"/>
      <c r="O42" s="143"/>
      <c r="P42" s="141"/>
      <c r="Q42" s="142"/>
      <c r="R42" s="143"/>
      <c r="S42" s="141"/>
      <c r="T42" s="142"/>
      <c r="U42" s="143"/>
    </row>
    <row r="43" spans="1:21" ht="18.75" customHeight="1" thickBot="1">
      <c r="B43" s="9"/>
      <c r="C43" s="9"/>
      <c r="H43" s="9"/>
      <c r="I43" s="137"/>
      <c r="J43" s="144"/>
      <c r="K43" s="145"/>
      <c r="L43" s="146"/>
      <c r="M43" s="144"/>
      <c r="N43" s="145"/>
      <c r="O43" s="146"/>
      <c r="P43" s="144"/>
      <c r="Q43" s="145"/>
      <c r="R43" s="146"/>
      <c r="S43" s="144"/>
      <c r="T43" s="145"/>
      <c r="U43" s="146"/>
    </row>
    <row r="44" spans="1:21" s="93" customFormat="1" ht="13.5" thickTop="1">
      <c r="A44" s="91"/>
      <c r="B44" s="91"/>
      <c r="C44" s="91"/>
      <c r="D44" s="91"/>
      <c r="E44" s="91"/>
      <c r="F44" s="91"/>
      <c r="G44" s="91"/>
      <c r="H44" s="91"/>
      <c r="I44" s="92" t="s">
        <v>40</v>
      </c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</row>
    <row r="47" spans="1:21">
      <c r="J47" s="95"/>
      <c r="M47" s="95"/>
      <c r="P47" s="95"/>
      <c r="S47" s="95"/>
    </row>
    <row r="48" spans="1:21">
      <c r="J48" s="95"/>
      <c r="M48" s="95"/>
      <c r="P48" s="95"/>
      <c r="S48" s="95"/>
    </row>
  </sheetData>
  <sheetProtection formatRows="0" insertRows="0" selectLockedCells="1"/>
  <protectedRanges>
    <protectedRange password="F692" sqref="B15:C15 E15 B18:C18 E18 C32:E33 B19:E19 B27:E31 K32 F27:I33 B25:I25 B16:E17 F15:I19 B20:I23 N32 Q32 T32" name="Rango1_1_1_2"/>
    <protectedRange password="F692" sqref="K31 K33 K25 N31 N33 N25 Q31 Q33 Q25 T31 T33 T25" name="Rango1_1_1_3"/>
    <protectedRange password="F692" sqref="B26:I26 B24:I24" name="Rango1_1_1_2_6"/>
    <protectedRange password="F692" sqref="K26 K24 N26 N24 Q26 Q24 T26 T24" name="Rango1_1_1_3_4_1"/>
  </protectedRanges>
  <mergeCells count="44">
    <mergeCell ref="M36:O39"/>
    <mergeCell ref="M40:O43"/>
    <mergeCell ref="P10:R10"/>
    <mergeCell ref="S10:U10"/>
    <mergeCell ref="P11:R11"/>
    <mergeCell ref="S11:U11"/>
    <mergeCell ref="P12:R12"/>
    <mergeCell ref="S12:U12"/>
    <mergeCell ref="P13:R13"/>
    <mergeCell ref="S13:U13"/>
    <mergeCell ref="P35:R35"/>
    <mergeCell ref="S35:U35"/>
    <mergeCell ref="P36:R39"/>
    <mergeCell ref="S36:U39"/>
    <mergeCell ref="P40:R43"/>
    <mergeCell ref="S40:U43"/>
    <mergeCell ref="M10:O10"/>
    <mergeCell ref="M11:O11"/>
    <mergeCell ref="M12:O12"/>
    <mergeCell ref="M13:O13"/>
    <mergeCell ref="M35:O35"/>
    <mergeCell ref="B6:I6"/>
    <mergeCell ref="B1:I1"/>
    <mergeCell ref="B2:I2"/>
    <mergeCell ref="B3:I3"/>
    <mergeCell ref="B4:I4"/>
    <mergeCell ref="B5:I5"/>
    <mergeCell ref="B33:I33"/>
    <mergeCell ref="B7:I7"/>
    <mergeCell ref="B9:I9"/>
    <mergeCell ref="B10:D10"/>
    <mergeCell ref="J10:L10"/>
    <mergeCell ref="B11:I11"/>
    <mergeCell ref="J11:L11"/>
    <mergeCell ref="B12:I12"/>
    <mergeCell ref="J12:L12"/>
    <mergeCell ref="B13:I13"/>
    <mergeCell ref="J13:L13"/>
    <mergeCell ref="C25:H25"/>
    <mergeCell ref="J35:L35"/>
    <mergeCell ref="I36:I39"/>
    <mergeCell ref="J36:L39"/>
    <mergeCell ref="I40:I43"/>
    <mergeCell ref="J40:L43"/>
  </mergeCells>
  <conditionalFormatting sqref="I34">
    <cfRule type="cellIs" dxfId="80" priority="87" operator="notEqual">
      <formula>""</formula>
    </cfRule>
  </conditionalFormatting>
  <conditionalFormatting sqref="L23:L43 L14:L19">
    <cfRule type="cellIs" dxfId="79" priority="86" operator="equal">
      <formula>"VÁLIDA"</formula>
    </cfRule>
  </conditionalFormatting>
  <conditionalFormatting sqref="K34">
    <cfRule type="cellIs" dxfId="78" priority="85" operator="notBetween">
      <formula>"RECHAZO"</formula>
      <formula>"NO ADMISIBLE"</formula>
    </cfRule>
  </conditionalFormatting>
  <conditionalFormatting sqref="L25 J34:J43 J24:J32 K26:L43 K24:L24 J18:L18 J16:L16 K17:L17">
    <cfRule type="expression" dxfId="77" priority="84" stopIfTrue="1">
      <formula>AND(ROW()=CELL("ROW"),COLUMN()=CELL("COL"))</formula>
    </cfRule>
  </conditionalFormatting>
  <conditionalFormatting sqref="K15 K18 K24 K26 K30:K32">
    <cfRule type="cellIs" dxfId="76" priority="83" operator="greaterThan">
      <formula>0</formula>
    </cfRule>
  </conditionalFormatting>
  <conditionalFormatting sqref="K27:K29 K25 J16:J17 J19 J23">
    <cfRule type="cellIs" dxfId="75" priority="82" operator="equal">
      <formula>0</formula>
    </cfRule>
  </conditionalFormatting>
  <conditionalFormatting sqref="J10:L10">
    <cfRule type="cellIs" dxfId="74" priority="79" operator="equal">
      <formula>"ADMISIBLE"</formula>
    </cfRule>
    <cfRule type="cellIs" dxfId="73" priority="80" operator="equal">
      <formula>"NO ADMISIBLE"</formula>
    </cfRule>
    <cfRule type="cellIs" dxfId="72" priority="81" operator="equal">
      <formula>"RECHAZO"</formula>
    </cfRule>
  </conditionalFormatting>
  <conditionalFormatting sqref="J33">
    <cfRule type="cellIs" dxfId="71" priority="78" operator="notEqual">
      <formula>""</formula>
    </cfRule>
  </conditionalFormatting>
  <conditionalFormatting sqref="L23:L34 L14:L19">
    <cfRule type="cellIs" dxfId="70" priority="77" operator="equal">
      <formula>"NO VÁLIDA"</formula>
    </cfRule>
  </conditionalFormatting>
  <conditionalFormatting sqref="L22">
    <cfRule type="cellIs" dxfId="69" priority="68" operator="equal">
      <formula>"VÁLIDA"</formula>
    </cfRule>
  </conditionalFormatting>
  <conditionalFormatting sqref="J22">
    <cfRule type="cellIs" dxfId="68" priority="67" operator="equal">
      <formula>0</formula>
    </cfRule>
  </conditionalFormatting>
  <conditionalFormatting sqref="L22">
    <cfRule type="cellIs" dxfId="67" priority="66" operator="equal">
      <formula>"NO VÁLIDA"</formula>
    </cfRule>
  </conditionalFormatting>
  <conditionalFormatting sqref="L21">
    <cfRule type="cellIs" dxfId="66" priority="65" operator="equal">
      <formula>"VÁLIDA"</formula>
    </cfRule>
  </conditionalFormatting>
  <conditionalFormatting sqref="J21">
    <cfRule type="cellIs" dxfId="65" priority="64" operator="equal">
      <formula>0</formula>
    </cfRule>
  </conditionalFormatting>
  <conditionalFormatting sqref="L21">
    <cfRule type="cellIs" dxfId="64" priority="63" operator="equal">
      <formula>"NO VÁLIDA"</formula>
    </cfRule>
  </conditionalFormatting>
  <conditionalFormatting sqref="L20">
    <cfRule type="cellIs" dxfId="63" priority="62" operator="equal">
      <formula>"VÁLIDA"</formula>
    </cfRule>
  </conditionalFormatting>
  <conditionalFormatting sqref="J20">
    <cfRule type="cellIs" dxfId="62" priority="61" operator="equal">
      <formula>0</formula>
    </cfRule>
  </conditionalFormatting>
  <conditionalFormatting sqref="L20">
    <cfRule type="cellIs" dxfId="61" priority="60" operator="equal">
      <formula>"NO VÁLIDA"</formula>
    </cfRule>
  </conditionalFormatting>
  <conditionalFormatting sqref="O23:O43 O14:O19">
    <cfRule type="cellIs" dxfId="60" priority="59" operator="equal">
      <formula>"VÁLIDA"</formula>
    </cfRule>
  </conditionalFormatting>
  <conditionalFormatting sqref="N34">
    <cfRule type="cellIs" dxfId="59" priority="58" operator="notBetween">
      <formula>"RECHAZO"</formula>
      <formula>"NO ADMISIBLE"</formula>
    </cfRule>
  </conditionalFormatting>
  <conditionalFormatting sqref="O25 M34:M43 M24:M32 N26:O43 N24:O24 M18:O18 M16:O16 N17:O17">
    <cfRule type="expression" dxfId="58" priority="57" stopIfTrue="1">
      <formula>AND(ROW()=CELL("ROW"),COLUMN()=CELL("COL"))</formula>
    </cfRule>
  </conditionalFormatting>
  <conditionalFormatting sqref="N15 N18 N24 N26 N30:N32">
    <cfRule type="cellIs" dxfId="57" priority="56" operator="greaterThan">
      <formula>0</formula>
    </cfRule>
  </conditionalFormatting>
  <conditionalFormatting sqref="N27:N29 N25 M16:M17 M19 M23">
    <cfRule type="cellIs" dxfId="56" priority="55" operator="equal">
      <formula>0</formula>
    </cfRule>
  </conditionalFormatting>
  <conditionalFormatting sqref="M10:O10">
    <cfRule type="cellIs" dxfId="55" priority="52" operator="equal">
      <formula>"ADMISIBLE"</formula>
    </cfRule>
    <cfRule type="cellIs" dxfId="54" priority="53" operator="equal">
      <formula>"NO ADMISIBLE"</formula>
    </cfRule>
    <cfRule type="cellIs" dxfId="53" priority="54" operator="equal">
      <formula>"RECHAZO"</formula>
    </cfRule>
  </conditionalFormatting>
  <conditionalFormatting sqref="M33">
    <cfRule type="cellIs" dxfId="52" priority="51" operator="notEqual">
      <formula>""</formula>
    </cfRule>
  </conditionalFormatting>
  <conditionalFormatting sqref="O23:O34 O14:O19">
    <cfRule type="cellIs" dxfId="51" priority="50" operator="equal">
      <formula>"NO VÁLIDA"</formula>
    </cfRule>
  </conditionalFormatting>
  <conditionalFormatting sqref="O22">
    <cfRule type="cellIs" dxfId="50" priority="49" operator="equal">
      <formula>"VÁLIDA"</formula>
    </cfRule>
  </conditionalFormatting>
  <conditionalFormatting sqref="M22">
    <cfRule type="cellIs" dxfId="49" priority="48" operator="equal">
      <formula>0</formula>
    </cfRule>
  </conditionalFormatting>
  <conditionalFormatting sqref="O22">
    <cfRule type="cellIs" dxfId="48" priority="47" operator="equal">
      <formula>"NO VÁLIDA"</formula>
    </cfRule>
  </conditionalFormatting>
  <conditionalFormatting sqref="O21">
    <cfRule type="cellIs" dxfId="47" priority="46" operator="equal">
      <formula>"VÁLIDA"</formula>
    </cfRule>
  </conditionalFormatting>
  <conditionalFormatting sqref="M21">
    <cfRule type="cellIs" dxfId="46" priority="45" operator="equal">
      <formula>0</formula>
    </cfRule>
  </conditionalFormatting>
  <conditionalFormatting sqref="O21">
    <cfRule type="cellIs" dxfId="45" priority="44" operator="equal">
      <formula>"NO VÁLIDA"</formula>
    </cfRule>
  </conditionalFormatting>
  <conditionalFormatting sqref="O20">
    <cfRule type="cellIs" dxfId="44" priority="43" operator="equal">
      <formula>"VÁLIDA"</formula>
    </cfRule>
  </conditionalFormatting>
  <conditionalFormatting sqref="M20">
    <cfRule type="cellIs" dxfId="43" priority="42" operator="equal">
      <formula>0</formula>
    </cfRule>
  </conditionalFormatting>
  <conditionalFormatting sqref="O20">
    <cfRule type="cellIs" dxfId="42" priority="41" operator="equal">
      <formula>"NO VÁLIDA"</formula>
    </cfRule>
  </conditionalFormatting>
  <conditionalFormatting sqref="R23:R39 R14:R19">
    <cfRule type="cellIs" dxfId="41" priority="40" operator="equal">
      <formula>"VÁLIDA"</formula>
    </cfRule>
  </conditionalFormatting>
  <conditionalFormatting sqref="Q34">
    <cfRule type="cellIs" dxfId="40" priority="39" operator="notBetween">
      <formula>"RECHAZO"</formula>
      <formula>"NO ADMISIBLE"</formula>
    </cfRule>
  </conditionalFormatting>
  <conditionalFormatting sqref="R25 P34:P39 P24:P32 Q26:R39 Q24:R24 P18:R18 P16:R16 Q17:R17">
    <cfRule type="expression" dxfId="39" priority="38" stopIfTrue="1">
      <formula>AND(ROW()=CELL("ROW"),COLUMN()=CELL("COL"))</formula>
    </cfRule>
  </conditionalFormatting>
  <conditionalFormatting sqref="Q15 Q18 Q24 Q26 Q30:Q32">
    <cfRule type="cellIs" dxfId="38" priority="37" operator="greaterThan">
      <formula>0</formula>
    </cfRule>
  </conditionalFormatting>
  <conditionalFormatting sqref="Q27:Q29 Q25 P16:P17 P19 P23">
    <cfRule type="cellIs" dxfId="37" priority="36" operator="equal">
      <formula>0</formula>
    </cfRule>
  </conditionalFormatting>
  <conditionalFormatting sqref="P10:R10">
    <cfRule type="cellIs" dxfId="36" priority="33" operator="equal">
      <formula>"ADMISIBLE"</formula>
    </cfRule>
    <cfRule type="cellIs" dxfId="35" priority="34" operator="equal">
      <formula>"NO ADMISIBLE"</formula>
    </cfRule>
    <cfRule type="cellIs" dxfId="34" priority="35" operator="equal">
      <formula>"RECHAZO"</formula>
    </cfRule>
  </conditionalFormatting>
  <conditionalFormatting sqref="P33">
    <cfRule type="cellIs" dxfId="33" priority="32" operator="notEqual">
      <formula>""</formula>
    </cfRule>
  </conditionalFormatting>
  <conditionalFormatting sqref="R23:R34 R14:R19">
    <cfRule type="cellIs" dxfId="32" priority="31" operator="equal">
      <formula>"NO VÁLIDA"</formula>
    </cfRule>
  </conditionalFormatting>
  <conditionalFormatting sqref="R22">
    <cfRule type="cellIs" dxfId="31" priority="30" operator="equal">
      <formula>"VÁLIDA"</formula>
    </cfRule>
  </conditionalFormatting>
  <conditionalFormatting sqref="P22">
    <cfRule type="cellIs" dxfId="30" priority="29" operator="equal">
      <formula>0</formula>
    </cfRule>
  </conditionalFormatting>
  <conditionalFormatting sqref="R22">
    <cfRule type="cellIs" dxfId="29" priority="28" operator="equal">
      <formula>"NO VÁLIDA"</formula>
    </cfRule>
  </conditionalFormatting>
  <conditionalFormatting sqref="R21">
    <cfRule type="cellIs" dxfId="28" priority="27" operator="equal">
      <formula>"VÁLIDA"</formula>
    </cfRule>
  </conditionalFormatting>
  <conditionalFormatting sqref="P21">
    <cfRule type="cellIs" dxfId="27" priority="26" operator="equal">
      <formula>0</formula>
    </cfRule>
  </conditionalFormatting>
  <conditionalFormatting sqref="R21">
    <cfRule type="cellIs" dxfId="26" priority="25" operator="equal">
      <formula>"NO VÁLIDA"</formula>
    </cfRule>
  </conditionalFormatting>
  <conditionalFormatting sqref="R20">
    <cfRule type="cellIs" dxfId="25" priority="24" operator="equal">
      <formula>"VÁLIDA"</formula>
    </cfRule>
  </conditionalFormatting>
  <conditionalFormatting sqref="P20">
    <cfRule type="cellIs" dxfId="24" priority="23" operator="equal">
      <formula>0</formula>
    </cfRule>
  </conditionalFormatting>
  <conditionalFormatting sqref="R20">
    <cfRule type="cellIs" dxfId="23" priority="22" operator="equal">
      <formula>"NO VÁLIDA"</formula>
    </cfRule>
  </conditionalFormatting>
  <conditionalFormatting sqref="U23:U43 U14:U19">
    <cfRule type="cellIs" dxfId="22" priority="21" operator="equal">
      <formula>"VÁLIDA"</formula>
    </cfRule>
  </conditionalFormatting>
  <conditionalFormatting sqref="T34">
    <cfRule type="cellIs" dxfId="21" priority="20" operator="notBetween">
      <formula>"RECHAZO"</formula>
      <formula>"NO ADMISIBLE"</formula>
    </cfRule>
  </conditionalFormatting>
  <conditionalFormatting sqref="U25 S34:S43 S24:S32 T26:U43 T24:U24 S18:U18 S16:U16 T17:U17">
    <cfRule type="expression" dxfId="20" priority="19" stopIfTrue="1">
      <formula>AND(ROW()=CELL("ROW"),COLUMN()=CELL("COL"))</formula>
    </cfRule>
  </conditionalFormatting>
  <conditionalFormatting sqref="T15 T18 T24 T26 T30:T32">
    <cfRule type="cellIs" dxfId="19" priority="18" operator="greaterThan">
      <formula>0</formula>
    </cfRule>
  </conditionalFormatting>
  <conditionalFormatting sqref="T27:T29 T25 S16:S17 S19 S23">
    <cfRule type="cellIs" dxfId="18" priority="17" operator="equal">
      <formula>0</formula>
    </cfRule>
  </conditionalFormatting>
  <conditionalFormatting sqref="S10:U10">
    <cfRule type="cellIs" dxfId="17" priority="14" operator="equal">
      <formula>"ADMISIBLE"</formula>
    </cfRule>
    <cfRule type="cellIs" dxfId="16" priority="15" operator="equal">
      <formula>"NO ADMISIBLE"</formula>
    </cfRule>
    <cfRule type="cellIs" dxfId="15" priority="16" operator="equal">
      <formula>"RECHAZO"</formula>
    </cfRule>
  </conditionalFormatting>
  <conditionalFormatting sqref="S33">
    <cfRule type="cellIs" dxfId="14" priority="13" operator="notEqual">
      <formula>""</formula>
    </cfRule>
  </conditionalFormatting>
  <conditionalFormatting sqref="U23:U34 U14:U19">
    <cfRule type="cellIs" dxfId="13" priority="12" operator="equal">
      <formula>"NO VÁLIDA"</formula>
    </cfRule>
  </conditionalFormatting>
  <conditionalFormatting sqref="U22">
    <cfRule type="cellIs" dxfId="12" priority="11" operator="equal">
      <formula>"VÁLIDA"</formula>
    </cfRule>
  </conditionalFormatting>
  <conditionalFormatting sqref="S22">
    <cfRule type="cellIs" dxfId="11" priority="10" operator="equal">
      <formula>0</formula>
    </cfRule>
  </conditionalFormatting>
  <conditionalFormatting sqref="U22">
    <cfRule type="cellIs" dxfId="10" priority="9" operator="equal">
      <formula>"NO VÁLIDA"</formula>
    </cfRule>
  </conditionalFormatting>
  <conditionalFormatting sqref="U21">
    <cfRule type="cellIs" dxfId="9" priority="8" operator="equal">
      <formula>"VÁLIDA"</formula>
    </cfRule>
  </conditionalFormatting>
  <conditionalFormatting sqref="S21">
    <cfRule type="cellIs" dxfId="8" priority="7" operator="equal">
      <formula>0</formula>
    </cfRule>
  </conditionalFormatting>
  <conditionalFormatting sqref="U21">
    <cfRule type="cellIs" dxfId="7" priority="6" operator="equal">
      <formula>"NO VÁLIDA"</formula>
    </cfRule>
  </conditionalFormatting>
  <conditionalFormatting sqref="U20">
    <cfRule type="cellIs" dxfId="6" priority="5" operator="equal">
      <formula>"VÁLIDA"</formula>
    </cfRule>
  </conditionalFormatting>
  <conditionalFormatting sqref="S20">
    <cfRule type="cellIs" dxfId="5" priority="4" operator="equal">
      <formula>0</formula>
    </cfRule>
  </conditionalFormatting>
  <conditionalFormatting sqref="U20">
    <cfRule type="cellIs" dxfId="4" priority="3" operator="equal">
      <formula>"NO VÁLIDA"</formula>
    </cfRule>
  </conditionalFormatting>
  <conditionalFormatting sqref="R40:R43">
    <cfRule type="cellIs" dxfId="3" priority="2" operator="equal">
      <formula>"VÁLIDA"</formula>
    </cfRule>
  </conditionalFormatting>
  <conditionalFormatting sqref="P40:R43">
    <cfRule type="expression" dxfId="1" priority="1" stopIfTrue="1">
      <formula>AND(ROW()=CELL("ROW"),COLUMN()=CELL("COL"))</formula>
    </cfRule>
  </conditionalFormatting>
  <dataValidations count="2">
    <dataValidation type="decimal" allowBlank="1" showInputMessage="1" showErrorMessage="1" errorTitle="ESTA CELDA ESTA FORMULADA" error="PARA DESBLOQUEAR, SOMBREAR LAS CELDAS, LUEGO CLICK EN DATOS, DESPUES VALIDACION DE DATOS, LUEGO VLIDACION DE DATOS, DESPUES BORRAR TODOS Y CLICK EN ACEPTAR." sqref="K26 K15:L15 K30:K32 K34 K24 K18 L18:L27 L29 L31:L34 N26 N15:O15 N30:N32 N34 N24 N18 O18:O27 O29 O31:O34 Q26 Q15:R15 Q30:Q32 Q34 Q24 Q18 R18:R27 R29 R31:R34 T26 T15:U15 T30:T32 T34 T24 T18 U18:U27 U29 U31:U34">
      <formula1>-0.0000007</formula1>
      <formula2>-0.0000007</formula2>
    </dataValidation>
    <dataValidation type="decimal" errorStyle="warning" allowBlank="1" showInputMessage="1" showErrorMessage="1" errorTitle="ESTA CELDA ESTA FORMULADA" error="PARA DESBLOQUEAR, SOMBREAR LAS CELDAS, LUEGO CLICK EN DATOS, DESPUES VALIDACION DE DATOS, LUEGO VLIDACION DE DATOS, DESPUES BORRAR TODOS Y CLICK EN ACEPTAR." sqref="L30 K19:K23 L28 K16:L17 O30 N19:N23 O28 N16:O17 R30 Q19:Q23 R28 Q16:R17 U30 T19:T23 U28 T16:U17">
      <formula1>-0.0000007</formula1>
      <formula2>-0.0000007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RESUMEN</vt:lpstr>
      <vt:lpstr>presupuesto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Ruby Mercedes Perez Perez</cp:lastModifiedBy>
  <dcterms:created xsi:type="dcterms:W3CDTF">2022-12-12T23:06:09Z</dcterms:created>
  <dcterms:modified xsi:type="dcterms:W3CDTF">2022-12-27T04:34:34Z</dcterms:modified>
</cp:coreProperties>
</file>