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rry.gomez\OneDrive - MUNICIPIO DE ENVIGADO\Escritorio\"/>
    </mc:Choice>
  </mc:AlternateContent>
  <bookViews>
    <workbookView xWindow="0" yWindow="0" windowWidth="28770" windowHeight="10515"/>
  </bookViews>
  <sheets>
    <sheet name="General" sheetId="1" r:id="rId1"/>
    <sheet name="Calificación" sheetId="2" r:id="rId2"/>
    <sheet name="PUNTAJE TOTAL" sheetId="3" r:id="rId3"/>
  </sheets>
  <definedNames>
    <definedName name="frmMainForm_tblFormContainer_trContentRow_tdLeftColumn_divViewProfilePerspective_tblProfileDetails_trIsGroupContentRow_tdTitleCell_rptIsGroupRepeater_rpteIsGroupConditionalElements_lnkIsGroupConditionalSpan_1" localSheetId="0">General!$C$26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3" l="1"/>
  <c r="B7" i="3"/>
  <c r="B8" i="3"/>
  <c r="B9" i="3"/>
  <c r="B10" i="3"/>
  <c r="J27" i="1" l="1"/>
  <c r="J26" i="1"/>
  <c r="H27" i="1"/>
  <c r="H26" i="1"/>
  <c r="F27" i="1"/>
  <c r="F26" i="1"/>
  <c r="I20" i="2" l="1"/>
  <c r="J28" i="1"/>
  <c r="I28" i="1"/>
  <c r="H28" i="1"/>
  <c r="G28" i="1"/>
  <c r="F28" i="1"/>
  <c r="E28" i="1"/>
  <c r="I22" i="1"/>
  <c r="G22" i="1"/>
  <c r="E22" i="1"/>
  <c r="I15" i="1"/>
  <c r="G15" i="1"/>
  <c r="E15" i="1"/>
  <c r="D15" i="1"/>
  <c r="B27" i="2"/>
  <c r="B28" i="2"/>
  <c r="B29" i="2"/>
  <c r="B30" i="2"/>
  <c r="B17" i="2"/>
  <c r="B18" i="2"/>
  <c r="B19" i="2"/>
  <c r="B20" i="2"/>
  <c r="B10" i="2"/>
  <c r="H31" i="1"/>
  <c r="F31" i="1"/>
  <c r="H25" i="1"/>
  <c r="F25" i="1"/>
  <c r="H18" i="1"/>
  <c r="F18" i="1"/>
  <c r="H11" i="1"/>
  <c r="F11" i="1"/>
  <c r="I35" i="1" l="1"/>
  <c r="C30" i="2" s="1"/>
  <c r="G35" i="1"/>
  <c r="C20" i="2" s="1"/>
  <c r="E35" i="1"/>
  <c r="C10" i="2" s="1"/>
  <c r="D35" i="1"/>
  <c r="J32" i="1"/>
  <c r="J35" i="1" s="1"/>
  <c r="E30" i="2" s="1"/>
  <c r="H32" i="1"/>
  <c r="H35" i="1" s="1"/>
  <c r="E20" i="2" s="1"/>
  <c r="F32" i="1"/>
  <c r="F35" i="1" s="1"/>
  <c r="E10" i="2" s="1"/>
  <c r="B9" i="2" l="1"/>
  <c r="C29" i="2"/>
  <c r="C19" i="2"/>
  <c r="C9" i="2"/>
  <c r="D28" i="1"/>
  <c r="E9" i="2" l="1"/>
  <c r="E19" i="2" l="1"/>
  <c r="E29" i="2"/>
  <c r="I19" i="2" l="1"/>
  <c r="B8" i="2"/>
  <c r="I18" i="2" s="1"/>
  <c r="C8" i="2"/>
  <c r="D22" i="1"/>
  <c r="J19" i="1"/>
  <c r="J22" i="1" s="1"/>
  <c r="H19" i="1"/>
  <c r="F19" i="1"/>
  <c r="I8" i="1"/>
  <c r="E24" i="2" s="1"/>
  <c r="D30" i="2" s="1"/>
  <c r="G8" i="1"/>
  <c r="E14" i="2" s="1"/>
  <c r="D20" i="2" s="1"/>
  <c r="E8" i="1"/>
  <c r="E4" i="2" s="1"/>
  <c r="D10" i="2" s="1"/>
  <c r="D8" i="1"/>
  <c r="J5" i="1"/>
  <c r="J8" i="1" s="1"/>
  <c r="H5" i="1"/>
  <c r="H8" i="1" s="1"/>
  <c r="F5" i="1"/>
  <c r="F8" i="1" s="1"/>
  <c r="F22" i="1" l="1"/>
  <c r="E8" i="2" s="1"/>
  <c r="H22" i="1"/>
  <c r="E18" i="2" s="1"/>
  <c r="C18" i="2"/>
  <c r="C28" i="2"/>
  <c r="J3" i="3"/>
  <c r="E28" i="2" l="1"/>
  <c r="D8" i="2"/>
  <c r="D9" i="2"/>
  <c r="B7" i="2"/>
  <c r="C27" i="2"/>
  <c r="C17" i="2"/>
  <c r="C7" i="2"/>
  <c r="J13" i="1"/>
  <c r="H13" i="1"/>
  <c r="F13" i="1"/>
  <c r="J12" i="1"/>
  <c r="H12" i="1"/>
  <c r="F12" i="1"/>
  <c r="F15" i="1" l="1"/>
  <c r="F4" i="2" s="1"/>
  <c r="F10" i="2" s="1"/>
  <c r="G10" i="2" s="1"/>
  <c r="H15" i="1"/>
  <c r="F14" i="2" s="1"/>
  <c r="F20" i="2" s="1"/>
  <c r="G20" i="2" s="1"/>
  <c r="J15" i="1"/>
  <c r="F24" i="2" s="1"/>
  <c r="F30" i="2" s="1"/>
  <c r="G30" i="2" s="1"/>
  <c r="E7" i="2"/>
  <c r="I17" i="2"/>
  <c r="J20" i="2" l="1"/>
  <c r="G10" i="3" s="1"/>
  <c r="E17" i="2"/>
  <c r="F8" i="2"/>
  <c r="G8" i="2" s="1"/>
  <c r="F9" i="2"/>
  <c r="G9" i="2" s="1"/>
  <c r="E27" i="2"/>
  <c r="D7" i="2"/>
  <c r="C14" i="2" l="1"/>
  <c r="I14" i="2"/>
  <c r="B15" i="2"/>
  <c r="B25" i="2" s="1"/>
  <c r="B6" i="2"/>
  <c r="B16" i="2" s="1"/>
  <c r="B26" i="2" s="1"/>
  <c r="D18" i="2" l="1"/>
  <c r="D19" i="2"/>
  <c r="F18" i="2"/>
  <c r="F19" i="2"/>
  <c r="D17" i="2"/>
  <c r="C24" i="2"/>
  <c r="I16" i="2"/>
  <c r="G18" i="2" l="1"/>
  <c r="G19" i="2"/>
  <c r="D28" i="2"/>
  <c r="D29" i="2"/>
  <c r="F29" i="2"/>
  <c r="F28" i="2"/>
  <c r="D27" i="2"/>
  <c r="F27" i="2"/>
  <c r="G28" i="2" l="1"/>
  <c r="J18" i="2" s="1"/>
  <c r="G8" i="3" s="1"/>
  <c r="J8" i="3" s="1"/>
  <c r="G27" i="2"/>
  <c r="G29" i="2"/>
  <c r="J19" i="2" s="1"/>
  <c r="G9" i="3" s="1"/>
  <c r="J9" i="3" s="1"/>
  <c r="E26" i="2"/>
  <c r="C26" i="2"/>
  <c r="C16" i="2"/>
  <c r="F17" i="2" l="1"/>
  <c r="G17" i="2" s="1"/>
  <c r="D16" i="2"/>
  <c r="D26" i="2"/>
  <c r="C6" i="2"/>
  <c r="E16" i="2"/>
  <c r="E6" i="2" l="1"/>
  <c r="F7" i="2"/>
  <c r="G7" i="2" s="1"/>
  <c r="J17" i="2" s="1"/>
  <c r="G7" i="3" s="1"/>
  <c r="F16" i="2"/>
  <c r="D6" i="2"/>
  <c r="F26" i="2"/>
  <c r="F6" i="2" l="1"/>
  <c r="G6" i="2" s="1"/>
  <c r="G26" i="2"/>
  <c r="G16" i="2"/>
  <c r="J16" i="2" l="1"/>
  <c r="G6" i="3" s="1"/>
  <c r="J6" i="3" s="1"/>
</calcChain>
</file>

<file path=xl/sharedStrings.xml><?xml version="1.0" encoding="utf-8"?>
<sst xmlns="http://schemas.openxmlformats.org/spreadsheetml/2006/main" count="96" uniqueCount="44">
  <si>
    <t>PROPONENTE</t>
  </si>
  <si>
    <t>PORCENTAJE PARTICIPACIÓN</t>
  </si>
  <si>
    <t xml:space="preserve">MUJERES </t>
  </si>
  <si>
    <t>MAYORES DE 45 AÑOS</t>
  </si>
  <si>
    <t>DISCAPACITADOS</t>
  </si>
  <si>
    <t xml:space="preserve">PUNTAJE </t>
  </si>
  <si>
    <t xml:space="preserve">TOTAL </t>
  </si>
  <si>
    <t>DISCAPACIDAD</t>
  </si>
  <si>
    <t>CALIFICACIÓN</t>
  </si>
  <si>
    <t>PUNTAJE</t>
  </si>
  <si>
    <t>MAYOR</t>
  </si>
  <si>
    <t>EMPLEADOS</t>
  </si>
  <si>
    <t>TOTAL</t>
  </si>
  <si>
    <t>MAYORES 45</t>
  </si>
  <si>
    <t>MUJERES</t>
  </si>
  <si>
    <t>% DISCAPACITADOS</t>
  </si>
  <si>
    <t>%MAYORES DE 45 AÑOS</t>
  </si>
  <si>
    <t>% MUJERES</t>
  </si>
  <si>
    <t>UNIÓN TEMPORAL</t>
  </si>
  <si>
    <t>PUNTAJE TOTAL</t>
  </si>
  <si>
    <t>MÉTODO 1</t>
  </si>
  <si>
    <t>MÉTODO 2</t>
  </si>
  <si>
    <t xml:space="preserve">CALIFICACIÓN </t>
  </si>
  <si>
    <t>ESTIMULO A LA INDUSTRIA NACIONAL</t>
  </si>
  <si>
    <t>INCENTIVO PARA LA VINCULACIÓN DE PERSONAS CON DISCAPACIDAD, MUJERES
Y MAYORES DE 45 AÑOS (INCENTIVO DECRETO 1279 DE 2021)</t>
  </si>
  <si>
    <t>PERSONAL EN CONDICIÓN DE DISCAPACIDAD (INCENTIVO DECRETO 392 DE 2018)</t>
  </si>
  <si>
    <t>INCENTIVO EMPRENDIMIENTOS O EMPRESAS DE MUJERES</t>
  </si>
  <si>
    <t xml:space="preserve"> INCENTIVO A MIPYMES</t>
  </si>
  <si>
    <t>PUNTAJE MÁXIMO</t>
  </si>
  <si>
    <t xml:space="preserve">MIRO SEGURIDAD </t>
  </si>
  <si>
    <t>Factor Económico  VALOR PROPUESTA</t>
  </si>
  <si>
    <t>FACTOR TÉCNICO CALIDAD</t>
  </si>
  <si>
    <t xml:space="preserve"> 1- SEGURIDAD ACROPOLIS LTDA</t>
  </si>
  <si>
    <t>3- MIRO SEGURIDAD LTDA</t>
  </si>
  <si>
    <t>4- UNIÓN TEMPORAL ANDISAN ENVIGADO 2022</t>
  </si>
  <si>
    <t>5- VIGILANCIA SANTAFEREÑA Y CIA LTDA</t>
  </si>
  <si>
    <t>VIGILANCIA SANTAFEREÑA Y CIA LTDA</t>
  </si>
  <si>
    <t>COMPAÑIA ANDINA DE SEGURIDAD PRIVADA BIC LTDA - ANDISEG BIC LTDA.</t>
  </si>
  <si>
    <t>SEGURIDA SAN CARLOS LTDA</t>
  </si>
  <si>
    <t>SEGURIDAD NAPOLES LTDA</t>
  </si>
  <si>
    <t>SEGURIDAD EL PENTAGONO COLOMBIANO LTDA- SEPECOL LTDA</t>
  </si>
  <si>
    <t>2- UT NAPSEP ENVIGADO 2022</t>
  </si>
  <si>
    <t xml:space="preserve"> SEGURIDAD ACROPOLIS LTDA</t>
  </si>
  <si>
    <t>RECHAZADO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</si>
</sst>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0.0000"/>
    <numFmt numFmtId="165" formatCode="0.0%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/>
      <diagonal/>
    </border>
    <border>
      <left/>
      <right/>
      <top style="medium">
        <color theme="4" tint="-0.499984740745262"/>
      </top>
      <bottom/>
      <diagonal/>
    </border>
    <border>
      <left/>
      <right style="medium">
        <color theme="4" tint="-0.499984740745262"/>
      </right>
      <top style="medium">
        <color theme="4" tint="-0.499984740745262"/>
      </top>
      <bottom/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/>
      <diagonal/>
    </border>
    <border>
      <left style="medium">
        <color theme="4" tint="-0.499984740745262"/>
      </left>
      <right style="medium">
        <color theme="4" tint="-0.499984740745262"/>
      </right>
      <top/>
      <bottom/>
      <diagonal/>
    </border>
    <border>
      <left style="medium">
        <color theme="4" tint="-0.499984740745262"/>
      </left>
      <right style="medium">
        <color theme="4" tint="-0.499984740745262"/>
      </right>
      <top/>
      <bottom style="medium">
        <color theme="4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97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0" fontId="0" fillId="0" borderId="0" xfId="2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43" fontId="0" fillId="0" borderId="0" xfId="1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Border="1"/>
    <xf numFmtId="43" fontId="0" fillId="0" borderId="0" xfId="0" applyNumberFormat="1" applyBorder="1" applyAlignment="1">
      <alignment horizontal="center"/>
    </xf>
    <xf numFmtId="9" fontId="0" fillId="0" borderId="0" xfId="0" applyNumberFormat="1" applyBorder="1"/>
    <xf numFmtId="10" fontId="0" fillId="0" borderId="0" xfId="0" applyNumberFormat="1" applyBorder="1" applyAlignment="1">
      <alignment horizontal="center"/>
    </xf>
    <xf numFmtId="4" fontId="0" fillId="0" borderId="8" xfId="0" applyNumberFormat="1" applyBorder="1" applyAlignment="1">
      <alignment horizontal="center"/>
    </xf>
    <xf numFmtId="9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10" fontId="0" fillId="0" borderId="8" xfId="2" applyNumberFormat="1" applyFont="1" applyBorder="1" applyAlignment="1">
      <alignment horizontal="center"/>
    </xf>
    <xf numFmtId="165" fontId="0" fillId="0" borderId="8" xfId="2" applyNumberFormat="1" applyFont="1" applyBorder="1" applyAlignment="1">
      <alignment horizontal="center"/>
    </xf>
    <xf numFmtId="4" fontId="0" fillId="0" borderId="9" xfId="0" applyNumberFormat="1" applyBorder="1" applyAlignment="1">
      <alignment horizontal="center"/>
    </xf>
    <xf numFmtId="0" fontId="0" fillId="0" borderId="9" xfId="0" applyBorder="1" applyAlignment="1">
      <alignment horizontal="left"/>
    </xf>
    <xf numFmtId="9" fontId="0" fillId="0" borderId="9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10" fontId="0" fillId="0" borderId="9" xfId="2" applyNumberFormat="1" applyFont="1" applyBorder="1" applyAlignment="1">
      <alignment horizontal="center"/>
    </xf>
    <xf numFmtId="165" fontId="0" fillId="0" borderId="9" xfId="2" applyNumberFormat="1" applyFont="1" applyBorder="1" applyAlignment="1">
      <alignment horizontal="center"/>
    </xf>
    <xf numFmtId="4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left"/>
    </xf>
    <xf numFmtId="9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left" wrapText="1"/>
    </xf>
    <xf numFmtId="2" fontId="0" fillId="0" borderId="0" xfId="0" applyNumberFormat="1" applyBorder="1"/>
    <xf numFmtId="0" fontId="0" fillId="0" borderId="0" xfId="0" applyAlignment="1">
      <alignment horizontal="center" vertical="center" wrapText="1"/>
    </xf>
    <xf numFmtId="0" fontId="3" fillId="0" borderId="0" xfId="0" applyFont="1" applyBorder="1"/>
    <xf numFmtId="0" fontId="3" fillId="0" borderId="11" xfId="0" applyFont="1" applyBorder="1"/>
    <xf numFmtId="0" fontId="0" fillId="0" borderId="11" xfId="0" applyFill="1" applyBorder="1"/>
    <xf numFmtId="0" fontId="0" fillId="0" borderId="11" xfId="0" applyFill="1" applyBorder="1" applyAlignment="1">
      <alignment horizontal="center"/>
    </xf>
    <xf numFmtId="2" fontId="0" fillId="0" borderId="11" xfId="0" applyNumberFormat="1" applyFill="1" applyBorder="1" applyAlignment="1">
      <alignment horizontal="center"/>
    </xf>
    <xf numFmtId="0" fontId="3" fillId="0" borderId="13" xfId="0" applyFont="1" applyBorder="1"/>
    <xf numFmtId="0" fontId="0" fillId="0" borderId="13" xfId="0" applyFill="1" applyBorder="1" applyAlignment="1">
      <alignment horizontal="center"/>
    </xf>
    <xf numFmtId="0" fontId="4" fillId="0" borderId="0" xfId="3" applyFont="1" applyAlignment="1">
      <alignment horizontal="justify" vertical="top"/>
    </xf>
    <xf numFmtId="9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justify" vertical="center"/>
    </xf>
    <xf numFmtId="0" fontId="0" fillId="0" borderId="8" xfId="0" applyBorder="1" applyAlignment="1">
      <alignment horizontal="justify" vertical="top"/>
    </xf>
    <xf numFmtId="4" fontId="0" fillId="0" borderId="8" xfId="0" applyNumberFormat="1" applyFill="1" applyBorder="1" applyAlignment="1">
      <alignment horizontal="center"/>
    </xf>
    <xf numFmtId="0" fontId="0" fillId="0" borderId="0" xfId="1" applyNumberFormat="1" applyFont="1" applyBorder="1" applyAlignment="1">
      <alignment horizontal="right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2" fontId="0" fillId="0" borderId="13" xfId="0" applyNumberFormat="1" applyFill="1" applyBorder="1" applyAlignment="1">
      <alignment horizontal="center"/>
    </xf>
    <xf numFmtId="0" fontId="0" fillId="2" borderId="2" xfId="0" applyFill="1" applyBorder="1"/>
    <xf numFmtId="0" fontId="2" fillId="2" borderId="3" xfId="0" applyFont="1" applyFill="1" applyBorder="1"/>
    <xf numFmtId="0" fontId="0" fillId="2" borderId="3" xfId="0" applyFill="1" applyBorder="1"/>
    <xf numFmtId="0" fontId="0" fillId="2" borderId="4" xfId="0" applyFill="1" applyBorder="1"/>
    <xf numFmtId="0" fontId="5" fillId="2" borderId="1" xfId="0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/>
    </xf>
    <xf numFmtId="4" fontId="2" fillId="2" borderId="1" xfId="0" applyNumberFormat="1" applyFont="1" applyFill="1" applyBorder="1" applyAlignment="1">
      <alignment horizontal="center"/>
    </xf>
    <xf numFmtId="10" fontId="2" fillId="2" borderId="1" xfId="2" applyNumberFormat="1" applyFont="1" applyFill="1" applyBorder="1" applyAlignment="1">
      <alignment horizontal="center"/>
    </xf>
    <xf numFmtId="4" fontId="2" fillId="2" borderId="1" xfId="2" applyNumberFormat="1" applyFont="1" applyFill="1" applyBorder="1" applyAlignment="1">
      <alignment horizontal="center"/>
    </xf>
    <xf numFmtId="10" fontId="2" fillId="2" borderId="5" xfId="2" applyNumberFormat="1" applyFont="1" applyFill="1" applyBorder="1" applyAlignment="1">
      <alignment horizontal="center"/>
    </xf>
    <xf numFmtId="4" fontId="2" fillId="2" borderId="11" xfId="2" applyNumberFormat="1" applyFont="1" applyFill="1" applyBorder="1" applyAlignment="1">
      <alignment horizontal="center"/>
    </xf>
    <xf numFmtId="10" fontId="2" fillId="2" borderId="7" xfId="2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43" fontId="2" fillId="2" borderId="0" xfId="1" applyFont="1" applyFill="1" applyBorder="1" applyAlignment="1">
      <alignment horizontal="center"/>
    </xf>
    <xf numFmtId="4" fontId="2" fillId="2" borderId="0" xfId="0" applyNumberFormat="1" applyFont="1" applyFill="1" applyBorder="1" applyAlignment="1">
      <alignment horizontal="center"/>
    </xf>
    <xf numFmtId="10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justify" vertical="top"/>
    </xf>
    <xf numFmtId="164" fontId="2" fillId="2" borderId="0" xfId="0" applyNumberFormat="1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10" fontId="0" fillId="0" borderId="8" xfId="2" applyNumberFormat="1" applyFont="1" applyBorder="1" applyAlignment="1">
      <alignment horizontal="center" vertical="center"/>
    </xf>
    <xf numFmtId="165" fontId="0" fillId="0" borderId="8" xfId="2" applyNumberFormat="1" applyFont="1" applyBorder="1" applyAlignment="1">
      <alignment horizontal="center" vertical="center"/>
    </xf>
    <xf numFmtId="9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0" fontId="0" fillId="0" borderId="10" xfId="2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5" fontId="0" fillId="0" borderId="10" xfId="2" applyNumberFormat="1" applyFont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3" fillId="3" borderId="11" xfId="0" applyFont="1" applyFill="1" applyBorder="1"/>
    <xf numFmtId="0" fontId="4" fillId="3" borderId="11" xfId="0" applyFont="1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2" fontId="0" fillId="3" borderId="11" xfId="0" applyNumberFormat="1" applyFill="1" applyBorder="1" applyAlignment="1">
      <alignment horizontal="center"/>
    </xf>
    <xf numFmtId="0" fontId="0" fillId="3" borderId="11" xfId="0" applyFill="1" applyBorder="1"/>
    <xf numFmtId="0" fontId="3" fillId="0" borderId="11" xfId="0" applyFont="1" applyFill="1" applyBorder="1"/>
    <xf numFmtId="0" fontId="5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4" fontId="7" fillId="0" borderId="9" xfId="0" applyNumberFormat="1" applyFont="1" applyBorder="1" applyAlignment="1">
      <alignment horizontal="center"/>
    </xf>
    <xf numFmtId="4" fontId="7" fillId="0" borderId="8" xfId="0" applyNumberFormat="1" applyFont="1" applyBorder="1" applyAlignment="1">
      <alignment horizontal="center"/>
    </xf>
  </cellXfs>
  <cellStyles count="4">
    <cellStyle name="Hipervínculo" xfId="3" builtinId="8"/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javascript:void(0);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5"/>
  <sheetViews>
    <sheetView showGridLines="0" tabSelected="1" zoomScale="98" zoomScaleNormal="98" workbookViewId="0">
      <selection activeCell="O1" sqref="O1"/>
    </sheetView>
  </sheetViews>
  <sheetFormatPr baseColWidth="10" defaultRowHeight="15" x14ac:dyDescent="0.25"/>
  <cols>
    <col min="1" max="1" width="6.5703125" customWidth="1"/>
    <col min="2" max="2" width="14.28515625" customWidth="1"/>
    <col min="3" max="3" width="23.140625" customWidth="1"/>
    <col min="4" max="4" width="16.7109375" customWidth="1"/>
    <col min="5" max="5" width="16.5703125" customWidth="1"/>
    <col min="6" max="8" width="15" customWidth="1"/>
  </cols>
  <sheetData>
    <row r="1" spans="2:10" ht="15.75" thickBot="1" x14ac:dyDescent="0.3"/>
    <row r="2" spans="2:10" ht="15.75" thickBot="1" x14ac:dyDescent="0.3">
      <c r="B2" s="45"/>
      <c r="C2" s="46" t="s">
        <v>5</v>
      </c>
      <c r="D2" s="46">
        <v>3</v>
      </c>
      <c r="E2" s="47"/>
      <c r="F2" s="47"/>
      <c r="G2" s="47"/>
      <c r="H2" s="47"/>
      <c r="I2" s="47"/>
      <c r="J2" s="48"/>
    </row>
    <row r="3" spans="2:10" ht="15.75" thickBot="1" x14ac:dyDescent="0.3">
      <c r="B3" s="88" t="s">
        <v>32</v>
      </c>
      <c r="C3" s="89"/>
      <c r="D3" s="89"/>
      <c r="E3" s="89"/>
      <c r="F3" s="89"/>
      <c r="G3" s="89"/>
      <c r="H3" s="89"/>
      <c r="I3" s="89"/>
      <c r="J3" s="90"/>
    </row>
    <row r="4" spans="2:10" ht="45.75" thickBot="1" x14ac:dyDescent="0.3">
      <c r="B4" s="49" t="s">
        <v>11</v>
      </c>
      <c r="C4" s="49" t="s">
        <v>0</v>
      </c>
      <c r="D4" s="49" t="s">
        <v>1</v>
      </c>
      <c r="E4" s="49" t="s">
        <v>4</v>
      </c>
      <c r="F4" s="49" t="s">
        <v>15</v>
      </c>
      <c r="G4" s="49" t="s">
        <v>3</v>
      </c>
      <c r="H4" s="49" t="s">
        <v>16</v>
      </c>
      <c r="I4" s="49" t="s">
        <v>2</v>
      </c>
      <c r="J4" s="49" t="s">
        <v>17</v>
      </c>
    </row>
    <row r="5" spans="2:10" ht="34.5" customHeight="1" x14ac:dyDescent="0.25">
      <c r="B5" s="40">
        <v>3305</v>
      </c>
      <c r="C5" s="39" t="s">
        <v>42</v>
      </c>
      <c r="D5" s="12">
        <v>1</v>
      </c>
      <c r="E5" s="13">
        <v>6</v>
      </c>
      <c r="F5" s="14">
        <f>IFERROR((E5*100%)/B5,0)</f>
        <v>1.8154311649016641E-3</v>
      </c>
      <c r="G5" s="11">
        <v>886</v>
      </c>
      <c r="H5" s="15">
        <f>IFERROR(G5/B5,0)</f>
        <v>0.26807866868381242</v>
      </c>
      <c r="I5" s="11">
        <v>287</v>
      </c>
      <c r="J5" s="15">
        <f>IFERROR(I5/B5,0)</f>
        <v>8.6838124054462937E-2</v>
      </c>
    </row>
    <row r="6" spans="2:10" ht="6" customHeight="1" x14ac:dyDescent="0.25">
      <c r="B6" s="16"/>
      <c r="C6" s="17"/>
      <c r="D6" s="18"/>
      <c r="E6" s="19"/>
      <c r="F6" s="20"/>
      <c r="G6" s="16"/>
      <c r="H6" s="21"/>
      <c r="I6" s="16"/>
      <c r="J6" s="21"/>
    </row>
    <row r="7" spans="2:10" ht="15.75" thickBot="1" x14ac:dyDescent="0.3">
      <c r="B7" s="16"/>
      <c r="C7" s="17"/>
      <c r="D7" s="18"/>
      <c r="E7" s="19"/>
      <c r="F7" s="20"/>
      <c r="G7" s="16"/>
      <c r="H7" s="21"/>
      <c r="I7" s="16"/>
      <c r="J7" s="21"/>
    </row>
    <row r="8" spans="2:10" ht="19.5" customHeight="1" thickBot="1" x14ac:dyDescent="0.3">
      <c r="B8" s="91" t="s">
        <v>6</v>
      </c>
      <c r="C8" s="92"/>
      <c r="D8" s="50">
        <f>SUM(D5:D7)</f>
        <v>1</v>
      </c>
      <c r="E8" s="51">
        <f>(D5*E5)+(D6*E6)+(D7*E7)</f>
        <v>6</v>
      </c>
      <c r="F8" s="52">
        <f>($D$5*F5)+($D$6*F6)+($D$7*F7)</f>
        <v>1.8154311649016641E-3</v>
      </c>
      <c r="G8" s="53">
        <f>($D$5*G5)+($D$6*G6)+($D$7*G7)</f>
        <v>886</v>
      </c>
      <c r="H8" s="54">
        <f>($D$5*H5)+($D$6*H6)+($D$7*H7)</f>
        <v>0.26807866868381242</v>
      </c>
      <c r="I8" s="55">
        <f>($D$5*I5)+($D$6*I6)+($D$7*I7)</f>
        <v>287</v>
      </c>
      <c r="J8" s="56">
        <f>($D$5*J5)+($D$6*J6)+($D$7*J7)</f>
        <v>8.6838124054462937E-2</v>
      </c>
    </row>
    <row r="9" spans="2:10" ht="15.75" thickBot="1" x14ac:dyDescent="0.3">
      <c r="B9" s="1"/>
      <c r="I9" s="1"/>
      <c r="J9" s="1"/>
    </row>
    <row r="10" spans="2:10" ht="15.75" thickBot="1" x14ac:dyDescent="0.3">
      <c r="B10" s="86" t="s">
        <v>41</v>
      </c>
      <c r="C10" s="86"/>
      <c r="D10" s="86"/>
      <c r="E10" s="86"/>
      <c r="F10" s="86"/>
      <c r="G10" s="86"/>
      <c r="H10" s="86"/>
      <c r="I10" s="86"/>
      <c r="J10" s="86"/>
    </row>
    <row r="11" spans="2:10" ht="45.75" thickBot="1" x14ac:dyDescent="0.3">
      <c r="B11" s="49" t="s">
        <v>11</v>
      </c>
      <c r="C11" s="49" t="s">
        <v>0</v>
      </c>
      <c r="D11" s="49" t="s">
        <v>1</v>
      </c>
      <c r="E11" s="49" t="s">
        <v>4</v>
      </c>
      <c r="F11" s="49" t="str">
        <f>+F4</f>
        <v>% DISCAPACITADOS</v>
      </c>
      <c r="G11" s="49" t="s">
        <v>3</v>
      </c>
      <c r="H11" s="49" t="str">
        <f>+H4</f>
        <v>%MAYORES DE 45 AÑOS</v>
      </c>
      <c r="I11" s="49" t="s">
        <v>2</v>
      </c>
      <c r="J11" s="49" t="s">
        <v>17</v>
      </c>
    </row>
    <row r="12" spans="2:10" ht="30" x14ac:dyDescent="0.25">
      <c r="B12" s="11"/>
      <c r="C12" s="26" t="s">
        <v>39</v>
      </c>
      <c r="D12" s="12">
        <v>0.9</v>
      </c>
      <c r="E12" s="13"/>
      <c r="F12" s="14">
        <f>IFERROR((E12*100%)/B12,0)</f>
        <v>0</v>
      </c>
      <c r="G12" s="13"/>
      <c r="H12" s="15">
        <f>IFERROR(G12/B12,0)</f>
        <v>0</v>
      </c>
      <c r="I12" s="13"/>
      <c r="J12" s="15">
        <f>IFERROR(I12/B12,0)</f>
        <v>0</v>
      </c>
    </row>
    <row r="13" spans="2:10" ht="60" x14ac:dyDescent="0.25">
      <c r="B13" s="95" t="s">
        <v>43</v>
      </c>
      <c r="C13" s="38" t="s">
        <v>40</v>
      </c>
      <c r="D13" s="18">
        <v>0.1</v>
      </c>
      <c r="E13" s="19"/>
      <c r="F13" s="20">
        <f t="shared" ref="F13" si="0">IFERROR((E13*100%)/B13,0)</f>
        <v>0</v>
      </c>
      <c r="G13" s="19"/>
      <c r="H13" s="21">
        <f>IFERROR(G13/B13,0)</f>
        <v>0</v>
      </c>
      <c r="I13" s="19"/>
      <c r="J13" s="21">
        <f t="shared" ref="J13" si="1">IFERROR(I13/B13,0)</f>
        <v>0</v>
      </c>
    </row>
    <row r="14" spans="2:10" ht="15.75" thickBot="1" x14ac:dyDescent="0.3">
      <c r="B14" s="22"/>
      <c r="C14" s="23"/>
      <c r="D14" s="24"/>
      <c r="E14" s="25"/>
      <c r="F14" s="20"/>
      <c r="G14" s="25"/>
      <c r="H14" s="21"/>
      <c r="I14" s="25"/>
      <c r="J14" s="21"/>
    </row>
    <row r="15" spans="2:10" ht="15.75" thickBot="1" x14ac:dyDescent="0.3">
      <c r="B15" s="87" t="s">
        <v>6</v>
      </c>
      <c r="C15" s="87"/>
      <c r="D15" s="50">
        <f>SUM(D12:D14)</f>
        <v>1</v>
      </c>
      <c r="E15" s="51">
        <f>(D12*E12)+(D13*E13)+(D14*E14)</f>
        <v>0</v>
      </c>
      <c r="F15" s="52">
        <f>($D$12*F12)+($D$13*F13)+($D$14*F14)</f>
        <v>0</v>
      </c>
      <c r="G15" s="53">
        <f>($D$12*G12)+($D$13*G13)+($D$14*G14)</f>
        <v>0</v>
      </c>
      <c r="H15" s="52">
        <f>($D$12*H12)+($D$13*H13)+($D$14*H14)</f>
        <v>0</v>
      </c>
      <c r="I15" s="53">
        <f>($D$12*I12)+($D$13*I13)+($D$14*I14)</f>
        <v>0</v>
      </c>
      <c r="J15" s="52">
        <f>($D$12*J12)+($D$13*J13)+($D$14*J14)</f>
        <v>0</v>
      </c>
    </row>
    <row r="16" spans="2:10" ht="15.75" thickBot="1" x14ac:dyDescent="0.3"/>
    <row r="17" spans="2:10" ht="15.75" thickBot="1" x14ac:dyDescent="0.3">
      <c r="B17" s="86" t="s">
        <v>33</v>
      </c>
      <c r="C17" s="86"/>
      <c r="D17" s="86"/>
      <c r="E17" s="86"/>
      <c r="F17" s="86"/>
      <c r="G17" s="86"/>
      <c r="H17" s="86"/>
      <c r="I17" s="86"/>
      <c r="J17" s="86"/>
    </row>
    <row r="18" spans="2:10" ht="45.75" thickBot="1" x14ac:dyDescent="0.3">
      <c r="B18" s="49" t="s">
        <v>11</v>
      </c>
      <c r="C18" s="49" t="s">
        <v>0</v>
      </c>
      <c r="D18" s="49" t="s">
        <v>1</v>
      </c>
      <c r="E18" s="49" t="s">
        <v>4</v>
      </c>
      <c r="F18" s="49" t="str">
        <f>+F11</f>
        <v>% DISCAPACITADOS</v>
      </c>
      <c r="G18" s="49" t="s">
        <v>3</v>
      </c>
      <c r="H18" s="49" t="str">
        <f>+H11</f>
        <v>%MAYORES DE 45 AÑOS</v>
      </c>
      <c r="I18" s="49" t="s">
        <v>2</v>
      </c>
      <c r="J18" s="49" t="s">
        <v>17</v>
      </c>
    </row>
    <row r="19" spans="2:10" x14ac:dyDescent="0.25">
      <c r="B19" s="11">
        <v>5621</v>
      </c>
      <c r="C19" s="26" t="s">
        <v>29</v>
      </c>
      <c r="D19" s="12">
        <v>1</v>
      </c>
      <c r="E19" s="13">
        <v>10</v>
      </c>
      <c r="F19" s="14">
        <f>IFERROR((E19*100%)/B19,0)</f>
        <v>1.779042874933286E-3</v>
      </c>
      <c r="G19" s="13">
        <v>936</v>
      </c>
      <c r="H19" s="15">
        <f>IFERROR(G19/B19,0)</f>
        <v>0.16651841309375556</v>
      </c>
      <c r="I19" s="13">
        <v>992</v>
      </c>
      <c r="J19" s="15">
        <f>IFERROR(I19/B19,0)</f>
        <v>0.17648105319338195</v>
      </c>
    </row>
    <row r="20" spans="2:10" ht="6.75" customHeight="1" x14ac:dyDescent="0.25">
      <c r="B20" s="16"/>
      <c r="C20" s="17"/>
      <c r="D20" s="18"/>
      <c r="E20" s="19"/>
      <c r="F20" s="20"/>
      <c r="G20" s="19"/>
      <c r="H20" s="21"/>
      <c r="I20" s="19"/>
      <c r="J20" s="21"/>
    </row>
    <row r="21" spans="2:10" ht="15.75" thickBot="1" x14ac:dyDescent="0.3">
      <c r="B21" s="22"/>
      <c r="C21" s="23"/>
      <c r="D21" s="24"/>
      <c r="E21" s="25"/>
      <c r="F21" s="20"/>
      <c r="G21" s="25"/>
      <c r="H21" s="21"/>
      <c r="I21" s="25"/>
      <c r="J21" s="21"/>
    </row>
    <row r="22" spans="2:10" ht="15.75" thickBot="1" x14ac:dyDescent="0.3">
      <c r="B22" s="87" t="s">
        <v>6</v>
      </c>
      <c r="C22" s="87"/>
      <c r="D22" s="50">
        <f>SUM(D19:D21)</f>
        <v>1</v>
      </c>
      <c r="E22" s="51">
        <f>(D19*E19)+(D20*E20)+(D21*E21)</f>
        <v>10</v>
      </c>
      <c r="F22" s="52">
        <f>(D19*F19)+(D20*F20)+(D21*F21)</f>
        <v>1.779042874933286E-3</v>
      </c>
      <c r="G22" s="53">
        <f>(D19*G19)+(D20*G20)+(D21*G21)</f>
        <v>936</v>
      </c>
      <c r="H22" s="52">
        <f>(D19*H19)+(D20*H20)+(D21*H21)</f>
        <v>0.16651841309375556</v>
      </c>
      <c r="I22" s="53">
        <f>(D19*I19)+(D20*I20)+(D21*I21)</f>
        <v>992</v>
      </c>
      <c r="J22" s="52">
        <f>(D19*J19)+(D20*J20)+(D21*J21)</f>
        <v>0.17648105319338195</v>
      </c>
    </row>
    <row r="23" spans="2:10" ht="15.75" thickBot="1" x14ac:dyDescent="0.3"/>
    <row r="24" spans="2:10" ht="15.75" thickBot="1" x14ac:dyDescent="0.3">
      <c r="B24" s="86" t="s">
        <v>34</v>
      </c>
      <c r="C24" s="86"/>
      <c r="D24" s="86"/>
      <c r="E24" s="86"/>
      <c r="F24" s="86"/>
      <c r="G24" s="86"/>
      <c r="H24" s="86"/>
      <c r="I24" s="86"/>
      <c r="J24" s="86"/>
    </row>
    <row r="25" spans="2:10" ht="45.75" thickBot="1" x14ac:dyDescent="0.3">
      <c r="B25" s="49" t="s">
        <v>11</v>
      </c>
      <c r="C25" s="49" t="s">
        <v>0</v>
      </c>
      <c r="D25" s="49" t="s">
        <v>1</v>
      </c>
      <c r="E25" s="49" t="s">
        <v>4</v>
      </c>
      <c r="F25" s="49" t="str">
        <f>+F18</f>
        <v>% DISCAPACITADOS</v>
      </c>
      <c r="G25" s="49" t="s">
        <v>3</v>
      </c>
      <c r="H25" s="49" t="str">
        <f>+H18</f>
        <v>%MAYORES DE 45 AÑOS</v>
      </c>
      <c r="I25" s="49" t="s">
        <v>2</v>
      </c>
      <c r="J25" s="49" t="s">
        <v>17</v>
      </c>
    </row>
    <row r="26" spans="2:10" ht="60" x14ac:dyDescent="0.25">
      <c r="B26" s="11">
        <v>2987</v>
      </c>
      <c r="C26" s="36" t="s">
        <v>37</v>
      </c>
      <c r="D26" s="37">
        <v>0.9</v>
      </c>
      <c r="E26" s="68">
        <v>26</v>
      </c>
      <c r="F26" s="69">
        <f t="shared" ref="F26:F27" si="2">IFERROR((E26*100%)/B26,0)</f>
        <v>8.7043856712420483E-3</v>
      </c>
      <c r="G26" s="68">
        <v>0</v>
      </c>
      <c r="H26" s="70">
        <f t="shared" ref="H26:H27" si="3">IFERROR(G26/B26,0)</f>
        <v>0</v>
      </c>
      <c r="I26" s="68">
        <v>0</v>
      </c>
      <c r="J26" s="70">
        <f t="shared" ref="J26:J27" si="4">IFERROR(I26/B26,0)</f>
        <v>0</v>
      </c>
    </row>
    <row r="27" spans="2:10" ht="30.75" thickBot="1" x14ac:dyDescent="0.3">
      <c r="B27" s="16">
        <v>259</v>
      </c>
      <c r="C27" s="38" t="s">
        <v>38</v>
      </c>
      <c r="D27" s="71">
        <v>0.1</v>
      </c>
      <c r="E27" s="72">
        <v>1</v>
      </c>
      <c r="F27" s="73">
        <f t="shared" si="2"/>
        <v>3.8610038610038611E-3</v>
      </c>
      <c r="G27" s="74">
        <v>109</v>
      </c>
      <c r="H27" s="75">
        <f t="shared" si="3"/>
        <v>0.42084942084942084</v>
      </c>
      <c r="I27" s="74">
        <v>62</v>
      </c>
      <c r="J27" s="75">
        <f t="shared" si="4"/>
        <v>0.23938223938223938</v>
      </c>
    </row>
    <row r="28" spans="2:10" ht="15.75" thickBot="1" x14ac:dyDescent="0.3">
      <c r="B28" s="87" t="s">
        <v>6</v>
      </c>
      <c r="C28" s="87"/>
      <c r="D28" s="50">
        <f>SUM(D26:D27)</f>
        <v>1</v>
      </c>
      <c r="E28" s="51">
        <f>(D26*E26)+(D27*E27)</f>
        <v>23.500000000000004</v>
      </c>
      <c r="F28" s="52">
        <f>(D26*F26)+(D27*F27)</f>
        <v>8.22004749021823E-3</v>
      </c>
      <c r="G28" s="53">
        <f>(D26*G26)+(D27*G27)</f>
        <v>10.9</v>
      </c>
      <c r="H28" s="52">
        <f>(D26*H26)+(D27*H27)</f>
        <v>4.2084942084942088E-2</v>
      </c>
      <c r="I28" s="53">
        <f>(D26*I26)+(D27*I27)</f>
        <v>6.2</v>
      </c>
      <c r="J28" s="52">
        <f>(D26*J26)+(D27*J27)</f>
        <v>2.3938223938223938E-2</v>
      </c>
    </row>
    <row r="29" spans="2:10" ht="15.75" thickBot="1" x14ac:dyDescent="0.3"/>
    <row r="30" spans="2:10" ht="15.75" thickBot="1" x14ac:dyDescent="0.3">
      <c r="B30" s="86" t="s">
        <v>35</v>
      </c>
      <c r="C30" s="86"/>
      <c r="D30" s="86"/>
      <c r="E30" s="86"/>
      <c r="F30" s="86"/>
      <c r="G30" s="86"/>
      <c r="H30" s="86"/>
      <c r="I30" s="86"/>
      <c r="J30" s="86"/>
    </row>
    <row r="31" spans="2:10" ht="45.75" thickBot="1" x14ac:dyDescent="0.3">
      <c r="B31" s="49" t="s">
        <v>11</v>
      </c>
      <c r="C31" s="49" t="s">
        <v>0</v>
      </c>
      <c r="D31" s="49" t="s">
        <v>1</v>
      </c>
      <c r="E31" s="49" t="s">
        <v>4</v>
      </c>
      <c r="F31" s="49" t="str">
        <f>+F25</f>
        <v>% DISCAPACITADOS</v>
      </c>
      <c r="G31" s="49" t="s">
        <v>3</v>
      </c>
      <c r="H31" s="49" t="str">
        <f>+H25</f>
        <v>%MAYORES DE 45 AÑOS</v>
      </c>
      <c r="I31" s="49" t="s">
        <v>2</v>
      </c>
      <c r="J31" s="49" t="s">
        <v>17</v>
      </c>
    </row>
    <row r="32" spans="2:10" ht="45" x14ac:dyDescent="0.25">
      <c r="B32" s="96" t="s">
        <v>43</v>
      </c>
      <c r="C32" s="26" t="s">
        <v>36</v>
      </c>
      <c r="D32" s="12">
        <v>1</v>
      </c>
      <c r="E32" s="13"/>
      <c r="F32" s="14">
        <f>IFERROR((E32*100%)/B32,0)</f>
        <v>0</v>
      </c>
      <c r="G32" s="13"/>
      <c r="H32" s="15">
        <f>IFERROR(G32/B32,0)</f>
        <v>0</v>
      </c>
      <c r="I32" s="13"/>
      <c r="J32" s="15">
        <f>IFERROR(I32/B32,0)</f>
        <v>0</v>
      </c>
    </row>
    <row r="33" spans="2:10" ht="12" customHeight="1" thickBot="1" x14ac:dyDescent="0.3">
      <c r="B33" s="16"/>
      <c r="C33" s="17"/>
      <c r="D33" s="18"/>
      <c r="E33" s="19"/>
      <c r="F33" s="20"/>
      <c r="G33" s="19"/>
      <c r="H33" s="21"/>
      <c r="I33" s="19"/>
      <c r="J33" s="21"/>
    </row>
    <row r="34" spans="2:10" ht="15.75" hidden="1" thickBot="1" x14ac:dyDescent="0.3">
      <c r="B34" s="22"/>
      <c r="C34" s="23"/>
      <c r="D34" s="24"/>
      <c r="E34" s="25"/>
      <c r="F34" s="20"/>
      <c r="G34" s="25"/>
      <c r="H34" s="21"/>
      <c r="I34" s="25"/>
      <c r="J34" s="21"/>
    </row>
    <row r="35" spans="2:10" ht="15.75" thickBot="1" x14ac:dyDescent="0.3">
      <c r="B35" s="87" t="s">
        <v>6</v>
      </c>
      <c r="C35" s="87"/>
      <c r="D35" s="50">
        <f>SUM(D32:D34)</f>
        <v>1</v>
      </c>
      <c r="E35" s="51">
        <f>(D32*E32)+(D33*E33)+(D34*E34)</f>
        <v>0</v>
      </c>
      <c r="F35" s="52">
        <f>(D32*F32)+(D33*F33)+(D34*F34)</f>
        <v>0</v>
      </c>
      <c r="G35" s="53">
        <f>(D32*G32)+(D33*G33)+(D34*G34)</f>
        <v>0</v>
      </c>
      <c r="H35" s="52">
        <f>(D32*H32)+(D33*H33)+(D34*H34)</f>
        <v>0</v>
      </c>
      <c r="I35" s="53">
        <f>(D32*I32)+(D33*I33)+(D34*I34)</f>
        <v>0</v>
      </c>
      <c r="J35" s="52">
        <f>(D32*J32)+(D33*J33)+(D34*J34)</f>
        <v>0</v>
      </c>
    </row>
  </sheetData>
  <mergeCells count="10">
    <mergeCell ref="B17:J17"/>
    <mergeCell ref="B15:C15"/>
    <mergeCell ref="B3:J3"/>
    <mergeCell ref="B8:C8"/>
    <mergeCell ref="B10:J10"/>
    <mergeCell ref="B24:J24"/>
    <mergeCell ref="B28:C28"/>
    <mergeCell ref="B30:J30"/>
    <mergeCell ref="B35:C35"/>
    <mergeCell ref="B22:C22"/>
  </mergeCells>
  <hyperlinks>
    <hyperlink ref="C26" r:id="rId1" display="javascript:void(0);"/>
  </hyperlinks>
  <pageMargins left="0.7" right="0.7" top="0.75" bottom="0.75" header="0.3" footer="0.3"/>
  <pageSetup paperSize="5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31"/>
  <sheetViews>
    <sheetView showGridLines="0" zoomScale="77" zoomScaleNormal="77" workbookViewId="0">
      <selection activeCell="J19" sqref="J19"/>
    </sheetView>
  </sheetViews>
  <sheetFormatPr baseColWidth="10" defaultRowHeight="15" x14ac:dyDescent="0.25"/>
  <cols>
    <col min="1" max="1" width="11.42578125" style="7"/>
    <col min="2" max="2" width="46" style="7" customWidth="1"/>
    <col min="3" max="3" width="11.42578125" style="7"/>
    <col min="4" max="4" width="14.5703125" style="7" customWidth="1"/>
    <col min="5" max="5" width="13.5703125" style="7" customWidth="1"/>
    <col min="6" max="6" width="14.42578125" style="7" customWidth="1"/>
    <col min="7" max="7" width="11.42578125" style="7"/>
    <col min="8" max="8" width="1.140625" style="7" customWidth="1"/>
    <col min="9" max="9" width="29.7109375" style="7" customWidth="1"/>
    <col min="10" max="10" width="17.140625" style="7" customWidth="1"/>
    <col min="11" max="16" width="11.42578125" style="7"/>
    <col min="17" max="17" width="14.140625" style="7" bestFit="1" customWidth="1"/>
    <col min="18" max="16384" width="11.42578125" style="7"/>
  </cols>
  <sheetData>
    <row r="2" spans="2:10" x14ac:dyDescent="0.25">
      <c r="B2" s="93" t="s">
        <v>7</v>
      </c>
      <c r="C2" s="93"/>
      <c r="D2" s="93"/>
      <c r="E2" s="93"/>
      <c r="F2" s="93"/>
      <c r="G2" s="93"/>
    </row>
    <row r="3" spans="2:10" ht="6" customHeight="1" x14ac:dyDescent="0.25">
      <c r="B3" s="2"/>
      <c r="C3" s="2"/>
      <c r="D3" s="2"/>
      <c r="E3" s="2"/>
      <c r="F3" s="2"/>
      <c r="G3" s="2"/>
    </row>
    <row r="4" spans="2:10" x14ac:dyDescent="0.25">
      <c r="B4" s="57" t="s">
        <v>9</v>
      </c>
      <c r="C4" s="58">
        <v>0.5</v>
      </c>
      <c r="D4" s="57" t="s">
        <v>10</v>
      </c>
      <c r="E4" s="59">
        <f>MAX(General!E8,General!E15,General!E22,General!E28,General!E35)</f>
        <v>23.500000000000004</v>
      </c>
      <c r="F4" s="60">
        <f>MAX(General!F8,General!F15,General!F22,General!F28,General!F35)</f>
        <v>8.22004749021823E-3</v>
      </c>
      <c r="G4" s="59"/>
    </row>
    <row r="5" spans="2:10" x14ac:dyDescent="0.25">
      <c r="B5" s="57" t="s">
        <v>18</v>
      </c>
      <c r="C5" s="4" t="s">
        <v>20</v>
      </c>
      <c r="D5" s="63" t="s">
        <v>8</v>
      </c>
      <c r="E5" s="4" t="s">
        <v>21</v>
      </c>
      <c r="F5" s="63" t="s">
        <v>8</v>
      </c>
      <c r="G5" s="4" t="s">
        <v>12</v>
      </c>
    </row>
    <row r="6" spans="2:10" x14ac:dyDescent="0.25">
      <c r="B6" s="61" t="str">
        <f>+General!B3</f>
        <v xml:space="preserve"> 1- SEGURIDAD ACROPOLIS LTDA</v>
      </c>
      <c r="C6" s="5">
        <f>+General!E8</f>
        <v>6</v>
      </c>
      <c r="D6" s="63">
        <f>IFERROR(($C$4*(C6/$E$4)),0)</f>
        <v>0.1276595744680851</v>
      </c>
      <c r="E6" s="3">
        <f>IFERROR(General!F8,0)</f>
        <v>1.8154311649016641E-3</v>
      </c>
      <c r="F6" s="63">
        <f>IFERROR(($C$4*(E6/$F$4)),0)</f>
        <v>0.11042704844844316</v>
      </c>
      <c r="G6" s="6">
        <f>+D6+F6</f>
        <v>0.23808662291652827</v>
      </c>
    </row>
    <row r="7" spans="2:10" x14ac:dyDescent="0.25">
      <c r="B7" s="61" t="str">
        <f>+General!B10</f>
        <v>2- UT NAPSEP ENVIGADO 2022</v>
      </c>
      <c r="C7" s="5">
        <f>+General!E15</f>
        <v>0</v>
      </c>
      <c r="D7" s="63">
        <f>IFERROR(($C$4*(C7/$E$4)),0)</f>
        <v>0</v>
      </c>
      <c r="E7" s="3">
        <f>+General!F15</f>
        <v>0</v>
      </c>
      <c r="F7" s="63">
        <f>IFERROR(($C$4*(E7/$F$4)),0)</f>
        <v>0</v>
      </c>
      <c r="G7" s="6">
        <f t="shared" ref="G7:G8" si="0">+D7+F7</f>
        <v>0</v>
      </c>
    </row>
    <row r="8" spans="2:10" x14ac:dyDescent="0.25">
      <c r="B8" s="61" t="str">
        <f>+General!B17</f>
        <v>3- MIRO SEGURIDAD LTDA</v>
      </c>
      <c r="C8" s="5">
        <f>+General!E22</f>
        <v>10</v>
      </c>
      <c r="D8" s="63">
        <f t="shared" ref="D8:D10" si="1">IFERROR(($C$4*(C8/$E$4)),0)</f>
        <v>0.21276595744680848</v>
      </c>
      <c r="E8" s="3">
        <f>+General!F22</f>
        <v>1.779042874933286E-3</v>
      </c>
      <c r="F8" s="63">
        <f t="shared" ref="F8:F10" si="2">IFERROR(($C$4*(E8/$F$4)),0)</f>
        <v>0.10821366160294867</v>
      </c>
      <c r="G8" s="6">
        <f t="shared" si="0"/>
        <v>0.32097961904975714</v>
      </c>
    </row>
    <row r="9" spans="2:10" x14ac:dyDescent="0.25">
      <c r="B9" s="61" t="str">
        <f>+General!B24</f>
        <v>4- UNIÓN TEMPORAL ANDISAN ENVIGADO 2022</v>
      </c>
      <c r="C9" s="5">
        <f>+General!E28</f>
        <v>23.500000000000004</v>
      </c>
      <c r="D9" s="63">
        <f t="shared" si="1"/>
        <v>0.5</v>
      </c>
      <c r="E9" s="3">
        <f>+General!F28</f>
        <v>8.22004749021823E-3</v>
      </c>
      <c r="F9" s="63">
        <f t="shared" si="2"/>
        <v>0.5</v>
      </c>
      <c r="G9" s="6">
        <f t="shared" ref="G9:G10" si="3">+D9+F9</f>
        <v>1</v>
      </c>
    </row>
    <row r="10" spans="2:10" x14ac:dyDescent="0.25">
      <c r="B10" s="62" t="str">
        <f>+General!B30</f>
        <v>5- VIGILANCIA SANTAFEREÑA Y CIA LTDA</v>
      </c>
      <c r="C10" s="5">
        <f>+General!E35</f>
        <v>0</v>
      </c>
      <c r="D10" s="63">
        <f t="shared" si="1"/>
        <v>0</v>
      </c>
      <c r="E10" s="3">
        <f>+General!F35</f>
        <v>0</v>
      </c>
      <c r="F10" s="63">
        <f t="shared" si="2"/>
        <v>0</v>
      </c>
      <c r="G10" s="6">
        <f t="shared" si="3"/>
        <v>0</v>
      </c>
    </row>
    <row r="11" spans="2:10" x14ac:dyDescent="0.25">
      <c r="B11" s="2"/>
      <c r="C11" s="8"/>
      <c r="D11" s="6"/>
      <c r="E11" s="6"/>
      <c r="F11" s="2"/>
      <c r="G11" s="2"/>
    </row>
    <row r="12" spans="2:10" x14ac:dyDescent="0.25">
      <c r="B12" s="93" t="s">
        <v>13</v>
      </c>
      <c r="C12" s="93"/>
      <c r="D12" s="93"/>
      <c r="E12" s="93"/>
      <c r="F12" s="93"/>
      <c r="G12" s="93"/>
      <c r="I12" s="93" t="s">
        <v>12</v>
      </c>
      <c r="J12" s="93"/>
    </row>
    <row r="13" spans="2:10" ht="6" customHeight="1" x14ac:dyDescent="0.25">
      <c r="B13" s="2"/>
      <c r="C13" s="2"/>
      <c r="D13" s="2"/>
      <c r="E13" s="2"/>
      <c r="F13" s="2"/>
      <c r="G13" s="2"/>
    </row>
    <row r="14" spans="2:10" x14ac:dyDescent="0.25">
      <c r="B14" s="57" t="s">
        <v>9</v>
      </c>
      <c r="C14" s="58">
        <f>+C4</f>
        <v>0.5</v>
      </c>
      <c r="D14" s="57" t="s">
        <v>10</v>
      </c>
      <c r="E14" s="59">
        <f>MAX(General!G8,General!G15,General!G22,General!G28,General!G35)</f>
        <v>936</v>
      </c>
      <c r="F14" s="60">
        <f>MAX(General!H8,General!H15,General!H22,General!H28,General!H35)</f>
        <v>0.26807866868381242</v>
      </c>
      <c r="G14" s="59"/>
      <c r="I14" s="94" t="str">
        <f>+B5</f>
        <v>UNIÓN TEMPORAL</v>
      </c>
      <c r="J14" s="94" t="s">
        <v>19</v>
      </c>
    </row>
    <row r="15" spans="2:10" x14ac:dyDescent="0.25">
      <c r="B15" s="57" t="str">
        <f>+B5</f>
        <v>UNIÓN TEMPORAL</v>
      </c>
      <c r="C15" s="4" t="s">
        <v>20</v>
      </c>
      <c r="D15" s="63" t="s">
        <v>8</v>
      </c>
      <c r="E15" s="4" t="s">
        <v>21</v>
      </c>
      <c r="F15" s="63" t="s">
        <v>8</v>
      </c>
      <c r="G15" s="4" t="s">
        <v>12</v>
      </c>
      <c r="I15" s="94"/>
      <c r="J15" s="94"/>
    </row>
    <row r="16" spans="2:10" x14ac:dyDescent="0.25">
      <c r="B16" s="61" t="str">
        <f>+B6</f>
        <v xml:space="preserve"> 1- SEGURIDAD ACROPOLIS LTDA</v>
      </c>
      <c r="C16" s="5">
        <f>+General!G8</f>
        <v>886</v>
      </c>
      <c r="D16" s="63">
        <f>IFERROR(($C$14*(C16/$E$14)),0)</f>
        <v>0.47329059829059827</v>
      </c>
      <c r="E16" s="3">
        <f>+General!H8</f>
        <v>0.26807866868381242</v>
      </c>
      <c r="F16" s="63">
        <f>IFERROR(($C$14*(E16/$F$14)),0)</f>
        <v>0.5</v>
      </c>
      <c r="G16" s="6">
        <f>+D16+F16</f>
        <v>0.97329059829059827</v>
      </c>
      <c r="I16" s="61" t="str">
        <f>+B6</f>
        <v xml:space="preserve"> 1- SEGURIDAD ACROPOLIS LTDA</v>
      </c>
      <c r="J16" s="27">
        <f>+G6+G16+G26</f>
        <v>1.6020612410207034</v>
      </c>
    </row>
    <row r="17" spans="2:12" x14ac:dyDescent="0.25">
      <c r="B17" s="61" t="str">
        <f t="shared" ref="B17:B20" si="4">+B7</f>
        <v>2- UT NAPSEP ENVIGADO 2022</v>
      </c>
      <c r="C17" s="5">
        <f>+General!G15</f>
        <v>0</v>
      </c>
      <c r="D17" s="63">
        <f>IFERROR(($C$14*(C17/$E$14)),0)</f>
        <v>0</v>
      </c>
      <c r="E17" s="3">
        <f>+General!H15</f>
        <v>0</v>
      </c>
      <c r="F17" s="63">
        <f>IFERROR(($C$14*(E17/$F$14)),0)</f>
        <v>0</v>
      </c>
      <c r="G17" s="6">
        <f t="shared" ref="G17:G18" si="5">+D17+F17</f>
        <v>0</v>
      </c>
      <c r="I17" s="61" t="str">
        <f>+B7</f>
        <v>2- UT NAPSEP ENVIGADO 2022</v>
      </c>
      <c r="J17" s="27">
        <f>+G7+G17+G27</f>
        <v>0</v>
      </c>
    </row>
    <row r="18" spans="2:12" x14ac:dyDescent="0.25">
      <c r="B18" s="61" t="str">
        <f t="shared" si="4"/>
        <v>3- MIRO SEGURIDAD LTDA</v>
      </c>
      <c r="C18" s="5">
        <f>+General!G22</f>
        <v>936</v>
      </c>
      <c r="D18" s="63">
        <f t="shared" ref="D18:D20" si="6">IFERROR(($C$14*(C18/$E$14)),0)</f>
        <v>0.5</v>
      </c>
      <c r="E18" s="3">
        <f>+General!H22</f>
        <v>0.16651841309375556</v>
      </c>
      <c r="F18" s="63">
        <f t="shared" ref="F18:F20" si="7">IFERROR(($C$14*(E18/$F$14)),0)</f>
        <v>0.31057751426346619</v>
      </c>
      <c r="G18" s="6">
        <f t="shared" si="5"/>
        <v>0.81057751426346614</v>
      </c>
      <c r="I18" s="61" t="str">
        <f>+B8</f>
        <v>3- MIRO SEGURIDAD LTDA</v>
      </c>
      <c r="J18" s="27">
        <f>+G8+G18+G28</f>
        <v>2.1315571333132235</v>
      </c>
    </row>
    <row r="19" spans="2:12" x14ac:dyDescent="0.25">
      <c r="B19" s="61" t="str">
        <f t="shared" si="4"/>
        <v>4- UNIÓN TEMPORAL ANDISAN ENVIGADO 2022</v>
      </c>
      <c r="C19" s="5">
        <f>+General!G28</f>
        <v>10.9</v>
      </c>
      <c r="D19" s="63">
        <f t="shared" si="6"/>
        <v>5.8226495726495728E-3</v>
      </c>
      <c r="E19" s="3">
        <f>+General!H28</f>
        <v>4.2084942084942088E-2</v>
      </c>
      <c r="F19" s="63">
        <f t="shared" si="7"/>
        <v>7.8493641981226631E-2</v>
      </c>
      <c r="G19" s="6">
        <f t="shared" ref="G19:G20" si="8">+D19+F19</f>
        <v>8.431629155387621E-2</v>
      </c>
      <c r="I19" s="61" t="str">
        <f>+B9</f>
        <v>4- UNIÓN TEMPORAL ANDISAN ENVIGADO 2022</v>
      </c>
      <c r="J19" s="27">
        <f>+G9+G19+G29</f>
        <v>1.1552622374998223</v>
      </c>
    </row>
    <row r="20" spans="2:12" x14ac:dyDescent="0.25">
      <c r="B20" s="61" t="str">
        <f t="shared" si="4"/>
        <v>5- VIGILANCIA SANTAFEREÑA Y CIA LTDA</v>
      </c>
      <c r="C20" s="5">
        <f>+General!G35</f>
        <v>0</v>
      </c>
      <c r="D20" s="63">
        <f t="shared" si="6"/>
        <v>0</v>
      </c>
      <c r="E20" s="3">
        <f>+General!H35</f>
        <v>0</v>
      </c>
      <c r="F20" s="63">
        <f t="shared" si="7"/>
        <v>0</v>
      </c>
      <c r="G20" s="6">
        <f t="shared" si="8"/>
        <v>0</v>
      </c>
      <c r="I20" s="61" t="str">
        <f>+B10</f>
        <v>5- VIGILANCIA SANTAFEREÑA Y CIA LTDA</v>
      </c>
      <c r="J20" s="27">
        <f t="shared" ref="J20" si="9">+G10+G20+G30</f>
        <v>0</v>
      </c>
    </row>
    <row r="21" spans="2:12" x14ac:dyDescent="0.25">
      <c r="B21" s="2"/>
      <c r="C21" s="2"/>
      <c r="D21" s="2"/>
      <c r="E21" s="3"/>
      <c r="F21" s="2"/>
      <c r="G21" s="2"/>
      <c r="J21" s="27"/>
    </row>
    <row r="22" spans="2:12" x14ac:dyDescent="0.25">
      <c r="B22" s="93" t="s">
        <v>14</v>
      </c>
      <c r="C22" s="93"/>
      <c r="D22" s="93"/>
      <c r="E22" s="93"/>
      <c r="F22" s="93"/>
      <c r="G22" s="93"/>
    </row>
    <row r="23" spans="2:12" ht="5.25" customHeight="1" x14ac:dyDescent="0.25">
      <c r="B23" s="2"/>
      <c r="C23" s="2"/>
      <c r="D23" s="2"/>
      <c r="E23" s="2"/>
      <c r="F23" s="2"/>
      <c r="G23" s="2"/>
    </row>
    <row r="24" spans="2:12" x14ac:dyDescent="0.25">
      <c r="B24" s="57" t="s">
        <v>9</v>
      </c>
      <c r="C24" s="58">
        <f>+C14</f>
        <v>0.5</v>
      </c>
      <c r="D24" s="57" t="s">
        <v>10</v>
      </c>
      <c r="E24" s="59">
        <f>MAX(General!I8,General!I15,General!I22,General!I28,General!I35)</f>
        <v>992</v>
      </c>
      <c r="F24" s="60">
        <f>MAX(General!J8,General!J15,General!J22,General!J28,General!J35)</f>
        <v>0.17648105319338195</v>
      </c>
      <c r="G24" s="59"/>
    </row>
    <row r="25" spans="2:12" x14ac:dyDescent="0.25">
      <c r="B25" s="57" t="str">
        <f>+B15</f>
        <v>UNIÓN TEMPORAL</v>
      </c>
      <c r="C25" s="4" t="s">
        <v>20</v>
      </c>
      <c r="D25" s="63" t="s">
        <v>8</v>
      </c>
      <c r="E25" s="4" t="s">
        <v>21</v>
      </c>
      <c r="F25" s="63" t="s">
        <v>8</v>
      </c>
      <c r="G25" s="4" t="s">
        <v>12</v>
      </c>
    </row>
    <row r="26" spans="2:12" x14ac:dyDescent="0.25">
      <c r="B26" s="61" t="str">
        <f>+B16</f>
        <v xml:space="preserve"> 1- SEGURIDAD ACROPOLIS LTDA</v>
      </c>
      <c r="C26" s="41">
        <f>+General!I8</f>
        <v>287</v>
      </c>
      <c r="D26" s="63">
        <f>IFERROR(($C$24*(C26/$E$24)),0)</f>
        <v>0.14465725806451613</v>
      </c>
      <c r="E26" s="3">
        <f>+General!J8</f>
        <v>8.6838124054462937E-2</v>
      </c>
      <c r="F26" s="63">
        <f>IFERROR(($C$24*(E26/$F$24)),0)</f>
        <v>0.24602676174906057</v>
      </c>
      <c r="G26" s="6">
        <f>+D26+F26</f>
        <v>0.3906840198135767</v>
      </c>
    </row>
    <row r="27" spans="2:12" x14ac:dyDescent="0.25">
      <c r="B27" s="61" t="str">
        <f t="shared" ref="B27:B30" si="10">+B17</f>
        <v>2- UT NAPSEP ENVIGADO 2022</v>
      </c>
      <c r="C27" s="42">
        <f>+General!I15</f>
        <v>0</v>
      </c>
      <c r="D27" s="63">
        <f>IFERROR(($C$24*(C27/$E$24)),0)</f>
        <v>0</v>
      </c>
      <c r="E27" s="10">
        <f>+General!J15</f>
        <v>0</v>
      </c>
      <c r="F27" s="63">
        <f>IFERROR(($C$24*(E27/$F$24)),0)</f>
        <v>0</v>
      </c>
      <c r="G27" s="6">
        <f t="shared" ref="G27:G28" si="11">+D27+F27</f>
        <v>0</v>
      </c>
      <c r="L27" s="9"/>
    </row>
    <row r="28" spans="2:12" x14ac:dyDescent="0.25">
      <c r="B28" s="61" t="str">
        <f t="shared" si="10"/>
        <v>3- MIRO SEGURIDAD LTDA</v>
      </c>
      <c r="C28" s="42">
        <f>+General!I22</f>
        <v>992</v>
      </c>
      <c r="D28" s="63">
        <f>IFERROR(($C$24*(C28/$E$24)),0)</f>
        <v>0.5</v>
      </c>
      <c r="E28" s="10">
        <f>+General!J22</f>
        <v>0.17648105319338195</v>
      </c>
      <c r="F28" s="63">
        <f>IFERROR(($C$24*(E28/$F$24)),0)</f>
        <v>0.5</v>
      </c>
      <c r="G28" s="6">
        <f t="shared" si="11"/>
        <v>1</v>
      </c>
      <c r="L28" s="9"/>
    </row>
    <row r="29" spans="2:12" x14ac:dyDescent="0.25">
      <c r="B29" s="61" t="str">
        <f t="shared" si="10"/>
        <v>4- UNIÓN TEMPORAL ANDISAN ENVIGADO 2022</v>
      </c>
      <c r="C29" s="42">
        <f>+General!I28</f>
        <v>6.2</v>
      </c>
      <c r="D29" s="63">
        <f>IFERROR(($C$24*(C29/$E$24)),0)</f>
        <v>3.1250000000000002E-3</v>
      </c>
      <c r="E29" s="10">
        <f>+General!J28</f>
        <v>2.3938223938223938E-2</v>
      </c>
      <c r="F29" s="63">
        <f>IFERROR(($C$24*(E29/$F$24)),0)</f>
        <v>6.7820945945945954E-2</v>
      </c>
      <c r="G29" s="6">
        <f t="shared" ref="G29:G30" si="12">+D29+F29</f>
        <v>7.0945945945945957E-2</v>
      </c>
    </row>
    <row r="30" spans="2:12" x14ac:dyDescent="0.25">
      <c r="B30" s="61" t="str">
        <f t="shared" si="10"/>
        <v>5- VIGILANCIA SANTAFEREÑA Y CIA LTDA</v>
      </c>
      <c r="C30" s="43">
        <f>+General!I35</f>
        <v>0</v>
      </c>
      <c r="D30" s="63">
        <f>IFERROR(($C$24*(C30/$E$24)),0)</f>
        <v>0</v>
      </c>
      <c r="E30" s="10">
        <f>+General!J35</f>
        <v>0</v>
      </c>
      <c r="F30" s="63">
        <f>IFERROR(($C$24*(E30/$F$24)),0)</f>
        <v>0</v>
      </c>
      <c r="G30" s="6">
        <f t="shared" si="12"/>
        <v>0</v>
      </c>
    </row>
    <row r="31" spans="2:12" x14ac:dyDescent="0.25">
      <c r="G31" s="6"/>
    </row>
  </sheetData>
  <mergeCells count="6">
    <mergeCell ref="B2:G2"/>
    <mergeCell ref="B12:G12"/>
    <mergeCell ref="B22:G22"/>
    <mergeCell ref="I12:J12"/>
    <mergeCell ref="I14:I15"/>
    <mergeCell ref="J14:J15"/>
  </mergeCells>
  <pageMargins left="0.7" right="0.7" top="0.75" bottom="0.75" header="0.3" footer="0.3"/>
  <pageSetup paperSize="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3"/>
  <sheetViews>
    <sheetView showGridLines="0" workbookViewId="0">
      <selection activeCell="J9" sqref="J9"/>
    </sheetView>
  </sheetViews>
  <sheetFormatPr baseColWidth="10" defaultRowHeight="15" x14ac:dyDescent="0.25"/>
  <cols>
    <col min="1" max="1" width="2.28515625" customWidth="1"/>
    <col min="2" max="2" width="46.85546875" customWidth="1"/>
    <col min="3" max="3" width="13.5703125" customWidth="1"/>
    <col min="4" max="4" width="9.5703125" customWidth="1"/>
    <col min="5" max="5" width="10.7109375" customWidth="1"/>
    <col min="6" max="6" width="14" customWidth="1"/>
    <col min="7" max="7" width="17.7109375" customWidth="1"/>
    <col min="8" max="8" width="16" customWidth="1"/>
    <col min="9" max="9" width="11.7109375" customWidth="1"/>
    <col min="10" max="10" width="12.140625" customWidth="1"/>
  </cols>
  <sheetData>
    <row r="2" spans="2:10" ht="2.25" customHeight="1" x14ac:dyDescent="0.25"/>
    <row r="3" spans="2:10" ht="30.75" customHeight="1" x14ac:dyDescent="0.25">
      <c r="B3" s="65" t="s">
        <v>28</v>
      </c>
      <c r="C3" s="65">
        <v>50</v>
      </c>
      <c r="D3" s="77">
        <v>35.5</v>
      </c>
      <c r="E3" s="65">
        <v>10</v>
      </c>
      <c r="F3" s="65">
        <v>1</v>
      </c>
      <c r="G3" s="65">
        <v>3</v>
      </c>
      <c r="H3" s="65">
        <v>0.25</v>
      </c>
      <c r="I3" s="65">
        <v>0.25</v>
      </c>
      <c r="J3" s="65">
        <f>SUM(C3:I3)</f>
        <v>100</v>
      </c>
    </row>
    <row r="4" spans="2:10" s="28" customFormat="1" ht="129.75" customHeight="1" x14ac:dyDescent="0.25">
      <c r="B4" s="66" t="s">
        <v>22</v>
      </c>
      <c r="C4" s="66" t="s">
        <v>30</v>
      </c>
      <c r="D4" s="76" t="s">
        <v>31</v>
      </c>
      <c r="E4" s="66" t="s">
        <v>23</v>
      </c>
      <c r="F4" s="66" t="s">
        <v>25</v>
      </c>
      <c r="G4" s="66" t="s">
        <v>24</v>
      </c>
      <c r="H4" s="66" t="s">
        <v>26</v>
      </c>
      <c r="I4" s="66" t="s">
        <v>27</v>
      </c>
      <c r="J4" s="66" t="s">
        <v>6</v>
      </c>
    </row>
    <row r="5" spans="2:10" s="28" customFormat="1" ht="20.25" customHeight="1" x14ac:dyDescent="0.25">
      <c r="B5" s="67"/>
      <c r="C5" s="67"/>
      <c r="D5" s="64"/>
      <c r="E5" s="67"/>
      <c r="F5" s="67"/>
      <c r="G5" s="67"/>
      <c r="H5" s="67"/>
      <c r="I5" s="67"/>
      <c r="J5" s="67"/>
    </row>
    <row r="6" spans="2:10" x14ac:dyDescent="0.25">
      <c r="B6" s="34" t="str">
        <f>+Calificación!I16</f>
        <v xml:space="preserve"> 1- SEGURIDAD ACROPOLIS LTDA</v>
      </c>
      <c r="C6" s="78">
        <v>66.05</v>
      </c>
      <c r="D6" s="35">
        <v>19</v>
      </c>
      <c r="E6" s="35">
        <v>10</v>
      </c>
      <c r="F6" s="35">
        <v>1</v>
      </c>
      <c r="G6" s="44">
        <f>+Calificación!J16</f>
        <v>1.6020612410207034</v>
      </c>
      <c r="H6" s="35">
        <v>0.25</v>
      </c>
      <c r="I6" s="35"/>
      <c r="J6" s="44">
        <f t="shared" ref="J6:J9" si="0">SUM(C6:I6)</f>
        <v>97.902061241020704</v>
      </c>
    </row>
    <row r="7" spans="2:10" x14ac:dyDescent="0.25">
      <c r="B7" s="85" t="str">
        <f>+Calificación!I17</f>
        <v>2- UT NAPSEP ENVIGADO 2022</v>
      </c>
      <c r="C7" s="79"/>
      <c r="D7" s="32"/>
      <c r="E7" s="32"/>
      <c r="F7" s="32"/>
      <c r="G7" s="33">
        <f>+Calificación!J17</f>
        <v>0</v>
      </c>
      <c r="H7" s="32"/>
      <c r="I7" s="32"/>
      <c r="J7" s="33" t="s">
        <v>43</v>
      </c>
    </row>
    <row r="8" spans="2:10" x14ac:dyDescent="0.25">
      <c r="B8" s="80" t="str">
        <f>+Calificación!I18</f>
        <v>3- MIRO SEGURIDAD LTDA</v>
      </c>
      <c r="C8" s="81">
        <v>66.05</v>
      </c>
      <c r="D8" s="82">
        <v>19</v>
      </c>
      <c r="E8" s="82">
        <v>10</v>
      </c>
      <c r="F8" s="82">
        <v>1</v>
      </c>
      <c r="G8" s="83">
        <f>+Calificación!J18</f>
        <v>2.1315571333132235</v>
      </c>
      <c r="H8" s="82">
        <v>0.25</v>
      </c>
      <c r="I8" s="84"/>
      <c r="J8" s="83">
        <f>SUM(C8:I8)</f>
        <v>98.43155713331322</v>
      </c>
    </row>
    <row r="9" spans="2:10" x14ac:dyDescent="0.25">
      <c r="B9" s="30" t="str">
        <f>+Calificación!I19</f>
        <v>4- UNIÓN TEMPORAL ANDISAN ENVIGADO 2022</v>
      </c>
      <c r="C9" s="32">
        <v>66.05</v>
      </c>
      <c r="D9" s="79">
        <v>19</v>
      </c>
      <c r="E9" s="32">
        <v>10</v>
      </c>
      <c r="F9" s="32">
        <v>1</v>
      </c>
      <c r="G9" s="33">
        <f>+Calificación!J19</f>
        <v>1.1552622374998223</v>
      </c>
      <c r="H9" s="32">
        <v>0.25</v>
      </c>
      <c r="I9" s="32">
        <v>0.25</v>
      </c>
      <c r="J9" s="33">
        <f t="shared" si="0"/>
        <v>97.705262237499824</v>
      </c>
    </row>
    <row r="10" spans="2:10" x14ac:dyDescent="0.25">
      <c r="B10" s="30" t="str">
        <f>+Calificación!I20</f>
        <v>5- VIGILANCIA SANTAFEREÑA Y CIA LTDA</v>
      </c>
      <c r="C10" s="31"/>
      <c r="D10" s="31"/>
      <c r="E10" s="32"/>
      <c r="F10" s="32"/>
      <c r="G10" s="33">
        <f>+Calificación!J20</f>
        <v>0</v>
      </c>
      <c r="H10" s="32"/>
      <c r="I10" s="31"/>
      <c r="J10" s="33" t="s">
        <v>43</v>
      </c>
    </row>
    <row r="11" spans="2:10" x14ac:dyDescent="0.25">
      <c r="B11" s="29"/>
    </row>
    <row r="12" spans="2:10" x14ac:dyDescent="0.25">
      <c r="B12" s="29"/>
    </row>
    <row r="13" spans="2:10" x14ac:dyDescent="0.25">
      <c r="B13" s="29"/>
    </row>
  </sheetData>
  <pageMargins left="0.7" right="0.7" top="0.75" bottom="0.75" header="0.3" footer="0.3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General</vt:lpstr>
      <vt:lpstr>Calificación</vt:lpstr>
      <vt:lpstr>PUNTAJE TOTAL</vt:lpstr>
      <vt:lpstr>General!frmMainForm_tblFormContainer_trContentRow_tdLeftColumn_divViewProfilePerspective_tblProfileDetails_trIsGroupContentRow_tdTitleCell_rptIsGroupRepeater_rpteIsGroupConditionalElements_lnkIsGroupConditionalSpan_1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Esteven Valencia Romero - CT Compras</dc:creator>
  <cp:lastModifiedBy>Harry Alberto Gomez Nieto -  Compras</cp:lastModifiedBy>
  <cp:lastPrinted>2022-08-24T16:38:31Z</cp:lastPrinted>
  <dcterms:created xsi:type="dcterms:W3CDTF">2022-06-30T20:38:46Z</dcterms:created>
  <dcterms:modified xsi:type="dcterms:W3CDTF">2023-01-11T14:52:21Z</dcterms:modified>
</cp:coreProperties>
</file>