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650"/>
  </bookViews>
  <sheets>
    <sheet name="FORMULARIO No. 3 - BRICEÑO" sheetId="5" r:id="rId1"/>
    <sheet name="PRESUP (2)" sheetId="16" state="hidden" r:id="rId2"/>
    <sheet name="FM (2)" sheetId="17" state="hidden" r:id="rId3"/>
  </sheets>
  <externalReferences>
    <externalReference r:id="rId4"/>
    <externalReference r:id="rId5"/>
    <externalReference r:id="rId6"/>
    <externalReference r:id="rId7"/>
    <externalReference r:id="rId8"/>
    <externalReference r:id="rId9"/>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2">#REF!</definedName>
    <definedName name="_Cod1" localSheetId="1">#REF!</definedName>
    <definedName name="_Cod1">#REF!</definedName>
    <definedName name="_Fill" localSheetId="2" hidden="1">#REF!</definedName>
    <definedName name="_Fill" localSheetId="1" hidden="1">#REF!</definedName>
    <definedName name="_Fill" hidden="1">#REF!</definedName>
    <definedName name="_MA2" localSheetId="2">#REF!</definedName>
    <definedName name="_MA2" localSheetId="1">#REF!</definedName>
    <definedName name="_MA2">#REF!</definedName>
    <definedName name="_SBC1">[1]INV!$A$12:$D$15</definedName>
    <definedName name="_SBC3">[1]INV!$F$12:$I$15</definedName>
    <definedName name="_SBC5">[1]INV!$K$12:$N$15</definedName>
    <definedName name="a" localSheetId="2">#REF!</definedName>
    <definedName name="a" localSheetId="1">#REF!</definedName>
    <definedName name="a">#REF!</definedName>
    <definedName name="A_IMPRESIÓN_IM" localSheetId="2">#REF!</definedName>
    <definedName name="A_IMPRESIÓN_IM" localSheetId="1">#REF!</definedName>
    <definedName name="A_IMPRESIÓN_IM">#REF!</definedName>
    <definedName name="aa" localSheetId="2">#REF!</definedName>
    <definedName name="aa" localSheetId="1">#REF!</definedName>
    <definedName name="aa">#REF!</definedName>
    <definedName name="aaa" localSheetId="2">#REF!</definedName>
    <definedName name="aaa" localSheetId="1">#REF!</definedName>
    <definedName name="aaa">#REF!</definedName>
    <definedName name="AAC">[1]AASHTO!$A$14:$F$17</definedName>
    <definedName name="ABG">[1]AASHTO!$A$2:$F$5</definedName>
    <definedName name="admon" localSheetId="2">#REF!</definedName>
    <definedName name="admon" localSheetId="1">#REF!</definedName>
    <definedName name="admon">#REF!</definedName>
    <definedName name="_xlnm.Print_Area" localSheetId="2">'FM (2)'!$A$1:$C$54</definedName>
    <definedName name="_xlnm.Print_Area" localSheetId="0">'FORMULARIO No. 3 - BRICEÑO'!$A$1:$H$41</definedName>
    <definedName name="_xlnm.Print_Area" localSheetId="1">'PRESUP (2)'!$A$1:$H$43</definedName>
    <definedName name="_xlnm.Print_Area">#N/A</definedName>
    <definedName name="ASB">[1]AASHTO!$A$8:$F$11</definedName>
    <definedName name="Base" localSheetId="2">#REF!</definedName>
    <definedName name="Base" localSheetId="1">#REF!</definedName>
    <definedName name="Base">#REF!</definedName>
    <definedName name="CAP" localSheetId="2">#REF!</definedName>
    <definedName name="CAP" localSheetId="1">#REF!</definedName>
    <definedName name="CAP">#REF!</definedName>
    <definedName name="cd">[2]Hoja1!$C$81</definedName>
    <definedName name="Cod" localSheetId="2">#REF!</definedName>
    <definedName name="Cod" localSheetId="1">#REF!</definedName>
    <definedName name="Cod">#REF!</definedName>
    <definedName name="CODOS" localSheetId="2">#REF!</definedName>
    <definedName name="CODOS" localSheetId="1">#REF!</definedName>
    <definedName name="CODOS">#REF!</definedName>
    <definedName name="datos" localSheetId="2">#REF!</definedName>
    <definedName name="datos" localSheetId="1">#REF!</definedName>
    <definedName name="datos">#REF!</definedName>
    <definedName name="diametros" localSheetId="2">#REF!</definedName>
    <definedName name="diametros" localSheetId="1">#REF!</definedName>
    <definedName name="diametros">#REF!</definedName>
    <definedName name="ee" localSheetId="2">#REF!</definedName>
    <definedName name="ee" localSheetId="1">#REF!</definedName>
    <definedName name="ee">#REF!</definedName>
    <definedName name="Excel_BuiltIn__FilterDatabase">[3]Presupuesto_Via_distribuidora!$A$9:$H$344</definedName>
    <definedName name="Excel_BuiltIn_Print_Area">[3]Presupuesto_Via_distribuidora!$C$1:$H$344</definedName>
    <definedName name="Excel_BuiltIn_Print_Titles">[3]Presupuesto_Via_distribuidora!$A$2:$IV$8</definedName>
    <definedName name="fomulario3" localSheetId="2">#REF!</definedName>
    <definedName name="fomulario3" localSheetId="1">#REF!</definedName>
    <definedName name="fomulario3">#REF!</definedName>
    <definedName name="formularioCantidades" localSheetId="2">#REF!</definedName>
    <definedName name="formularioCantidades" localSheetId="1">#REF!</definedName>
    <definedName name="formularioCantidades">#REF!</definedName>
    <definedName name="INSU">[4]INSUMOS!$A$1:$E$65536</definedName>
    <definedName name="ITEM1" localSheetId="2">#REF!</definedName>
    <definedName name="ITEM1" localSheetId="1">#REF!</definedName>
    <definedName name="ITEM1">#REF!</definedName>
    <definedName name="ITEM2" localSheetId="2">#REF!</definedName>
    <definedName name="ITEM2" localSheetId="1">#REF!</definedName>
    <definedName name="ITEM2">#REF!</definedName>
    <definedName name="ITEM3" localSheetId="2">#REF!</definedName>
    <definedName name="ITEM3" localSheetId="1">#REF!</definedName>
    <definedName name="ITEM3">#REF!</definedName>
    <definedName name="ItemCodos" localSheetId="2">#REF!</definedName>
    <definedName name="ItemCodos" localSheetId="1">#REF!</definedName>
    <definedName name="ItemCodos">#REF!</definedName>
    <definedName name="ListaCantidad" localSheetId="2">#REF!</definedName>
    <definedName name="ListaCantidad" localSheetId="1">#REF!</definedName>
    <definedName name="ListaCantidad">#REF!</definedName>
    <definedName name="ListaItem" localSheetId="2">#REF!</definedName>
    <definedName name="ListaItem" localSheetId="1">#REF!</definedName>
    <definedName name="ListaItem">#REF!</definedName>
    <definedName name="ListaUni">[5]TOTALES!$D$7:$D$654</definedName>
    <definedName name="MaterialTub" localSheetId="2">#REF!</definedName>
    <definedName name="MaterialTub" localSheetId="1">#REF!</definedName>
    <definedName name="MaterialTub">#REF!</definedName>
    <definedName name="Norte" localSheetId="2">#REF!</definedName>
    <definedName name="Norte" localSheetId="1">#REF!</definedName>
    <definedName name="Norte">#REF!</definedName>
    <definedName name="NUEVO" localSheetId="2">#REF!</definedName>
    <definedName name="NUEVO" localSheetId="1">#REF!</definedName>
    <definedName name="NUEVO">#REF!</definedName>
    <definedName name="PPtoNorte" localSheetId="2">#REF!</definedName>
    <definedName name="PPtoNorte" localSheetId="1">#REF!</definedName>
    <definedName name="PPtoNorte">#REF!</definedName>
    <definedName name="Precio" localSheetId="2">#REF!</definedName>
    <definedName name="Precio" localSheetId="1">#REF!</definedName>
    <definedName name="Precio">#REF!</definedName>
    <definedName name="precio2" localSheetId="2">#REF!</definedName>
    <definedName name="precio2" localSheetId="1">#REF!</definedName>
    <definedName name="precio2">#REF!</definedName>
    <definedName name="PrecioS" localSheetId="2">#REF!</definedName>
    <definedName name="PrecioS" localSheetId="1">#REF!</definedName>
    <definedName name="PrecioS">#REF!</definedName>
    <definedName name="PRINT_AREA">#N/A</definedName>
    <definedName name="PRINT_AREA_MI">#N/A</definedName>
    <definedName name="PRINT_TITLES">#N/A</definedName>
    <definedName name="PRINT_TITLES_MI">#N/A</definedName>
    <definedName name="RESU" localSheetId="2">#REF!</definedName>
    <definedName name="RESU" localSheetId="1">#REF!</definedName>
    <definedName name="RESU">#REF!</definedName>
    <definedName name="SUBA">'[6]SUB APU'!$A$1:$D$65536</definedName>
    <definedName name="SUELLEN" localSheetId="2">#REF!</definedName>
    <definedName name="SUELLEN" localSheetId="1">#REF!</definedName>
    <definedName name="SUELLEN">#REF!</definedName>
    <definedName name="suma">[2]Hoja1!$F$60</definedName>
    <definedName name="_xlnm.Print_Titles" localSheetId="2">'FM (2)'!$1:$5</definedName>
    <definedName name="_xlnm.Print_Titles" localSheetId="0">'FORMULARIO No. 3 - BRICEÑO'!$1:$7</definedName>
    <definedName name="_xlnm.Print_Titles" localSheetId="1">'PRESUP (2)'!$1:$7</definedName>
    <definedName name="Títulos_a_imprimir_IM" localSheetId="2">#REF!</definedName>
    <definedName name="Títulos_a_imprimir_IM" localSheetId="1">#REF!</definedName>
    <definedName name="Títulos_a_imprimir_IM">#REF!</definedName>
    <definedName name="vas" localSheetId="2">#REF!</definedName>
    <definedName name="vas" localSheetId="1">#REF!</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s>
  <calcPr calcId="145621"/>
</workbook>
</file>

<file path=xl/calcChain.xml><?xml version="1.0" encoding="utf-8"?>
<calcChain xmlns="http://schemas.openxmlformats.org/spreadsheetml/2006/main">
  <c r="E28" i="16" l="1"/>
  <c r="G8" i="17" l="1"/>
  <c r="F29" i="17" s="1"/>
  <c r="H23" i="16"/>
  <c r="E76" i="17"/>
  <c r="J73" i="17"/>
  <c r="H73" i="17"/>
  <c r="G72" i="17"/>
  <c r="E72" i="17"/>
  <c r="J71" i="17"/>
  <c r="E71" i="17"/>
  <c r="G71" i="17" s="1"/>
  <c r="H71" i="17" s="1"/>
  <c r="J70" i="17"/>
  <c r="E70" i="17"/>
  <c r="G70" i="17" s="1"/>
  <c r="H70" i="17" s="1"/>
  <c r="E69" i="17"/>
  <c r="G69" i="17" s="1"/>
  <c r="J68" i="17"/>
  <c r="E68" i="17"/>
  <c r="G68" i="17" s="1"/>
  <c r="H68" i="17" s="1"/>
  <c r="J67" i="17"/>
  <c r="E67" i="17"/>
  <c r="G67" i="17" s="1"/>
  <c r="H67" i="17" s="1"/>
  <c r="E66" i="17"/>
  <c r="G66" i="17" s="1"/>
  <c r="D66" i="17"/>
  <c r="D72" i="17" s="1"/>
  <c r="J72" i="17" s="1"/>
  <c r="E65" i="17"/>
  <c r="G65" i="17" s="1"/>
  <c r="E64" i="17"/>
  <c r="G64" i="17" s="1"/>
  <c r="D64" i="17"/>
  <c r="D65" i="17" s="1"/>
  <c r="J63" i="17"/>
  <c r="E63" i="17"/>
  <c r="G63" i="17" s="1"/>
  <c r="H63" i="17" s="1"/>
  <c r="B54" i="17"/>
  <c r="B51" i="17"/>
  <c r="F46" i="17"/>
  <c r="C20" i="17"/>
  <c r="D20" i="17" s="1"/>
  <c r="C7" i="17"/>
  <c r="A4" i="17"/>
  <c r="A3" i="17"/>
  <c r="N33" i="16"/>
  <c r="M33" i="16"/>
  <c r="O32" i="16"/>
  <c r="O31" i="16"/>
  <c r="O30" i="16"/>
  <c r="H28" i="16"/>
  <c r="G27" i="16"/>
  <c r="H27" i="16" s="1"/>
  <c r="H26" i="16"/>
  <c r="G25" i="16"/>
  <c r="H25" i="16" s="1"/>
  <c r="G24" i="16"/>
  <c r="H24" i="16" s="1"/>
  <c r="G22" i="16"/>
  <c r="H22" i="16" s="1"/>
  <c r="J18" i="16"/>
  <c r="H18" i="16" s="1"/>
  <c r="H13" i="16"/>
  <c r="H12" i="16"/>
  <c r="M11" i="16"/>
  <c r="H11" i="16"/>
  <c r="N10" i="16"/>
  <c r="O10" i="16" s="1"/>
  <c r="M10" i="16"/>
  <c r="H10" i="16"/>
  <c r="N9" i="16"/>
  <c r="O9" i="16" s="1"/>
  <c r="P9" i="16" s="1"/>
  <c r="M9" i="16"/>
  <c r="J66" i="17" l="1"/>
  <c r="D69" i="17"/>
  <c r="J69" i="17" s="1"/>
  <c r="H72" i="17"/>
  <c r="J14" i="16"/>
  <c r="O33" i="16"/>
  <c r="N11" i="16"/>
  <c r="I13" i="16"/>
  <c r="I14" i="16" s="1"/>
  <c r="F24" i="17"/>
  <c r="I24" i="17" s="1"/>
  <c r="F28" i="17"/>
  <c r="F30" i="17"/>
  <c r="H14" i="16"/>
  <c r="H66" i="17"/>
  <c r="J65" i="17"/>
  <c r="H65" i="17"/>
  <c r="F23" i="17"/>
  <c r="F25" i="17"/>
  <c r="F27" i="17"/>
  <c r="H69" i="17"/>
  <c r="H64" i="17"/>
  <c r="J64" i="17"/>
  <c r="H29" i="16"/>
  <c r="O11" i="16"/>
  <c r="P10" i="16"/>
  <c r="H74" i="17" l="1"/>
  <c r="H76" i="17" s="1"/>
  <c r="H16" i="16"/>
  <c r="H19" i="16" s="1"/>
  <c r="H30" i="16" s="1"/>
  <c r="E11" i="17" s="1"/>
  <c r="D8" i="17"/>
  <c r="C25" i="17" s="1"/>
  <c r="H25" i="17" s="1"/>
  <c r="I25" i="17" s="1"/>
  <c r="F45" i="17" l="1"/>
  <c r="G46" i="17" s="1"/>
  <c r="F26" i="17" s="1"/>
  <c r="C26" i="17" s="1"/>
  <c r="H26" i="17" s="1"/>
  <c r="I26" i="17" s="1"/>
  <c r="C27" i="17"/>
  <c r="H27" i="17" s="1"/>
  <c r="I27" i="17" s="1"/>
  <c r="H7" i="17"/>
  <c r="C29" i="17"/>
  <c r="H29" i="17" s="1"/>
  <c r="I29" i="17" s="1"/>
  <c r="H20" i="17"/>
  <c r="C24" i="17"/>
  <c r="H24" i="17" s="1"/>
  <c r="C28" i="17"/>
  <c r="H28" i="17" s="1"/>
  <c r="I28" i="17" s="1"/>
  <c r="E8" i="17"/>
  <c r="F11" i="17" s="1"/>
  <c r="F12" i="17" s="1"/>
  <c r="C30" i="17"/>
  <c r="H30" i="17" s="1"/>
  <c r="I30" i="17" s="1"/>
  <c r="C23" i="17"/>
  <c r="H31" i="16"/>
  <c r="H23" i="17" l="1"/>
  <c r="I23" i="17" s="1"/>
  <c r="I10" i="16"/>
  <c r="I11" i="16" s="1"/>
  <c r="E12" i="17"/>
  <c r="H32" i="16"/>
  <c r="N13" i="16" l="1"/>
  <c r="O14" i="16" s="1"/>
  <c r="E13" i="17"/>
  <c r="F8" i="17"/>
  <c r="M17" i="16"/>
  <c r="O13" i="16" l="1"/>
  <c r="F37" i="17"/>
  <c r="C37" i="17" s="1"/>
  <c r="H37" i="17" s="1"/>
  <c r="F40" i="17"/>
  <c r="C40" i="17" s="1"/>
  <c r="F36" i="17"/>
  <c r="F35" i="17"/>
  <c r="C35" i="17" s="1"/>
  <c r="F38" i="17"/>
  <c r="C38" i="17" s="1"/>
  <c r="H38" i="17" s="1"/>
  <c r="F39" i="17"/>
  <c r="C39" i="17" s="1"/>
  <c r="H39" i="17" s="1"/>
  <c r="H35" i="17" l="1"/>
  <c r="F41" i="17"/>
  <c r="C36" i="17"/>
  <c r="H36" i="17" s="1"/>
  <c r="C41" i="17" l="1"/>
  <c r="F31" i="17" l="1"/>
  <c r="C31" i="17" s="1"/>
  <c r="H31" i="17" l="1"/>
  <c r="C32" i="17"/>
  <c r="C43" i="17" s="1"/>
  <c r="C45" i="17" l="1"/>
  <c r="C46" i="17" s="1"/>
  <c r="H43" i="17"/>
  <c r="I43" i="17" s="1"/>
  <c r="I31" i="17"/>
  <c r="H45" i="17" l="1"/>
</calcChain>
</file>

<file path=xl/sharedStrings.xml><?xml version="1.0" encoding="utf-8"?>
<sst xmlns="http://schemas.openxmlformats.org/spreadsheetml/2006/main" count="222" uniqueCount="149">
  <si>
    <t>GOBERNACIÓN DE ANTIOQUIA</t>
  </si>
  <si>
    <t>PLAZO</t>
  </si>
  <si>
    <t>Salario Básico</t>
  </si>
  <si>
    <t>Prestaciones Sociales</t>
  </si>
  <si>
    <t>Prima anual</t>
  </si>
  <si>
    <t>Interés a las cesantías</t>
  </si>
  <si>
    <t>Vacaciones anuales</t>
  </si>
  <si>
    <t>EPS</t>
  </si>
  <si>
    <t>Pensiones (AFP)</t>
  </si>
  <si>
    <t>Subsidio familiar</t>
  </si>
  <si>
    <t>Sena</t>
  </si>
  <si>
    <t>ICBF</t>
  </si>
  <si>
    <t>Subtotal 1</t>
  </si>
  <si>
    <t>Costos Indirectos</t>
  </si>
  <si>
    <t>Estampilla PRODESARROLLO (6/1000)</t>
  </si>
  <si>
    <t>Estampilla Pro Hospitalaria (1%)</t>
  </si>
  <si>
    <t>Estampilla Politécnico Colombiano Jaime Isaza Cadavid 4/1000</t>
  </si>
  <si>
    <t>Subtotal 2</t>
  </si>
  <si>
    <t>SALARIO CON FACTOR PRESTACIONAL</t>
  </si>
  <si>
    <t>PRESUPUESTO OFICIAL</t>
  </si>
  <si>
    <t>ITEM</t>
  </si>
  <si>
    <t>A</t>
  </si>
  <si>
    <t>COSTOS DIRECTOS DE PERSONAL</t>
  </si>
  <si>
    <t>Personal Profesional:</t>
  </si>
  <si>
    <t>SUBTOTAL COSTOS DE PERSONAL</t>
  </si>
  <si>
    <t xml:space="preserve">COSTOS DE PERSONAL CON FM </t>
  </si>
  <si>
    <t>TOTAL COSTOS DIRECTOS DE PERSONAL (A)</t>
  </si>
  <si>
    <t>B</t>
  </si>
  <si>
    <t>OTROS COSTOS DIRECTOS</t>
  </si>
  <si>
    <t>SUBTOTAL OTROS COSTOS DIRECTOS (B)</t>
  </si>
  <si>
    <t>VALOR BÁSICO (A + B)</t>
  </si>
  <si>
    <t>VALOR TOTAL DE LA INTERVENTORÍA</t>
  </si>
  <si>
    <t>OBSERVACIONES:</t>
  </si>
  <si>
    <t>DEPARTAMENTO DE ANTIOQUIA</t>
  </si>
  <si>
    <t>SUELDO O TARIFA MENSUAL</t>
  </si>
  <si>
    <t>VALOR PARCIAL ($)</t>
  </si>
  <si>
    <t xml:space="preserve">SECRETARÍA DE INFRAESTRUCTURA FÍSICA </t>
  </si>
  <si>
    <t xml:space="preserve">NOMINA </t>
  </si>
  <si>
    <t>NOMINA CON FM</t>
  </si>
  <si>
    <t xml:space="preserve">VR TOTAL CTTO </t>
  </si>
  <si>
    <t>COSTOS CALCULADOS</t>
  </si>
  <si>
    <t xml:space="preserve">Cesantía anual </t>
  </si>
  <si>
    <t>COSTO DIRECTO</t>
  </si>
  <si>
    <t xml:space="preserve">VR IVA </t>
  </si>
  <si>
    <t xml:space="preserve">VR TOTAL </t>
  </si>
  <si>
    <t xml:space="preserve"> ARP 6,96 % NORMAL</t>
  </si>
  <si>
    <t>V/R MES</t>
  </si>
  <si>
    <t>Costos oficina (arrendamiento oficina central, administración y servicios públicos)</t>
  </si>
  <si>
    <t>Seguro oficina central</t>
  </si>
  <si>
    <t>Papelería de la oficina del consultor para uso del proyecto( cafetería y otros gastos funcionamiento</t>
  </si>
  <si>
    <t>Personal Administrativo y técnico no facturable</t>
  </si>
  <si>
    <t>Asesoría contable y tributaria (revisoría fiscal)</t>
  </si>
  <si>
    <t xml:space="preserve">Otros gastos bancarios </t>
  </si>
  <si>
    <t>Equipo de oficina para uso del proyecto y actualizaciones de software</t>
  </si>
  <si>
    <t>Capacitaciones, seguridad industrial  y ocupacional y publicaciones del PROYECTO</t>
  </si>
  <si>
    <t xml:space="preserve">Pólizas </t>
  </si>
  <si>
    <t>Subtotal 3</t>
  </si>
  <si>
    <t xml:space="preserve">Costos Impuestos </t>
  </si>
  <si>
    <t>Subtotal 4</t>
  </si>
  <si>
    <t>Subtotal   1+2+3+4+5</t>
  </si>
  <si>
    <t>FIJO</t>
  </si>
  <si>
    <t>No. CONTRATOS</t>
  </si>
  <si>
    <t>VR INCLUIDO FM</t>
  </si>
  <si>
    <t>Factor Multiplicador ajustado a dos cifras decimales</t>
  </si>
  <si>
    <t>PERSONAL</t>
  </si>
  <si>
    <t>CANTIDAD</t>
  </si>
  <si>
    <t xml:space="preserve">SALARIOS </t>
  </si>
  <si>
    <t>FACTOR PRESTACIONAL:EPS, AFP, PARAFISCALES</t>
  </si>
  <si>
    <t>ARL</t>
  </si>
  <si>
    <t>TOTAL FACTOR PRESTACIONAL</t>
  </si>
  <si>
    <t>Gerente General</t>
  </si>
  <si>
    <t>Coordinadores</t>
  </si>
  <si>
    <t>Secretaria</t>
  </si>
  <si>
    <t>Mensajero</t>
  </si>
  <si>
    <t>Ingenieros</t>
  </si>
  <si>
    <t>Contador</t>
  </si>
  <si>
    <t>Abogado</t>
  </si>
  <si>
    <t>DESCRIPCION</t>
  </si>
  <si>
    <t>COSTO 
EN S.M.M.L.V</t>
  </si>
  <si>
    <t>UTILIZADO EN EL CÁLCULO</t>
  </si>
  <si>
    <t>Ver cuadro Personal</t>
  </si>
  <si>
    <t>Otros gastos bancarios</t>
  </si>
  <si>
    <t>Equipos de oficina y actualizaciones de software</t>
  </si>
  <si>
    <t>Capacitaciones, seguridad industrial y publicaciones</t>
  </si>
  <si>
    <t>Director Tecnico</t>
  </si>
  <si>
    <t>Director Admon-Financiero</t>
  </si>
  <si>
    <t>Auxiliares Admon</t>
  </si>
  <si>
    <t>Conductor Con Vehiculo</t>
  </si>
  <si>
    <t>Ver hoja PÓLIZAS</t>
  </si>
  <si>
    <t>UNIDAD</t>
  </si>
  <si>
    <t xml:space="preserve">CANTIDAD </t>
  </si>
  <si>
    <t>DEDICACIÓN MENSUAL  (%)</t>
  </si>
  <si>
    <t>DURACIÓN (meses)</t>
  </si>
  <si>
    <t>DESCRIPCIÓN</t>
  </si>
  <si>
    <t>Persona</t>
  </si>
  <si>
    <t>Unidad</t>
  </si>
  <si>
    <t>Factor Multiplicador  (FM)</t>
  </si>
  <si>
    <t>Gastos de Transporte, Alquiler de equipos y Otros:</t>
  </si>
  <si>
    <t>Elaboró:</t>
  </si>
  <si>
    <t>1.1</t>
  </si>
  <si>
    <t>1.2</t>
  </si>
  <si>
    <t>Director de Interventoria</t>
  </si>
  <si>
    <t>Gastos de viaje</t>
  </si>
  <si>
    <t>2.1</t>
  </si>
  <si>
    <t>3.1</t>
  </si>
  <si>
    <r>
      <rPr>
        <b/>
        <sz val="11"/>
        <rFont val="Arial"/>
        <family val="2"/>
      </rPr>
      <t xml:space="preserve">1. </t>
    </r>
    <r>
      <rPr>
        <sz val="11"/>
        <rFont val="Arial"/>
        <family val="2"/>
      </rPr>
      <t xml:space="preserve"> Para la determinación de las tarifas unitarias correspondientes a "OTROS COSTOS DIRECTOS", se entiende que el oferente incluyó todas las variables que inciden en su cálculo y además el porcentaje de honorarios que haya establecido dentro de su Factor Multiplicador.</t>
    </r>
  </si>
  <si>
    <r>
      <rPr>
        <b/>
        <sz val="11"/>
        <rFont val="Arial"/>
        <family val="2"/>
      </rPr>
      <t>2.</t>
    </r>
    <r>
      <rPr>
        <sz val="11"/>
        <rFont val="Arial"/>
        <family val="2"/>
      </rPr>
      <t xml:space="preserve"> Los costos de personal se reembolsarán según la dedicación efectiva que hubiere tenido en la ejecución de los trabajos.</t>
    </r>
  </si>
  <si>
    <t>Estimado</t>
  </si>
  <si>
    <t>Estampilla Prodesarrollo Institución Educativa de Envigado  4/1000</t>
  </si>
  <si>
    <t>FACTOR MULTIPLICADOR OFICIAL</t>
  </si>
  <si>
    <t>acta</t>
  </si>
  <si>
    <t>amortización</t>
  </si>
  <si>
    <t xml:space="preserve">Neto a pagar </t>
  </si>
  <si>
    <t>valor acta con IVA</t>
  </si>
  <si>
    <t>SALARIO AÑO 2015</t>
  </si>
  <si>
    <t>Impuesto del 4/1000 (50%)</t>
  </si>
  <si>
    <t>Gastos de Alojamiento, transporte  y alimentación se reconoceran según su costo real y contra factura.</t>
  </si>
  <si>
    <t>Estampilla para el Bienestar del Adulto Mayor (2%)</t>
  </si>
  <si>
    <t>aumento 3,66%</t>
  </si>
  <si>
    <t>Impresora oficina (Una sola vez)</t>
  </si>
  <si>
    <r>
      <rPr>
        <b/>
        <sz val="11"/>
        <rFont val="Arial"/>
        <family val="2"/>
      </rPr>
      <t xml:space="preserve">3. </t>
    </r>
    <r>
      <rPr>
        <sz val="11"/>
        <rFont val="Arial"/>
        <family val="2"/>
      </rPr>
      <t>El valor a pagar en el item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previamentre entre las partes, a saber: Interventor y Supervisor. En todo caso solo se reconocerá hasta el valor establecido en el presente formulario. Se pagará contra factura.</t>
    </r>
  </si>
  <si>
    <t>4, Los demás valores subrayados, corresponden a montos estimados  con los cuales se atenderán las actividades correspondientes, las cuales se reembolsarán según su costo real, previa presentación de la factura. En todo caso solo se reconocerá hasta el valor establecido en el presente formulario.</t>
  </si>
  <si>
    <t xml:space="preserve">Residente de interventoria </t>
  </si>
  <si>
    <t xml:space="preserve"> GERENCIA DE SERVICIOS PUBLICOS</t>
  </si>
  <si>
    <t>IVA (19%)</t>
  </si>
  <si>
    <t xml:space="preserve"> Honorarios ó Utilidad (10% de (1+2+3+4)) </t>
  </si>
  <si>
    <t>Secretaria y mensajero?</t>
  </si>
  <si>
    <t>Tecnólogo (SUMINISTROS)</t>
  </si>
  <si>
    <t>CONCURSO DE MERITOS No. CON-37-03-2017</t>
  </si>
  <si>
    <t>Profesional PAP-PDA</t>
  </si>
  <si>
    <t>INTERVENTORÍA ADMINISTRATIVA, TECNICA, AMBIENTAL, LEGAL Y FINANCIERA A LA CONSTRUCCIÓN DE OBRAS BRICEÑO - CORREGIMIENTO LAS AURAS.</t>
  </si>
  <si>
    <t>GRUPO I; INTERVENTORÍA ADMINISTRATIVA, TECNICA, AMBIENTAL, LEGAL Y FINANCIERA A LA CONSTRUCCIÓN DEL PLAN MAESTRO DE ALCANTARILLADO MUNICIPIO DE BRICEÑO - CORREGIMIENTO LAS AURAS.</t>
  </si>
  <si>
    <t>Fotocopias, edicion informes, registros fotográficos entre otros (Municipio de Briceño)</t>
  </si>
  <si>
    <t>Comunicaciones (Telefono, Fax, Celular, Internet, Etc) mensual   (Municipio de Briceño)</t>
  </si>
  <si>
    <t>Tarifa alquiler de equipo de oficina para uso del proyecto: 1 equipo de cómputo, muebles y enseres de oficina  (Municipio de Briceño)</t>
  </si>
  <si>
    <t>Oficina de campo (alqulier y pago de servicios públicos)  (Municipio de Briceño)</t>
  </si>
  <si>
    <t>Ensayos de laboratorio según la necesidad  (Municipio de Briceño)</t>
  </si>
  <si>
    <t>Javier Madrid.</t>
  </si>
  <si>
    <t>FECHA:Julio de 2018</t>
  </si>
  <si>
    <t xml:space="preserve">Tecnólogo social de interventoría </t>
  </si>
  <si>
    <t xml:space="preserve">Motos.  Alquiler modelo 2010 o superior  - tarifa de alquiler </t>
  </si>
  <si>
    <t>1.3</t>
  </si>
  <si>
    <t>1.4</t>
  </si>
  <si>
    <t xml:space="preserve">Tecnólogo socio - ambiental de interventoría </t>
  </si>
  <si>
    <t>CONCURSO DE MERITOS No. CON-37-01-2019</t>
  </si>
  <si>
    <t>GRUPO II: "INTERVENTORÍA ADMINISTRATIVA, TÉCNICA, AMBIENTAL, LEGAL Y FINANCIERA AL MEJORAMIENTO Y OPTIMIZACIÓN DE ACUEDUCTO MULTIVEREDAL LAS AURAS – MUNICIPIO DE BRICEÑO – ANTIOQUIA".</t>
  </si>
  <si>
    <t xml:space="preserve">INTERVENTORÍA ADMINISTRATIVA, TECNICA, AMBIENTAL, LEGAL Y FINANCIERA A LA CONSTRUCCIÓN DE OBRAS </t>
  </si>
  <si>
    <t>FORMULARIO No. 3 - GRUPO II</t>
  </si>
  <si>
    <t xml:space="preserve"> GERENCIA DE SERVICIOS PUBLICOS - GRUPO II BRICEÑO</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</si>
</sst>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1" formatCode="_(* #,##0_);_(* \(#,##0\);_(* &quot;-&quot;_);_(@_)"/>
    <numFmt numFmtId="44" formatCode="_(&quot;$&quot;\ * #,##0.00_);_(&quot;$&quot;\ * \(#,##0.00\);_(&quot;$&quot;\ * &quot;-&quot;??_);_(@_)"/>
    <numFmt numFmtId="43" formatCode="_(* #,##0.00_);_(* \(#,##0.00\);_(* &quot;-&quot;??_);_(@_)"/>
    <numFmt numFmtId="164" formatCode="_-* #,##0.00\ _€_-;\-* #,##0.00\ _€_-;_-* &quot;-&quot;??\ _€_-;_-@_-"/>
    <numFmt numFmtId="165" formatCode="0.000%"/>
    <numFmt numFmtId="166" formatCode="&quot;$&quot;\ #,##0"/>
    <numFmt numFmtId="167" formatCode="&quot;$&quot;\ #,##0.0000"/>
    <numFmt numFmtId="168" formatCode="&quot;$&quot;\ #,##0.00000"/>
    <numFmt numFmtId="169" formatCode="#,##0.0"/>
    <numFmt numFmtId="170" formatCode="_-* #,##0.00\ _$_-;\-* #,##0.00\ _$_-;_-* &quot;-&quot;??\ _$_-;_-@_-"/>
    <numFmt numFmtId="171" formatCode="_(* #,##0_);_(* \(#,##0\);_(* &quot;-&quot;??_);_(@_)"/>
    <numFmt numFmtId="172" formatCode="&quot;$&quot;\ #,##0.000"/>
    <numFmt numFmtId="173" formatCode="_-* #,##0.00\ &quot;$&quot;_-;\-* #,##0.00\ &quot;$&quot;_-;_-* &quot;-&quot;??\ &quot;$&quot;_-;_-@_-"/>
    <numFmt numFmtId="174" formatCode="_(&quot;$&quot;\ * #,##0_);_(&quot;$&quot;\ * \(#,##0\);_(&quot;$&quot;\ * &quot;-&quot;??_);_(@_)"/>
    <numFmt numFmtId="175" formatCode="##0"/>
    <numFmt numFmtId="176" formatCode="0.000"/>
    <numFmt numFmtId="177" formatCode="0.0000"/>
    <numFmt numFmtId="178" formatCode="_-* #,##0\ _P_t_s_-;\-* #,##0\ _P_t_s_-;_-* &quot;-&quot;??\ _P_t_s_-;_-@_-"/>
    <numFmt numFmtId="179" formatCode="0.00%;\-0.00%;&quot;&quot;"/>
    <numFmt numFmtId="180" formatCode="_(&quot;$&quot;* #,##0_);_(&quot;$&quot;* \(#,##0\);_(&quot;$&quot;* &quot;-&quot;_);_(@_)"/>
    <numFmt numFmtId="181" formatCode="_(&quot;$&quot;* #,##0.00_);_(&quot;$&quot;* \(#,##0.00\);_(&quot;$&quot;* &quot;-&quot;??_);_(@_)"/>
    <numFmt numFmtId="182" formatCode="&quot;$&quot;#,##0\ ;\(&quot;$&quot;#,##0\)"/>
    <numFmt numFmtId="183" formatCode="\$#,##0\ ;&quot;($&quot;#,##0\)"/>
    <numFmt numFmtId="184" formatCode="\(0%\)"/>
    <numFmt numFmtId="185" formatCode="_ [$€-2]\ * #,##0.00_ ;_ [$€-2]\ * \-#,##0.00_ ;_ [$€-2]\ * &quot;-&quot;??_ "/>
    <numFmt numFmtId="186" formatCode=";;"/>
    <numFmt numFmtId="187" formatCode="d\ \d\e\ mmmm\ \d\e\ yyyy"/>
    <numFmt numFmtId="188" formatCode="0%;\-0%;&quot;&quot;"/>
    <numFmt numFmtId="189" formatCode="#0&quot;.&quot;000&quot;´&quot;000&quot;.&quot;000"/>
    <numFmt numFmtId="190" formatCode="##0&quot;.&quot;000"/>
    <numFmt numFmtId="191" formatCode="_ * #,##0.00_ ;_ * \-#,##0.00_ ;_ * &quot;-&quot;??_ ;_ @_ "/>
    <numFmt numFmtId="192" formatCode="0.0"/>
    <numFmt numFmtId="193" formatCode="##0&quot;´&quot;000&quot;.&quot;000"/>
    <numFmt numFmtId="194" formatCode="_([$$-240A]\ * #,##0.00_);_([$$-240A]\ * \(#,##0.00\);_([$$-240A]\ * \-??_);_(@_)"/>
    <numFmt numFmtId="195" formatCode="_ * #,##0.000_ ;_ * \-#,##0.000_ ;_ * \-??_ ;_ @_ "/>
    <numFmt numFmtId="196" formatCode="0.0%;\-0.0%;&quot;&quot;"/>
    <numFmt numFmtId="197" formatCode="#,##0.000"/>
    <numFmt numFmtId="198" formatCode="_(* #,##0.00_);_(* \(#,##0.00\);_(* \-??_);_(@_)"/>
    <numFmt numFmtId="199" formatCode="_ * #,##0.00_ ;_ * \-#,##0.00_ ;_ * \-??_ ;_ @_ "/>
    <numFmt numFmtId="200" formatCode="_ &quot;$&quot;\ * #,##0.00_ ;_ &quot;$&quot;\ * \-#,##0.00_ ;_ &quot;$&quot;\ * &quot;-&quot;??_ ;_ @_ "/>
    <numFmt numFmtId="201" formatCode="_ &quot;$&quot;\ * #,##0_ ;_ &quot;$&quot;\ * \-#,##0_ ;_ &quot;$&quot;\ * &quot;-&quot;??_ ;_ @_ "/>
    <numFmt numFmtId="202" formatCode="#0&quot;.&quot;"/>
    <numFmt numFmtId="203" formatCode="[$$-240A]\ #,##0"/>
  </numFmts>
  <fonts count="57">
    <font>
      <sz val="11"/>
      <color theme="1"/>
      <name val="Calibri"/>
      <family val="2"/>
      <scheme val="minor"/>
    </font>
    <font>
      <sz val="10"/>
      <name val="Arial"/>
      <family val="2"/>
    </font>
    <font>
      <b/>
      <sz val="14"/>
      <name val="Arial"/>
      <family val="2"/>
    </font>
    <font>
      <sz val="9"/>
      <color indexed="8"/>
      <name val="Calibri"/>
      <family val="2"/>
    </font>
    <font>
      <b/>
      <sz val="12"/>
      <name val="Arial"/>
      <family val="2"/>
    </font>
    <font>
      <b/>
      <sz val="11"/>
      <name val="Arial"/>
      <family val="2"/>
    </font>
    <font>
      <b/>
      <sz val="10"/>
      <name val="Arial"/>
      <family val="2"/>
    </font>
    <font>
      <sz val="11"/>
      <color indexed="8"/>
      <name val="Calibri"/>
      <family val="2"/>
    </font>
    <font>
      <sz val="10"/>
      <color indexed="8"/>
      <name val="Arial"/>
      <family val="2"/>
    </font>
    <font>
      <sz val="8"/>
      <color indexed="8"/>
      <name val="Arial"/>
      <family val="2"/>
    </font>
    <font>
      <u/>
      <sz val="10"/>
      <color indexed="8"/>
      <name val="Arial"/>
      <family val="2"/>
    </font>
    <font>
      <u/>
      <sz val="10"/>
      <name val="Arial"/>
      <family val="2"/>
    </font>
    <font>
      <sz val="11"/>
      <name val="Arial"/>
      <family val="2"/>
    </font>
    <font>
      <b/>
      <sz val="16"/>
      <name val="Arial"/>
      <family val="2"/>
    </font>
    <font>
      <sz val="8"/>
      <name val="Arial"/>
      <family val="2"/>
    </font>
    <font>
      <sz val="10"/>
      <name val="Arial"/>
      <family val="2"/>
    </font>
    <font>
      <sz val="11"/>
      <color theme="1"/>
      <name val="Calibri"/>
      <family val="2"/>
      <scheme val="minor"/>
    </font>
    <font>
      <sz val="10"/>
      <color rgb="FFFF0000"/>
      <name val="Arial"/>
      <family val="2"/>
    </font>
    <font>
      <sz val="10"/>
      <color theme="1"/>
      <name val="Arial"/>
      <family val="2"/>
    </font>
    <font>
      <sz val="11"/>
      <color rgb="FFFF0000"/>
      <name val="Arial"/>
      <family val="2"/>
    </font>
    <font>
      <sz val="12"/>
      <name val="Arial"/>
      <family val="2"/>
    </font>
    <font>
      <b/>
      <u/>
      <sz val="10"/>
      <name val="Arial"/>
      <family val="2"/>
    </font>
    <font>
      <sz val="9"/>
      <color indexed="8"/>
      <name val="Arial"/>
      <family val="2"/>
    </font>
    <font>
      <sz val="11"/>
      <color theme="1"/>
      <name val="Arial"/>
      <family val="2"/>
    </font>
    <font>
      <b/>
      <sz val="9"/>
      <name val="Arial"/>
      <family val="2"/>
    </font>
    <font>
      <b/>
      <sz val="11"/>
      <color theme="1"/>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Arial"/>
      <family val="2"/>
    </font>
    <font>
      <sz val="10"/>
      <color indexed="24"/>
      <name val="Modern"/>
      <family val="3"/>
      <charset val="255"/>
    </font>
    <font>
      <sz val="12"/>
      <color indexed="24"/>
      <name val="Arial"/>
      <family val="2"/>
    </font>
    <font>
      <b/>
      <sz val="11"/>
      <color indexed="56"/>
      <name val="Calibri"/>
      <family val="2"/>
    </font>
    <font>
      <sz val="11"/>
      <color indexed="62"/>
      <name val="Calibri"/>
      <family val="2"/>
    </font>
    <font>
      <i/>
      <sz val="11"/>
      <color indexed="23"/>
      <name val="Calibri"/>
      <family val="2"/>
    </font>
    <font>
      <sz val="1"/>
      <color indexed="8"/>
      <name val="Courier"/>
      <family val="3"/>
    </font>
    <font>
      <b/>
      <sz val="10"/>
      <color indexed="24"/>
      <name val="Modern"/>
      <family val="3"/>
      <charset val="255"/>
    </font>
    <font>
      <sz val="8"/>
      <color indexed="24"/>
      <name val="Arial"/>
      <family val="2"/>
    </font>
    <font>
      <u/>
      <sz val="10"/>
      <color theme="10"/>
      <name val="Arial"/>
      <family val="2"/>
    </font>
    <font>
      <sz val="12"/>
      <color indexed="8"/>
      <name val="Arial"/>
      <family val="2"/>
    </font>
    <font>
      <sz val="11"/>
      <color indexed="60"/>
      <name val="Calibri"/>
      <family val="2"/>
    </font>
    <font>
      <sz val="12"/>
      <color theme="1"/>
      <name val="Arial"/>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1"/>
      <name val="Phinster"/>
    </font>
    <font>
      <sz val="10"/>
      <color rgb="FF7030A0"/>
      <name val="Arial"/>
      <family val="2"/>
    </font>
    <font>
      <sz val="14"/>
      <name val="Arial"/>
      <family val="2"/>
    </font>
    <font>
      <sz val="16"/>
      <name val="Arial"/>
      <family val="2"/>
    </font>
    <font>
      <b/>
      <sz val="12"/>
      <color rgb="FFFF0000"/>
      <name val="Arial"/>
      <family val="2"/>
    </font>
  </fonts>
  <fills count="54">
    <fill>
      <patternFill patternType="none"/>
    </fill>
    <fill>
      <patternFill patternType="gray125"/>
    </fill>
    <fill>
      <patternFill patternType="solid">
        <fgColor indexed="5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rgb="FFFF0000"/>
        <bgColor indexed="64"/>
      </patternFill>
    </fill>
    <fill>
      <patternFill patternType="solid">
        <fgColor rgb="FF00B0F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double">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s>
  <cellStyleXfs count="3739">
    <xf numFmtId="0" fontId="0" fillId="0" borderId="0"/>
    <xf numFmtId="43" fontId="16"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0" fontId="1" fillId="0" borderId="0"/>
    <xf numFmtId="0" fontId="16" fillId="0" borderId="0"/>
    <xf numFmtId="0" fontId="15" fillId="0" borderId="0"/>
    <xf numFmtId="9" fontId="16" fillId="0" borderId="0" applyFont="0" applyFill="0" applyBorder="0" applyAlignment="0" applyProtection="0"/>
    <xf numFmtId="9" fontId="7" fillId="0" borderId="0" applyFont="0" applyFill="0" applyBorder="0" applyAlignment="0" applyProtection="0"/>
    <xf numFmtId="44" fontId="16" fillId="0" borderId="0" applyFont="0" applyFill="0" applyBorder="0" applyAlignment="0" applyProtection="0"/>
    <xf numFmtId="0" fontId="1" fillId="0" borderId="0"/>
    <xf numFmtId="0" fontId="1" fillId="0" borderId="0"/>
    <xf numFmtId="9" fontId="7" fillId="0" borderId="0" applyFont="0" applyFill="0" applyBorder="0" applyAlignment="0" applyProtection="0"/>
    <xf numFmtId="170" fontId="1" fillId="0" borderId="0" applyFont="0" applyFill="0" applyBorder="0" applyAlignment="0" applyProtection="0"/>
    <xf numFmtId="173" fontId="1" fillId="0" borderId="0" applyFont="0" applyFill="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1"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26" fillId="29"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40" borderId="0" applyNumberFormat="0" applyBorder="0" applyAlignment="0" applyProtection="0"/>
    <xf numFmtId="0" fontId="27" fillId="10"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9" fillId="41" borderId="32" applyNumberFormat="0" applyAlignment="0" applyProtection="0"/>
    <xf numFmtId="0" fontId="29" fillId="42" borderId="32" applyNumberFormat="0" applyAlignment="0" applyProtection="0"/>
    <xf numFmtId="0" fontId="29" fillId="42" borderId="32" applyNumberFormat="0" applyAlignment="0" applyProtection="0"/>
    <xf numFmtId="0" fontId="29" fillId="42" borderId="32" applyNumberFormat="0" applyAlignment="0" applyProtection="0"/>
    <xf numFmtId="0" fontId="29" fillId="42" borderId="32" applyNumberFormat="0" applyAlignment="0" applyProtection="0"/>
    <xf numFmtId="0" fontId="29" fillId="42" borderId="32" applyNumberFormat="0" applyAlignment="0" applyProtection="0"/>
    <xf numFmtId="0" fontId="30" fillId="43" borderId="33" applyNumberFormat="0" applyAlignment="0" applyProtection="0"/>
    <xf numFmtId="0" fontId="30" fillId="43" borderId="33" applyNumberFormat="0" applyAlignment="0" applyProtection="0"/>
    <xf numFmtId="0" fontId="30" fillId="43" borderId="33" applyNumberFormat="0" applyAlignment="0" applyProtection="0"/>
    <xf numFmtId="0" fontId="30" fillId="43" borderId="33" applyNumberFormat="0" applyAlignment="0" applyProtection="0"/>
    <xf numFmtId="0" fontId="30" fillId="43" borderId="33" applyNumberFormat="0" applyAlignment="0" applyProtection="0"/>
    <xf numFmtId="0" fontId="31" fillId="0" borderId="34" applyNumberFormat="0" applyFill="0" applyAlignment="0" applyProtection="0"/>
    <xf numFmtId="0" fontId="31" fillId="0" borderId="34" applyNumberFormat="0" applyFill="0" applyAlignment="0" applyProtection="0"/>
    <xf numFmtId="0" fontId="31" fillId="0" borderId="34" applyNumberFormat="0" applyFill="0" applyAlignment="0" applyProtection="0"/>
    <xf numFmtId="0" fontId="31" fillId="0" borderId="34" applyNumberFormat="0" applyFill="0" applyAlignment="0" applyProtection="0"/>
    <xf numFmtId="0" fontId="31" fillId="0" borderId="34" applyNumberFormat="0" applyFill="0" applyAlignment="0" applyProtection="0"/>
    <xf numFmtId="0" fontId="30" fillId="44" borderId="33" applyNumberFormat="0" applyAlignment="0" applyProtection="0"/>
    <xf numFmtId="175" fontId="14" fillId="0" borderId="2">
      <alignment horizontal="right"/>
    </xf>
    <xf numFmtId="2" fontId="14" fillId="0" borderId="0"/>
    <xf numFmtId="176" fontId="14" fillId="0" borderId="0"/>
    <xf numFmtId="177" fontId="32" fillId="0" borderId="0"/>
    <xf numFmtId="178" fontId="1" fillId="0" borderId="0">
      <protection locked="0"/>
    </xf>
    <xf numFmtId="41" fontId="1" fillId="0" borderId="0" applyFont="0" applyFill="0" applyBorder="0" applyAlignment="0" applyProtection="0"/>
    <xf numFmtId="43" fontId="1" fillId="0" borderId="0" applyFont="0" applyFill="0" applyBorder="0" applyAlignment="0" applyProtection="0"/>
    <xf numFmtId="3" fontId="33"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179" fontId="1" fillId="0" borderId="0">
      <protection locked="0"/>
    </xf>
    <xf numFmtId="180" fontId="1" fillId="0" borderId="0" applyFont="0" applyFill="0" applyBorder="0" applyAlignment="0" applyProtection="0"/>
    <xf numFmtId="181" fontId="1" fillId="0" borderId="0" applyFont="0" applyFill="0" applyBorder="0" applyAlignment="0" applyProtection="0"/>
    <xf numFmtId="182" fontId="33" fillId="0" borderId="0" applyFont="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4" fontId="1" fillId="0" borderId="0">
      <protection locked="0"/>
    </xf>
    <xf numFmtId="0" fontId="1" fillId="0" borderId="0" applyFill="0" applyBorder="0" applyAlignment="0" applyProtection="0"/>
    <xf numFmtId="0" fontId="1"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34"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26" fillId="48" borderId="0" applyNumberFormat="0" applyBorder="0" applyAlignment="0" applyProtection="0"/>
    <xf numFmtId="0" fontId="36" fillId="20" borderId="32" applyNumberFormat="0" applyAlignment="0" applyProtection="0"/>
    <xf numFmtId="0" fontId="36" fillId="20" borderId="32" applyNumberFormat="0" applyAlignment="0" applyProtection="0"/>
    <xf numFmtId="0" fontId="36" fillId="20" borderId="32" applyNumberFormat="0" applyAlignment="0" applyProtection="0"/>
    <xf numFmtId="0" fontId="36" fillId="20" borderId="32" applyNumberFormat="0" applyAlignment="0" applyProtection="0"/>
    <xf numFmtId="0" fontId="36" fillId="20" borderId="32" applyNumberFormat="0" applyAlignment="0" applyProtection="0"/>
    <xf numFmtId="0" fontId="8" fillId="0" borderId="0">
      <alignment vertical="top"/>
    </xf>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0" fontId="37" fillId="0" borderId="0" applyNumberFormat="0" applyFill="0" applyBorder="0" applyAlignment="0" applyProtection="0"/>
    <xf numFmtId="186" fontId="38" fillId="0" borderId="0">
      <protection locked="0"/>
    </xf>
    <xf numFmtId="186" fontId="38" fillId="0" borderId="0">
      <protection locked="0"/>
    </xf>
    <xf numFmtId="186" fontId="38" fillId="0" borderId="0">
      <protection locked="0"/>
    </xf>
    <xf numFmtId="186" fontId="38" fillId="0" borderId="0">
      <protection locked="0"/>
    </xf>
    <xf numFmtId="186" fontId="38" fillId="0" borderId="0">
      <protection locked="0"/>
    </xf>
    <xf numFmtId="186" fontId="38" fillId="0" borderId="0">
      <protection locked="0"/>
    </xf>
    <xf numFmtId="186" fontId="38" fillId="0" borderId="0">
      <protection locked="0"/>
    </xf>
    <xf numFmtId="187" fontId="1" fillId="0" borderId="0">
      <protection locked="0"/>
    </xf>
    <xf numFmtId="2" fontId="1" fillId="0" borderId="0" applyFill="0" applyBorder="0" applyAlignment="0" applyProtection="0"/>
    <xf numFmtId="2" fontId="1"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34"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28" fillId="11" borderId="0" applyNumberFormat="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5" fillId="0" borderId="35" applyNumberFormat="0" applyFill="0" applyAlignment="0" applyProtection="0"/>
    <xf numFmtId="0" fontId="35" fillId="0" borderId="0" applyNumberFormat="0" applyFill="0" applyBorder="0" applyAlignment="0" applyProtection="0"/>
    <xf numFmtId="188" fontId="1" fillId="0" borderId="0">
      <protection locked="0"/>
    </xf>
    <xf numFmtId="188" fontId="1" fillId="0" borderId="0">
      <protection locked="0"/>
    </xf>
    <xf numFmtId="0" fontId="41" fillId="0" borderId="0" applyNumberFormat="0" applyFill="0" applyBorder="0" applyAlignment="0" applyProtection="0">
      <alignment vertical="top"/>
      <protection locked="0"/>
    </xf>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36" fillId="14" borderId="32" applyNumberFormat="0" applyAlignment="0" applyProtection="0"/>
    <xf numFmtId="0" fontId="31" fillId="0" borderId="34" applyNumberFormat="0" applyFill="0" applyAlignment="0" applyProtection="0"/>
    <xf numFmtId="189" fontId="14" fillId="0" borderId="0">
      <alignment horizontal="right"/>
    </xf>
    <xf numFmtId="190" fontId="14" fillId="0" borderId="0" applyFont="0" applyFill="0" applyBorder="0" applyAlignment="0">
      <alignment horizontal="center"/>
    </xf>
    <xf numFmtId="2" fontId="1" fillId="0" borderId="0" applyBorder="0"/>
    <xf numFmtId="2" fontId="1" fillId="0" borderId="0" applyBorder="0"/>
    <xf numFmtId="2" fontId="1" fillId="0" borderId="0" applyBorder="0"/>
    <xf numFmtId="2" fontId="1" fillId="0" borderId="0" applyBorder="0"/>
    <xf numFmtId="180"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1" fontId="1" fillId="0" borderId="0" applyFont="0" applyFill="0" applyBorder="0" applyAlignment="0" applyProtection="0"/>
    <xf numFmtId="43" fontId="7"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3"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94" fontId="1" fillId="0" borderId="0" applyFill="0" applyBorder="0" applyAlignment="0" applyProtection="0"/>
    <xf numFmtId="191" fontId="1" fillId="0" borderId="0" applyFont="0" applyFill="0" applyBorder="0" applyAlignment="0" applyProtection="0"/>
    <xf numFmtId="192" fontId="1" fillId="0" borderId="0" applyFont="0" applyFill="0" applyBorder="0" applyAlignment="0" applyProtection="0"/>
    <xf numFmtId="195" fontId="1" fillId="0" borderId="0" applyFill="0" applyBorder="0" applyAlignment="0" applyProtection="0"/>
    <xf numFmtId="195" fontId="1" fillId="0" borderId="0" applyFill="0" applyBorder="0" applyAlignment="0" applyProtection="0"/>
    <xf numFmtId="195" fontId="1" fillId="0" borderId="0" applyFill="0" applyBorder="0" applyAlignment="0" applyProtection="0"/>
    <xf numFmtId="196" fontId="1" fillId="0" borderId="0" applyFont="0" applyFill="0" applyBorder="0" applyAlignment="0" applyProtection="0"/>
    <xf numFmtId="192" fontId="1" fillId="0" borderId="0" applyFont="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6" fontId="1" fillId="0" borderId="0" applyFont="0" applyFill="0" applyBorder="0" applyAlignment="0" applyProtection="0"/>
    <xf numFmtId="192" fontId="1" fillId="0" borderId="0" applyFont="0" applyFill="0" applyBorder="0" applyAlignment="0" applyProtection="0"/>
    <xf numFmtId="198" fontId="1" fillId="0" borderId="0" applyFill="0" applyBorder="0" applyAlignment="0" applyProtection="0"/>
    <xf numFmtId="198" fontId="1" fillId="0" borderId="0" applyFill="0" applyBorder="0" applyAlignment="0" applyProtection="0"/>
    <xf numFmtId="198" fontId="1" fillId="0" borderId="0" applyFill="0" applyBorder="0" applyAlignment="0" applyProtection="0"/>
    <xf numFmtId="196" fontId="1" fillId="0" borderId="0" applyFont="0" applyFill="0" applyBorder="0" applyAlignment="0" applyProtection="0"/>
    <xf numFmtId="192" fontId="1" fillId="0" borderId="0" applyFont="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2" fontId="1" fillId="0" borderId="0" applyFont="0" applyFill="0" applyBorder="0" applyAlignment="0" applyProtection="0"/>
    <xf numFmtId="164" fontId="7" fillId="0" borderId="0" applyFont="0" applyFill="0" applyBorder="0" applyAlignment="0" applyProtection="0"/>
    <xf numFmtId="192" fontId="7" fillId="0" borderId="0" applyFont="0" applyFill="0" applyBorder="0" applyAlignment="0" applyProtection="0"/>
    <xf numFmtId="193" fontId="14" fillId="0" borderId="0">
      <alignment horizontal="right"/>
    </xf>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44" fontId="7" fillId="0" borderId="0" applyFont="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0"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81"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201" fontId="1" fillId="0" borderId="0" applyFont="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ont="0" applyFill="0" applyBorder="0" applyAlignment="0" applyProtection="0"/>
    <xf numFmtId="200" fontId="1" fillId="0" borderId="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200" fontId="1" fillId="0" borderId="0" applyFont="0" applyFill="0" applyBorder="0" applyAlignment="0" applyProtection="0"/>
    <xf numFmtId="44" fontId="42" fillId="0" borderId="0" applyFont="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0" fontId="43" fillId="49" borderId="0" applyNumberFormat="0" applyBorder="0" applyAlignment="0" applyProtection="0"/>
    <xf numFmtId="0" fontId="43" fillId="49" borderId="0" applyNumberFormat="0" applyBorder="0" applyAlignment="0" applyProtection="0"/>
    <xf numFmtId="0" fontId="43" fillId="49" borderId="0" applyNumberFormat="0" applyBorder="0" applyAlignment="0" applyProtection="0"/>
    <xf numFmtId="0" fontId="43" fillId="49" borderId="0" applyNumberFormat="0" applyBorder="0" applyAlignment="0" applyProtection="0"/>
    <xf numFmtId="0" fontId="43" fillId="49" borderId="0" applyNumberFormat="0" applyBorder="0" applyAlignment="0" applyProtection="0"/>
    <xf numFmtId="202" fontId="14" fillId="0" borderId="0" applyFont="0" applyFill="0" applyBorder="0" applyAlignment="0">
      <alignment horizont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 fillId="0" borderId="0">
      <alignment horizontal="justify" wrapText="1"/>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4"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0" borderId="36" applyNumberForma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1" fillId="51" borderId="36" applyNumberFormat="0" applyFont="0" applyAlignment="0" applyProtection="0"/>
    <xf numFmtId="0" fontId="45" fillId="41" borderId="37" applyNumberFormat="0" applyAlignment="0" applyProtection="0"/>
    <xf numFmtId="196" fontId="1" fillId="0" borderId="0">
      <protection locked="0"/>
    </xf>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42" fillId="0" borderId="0" applyFont="0" applyFill="0" applyBorder="0" applyAlignment="0" applyProtection="0"/>
    <xf numFmtId="0" fontId="46" fillId="0" borderId="0">
      <alignment vertical="top"/>
    </xf>
    <xf numFmtId="0" fontId="45" fillId="42" borderId="37" applyNumberFormat="0" applyAlignment="0" applyProtection="0"/>
    <xf numFmtId="0" fontId="45" fillId="42" borderId="37" applyNumberFormat="0" applyAlignment="0" applyProtection="0"/>
    <xf numFmtId="0" fontId="45" fillId="42" borderId="37" applyNumberFormat="0" applyAlignment="0" applyProtection="0"/>
    <xf numFmtId="0" fontId="45" fillId="42" borderId="37" applyNumberFormat="0" applyAlignment="0" applyProtection="0"/>
    <xf numFmtId="0" fontId="45" fillId="42" borderId="37" applyNumberFormat="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48" fillId="0" borderId="0" applyNumberFormat="0" applyFill="0" applyBorder="0" applyAlignment="0" applyProtection="0"/>
    <xf numFmtId="0" fontId="49" fillId="0" borderId="38" applyNumberFormat="0" applyFill="0" applyAlignment="0" applyProtection="0"/>
    <xf numFmtId="0" fontId="49" fillId="0" borderId="38" applyNumberFormat="0" applyFill="0" applyAlignment="0" applyProtection="0"/>
    <xf numFmtId="0" fontId="49" fillId="0" borderId="38" applyNumberFormat="0" applyFill="0" applyAlignment="0" applyProtection="0"/>
    <xf numFmtId="0" fontId="49" fillId="0" borderId="38" applyNumberFormat="0" applyFill="0" applyAlignment="0" applyProtection="0"/>
    <xf numFmtId="0" fontId="49" fillId="0" borderId="38" applyNumberFormat="0" applyFill="0" applyAlignment="0" applyProtection="0"/>
    <xf numFmtId="0" fontId="50" fillId="0" borderId="39" applyNumberFormat="0" applyFill="0" applyAlignment="0" applyProtection="0"/>
    <xf numFmtId="0" fontId="50" fillId="0" borderId="39" applyNumberFormat="0" applyFill="0" applyAlignment="0" applyProtection="0"/>
    <xf numFmtId="0" fontId="50" fillId="0" borderId="39" applyNumberFormat="0" applyFill="0" applyAlignment="0" applyProtection="0"/>
    <xf numFmtId="0" fontId="50" fillId="0" borderId="39" applyNumberFormat="0" applyFill="0" applyAlignment="0" applyProtection="0"/>
    <xf numFmtId="0" fontId="50" fillId="0" borderId="39" applyNumberFormat="0" applyFill="0" applyAlignment="0" applyProtection="0"/>
    <xf numFmtId="0" fontId="35" fillId="0" borderId="35" applyNumberFormat="0" applyFill="0" applyAlignment="0" applyProtection="0"/>
    <xf numFmtId="0" fontId="35" fillId="0" borderId="35" applyNumberFormat="0" applyFill="0" applyAlignment="0" applyProtection="0"/>
    <xf numFmtId="0" fontId="35" fillId="0" borderId="35" applyNumberFormat="0" applyFill="0" applyAlignment="0" applyProtection="0"/>
    <xf numFmtId="0" fontId="35" fillId="0" borderId="35" applyNumberFormat="0" applyFill="0" applyAlignment="0" applyProtection="0"/>
    <xf numFmtId="0" fontId="35" fillId="0" borderId="35"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1" fillId="0" borderId="40" applyNumberFormat="0" applyFill="0" applyAlignment="0" applyProtection="0"/>
    <xf numFmtId="0" fontId="51" fillId="0" borderId="40" applyNumberFormat="0" applyFill="0" applyAlignment="0" applyProtection="0"/>
    <xf numFmtId="0" fontId="51" fillId="0" borderId="40" applyNumberFormat="0" applyFill="0" applyAlignment="0" applyProtection="0"/>
    <xf numFmtId="0" fontId="51" fillId="0" borderId="40" applyNumberFormat="0" applyFill="0" applyAlignment="0" applyProtection="0"/>
    <xf numFmtId="0" fontId="51" fillId="0" borderId="40" applyNumberFormat="0" applyFill="0" applyAlignment="0" applyProtection="0"/>
    <xf numFmtId="0" fontId="47" fillId="0" borderId="0" applyNumberForma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6" fillId="0" borderId="0"/>
  </cellStyleXfs>
  <cellXfs count="350">
    <xf numFmtId="0" fontId="0" fillId="0" borderId="0" xfId="0"/>
    <xf numFmtId="0" fontId="5" fillId="0" borderId="6" xfId="4" applyFont="1" applyFill="1" applyBorder="1" applyAlignment="1">
      <alignment vertical="center"/>
    </xf>
    <xf numFmtId="0" fontId="5" fillId="0" borderId="1" xfId="4" applyFont="1" applyFill="1" applyBorder="1" applyAlignment="1">
      <alignment vertical="center"/>
    </xf>
    <xf numFmtId="0" fontId="5" fillId="4" borderId="7" xfId="4" applyFont="1" applyFill="1" applyBorder="1" applyAlignment="1">
      <alignment vertical="center"/>
    </xf>
    <xf numFmtId="0" fontId="20" fillId="0" borderId="0" xfId="10" applyFont="1" applyBorder="1" applyAlignment="1">
      <alignment wrapText="1"/>
    </xf>
    <xf numFmtId="0" fontId="1" fillId="0" borderId="0" xfId="10" applyFont="1" applyBorder="1" applyAlignment="1">
      <alignment wrapText="1"/>
    </xf>
    <xf numFmtId="0" fontId="16" fillId="0" borderId="0" xfId="11" applyFont="1"/>
    <xf numFmtId="0" fontId="12" fillId="0" borderId="0" xfId="0" applyFont="1" applyFill="1" applyBorder="1" applyAlignment="1">
      <alignment vertical="center" wrapText="1"/>
    </xf>
    <xf numFmtId="0" fontId="8" fillId="0" borderId="0" xfId="11" applyFont="1"/>
    <xf numFmtId="0" fontId="3" fillId="0" borderId="0" xfId="11" applyFont="1" applyBorder="1"/>
    <xf numFmtId="0" fontId="8" fillId="0" borderId="0" xfId="11" applyFont="1" applyBorder="1"/>
    <xf numFmtId="0" fontId="22" fillId="5" borderId="8" xfId="11" applyFont="1" applyFill="1" applyBorder="1" applyAlignment="1">
      <alignment horizontal="center"/>
    </xf>
    <xf numFmtId="0" fontId="22" fillId="5" borderId="1" xfId="11" applyFont="1" applyFill="1" applyBorder="1" applyAlignment="1">
      <alignment horizontal="center"/>
    </xf>
    <xf numFmtId="0" fontId="9" fillId="5" borderId="1" xfId="11" applyFont="1" applyFill="1" applyBorder="1" applyAlignment="1">
      <alignment horizontal="center"/>
    </xf>
    <xf numFmtId="0" fontId="22" fillId="2" borderId="1" xfId="11" applyFont="1" applyFill="1" applyBorder="1" applyAlignment="1">
      <alignment horizontal="center"/>
    </xf>
    <xf numFmtId="0" fontId="22" fillId="6" borderId="0" xfId="11" applyFont="1" applyFill="1" applyBorder="1" applyAlignment="1">
      <alignment horizontal="center" wrapText="1"/>
    </xf>
    <xf numFmtId="0" fontId="6" fillId="0" borderId="1" xfId="11" applyNumberFormat="1" applyFont="1" applyBorder="1" applyAlignment="1">
      <alignment horizontal="justify" vertical="center"/>
    </xf>
    <xf numFmtId="0" fontId="22" fillId="5" borderId="8" xfId="11" applyFont="1" applyFill="1" applyBorder="1"/>
    <xf numFmtId="0" fontId="22" fillId="5" borderId="1" xfId="11" applyFont="1" applyFill="1" applyBorder="1"/>
    <xf numFmtId="0" fontId="8" fillId="5" borderId="1" xfId="11" applyFont="1" applyFill="1" applyBorder="1"/>
    <xf numFmtId="0" fontId="22" fillId="2" borderId="1" xfId="11" applyFont="1" applyFill="1" applyBorder="1"/>
    <xf numFmtId="3" fontId="8" fillId="6" borderId="0" xfId="11" applyNumberFormat="1" applyFont="1" applyFill="1" applyBorder="1"/>
    <xf numFmtId="0" fontId="6" fillId="7" borderId="21" xfId="11" applyNumberFormat="1" applyFont="1" applyFill="1" applyBorder="1" applyAlignment="1">
      <alignment horizontal="right" vertical="top"/>
    </xf>
    <xf numFmtId="0" fontId="6" fillId="7" borderId="16" xfId="11" applyNumberFormat="1" applyFont="1" applyFill="1" applyBorder="1" applyAlignment="1">
      <alignment horizontal="justify" vertical="center"/>
    </xf>
    <xf numFmtId="165" fontId="1" fillId="7" borderId="22" xfId="12" applyNumberFormat="1" applyFont="1" applyFill="1" applyBorder="1" applyAlignment="1">
      <alignment horizontal="center"/>
    </xf>
    <xf numFmtId="3" fontId="22" fillId="5" borderId="8" xfId="11" applyNumberFormat="1" applyFont="1" applyFill="1" applyBorder="1"/>
    <xf numFmtId="3" fontId="22" fillId="5" borderId="1" xfId="11" applyNumberFormat="1" applyFont="1" applyFill="1" applyBorder="1"/>
    <xf numFmtId="3" fontId="8" fillId="5" borderId="1" xfId="11" applyNumberFormat="1" applyFont="1" applyFill="1" applyBorder="1"/>
    <xf numFmtId="0" fontId="23" fillId="6" borderId="0" xfId="11" applyFont="1" applyFill="1"/>
    <xf numFmtId="0" fontId="6" fillId="0" borderId="9" xfId="11" applyNumberFormat="1" applyFont="1" applyBorder="1" applyAlignment="1">
      <alignment horizontal="right" vertical="top"/>
    </xf>
    <xf numFmtId="165" fontId="1" fillId="0" borderId="10" xfId="12" applyNumberFormat="1" applyFont="1" applyBorder="1" applyAlignment="1">
      <alignment horizontal="center"/>
    </xf>
    <xf numFmtId="0" fontId="22" fillId="5" borderId="7" xfId="11" applyFont="1" applyFill="1" applyBorder="1"/>
    <xf numFmtId="0" fontId="3" fillId="5" borderId="8" xfId="11" applyFont="1" applyFill="1" applyBorder="1"/>
    <xf numFmtId="3" fontId="8" fillId="8" borderId="0" xfId="11" applyNumberFormat="1" applyFont="1" applyFill="1" applyBorder="1"/>
    <xf numFmtId="0" fontId="23" fillId="6" borderId="0" xfId="11" applyFont="1" applyFill="1" applyBorder="1"/>
    <xf numFmtId="0" fontId="6" fillId="0" borderId="9" xfId="11" applyNumberFormat="1" applyFont="1" applyFill="1" applyBorder="1" applyAlignment="1">
      <alignment horizontal="right" vertical="top"/>
    </xf>
    <xf numFmtId="0" fontId="1" fillId="0" borderId="1" xfId="11" applyNumberFormat="1" applyFont="1" applyFill="1" applyBorder="1" applyAlignment="1">
      <alignment horizontal="justify" vertical="center"/>
    </xf>
    <xf numFmtId="165" fontId="1" fillId="0" borderId="10" xfId="12" applyNumberFormat="1" applyFont="1" applyFill="1" applyBorder="1" applyAlignment="1">
      <alignment horizontal="center"/>
    </xf>
    <xf numFmtId="0" fontId="3" fillId="0" borderId="0" xfId="11" applyFont="1"/>
    <xf numFmtId="0" fontId="16" fillId="6" borderId="0" xfId="11" applyFont="1" applyFill="1"/>
    <xf numFmtId="0" fontId="22" fillId="0" borderId="8" xfId="11" applyFont="1" applyBorder="1"/>
    <xf numFmtId="166" fontId="22" fillId="0" borderId="1" xfId="11" applyNumberFormat="1" applyFont="1" applyBorder="1"/>
    <xf numFmtId="10" fontId="22" fillId="0" borderId="8" xfId="12" applyNumberFormat="1" applyFont="1" applyBorder="1"/>
    <xf numFmtId="0" fontId="8" fillId="6" borderId="0" xfId="11" applyFont="1" applyFill="1"/>
    <xf numFmtId="10" fontId="9" fillId="0" borderId="0" xfId="12" applyNumberFormat="1" applyFont="1"/>
    <xf numFmtId="166" fontId="8" fillId="0" borderId="0" xfId="11" applyNumberFormat="1" applyFont="1"/>
    <xf numFmtId="165" fontId="8" fillId="0" borderId="0" xfId="11" applyNumberFormat="1" applyFont="1"/>
    <xf numFmtId="10" fontId="8" fillId="0" borderId="0" xfId="12" applyNumberFormat="1" applyFont="1"/>
    <xf numFmtId="0" fontId="6" fillId="0" borderId="6" xfId="11" applyNumberFormat="1" applyFont="1" applyBorder="1" applyAlignment="1">
      <alignment horizontal="justify" vertical="center"/>
    </xf>
    <xf numFmtId="165" fontId="6" fillId="0" borderId="20" xfId="12" applyNumberFormat="1" applyFont="1" applyBorder="1" applyAlignment="1">
      <alignment horizontal="center"/>
    </xf>
    <xf numFmtId="0" fontId="18" fillId="0" borderId="0" xfId="11" applyFont="1"/>
    <xf numFmtId="171" fontId="8" fillId="6" borderId="0" xfId="13" applyNumberFormat="1" applyFont="1" applyFill="1"/>
    <xf numFmtId="0" fontId="6" fillId="7" borderId="9" xfId="11" applyNumberFormat="1" applyFont="1" applyFill="1" applyBorder="1" applyAlignment="1">
      <alignment horizontal="right" vertical="top"/>
    </xf>
    <xf numFmtId="0" fontId="6" fillId="7" borderId="1" xfId="11" applyNumberFormat="1" applyFont="1" applyFill="1" applyBorder="1" applyAlignment="1">
      <alignment horizontal="justify" vertical="justify"/>
    </xf>
    <xf numFmtId="1" fontId="8" fillId="0" borderId="0" xfId="12" applyNumberFormat="1" applyFont="1"/>
    <xf numFmtId="166" fontId="8" fillId="8" borderId="0" xfId="11" applyNumberFormat="1" applyFont="1" applyFill="1"/>
    <xf numFmtId="0" fontId="8" fillId="8" borderId="0" xfId="11" applyFont="1" applyFill="1"/>
    <xf numFmtId="0" fontId="8" fillId="0" borderId="0" xfId="11" applyFont="1" applyAlignment="1">
      <alignment horizontal="center"/>
    </xf>
    <xf numFmtId="0" fontId="1" fillId="0" borderId="1" xfId="11" applyNumberFormat="1" applyFont="1" applyFill="1" applyBorder="1" applyAlignment="1">
      <alignment horizontal="justify" vertical="center" wrapText="1"/>
    </xf>
    <xf numFmtId="3" fontId="8" fillId="0" borderId="0" xfId="11" applyNumberFormat="1" applyFont="1" applyFill="1"/>
    <xf numFmtId="171" fontId="8" fillId="0" borderId="0" xfId="13" applyNumberFormat="1" applyFont="1" applyFill="1"/>
    <xf numFmtId="0" fontId="16" fillId="0" borderId="0" xfId="11" applyFont="1" applyFill="1"/>
    <xf numFmtId="166" fontId="8" fillId="0" borderId="0" xfId="11" applyNumberFormat="1" applyFont="1" applyFill="1"/>
    <xf numFmtId="1" fontId="10" fillId="0" borderId="0" xfId="12" applyNumberFormat="1" applyFont="1" applyFill="1" applyAlignment="1">
      <alignment horizontal="center"/>
    </xf>
    <xf numFmtId="166" fontId="8" fillId="0" borderId="0" xfId="11" applyNumberFormat="1" applyFont="1" applyFill="1" applyAlignment="1">
      <alignment vertical="center"/>
    </xf>
    <xf numFmtId="171" fontId="8" fillId="0" borderId="0" xfId="13" applyNumberFormat="1" applyFont="1" applyFill="1" applyAlignment="1">
      <alignment vertical="center"/>
    </xf>
    <xf numFmtId="0" fontId="10" fillId="0" borderId="0" xfId="11" applyFont="1" applyFill="1" applyAlignment="1">
      <alignment horizontal="center"/>
    </xf>
    <xf numFmtId="168" fontId="8" fillId="0" borderId="0" xfId="11" applyNumberFormat="1" applyFont="1" applyFill="1"/>
    <xf numFmtId="165" fontId="1" fillId="0" borderId="1" xfId="12" applyNumberFormat="1" applyFont="1" applyFill="1" applyBorder="1" applyAlignment="1">
      <alignment horizontal="left" vertical="center"/>
    </xf>
    <xf numFmtId="171" fontId="10" fillId="0" borderId="0" xfId="13" applyNumberFormat="1" applyFont="1" applyFill="1" applyAlignment="1">
      <alignment horizontal="center"/>
    </xf>
    <xf numFmtId="167" fontId="8" fillId="0" borderId="0" xfId="11" applyNumberFormat="1" applyFont="1" applyFill="1"/>
    <xf numFmtId="1" fontId="11" fillId="0" borderId="0" xfId="12" applyNumberFormat="1" applyFont="1" applyFill="1" applyAlignment="1">
      <alignment horizontal="center"/>
    </xf>
    <xf numFmtId="166" fontId="10" fillId="0" borderId="0" xfId="11" applyNumberFormat="1" applyFont="1" applyFill="1" applyAlignment="1">
      <alignment horizontal="justify" vertical="top" wrapText="1"/>
    </xf>
    <xf numFmtId="0" fontId="6" fillId="0" borderId="6" xfId="11" applyNumberFormat="1" applyFont="1" applyFill="1" applyBorder="1" applyAlignment="1">
      <alignment horizontal="justify" vertical="center" wrapText="1"/>
    </xf>
    <xf numFmtId="165" fontId="6" fillId="0" borderId="20" xfId="12" applyNumberFormat="1" applyFont="1" applyFill="1" applyBorder="1" applyAlignment="1">
      <alignment horizontal="center"/>
    </xf>
    <xf numFmtId="0" fontId="6" fillId="0" borderId="1" xfId="11" applyNumberFormat="1" applyFont="1" applyFill="1" applyBorder="1" applyAlignment="1">
      <alignment horizontal="justify" vertical="center" wrapText="1"/>
    </xf>
    <xf numFmtId="165" fontId="1" fillId="0" borderId="22" xfId="12" applyNumberFormat="1" applyFont="1" applyFill="1" applyBorder="1" applyAlignment="1">
      <alignment horizontal="center"/>
    </xf>
    <xf numFmtId="172" fontId="8" fillId="0" borderId="0" xfId="11" applyNumberFormat="1" applyFont="1" applyFill="1"/>
    <xf numFmtId="168" fontId="8" fillId="0" borderId="0" xfId="11" applyNumberFormat="1" applyFont="1"/>
    <xf numFmtId="171" fontId="8" fillId="0" borderId="0" xfId="13" applyNumberFormat="1" applyFont="1"/>
    <xf numFmtId="166" fontId="8" fillId="0" borderId="0" xfId="11" applyNumberFormat="1" applyFont="1" applyFill="1" applyBorder="1"/>
    <xf numFmtId="166" fontId="8" fillId="0" borderId="23" xfId="11" applyNumberFormat="1" applyFont="1" applyFill="1" applyBorder="1"/>
    <xf numFmtId="0" fontId="6" fillId="0" borderId="6" xfId="11" applyNumberFormat="1" applyFont="1" applyFill="1" applyBorder="1" applyAlignment="1">
      <alignment horizontal="justify" vertical="center"/>
    </xf>
    <xf numFmtId="167" fontId="8" fillId="0" borderId="0" xfId="11" applyNumberFormat="1" applyFont="1"/>
    <xf numFmtId="165" fontId="1" fillId="7" borderId="10" xfId="12" applyNumberFormat="1" applyFont="1" applyFill="1" applyBorder="1" applyAlignment="1">
      <alignment horizontal="center"/>
    </xf>
    <xf numFmtId="165" fontId="6" fillId="0" borderId="10" xfId="12" applyNumberFormat="1" applyFont="1" applyBorder="1" applyAlignment="1">
      <alignment horizontal="center"/>
    </xf>
    <xf numFmtId="3" fontId="8" fillId="0" borderId="0" xfId="11" applyNumberFormat="1" applyFont="1"/>
    <xf numFmtId="171" fontId="8" fillId="0" borderId="23" xfId="13" applyNumberFormat="1" applyFont="1" applyBorder="1"/>
    <xf numFmtId="10" fontId="1" fillId="0" borderId="10" xfId="12" applyNumberFormat="1" applyFont="1" applyBorder="1" applyAlignment="1">
      <alignment horizontal="center"/>
    </xf>
    <xf numFmtId="0" fontId="22" fillId="0" borderId="24" xfId="11" applyFont="1" applyBorder="1" applyAlignment="1">
      <alignment horizontal="center"/>
    </xf>
    <xf numFmtId="0" fontId="22" fillId="0" borderId="25" xfId="11" applyFont="1" applyBorder="1" applyAlignment="1">
      <alignment horizontal="center"/>
    </xf>
    <xf numFmtId="171" fontId="8" fillId="0" borderId="25" xfId="13" applyNumberFormat="1" applyFont="1" applyBorder="1"/>
    <xf numFmtId="0" fontId="3" fillId="0" borderId="26" xfId="11" applyFont="1" applyBorder="1"/>
    <xf numFmtId="0" fontId="6" fillId="0" borderId="12" xfId="11" applyNumberFormat="1" applyFont="1" applyBorder="1" applyAlignment="1">
      <alignment horizontal="right" vertical="top"/>
    </xf>
    <xf numFmtId="0" fontId="6" fillId="0" borderId="13" xfId="11" applyNumberFormat="1" applyFont="1" applyBorder="1" applyAlignment="1">
      <alignment horizontal="justify" vertical="center"/>
    </xf>
    <xf numFmtId="0" fontId="8" fillId="0" borderId="27" xfId="11" applyFont="1" applyBorder="1" applyAlignment="1">
      <alignment horizontal="center"/>
    </xf>
    <xf numFmtId="0" fontId="8" fillId="0" borderId="13" xfId="11" applyFont="1" applyBorder="1" applyAlignment="1">
      <alignment horizontal="center"/>
    </xf>
    <xf numFmtId="2" fontId="8" fillId="0" borderId="13" xfId="11" applyNumberFormat="1" applyFont="1" applyBorder="1"/>
    <xf numFmtId="4" fontId="8" fillId="0" borderId="0" xfId="11" applyNumberFormat="1" applyFont="1"/>
    <xf numFmtId="0" fontId="24" fillId="0" borderId="0" xfId="11" applyFont="1" applyFill="1"/>
    <xf numFmtId="165" fontId="1" fillId="0" borderId="0" xfId="12" applyNumberFormat="1" applyFont="1" applyBorder="1" applyAlignment="1">
      <alignment horizontal="center"/>
    </xf>
    <xf numFmtId="171" fontId="8" fillId="0" borderId="0" xfId="11" applyNumberFormat="1" applyFont="1"/>
    <xf numFmtId="0" fontId="25" fillId="0" borderId="1" xfId="10" applyFont="1" applyBorder="1" applyAlignment="1">
      <alignment vertical="center"/>
    </xf>
    <xf numFmtId="0" fontId="25" fillId="0" borderId="1" xfId="10" applyFont="1" applyBorder="1" applyAlignment="1">
      <alignment horizontal="center" vertical="center" wrapText="1"/>
    </xf>
    <xf numFmtId="174" fontId="1" fillId="0" borderId="1" xfId="14" applyNumberFormat="1" applyFont="1" applyBorder="1" applyAlignment="1">
      <alignment wrapText="1"/>
    </xf>
    <xf numFmtId="0" fontId="18" fillId="0" borderId="1" xfId="10" applyFont="1" applyFill="1" applyBorder="1" applyAlignment="1">
      <alignment horizontal="left" vertical="center" wrapText="1"/>
    </xf>
    <xf numFmtId="43" fontId="1" fillId="0" borderId="1" xfId="13" applyNumberFormat="1" applyFont="1" applyBorder="1" applyAlignment="1">
      <alignment vertical="center"/>
    </xf>
    <xf numFmtId="0" fontId="1" fillId="0" borderId="1" xfId="11" applyNumberFormat="1" applyFont="1" applyFill="1" applyBorder="1" applyAlignment="1">
      <alignment horizontal="justify" vertical="justify" wrapText="1"/>
    </xf>
    <xf numFmtId="165" fontId="1" fillId="0" borderId="1" xfId="12" applyNumberFormat="1" applyFont="1" applyFill="1" applyBorder="1" applyAlignment="1">
      <alignment horizontal="left"/>
    </xf>
    <xf numFmtId="165" fontId="3" fillId="0" borderId="0" xfId="11" applyNumberFormat="1" applyFont="1"/>
    <xf numFmtId="3" fontId="22" fillId="5" borderId="1" xfId="11" applyNumberFormat="1" applyFont="1" applyFill="1" applyBorder="1" applyAlignment="1">
      <alignment vertical="center"/>
    </xf>
    <xf numFmtId="0" fontId="18" fillId="0" borderId="28" xfId="0" applyFont="1" applyBorder="1" applyAlignment="1">
      <alignment horizontal="center" vertical="center"/>
    </xf>
    <xf numFmtId="0" fontId="18" fillId="0" borderId="25" xfId="0" applyFont="1" applyBorder="1" applyAlignment="1">
      <alignment horizontal="center" vertical="center"/>
    </xf>
    <xf numFmtId="0" fontId="18" fillId="0" borderId="29" xfId="0" applyFont="1" applyBorder="1" applyAlignment="1">
      <alignment horizontal="center" vertical="center" wrapText="1"/>
    </xf>
    <xf numFmtId="0" fontId="18" fillId="0" borderId="29" xfId="0" applyFont="1" applyBorder="1" applyAlignment="1">
      <alignment horizontal="center" vertical="center"/>
    </xf>
    <xf numFmtId="0" fontId="18" fillId="0" borderId="26" xfId="0" applyFont="1" applyFill="1" applyBorder="1" applyAlignment="1">
      <alignment horizontal="center" vertical="center" wrapText="1"/>
    </xf>
    <xf numFmtId="0" fontId="18" fillId="0" borderId="9" xfId="0" applyFont="1" applyBorder="1"/>
    <xf numFmtId="0" fontId="18" fillId="0" borderId="1" xfId="0" applyFont="1" applyBorder="1" applyAlignment="1">
      <alignment horizontal="center"/>
    </xf>
    <xf numFmtId="174" fontId="1" fillId="0" borderId="1" xfId="9" applyNumberFormat="1" applyFont="1" applyBorder="1" applyAlignment="1">
      <alignment vertical="center"/>
    </xf>
    <xf numFmtId="10" fontId="1" fillId="0" borderId="6" xfId="9" applyNumberFormat="1" applyFont="1" applyBorder="1" applyAlignment="1">
      <alignment vertical="center"/>
    </xf>
    <xf numFmtId="174" fontId="1" fillId="0" borderId="10" xfId="9" applyNumberFormat="1" applyFont="1" applyBorder="1" applyAlignment="1">
      <alignment vertical="center"/>
    </xf>
    <xf numFmtId="0" fontId="18" fillId="0" borderId="12" xfId="0" applyFont="1" applyBorder="1"/>
    <xf numFmtId="0" fontId="18" fillId="0" borderId="13" xfId="0" applyFont="1" applyBorder="1" applyAlignment="1">
      <alignment horizontal="center"/>
    </xf>
    <xf numFmtId="174" fontId="1" fillId="0" borderId="13" xfId="9" applyNumberFormat="1" applyFont="1" applyBorder="1" applyAlignment="1">
      <alignment vertical="center"/>
    </xf>
    <xf numFmtId="10" fontId="1" fillId="0" borderId="30" xfId="9" applyNumberFormat="1" applyFont="1" applyBorder="1" applyAlignment="1">
      <alignment vertical="center"/>
    </xf>
    <xf numFmtId="0" fontId="18" fillId="0" borderId="0" xfId="0" applyFont="1" applyFill="1" applyBorder="1"/>
    <xf numFmtId="0" fontId="18" fillId="0" borderId="0" xfId="0" applyFont="1" applyFill="1" applyBorder="1" applyAlignment="1">
      <alignment horizontal="center"/>
    </xf>
    <xf numFmtId="44" fontId="18" fillId="0" borderId="0" xfId="9" applyFont="1" applyBorder="1"/>
    <xf numFmtId="174" fontId="6" fillId="0" borderId="31" xfId="0" applyNumberFormat="1" applyFont="1" applyBorder="1" applyAlignment="1">
      <alignment vertical="center"/>
    </xf>
    <xf numFmtId="43" fontId="1" fillId="0" borderId="0" xfId="13" applyNumberFormat="1" applyFont="1" applyBorder="1" applyAlignment="1">
      <alignment vertical="center"/>
    </xf>
    <xf numFmtId="0" fontId="8" fillId="0" borderId="0" xfId="11" applyFont="1" applyAlignment="1">
      <alignment horizontal="left" vertical="center"/>
    </xf>
    <xf numFmtId="165" fontId="8" fillId="0" borderId="0" xfId="11" applyNumberFormat="1" applyFont="1" applyAlignment="1">
      <alignment horizontal="left" vertical="center"/>
    </xf>
    <xf numFmtId="0" fontId="6" fillId="3" borderId="28" xfId="4" applyFont="1" applyFill="1" applyBorder="1" applyAlignment="1">
      <alignment horizontal="center" vertical="center"/>
    </xf>
    <xf numFmtId="0" fontId="6" fillId="3" borderId="25" xfId="4" applyFont="1" applyFill="1" applyBorder="1" applyAlignment="1">
      <alignment horizontal="center" vertical="center"/>
    </xf>
    <xf numFmtId="0" fontId="6" fillId="3" borderId="25" xfId="4" applyFont="1" applyFill="1" applyBorder="1" applyAlignment="1">
      <alignment horizontal="center" vertical="center" wrapText="1"/>
    </xf>
    <xf numFmtId="4" fontId="6" fillId="3" borderId="25" xfId="4" applyNumberFormat="1" applyFont="1" applyFill="1" applyBorder="1" applyAlignment="1">
      <alignment horizontal="center" vertical="center" wrapText="1"/>
    </xf>
    <xf numFmtId="3" fontId="6" fillId="3" borderId="26" xfId="4" applyNumberFormat="1" applyFont="1" applyFill="1" applyBorder="1" applyAlignment="1">
      <alignment horizontal="center" vertical="center" wrapText="1"/>
    </xf>
    <xf numFmtId="49" fontId="12" fillId="0" borderId="0" xfId="3733" applyNumberFormat="1" applyFont="1" applyAlignment="1">
      <alignment horizontal="center" vertical="center"/>
    </xf>
    <xf numFmtId="0" fontId="12" fillId="0" borderId="0" xfId="3733" applyFont="1" applyAlignment="1">
      <alignment vertical="center"/>
    </xf>
    <xf numFmtId="3" fontId="12" fillId="0" borderId="0" xfId="3733" applyNumberFormat="1" applyFont="1" applyAlignment="1">
      <alignment vertical="center"/>
    </xf>
    <xf numFmtId="169" fontId="12" fillId="0" borderId="0" xfId="3733" applyNumberFormat="1" applyFont="1" applyAlignment="1">
      <alignment vertical="center"/>
    </xf>
    <xf numFmtId="0" fontId="12" fillId="0" borderId="0" xfId="3733" applyFont="1" applyAlignment="1">
      <alignment horizontal="left" vertical="center"/>
    </xf>
    <xf numFmtId="3" fontId="24" fillId="0" borderId="0" xfId="3733" applyNumberFormat="1" applyFont="1" applyBorder="1" applyAlignment="1">
      <alignment horizontal="left" vertical="center" wrapText="1"/>
    </xf>
    <xf numFmtId="3" fontId="12" fillId="0" borderId="0" xfId="3733" applyNumberFormat="1" applyFont="1" applyAlignment="1">
      <alignment horizontal="right" vertical="center"/>
    </xf>
    <xf numFmtId="3" fontId="12" fillId="0" borderId="0" xfId="3733" applyNumberFormat="1" applyFont="1" applyAlignment="1" applyProtection="1">
      <alignment horizontal="center" vertical="center"/>
      <protection locked="0"/>
    </xf>
    <xf numFmtId="9" fontId="12" fillId="0" borderId="0" xfId="7" applyFont="1" applyAlignment="1">
      <alignment horizontal="left" vertical="center"/>
    </xf>
    <xf numFmtId="0" fontId="12" fillId="0" borderId="0" xfId="3733" applyFont="1" applyAlignment="1" applyProtection="1">
      <alignment vertical="center"/>
      <protection locked="0"/>
    </xf>
    <xf numFmtId="0" fontId="12" fillId="0" borderId="0" xfId="3733" applyFont="1" applyAlignment="1">
      <alignment horizontal="center" vertical="center"/>
    </xf>
    <xf numFmtId="169" fontId="12" fillId="0" borderId="0" xfId="3733" applyNumberFormat="1" applyFont="1" applyAlignment="1">
      <alignment horizontal="center" vertical="center"/>
    </xf>
    <xf numFmtId="0" fontId="52" fillId="0" borderId="0" xfId="3733" applyFont="1" applyBorder="1" applyAlignment="1">
      <alignment horizontal="left" vertical="center"/>
    </xf>
    <xf numFmtId="4" fontId="1" fillId="0" borderId="0" xfId="3733" applyNumberFormat="1" applyFont="1" applyAlignment="1">
      <alignment horizontal="center" vertical="center"/>
    </xf>
    <xf numFmtId="4" fontId="12" fillId="0" borderId="0" xfId="3733" applyNumberFormat="1" applyFont="1" applyAlignment="1">
      <alignment horizontal="center" vertical="center"/>
    </xf>
    <xf numFmtId="0" fontId="12" fillId="0" borderId="0" xfId="3733" applyFont="1" applyBorder="1" applyAlignment="1">
      <alignment vertical="center"/>
    </xf>
    <xf numFmtId="3" fontId="5" fillId="0" borderId="0" xfId="3733" applyNumberFormat="1" applyFont="1" applyBorder="1" applyAlignment="1">
      <alignment vertical="center"/>
    </xf>
    <xf numFmtId="171" fontId="8" fillId="0" borderId="0" xfId="11" applyNumberFormat="1" applyFont="1" applyBorder="1"/>
    <xf numFmtId="3" fontId="12" fillId="0" borderId="0" xfId="3733" applyNumberFormat="1" applyFont="1" applyBorder="1" applyAlignment="1">
      <alignment horizontal="left" vertical="center"/>
    </xf>
    <xf numFmtId="3" fontId="12" fillId="0" borderId="0" xfId="3733" applyNumberFormat="1" applyFont="1" applyBorder="1" applyAlignment="1">
      <alignment horizontal="right" vertical="center"/>
    </xf>
    <xf numFmtId="197" fontId="12" fillId="0" borderId="0" xfId="3733" applyNumberFormat="1" applyFont="1" applyBorder="1" applyAlignment="1">
      <alignment horizontal="left" vertical="center"/>
    </xf>
    <xf numFmtId="4" fontId="12" fillId="0" borderId="0" xfId="3733" applyNumberFormat="1" applyFont="1" applyBorder="1" applyAlignment="1">
      <alignment horizontal="center" vertical="center"/>
    </xf>
    <xf numFmtId="0" fontId="6" fillId="0" borderId="21" xfId="11" applyNumberFormat="1" applyFont="1" applyBorder="1" applyAlignment="1">
      <alignment horizontal="right" vertical="top"/>
    </xf>
    <xf numFmtId="0" fontId="6" fillId="0" borderId="16" xfId="11" applyNumberFormat="1" applyFont="1" applyBorder="1" applyAlignment="1">
      <alignment horizontal="justify" vertical="center"/>
    </xf>
    <xf numFmtId="165" fontId="6" fillId="0" borderId="22" xfId="12" applyNumberFormat="1" applyFont="1" applyBorder="1" applyAlignment="1">
      <alignment horizontal="center"/>
    </xf>
    <xf numFmtId="0" fontId="12" fillId="0" borderId="9" xfId="4" applyFont="1" applyFill="1" applyBorder="1" applyAlignment="1">
      <alignment horizontal="center" vertical="center"/>
    </xf>
    <xf numFmtId="0" fontId="5" fillId="4" borderId="42" xfId="4" applyFont="1" applyFill="1" applyBorder="1" applyAlignment="1">
      <alignment horizontal="center" vertical="center"/>
    </xf>
    <xf numFmtId="0" fontId="1" fillId="0" borderId="0" xfId="4" applyFill="1" applyAlignment="1">
      <alignment horizontal="center" vertical="center"/>
    </xf>
    <xf numFmtId="0" fontId="6" fillId="4" borderId="9" xfId="4" applyFont="1" applyFill="1" applyBorder="1" applyAlignment="1">
      <alignment horizontal="center" vertical="center"/>
    </xf>
    <xf numFmtId="0" fontId="6" fillId="0" borderId="9" xfId="4" applyFont="1" applyFill="1" applyBorder="1" applyAlignment="1">
      <alignment horizontal="center" vertical="center"/>
    </xf>
    <xf numFmtId="0" fontId="6" fillId="0" borderId="6" xfId="4" applyFont="1" applyFill="1" applyBorder="1" applyAlignment="1">
      <alignment vertical="center"/>
    </xf>
    <xf numFmtId="0" fontId="1" fillId="0" borderId="1" xfId="4" applyFont="1" applyFill="1" applyBorder="1" applyAlignment="1">
      <alignment horizontal="center" vertical="center"/>
    </xf>
    <xf numFmtId="0" fontId="1" fillId="8" borderId="1" xfId="4" applyFont="1" applyFill="1" applyBorder="1" applyAlignment="1">
      <alignment horizontal="center" vertical="center"/>
    </xf>
    <xf numFmtId="3" fontId="1" fillId="0" borderId="1" xfId="4" applyNumberFormat="1" applyFont="1" applyFill="1" applyBorder="1" applyAlignment="1">
      <alignment horizontal="center" vertical="center"/>
    </xf>
    <xf numFmtId="4" fontId="1" fillId="0" borderId="1" xfId="4" applyNumberFormat="1" applyFont="1" applyFill="1" applyBorder="1" applyAlignment="1">
      <alignment horizontal="center" vertical="center"/>
    </xf>
    <xf numFmtId="4" fontId="1" fillId="8" borderId="1" xfId="4" applyNumberFormat="1" applyFont="1" applyFill="1" applyBorder="1" applyAlignment="1">
      <alignment horizontal="center" vertical="center"/>
    </xf>
    <xf numFmtId="0" fontId="6" fillId="0" borderId="1" xfId="4" applyFont="1" applyFill="1" applyBorder="1" applyAlignment="1">
      <alignment vertical="center"/>
    </xf>
    <xf numFmtId="203" fontId="1" fillId="0" borderId="1" xfId="4" applyNumberFormat="1" applyFont="1" applyFill="1" applyBorder="1" applyAlignment="1">
      <alignment horizontal="center" vertical="center"/>
    </xf>
    <xf numFmtId="203" fontId="1" fillId="8" borderId="1" xfId="4" applyNumberFormat="1" applyFont="1" applyFill="1" applyBorder="1" applyAlignment="1">
      <alignment horizontal="center" vertical="center"/>
    </xf>
    <xf numFmtId="0" fontId="6" fillId="4" borderId="6" xfId="4" applyFont="1" applyFill="1" applyBorder="1" applyAlignment="1">
      <alignment vertical="center"/>
    </xf>
    <xf numFmtId="0" fontId="1" fillId="0" borderId="9" xfId="4" applyFont="1" applyFill="1" applyBorder="1" applyAlignment="1">
      <alignment horizontal="center" vertical="center"/>
    </xf>
    <xf numFmtId="0" fontId="6" fillId="0" borderId="1" xfId="4" applyFont="1" applyFill="1" applyBorder="1" applyAlignment="1">
      <alignment horizontal="left" vertical="center"/>
    </xf>
    <xf numFmtId="174" fontId="17" fillId="0" borderId="1" xfId="9" applyNumberFormat="1" applyFont="1" applyBorder="1" applyAlignment="1">
      <alignment vertical="center"/>
    </xf>
    <xf numFmtId="0" fontId="1" fillId="0" borderId="1" xfId="4" applyFont="1" applyFill="1" applyBorder="1" applyAlignment="1">
      <alignment horizontal="left" vertical="center" wrapText="1"/>
    </xf>
    <xf numFmtId="43" fontId="10" fillId="0" borderId="0" xfId="1" applyFont="1" applyFill="1" applyAlignment="1">
      <alignment horizontal="center"/>
    </xf>
    <xf numFmtId="174" fontId="17" fillId="5" borderId="1" xfId="9" applyNumberFormat="1" applyFont="1" applyFill="1" applyBorder="1" applyAlignment="1">
      <alignment vertical="center"/>
    </xf>
    <xf numFmtId="171" fontId="10" fillId="0" borderId="0" xfId="11" applyNumberFormat="1" applyFont="1" applyFill="1" applyAlignment="1">
      <alignment horizontal="center"/>
    </xf>
    <xf numFmtId="43" fontId="16" fillId="0" borderId="0" xfId="1" applyFont="1"/>
    <xf numFmtId="4" fontId="1" fillId="8" borderId="8" xfId="4" applyNumberFormat="1" applyFont="1" applyFill="1" applyBorder="1" applyAlignment="1">
      <alignment horizontal="center" vertical="center"/>
    </xf>
    <xf numFmtId="0" fontId="5" fillId="0" borderId="9" xfId="4" applyFont="1" applyFill="1" applyBorder="1" applyAlignment="1">
      <alignment horizontal="center" vertical="center"/>
    </xf>
    <xf numFmtId="165" fontId="1" fillId="8" borderId="10" xfId="12" applyNumberFormat="1" applyFont="1" applyFill="1" applyBorder="1" applyAlignment="1">
      <alignment horizontal="center"/>
    </xf>
    <xf numFmtId="165" fontId="1" fillId="8" borderId="4" xfId="12" applyNumberFormat="1" applyFont="1" applyFill="1" applyBorder="1" applyAlignment="1">
      <alignment horizontal="center"/>
    </xf>
    <xf numFmtId="171" fontId="53" fillId="0" borderId="14" xfId="13" applyNumberFormat="1" applyFont="1" applyBorder="1"/>
    <xf numFmtId="166" fontId="53" fillId="0" borderId="0" xfId="11" applyNumberFormat="1" applyFont="1" applyFill="1"/>
    <xf numFmtId="0" fontId="12" fillId="0" borderId="0" xfId="4" applyFont="1" applyFill="1" applyBorder="1" applyAlignment="1">
      <alignment horizontal="center" vertical="center"/>
    </xf>
    <xf numFmtId="0" fontId="5" fillId="0" borderId="0" xfId="4" applyFont="1" applyFill="1" applyBorder="1" applyAlignment="1">
      <alignment vertical="center"/>
    </xf>
    <xf numFmtId="4" fontId="6" fillId="0" borderId="5" xfId="4" applyNumberFormat="1" applyFont="1" applyFill="1" applyBorder="1" applyAlignment="1">
      <alignment horizontal="center" vertical="center"/>
    </xf>
    <xf numFmtId="4" fontId="6" fillId="8" borderId="20" xfId="4" applyNumberFormat="1" applyFont="1" applyFill="1" applyBorder="1" applyAlignment="1">
      <alignment horizontal="center" vertical="center"/>
    </xf>
    <xf numFmtId="0" fontId="3" fillId="0" borderId="19" xfId="11" applyFont="1" applyBorder="1"/>
    <xf numFmtId="165" fontId="1" fillId="8" borderId="10" xfId="12" applyNumberFormat="1" applyFont="1" applyFill="1" applyBorder="1" applyAlignment="1">
      <alignment horizontal="center" vertical="center"/>
    </xf>
    <xf numFmtId="165" fontId="1" fillId="0" borderId="10" xfId="12" applyNumberFormat="1" applyFont="1" applyFill="1" applyBorder="1" applyAlignment="1">
      <alignment horizontal="center" vertical="center"/>
    </xf>
    <xf numFmtId="165" fontId="1" fillId="0" borderId="4" xfId="12" applyNumberFormat="1" applyFont="1" applyFill="1" applyBorder="1" applyAlignment="1">
      <alignment horizontal="center" vertical="center"/>
    </xf>
    <xf numFmtId="0" fontId="5" fillId="8" borderId="9" xfId="4" applyFont="1" applyFill="1" applyBorder="1" applyAlignment="1">
      <alignment horizontal="center" vertical="center"/>
    </xf>
    <xf numFmtId="0" fontId="12" fillId="0" borderId="12" xfId="4" applyFont="1" applyFill="1" applyBorder="1" applyAlignment="1">
      <alignment horizontal="center" vertical="center"/>
    </xf>
    <xf numFmtId="0" fontId="5" fillId="0" borderId="30" xfId="4" applyFont="1" applyFill="1" applyBorder="1" applyAlignment="1">
      <alignment vertical="center"/>
    </xf>
    <xf numFmtId="49" fontId="12" fillId="0" borderId="0" xfId="3733" applyNumberFormat="1" applyFont="1" applyFill="1" applyAlignment="1">
      <alignment horizontal="center" vertical="center"/>
    </xf>
    <xf numFmtId="0" fontId="12" fillId="0" borderId="0" xfId="3733" applyFont="1" applyFill="1" applyBorder="1" applyAlignment="1">
      <alignment vertical="center"/>
    </xf>
    <xf numFmtId="0" fontId="12" fillId="0" borderId="0" xfId="3733" applyFont="1" applyFill="1" applyAlignment="1">
      <alignment horizontal="center" vertical="center"/>
    </xf>
    <xf numFmtId="3" fontId="12" fillId="0" borderId="0" xfId="3733" applyNumberFormat="1" applyFont="1" applyFill="1" applyAlignment="1">
      <alignment horizontal="right" vertical="center"/>
    </xf>
    <xf numFmtId="0" fontId="12" fillId="0" borderId="0" xfId="3733" applyFont="1" applyFill="1" applyAlignment="1">
      <alignment vertical="center"/>
    </xf>
    <xf numFmtId="0" fontId="12" fillId="0" borderId="0" xfId="3733" applyFont="1" applyFill="1" applyBorder="1" applyAlignment="1" applyProtection="1">
      <alignment vertical="center"/>
      <protection locked="0"/>
    </xf>
    <xf numFmtId="0" fontId="12" fillId="0" borderId="0" xfId="3733" applyFont="1" applyFill="1" applyAlignment="1" applyProtection="1">
      <alignment vertical="center"/>
      <protection locked="0"/>
    </xf>
    <xf numFmtId="0" fontId="2" fillId="0" borderId="0" xfId="4" applyFont="1" applyFill="1" applyAlignment="1">
      <alignment vertical="center"/>
    </xf>
    <xf numFmtId="0" fontId="54" fillId="0" borderId="0" xfId="4" applyFont="1" applyFill="1" applyAlignment="1">
      <alignment vertical="center"/>
    </xf>
    <xf numFmtId="0" fontId="54" fillId="0" borderId="0" xfId="4" applyFont="1" applyFill="1" applyBorder="1" applyAlignment="1">
      <alignment vertical="center"/>
    </xf>
    <xf numFmtId="0" fontId="20" fillId="0" borderId="3" xfId="4" applyFont="1" applyFill="1" applyBorder="1" applyAlignment="1">
      <alignment vertical="center"/>
    </xf>
    <xf numFmtId="0" fontId="20" fillId="0" borderId="0" xfId="4" applyFont="1" applyFill="1" applyBorder="1" applyAlignment="1">
      <alignment vertical="center"/>
    </xf>
    <xf numFmtId="0" fontId="20" fillId="0" borderId="0" xfId="4" applyFont="1" applyFill="1" applyAlignment="1">
      <alignment vertical="center"/>
    </xf>
    <xf numFmtId="0" fontId="55" fillId="0" borderId="0" xfId="4" applyFont="1" applyFill="1" applyAlignment="1">
      <alignment vertical="center"/>
    </xf>
    <xf numFmtId="0" fontId="55" fillId="0" borderId="0" xfId="4" applyFont="1" applyFill="1" applyBorder="1" applyAlignment="1">
      <alignment vertical="center"/>
    </xf>
    <xf numFmtId="3" fontId="6" fillId="3" borderId="25" xfId="4" applyNumberFormat="1" applyFont="1" applyFill="1" applyBorder="1" applyAlignment="1">
      <alignment horizontal="center" vertical="center" wrapText="1"/>
    </xf>
    <xf numFmtId="0" fontId="1" fillId="0" borderId="0" xfId="4" applyFill="1" applyAlignment="1">
      <alignment vertical="center"/>
    </xf>
    <xf numFmtId="0" fontId="1" fillId="0" borderId="0" xfId="4" applyFill="1" applyBorder="1" applyAlignment="1">
      <alignment vertical="center"/>
    </xf>
    <xf numFmtId="0" fontId="1" fillId="4" borderId="7" xfId="4" applyFont="1" applyFill="1" applyBorder="1" applyAlignment="1">
      <alignment vertical="center"/>
    </xf>
    <xf numFmtId="3" fontId="17" fillId="4" borderId="7" xfId="4" applyNumberFormat="1" applyFont="1" applyFill="1" applyBorder="1" applyAlignment="1">
      <alignment vertical="center"/>
    </xf>
    <xf numFmtId="4" fontId="1" fillId="4" borderId="7" xfId="4" applyNumberFormat="1" applyFont="1" applyFill="1" applyBorder="1" applyAlignment="1">
      <alignment vertical="center"/>
    </xf>
    <xf numFmtId="0" fontId="1" fillId="0" borderId="7" xfId="4" applyFont="1" applyFill="1" applyBorder="1" applyAlignment="1">
      <alignment vertical="center"/>
    </xf>
    <xf numFmtId="3" fontId="17" fillId="0" borderId="7" xfId="4" applyNumberFormat="1" applyFont="1" applyFill="1" applyBorder="1" applyAlignment="1">
      <alignment vertical="center"/>
    </xf>
    <xf numFmtId="4" fontId="1" fillId="0" borderId="7" xfId="4" applyNumberFormat="1" applyFont="1" applyFill="1" applyBorder="1" applyAlignment="1">
      <alignment vertical="center"/>
    </xf>
    <xf numFmtId="0" fontId="12" fillId="8" borderId="1" xfId="4" applyFont="1" applyFill="1" applyBorder="1" applyAlignment="1">
      <alignment horizontal="center" vertical="center"/>
    </xf>
    <xf numFmtId="0" fontId="12" fillId="0" borderId="1" xfId="4" applyFont="1" applyFill="1" applyBorder="1" applyAlignment="1">
      <alignment horizontal="center" vertical="center"/>
    </xf>
    <xf numFmtId="3" fontId="12" fillId="0" borderId="1" xfId="4" applyNumberFormat="1" applyFont="1" applyFill="1" applyBorder="1" applyAlignment="1">
      <alignment horizontal="center" vertical="center"/>
    </xf>
    <xf numFmtId="4" fontId="12" fillId="0" borderId="43" xfId="4" applyNumberFormat="1" applyFont="1" applyFill="1" applyBorder="1" applyAlignment="1">
      <alignment horizontal="center" vertical="center"/>
    </xf>
    <xf numFmtId="3" fontId="5" fillId="0" borderId="11" xfId="4" applyNumberFormat="1" applyFont="1" applyFill="1" applyBorder="1" applyAlignment="1">
      <alignment horizontal="right" vertical="center"/>
    </xf>
    <xf numFmtId="0" fontId="1" fillId="0" borderId="0" xfId="4" applyFont="1" applyFill="1" applyAlignment="1">
      <alignment vertical="center"/>
    </xf>
    <xf numFmtId="0" fontId="12" fillId="0" borderId="7" xfId="4" applyFont="1" applyFill="1" applyBorder="1" applyAlignment="1">
      <alignment horizontal="center" vertical="center"/>
    </xf>
    <xf numFmtId="3" fontId="19" fillId="0" borderId="7" xfId="4" applyNumberFormat="1" applyFont="1" applyFill="1" applyBorder="1" applyAlignment="1">
      <alignment horizontal="center" vertical="center"/>
    </xf>
    <xf numFmtId="4" fontId="12" fillId="0" borderId="7" xfId="4" applyNumberFormat="1" applyFont="1" applyFill="1" applyBorder="1" applyAlignment="1">
      <alignment horizontal="center" vertical="center"/>
    </xf>
    <xf numFmtId="0" fontId="12" fillId="4" borderId="7" xfId="4" applyFont="1" applyFill="1" applyBorder="1" applyAlignment="1">
      <alignment horizontal="center" vertical="center"/>
    </xf>
    <xf numFmtId="3" fontId="19" fillId="4" borderId="7" xfId="4" applyNumberFormat="1" applyFont="1" applyFill="1" applyBorder="1" applyAlignment="1">
      <alignment horizontal="center" vertical="center"/>
    </xf>
    <xf numFmtId="4" fontId="12" fillId="4" borderId="7" xfId="4" applyNumberFormat="1" applyFont="1" applyFill="1" applyBorder="1" applyAlignment="1">
      <alignment horizontal="center" vertical="center"/>
    </xf>
    <xf numFmtId="3" fontId="1" fillId="0" borderId="0" xfId="4" applyNumberFormat="1" applyFill="1" applyAlignment="1">
      <alignment vertical="center"/>
    </xf>
    <xf numFmtId="0" fontId="5" fillId="0" borderId="7" xfId="4" applyFont="1" applyFill="1" applyBorder="1" applyAlignment="1">
      <alignment horizontal="center" vertical="center"/>
    </xf>
    <xf numFmtId="3" fontId="19" fillId="0" borderId="7" xfId="4" applyNumberFormat="1" applyFont="1" applyFill="1" applyBorder="1" applyAlignment="1">
      <alignment vertical="center"/>
    </xf>
    <xf numFmtId="4" fontId="12" fillId="0" borderId="7" xfId="4" applyNumberFormat="1" applyFont="1" applyFill="1" applyBorder="1" applyAlignment="1">
      <alignment vertical="center"/>
    </xf>
    <xf numFmtId="0" fontId="17" fillId="0" borderId="0" xfId="4" applyFont="1" applyFill="1" applyAlignment="1">
      <alignment horizontal="center" vertical="center"/>
    </xf>
    <xf numFmtId="4" fontId="12" fillId="0" borderId="8" xfId="4" applyNumberFormat="1" applyFont="1" applyFill="1" applyBorder="1" applyAlignment="1">
      <alignment vertical="center"/>
    </xf>
    <xf numFmtId="3" fontId="17" fillId="0" borderId="0" xfId="4" applyNumberFormat="1" applyFont="1" applyFill="1" applyAlignment="1">
      <alignment horizontal="center" vertical="center"/>
    </xf>
    <xf numFmtId="0" fontId="1" fillId="0" borderId="0" xfId="4" applyFont="1" applyFill="1" applyBorder="1" applyAlignment="1">
      <alignment vertical="center"/>
    </xf>
    <xf numFmtId="0" fontId="5" fillId="0" borderId="46" xfId="4" applyFont="1" applyFill="1" applyBorder="1" applyAlignment="1">
      <alignment horizontal="center" vertical="center"/>
    </xf>
    <xf numFmtId="3" fontId="19" fillId="0" borderId="46" xfId="4" applyNumberFormat="1" applyFont="1" applyFill="1" applyBorder="1" applyAlignment="1">
      <alignment vertical="center"/>
    </xf>
    <xf numFmtId="4" fontId="12" fillId="0" borderId="46" xfId="4" applyNumberFormat="1" applyFont="1" applyFill="1" applyBorder="1" applyAlignment="1">
      <alignment vertical="center"/>
    </xf>
    <xf numFmtId="43" fontId="1" fillId="0" borderId="0" xfId="1" applyFont="1" applyFill="1" applyAlignment="1">
      <alignment vertical="center"/>
    </xf>
    <xf numFmtId="0" fontId="5" fillId="0" borderId="0" xfId="4" applyFont="1" applyFill="1" applyBorder="1" applyAlignment="1">
      <alignment horizontal="center" vertical="center"/>
    </xf>
    <xf numFmtId="3" fontId="19" fillId="0" borderId="0" xfId="4" applyNumberFormat="1" applyFont="1" applyFill="1" applyBorder="1" applyAlignment="1">
      <alignment vertical="center"/>
    </xf>
    <xf numFmtId="4" fontId="12" fillId="0" borderId="0" xfId="4" applyNumberFormat="1" applyFont="1" applyFill="1" applyBorder="1" applyAlignment="1">
      <alignment vertical="center"/>
    </xf>
    <xf numFmtId="0" fontId="3" fillId="0" borderId="0" xfId="11" applyFont="1" applyFill="1" applyAlignment="1">
      <alignment vertical="center"/>
    </xf>
    <xf numFmtId="3" fontId="17" fillId="0" borderId="0" xfId="4" applyNumberFormat="1" applyFont="1" applyFill="1" applyAlignment="1">
      <alignment vertical="center"/>
    </xf>
    <xf numFmtId="4" fontId="1" fillId="0" borderId="0" xfId="4" applyNumberFormat="1" applyFill="1" applyAlignment="1">
      <alignment vertical="center"/>
    </xf>
    <xf numFmtId="9" fontId="6" fillId="3" borderId="25" xfId="4" applyNumberFormat="1" applyFont="1" applyFill="1" applyBorder="1" applyAlignment="1">
      <alignment horizontal="center" vertical="center" wrapText="1"/>
    </xf>
    <xf numFmtId="9" fontId="1" fillId="4" borderId="7" xfId="4" applyNumberFormat="1" applyFont="1" applyFill="1" applyBorder="1" applyAlignment="1">
      <alignment vertical="center"/>
    </xf>
    <xf numFmtId="9" fontId="1" fillId="0" borderId="7" xfId="4" applyNumberFormat="1" applyFont="1" applyFill="1" applyBorder="1" applyAlignment="1">
      <alignment vertical="center"/>
    </xf>
    <xf numFmtId="9" fontId="1" fillId="8" borderId="1" xfId="4" applyNumberFormat="1" applyFont="1" applyFill="1" applyBorder="1" applyAlignment="1">
      <alignment horizontal="center" vertical="center"/>
    </xf>
    <xf numFmtId="9" fontId="1" fillId="0" borderId="1" xfId="4" applyNumberFormat="1" applyFont="1" applyFill="1" applyBorder="1" applyAlignment="1">
      <alignment horizontal="center" vertical="center"/>
    </xf>
    <xf numFmtId="9" fontId="12" fillId="0" borderId="1" xfId="4" applyNumberFormat="1" applyFont="1" applyFill="1" applyBorder="1" applyAlignment="1">
      <alignment horizontal="center" vertical="center"/>
    </xf>
    <xf numFmtId="9" fontId="12" fillId="0" borderId="6" xfId="4" applyNumberFormat="1" applyFont="1" applyFill="1" applyBorder="1" applyAlignment="1">
      <alignment horizontal="center" vertical="center"/>
    </xf>
    <xf numFmtId="9" fontId="12" fillId="0" borderId="7" xfId="4" applyNumberFormat="1" applyFont="1" applyFill="1" applyBorder="1" applyAlignment="1">
      <alignment horizontal="center" vertical="center"/>
    </xf>
    <xf numFmtId="9" fontId="12" fillId="4" borderId="7" xfId="4" applyNumberFormat="1" applyFont="1" applyFill="1" applyBorder="1" applyAlignment="1">
      <alignment horizontal="center" vertical="center"/>
    </xf>
    <xf numFmtId="9" fontId="12" fillId="0" borderId="7" xfId="4" applyNumberFormat="1" applyFont="1" applyFill="1" applyBorder="1" applyAlignment="1">
      <alignment vertical="center"/>
    </xf>
    <xf numFmtId="9" fontId="12" fillId="0" borderId="46" xfId="4" applyNumberFormat="1" applyFont="1" applyFill="1" applyBorder="1" applyAlignment="1">
      <alignment vertical="center"/>
    </xf>
    <xf numFmtId="9" fontId="12" fillId="0" borderId="0" xfId="4" applyNumberFormat="1" applyFont="1" applyFill="1" applyBorder="1" applyAlignment="1">
      <alignment vertical="center"/>
    </xf>
    <xf numFmtId="9" fontId="12" fillId="0" borderId="0" xfId="3733" applyNumberFormat="1" applyFont="1" applyFill="1" applyAlignment="1">
      <alignment horizontal="center" vertical="center"/>
    </xf>
    <xf numFmtId="9" fontId="1" fillId="0" borderId="0" xfId="4" applyNumberFormat="1" applyFill="1" applyAlignment="1">
      <alignment vertical="center"/>
    </xf>
    <xf numFmtId="3" fontId="1" fillId="4" borderId="41" xfId="4" applyNumberFormat="1" applyFont="1" applyFill="1" applyBorder="1" applyAlignment="1">
      <alignment horizontal="right" vertical="center"/>
    </xf>
    <xf numFmtId="3" fontId="1" fillId="0" borderId="41" xfId="4" applyNumberFormat="1" applyFont="1" applyFill="1" applyBorder="1" applyAlignment="1">
      <alignment horizontal="right" vertical="center"/>
    </xf>
    <xf numFmtId="203" fontId="1" fillId="0" borderId="10" xfId="4" applyNumberFormat="1" applyFont="1" applyFill="1" applyBorder="1" applyAlignment="1">
      <alignment horizontal="right" vertical="center"/>
    </xf>
    <xf numFmtId="203" fontId="1" fillId="8" borderId="10" xfId="4" applyNumberFormat="1" applyFont="1" applyFill="1" applyBorder="1" applyAlignment="1">
      <alignment horizontal="right" vertical="center"/>
    </xf>
    <xf numFmtId="203" fontId="6" fillId="0" borderId="20" xfId="4" applyNumberFormat="1" applyFont="1" applyFill="1" applyBorder="1" applyAlignment="1">
      <alignment horizontal="right" vertical="center"/>
    </xf>
    <xf numFmtId="3" fontId="5" fillId="4" borderId="44" xfId="4" applyNumberFormat="1" applyFont="1" applyFill="1" applyBorder="1" applyAlignment="1">
      <alignment horizontal="right" vertical="center"/>
    </xf>
    <xf numFmtId="3" fontId="12" fillId="0" borderId="41" xfId="4" applyNumberFormat="1" applyFont="1" applyFill="1" applyBorder="1" applyAlignment="1">
      <alignment horizontal="right" vertical="center"/>
    </xf>
    <xf numFmtId="203" fontId="6" fillId="0" borderId="0" xfId="4" applyNumberFormat="1" applyFont="1" applyFill="1" applyBorder="1" applyAlignment="1">
      <alignment horizontal="right" vertical="center"/>
    </xf>
    <xf numFmtId="0" fontId="12" fillId="0" borderId="0" xfId="3733" applyFont="1" applyFill="1" applyAlignment="1">
      <alignment horizontal="right" vertical="center"/>
    </xf>
    <xf numFmtId="3" fontId="1" fillId="0" borderId="0" xfId="4" applyNumberFormat="1" applyFill="1" applyAlignment="1">
      <alignment horizontal="right" vertical="center"/>
    </xf>
    <xf numFmtId="2" fontId="6" fillId="0" borderId="14" xfId="12" applyNumberFormat="1" applyFont="1" applyBorder="1" applyAlignment="1">
      <alignment horizontal="center"/>
    </xf>
    <xf numFmtId="43" fontId="1" fillId="0" borderId="0" xfId="4" applyNumberFormat="1" applyFont="1" applyFill="1" applyAlignment="1">
      <alignment vertical="center"/>
    </xf>
    <xf numFmtId="203" fontId="1" fillId="0" borderId="0" xfId="4" applyNumberFormat="1" applyFont="1" applyFill="1" applyAlignment="1">
      <alignment vertical="center"/>
    </xf>
    <xf numFmtId="43" fontId="1" fillId="0" borderId="0" xfId="4" applyNumberFormat="1" applyFill="1" applyAlignment="1">
      <alignment vertical="center"/>
    </xf>
    <xf numFmtId="3" fontId="1" fillId="0" borderId="0" xfId="4" applyNumberFormat="1" applyFill="1" applyAlignment="1">
      <alignment horizontal="center" vertical="center"/>
    </xf>
    <xf numFmtId="0" fontId="8" fillId="0" borderId="1" xfId="3736" applyFont="1" applyFill="1" applyBorder="1" applyAlignment="1">
      <alignment horizontal="left" vertical="center" wrapText="1"/>
    </xf>
    <xf numFmtId="0" fontId="1" fillId="0" borderId="1" xfId="4" applyFont="1" applyFill="1" applyBorder="1" applyAlignment="1">
      <alignment horizontal="justify" vertical="center" wrapText="1"/>
    </xf>
    <xf numFmtId="0" fontId="11" fillId="8" borderId="1" xfId="4" applyFont="1" applyFill="1" applyBorder="1" applyAlignment="1">
      <alignment horizontal="center" vertical="center"/>
    </xf>
    <xf numFmtId="203" fontId="11" fillId="8" borderId="22" xfId="4" applyNumberFormat="1" applyFont="1" applyFill="1" applyBorder="1" applyAlignment="1">
      <alignment horizontal="right" vertical="center"/>
    </xf>
    <xf numFmtId="203" fontId="11" fillId="8" borderId="10" xfId="4" applyNumberFormat="1" applyFont="1" applyFill="1" applyBorder="1" applyAlignment="1">
      <alignment horizontal="right" vertical="center"/>
    </xf>
    <xf numFmtId="174" fontId="16" fillId="0" borderId="0" xfId="11" applyNumberFormat="1" applyFont="1"/>
    <xf numFmtId="0" fontId="0" fillId="0" borderId="0" xfId="11" applyFont="1"/>
    <xf numFmtId="165" fontId="8" fillId="0" borderId="0" xfId="7" applyNumberFormat="1" applyFont="1" applyFill="1"/>
    <xf numFmtId="4" fontId="22" fillId="5" borderId="1" xfId="11" applyNumberFormat="1" applyFont="1" applyFill="1" applyBorder="1"/>
    <xf numFmtId="166" fontId="8" fillId="52" borderId="0" xfId="11" applyNumberFormat="1" applyFont="1" applyFill="1"/>
    <xf numFmtId="0" fontId="1" fillId="52" borderId="0" xfId="4" applyFill="1" applyAlignment="1">
      <alignment vertical="center"/>
    </xf>
    <xf numFmtId="44" fontId="1" fillId="52" borderId="0" xfId="9" applyFont="1" applyFill="1" applyAlignment="1">
      <alignment vertical="center"/>
    </xf>
    <xf numFmtId="0" fontId="1" fillId="52" borderId="0" xfId="4" applyFill="1" applyAlignment="1">
      <alignment horizontal="center" vertical="center"/>
    </xf>
    <xf numFmtId="44" fontId="1" fillId="0" borderId="0" xfId="9" applyFont="1" applyFill="1" applyAlignment="1">
      <alignment horizontal="center" vertical="center"/>
    </xf>
    <xf numFmtId="44" fontId="1" fillId="0" borderId="1" xfId="9" applyFont="1" applyFill="1" applyBorder="1" applyAlignment="1">
      <alignment horizontal="left" vertical="center"/>
    </xf>
    <xf numFmtId="44" fontId="1" fillId="0" borderId="1" xfId="9" applyFont="1" applyFill="1" applyBorder="1" applyAlignment="1">
      <alignment vertical="center"/>
    </xf>
    <xf numFmtId="44" fontId="1" fillId="0" borderId="1" xfId="9" applyFont="1" applyFill="1" applyBorder="1" applyAlignment="1">
      <alignment horizontal="center" vertical="center"/>
    </xf>
    <xf numFmtId="44" fontId="1" fillId="0" borderId="1" xfId="4" applyNumberFormat="1" applyFill="1" applyBorder="1" applyAlignment="1">
      <alignment horizontal="center" vertical="center"/>
    </xf>
    <xf numFmtId="44" fontId="1" fillId="0" borderId="0" xfId="4" applyNumberFormat="1" applyFill="1" applyAlignment="1">
      <alignment horizontal="center" vertical="center"/>
    </xf>
    <xf numFmtId="10" fontId="1" fillId="0" borderId="1" xfId="7" applyNumberFormat="1" applyFont="1" applyFill="1" applyBorder="1" applyAlignment="1">
      <alignment horizontal="right" vertical="center"/>
    </xf>
    <xf numFmtId="10" fontId="1" fillId="53" borderId="0" xfId="7" applyNumberFormat="1" applyFont="1" applyFill="1" applyAlignment="1">
      <alignment horizontal="center" vertical="center"/>
    </xf>
    <xf numFmtId="203" fontId="1" fillId="0" borderId="0" xfId="4" applyNumberFormat="1" applyFill="1" applyAlignment="1">
      <alignment horizontal="center" vertical="center"/>
    </xf>
    <xf numFmtId="0" fontId="1" fillId="8" borderId="1" xfId="4" applyFont="1" applyFill="1" applyBorder="1" applyAlignment="1">
      <alignment horizontal="left" vertical="center" wrapText="1"/>
    </xf>
    <xf numFmtId="10" fontId="17" fillId="5" borderId="0" xfId="7" applyNumberFormat="1" applyFont="1" applyFill="1" applyAlignment="1">
      <alignment vertical="center"/>
    </xf>
    <xf numFmtId="0" fontId="1" fillId="8" borderId="1" xfId="11" applyNumberFormat="1" applyFont="1" applyFill="1" applyBorder="1" applyAlignment="1">
      <alignment horizontal="justify" vertical="center" wrapText="1"/>
    </xf>
    <xf numFmtId="10" fontId="17" fillId="0" borderId="0" xfId="7" applyNumberFormat="1" applyFont="1" applyFill="1" applyAlignment="1">
      <alignment horizontal="center" vertical="center"/>
    </xf>
    <xf numFmtId="174" fontId="17" fillId="5" borderId="0" xfId="9" applyNumberFormat="1" applyFont="1" applyFill="1" applyAlignment="1">
      <alignment horizontal="left" vertical="center"/>
    </xf>
    <xf numFmtId="203" fontId="17" fillId="0" borderId="0" xfId="4" applyNumberFormat="1" applyFont="1" applyFill="1" applyAlignment="1">
      <alignment horizontal="center" vertical="center"/>
    </xf>
    <xf numFmtId="0" fontId="12" fillId="0" borderId="0" xfId="4" applyFont="1" applyFill="1" applyBorder="1" applyAlignment="1">
      <alignment horizontal="left" vertical="center" wrapText="1"/>
    </xf>
    <xf numFmtId="174" fontId="56" fillId="0" borderId="0" xfId="9" applyNumberFormat="1" applyFont="1" applyFill="1" applyAlignment="1">
      <alignment vertical="center"/>
    </xf>
    <xf numFmtId="174" fontId="1" fillId="0" borderId="0" xfId="4" applyNumberFormat="1" applyFill="1" applyAlignment="1">
      <alignment vertical="center"/>
    </xf>
    <xf numFmtId="0" fontId="20" fillId="0" borderId="1" xfId="4" applyFont="1" applyFill="1" applyBorder="1" applyAlignment="1">
      <alignment horizontal="center" vertical="center"/>
    </xf>
    <xf numFmtId="166" fontId="20" fillId="0" borderId="1" xfId="4" applyNumberFormat="1" applyFont="1" applyFill="1" applyBorder="1" applyAlignment="1">
      <alignment horizontal="center" vertical="center"/>
    </xf>
    <xf numFmtId="0" fontId="12" fillId="0" borderId="0" xfId="3733" applyFont="1" applyFill="1" applyBorder="1" applyAlignment="1">
      <alignment horizontal="center" vertical="center" wrapText="1"/>
    </xf>
    <xf numFmtId="0" fontId="2" fillId="0" borderId="17" xfId="4" applyFont="1" applyFill="1" applyBorder="1" applyAlignment="1">
      <alignment horizontal="center" vertical="center" wrapText="1"/>
    </xf>
    <xf numFmtId="0" fontId="54" fillId="0" borderId="15" xfId="4" applyFont="1" applyFill="1" applyBorder="1" applyAlignment="1">
      <alignment vertical="center" wrapText="1"/>
    </xf>
    <xf numFmtId="0" fontId="54" fillId="0" borderId="18" xfId="4" applyFont="1" applyFill="1" applyBorder="1" applyAlignment="1">
      <alignment vertical="center" wrapText="1"/>
    </xf>
    <xf numFmtId="0" fontId="2" fillId="0" borderId="3" xfId="4" applyFont="1" applyFill="1" applyBorder="1" applyAlignment="1">
      <alignment horizontal="center" vertical="center" wrapText="1"/>
    </xf>
    <xf numFmtId="0" fontId="54" fillId="0" borderId="0" xfId="4" applyFont="1" applyFill="1" applyBorder="1" applyAlignment="1">
      <alignment vertical="center" wrapText="1"/>
    </xf>
    <xf numFmtId="0" fontId="54" fillId="0" borderId="11" xfId="4" applyFont="1" applyFill="1" applyBorder="1" applyAlignment="1">
      <alignment vertical="center" wrapText="1"/>
    </xf>
    <xf numFmtId="0" fontId="4" fillId="0" borderId="3" xfId="4" applyFont="1" applyFill="1" applyBorder="1" applyAlignment="1">
      <alignment horizontal="center" vertical="center" wrapText="1"/>
    </xf>
    <xf numFmtId="0" fontId="20" fillId="0" borderId="0" xfId="4" applyFont="1" applyFill="1" applyBorder="1" applyAlignment="1">
      <alignment horizontal="center" vertical="center"/>
    </xf>
    <xf numFmtId="0" fontId="20" fillId="0" borderId="11" xfId="4" applyFont="1" applyFill="1" applyBorder="1" applyAlignment="1">
      <alignment horizontal="center" vertical="center"/>
    </xf>
    <xf numFmtId="0" fontId="20" fillId="0" borderId="0" xfId="4" applyFont="1" applyFill="1" applyBorder="1" applyAlignment="1">
      <alignment vertical="center" wrapText="1"/>
    </xf>
    <xf numFmtId="0" fontId="20" fillId="0" borderId="11" xfId="4" applyFont="1" applyFill="1" applyBorder="1" applyAlignment="1">
      <alignment vertical="center" wrapText="1"/>
    </xf>
    <xf numFmtId="0" fontId="5" fillId="0" borderId="0" xfId="4" applyFont="1" applyFill="1" applyBorder="1" applyAlignment="1">
      <alignment horizontal="left" vertical="center" wrapText="1"/>
    </xf>
    <xf numFmtId="0" fontId="4" fillId="0" borderId="0" xfId="4" applyFont="1" applyFill="1" applyBorder="1" applyAlignment="1">
      <alignment horizontal="center" vertical="center"/>
    </xf>
    <xf numFmtId="0" fontId="4" fillId="0" borderId="11" xfId="4" applyFont="1" applyFill="1" applyBorder="1" applyAlignment="1">
      <alignment horizontal="center" vertical="center"/>
    </xf>
    <xf numFmtId="0" fontId="12" fillId="0" borderId="0" xfId="4" applyNumberFormat="1" applyFont="1" applyFill="1" applyBorder="1" applyAlignment="1">
      <alignment horizontal="left" vertical="center" wrapText="1"/>
    </xf>
    <xf numFmtId="0" fontId="12" fillId="0" borderId="0" xfId="4" applyFont="1" applyFill="1" applyBorder="1" applyAlignment="1">
      <alignment horizontal="left" vertical="center" wrapText="1"/>
    </xf>
    <xf numFmtId="0" fontId="13" fillId="0" borderId="3" xfId="4" applyFont="1" applyFill="1" applyBorder="1" applyAlignment="1">
      <alignment horizontal="center" vertical="center" wrapText="1"/>
    </xf>
    <xf numFmtId="0" fontId="55" fillId="0" borderId="0" xfId="4" applyFont="1" applyFill="1" applyBorder="1" applyAlignment="1">
      <alignment vertical="center" wrapText="1"/>
    </xf>
    <xf numFmtId="0" fontId="55" fillId="0" borderId="11" xfId="4" applyFont="1" applyFill="1" applyBorder="1" applyAlignment="1">
      <alignment vertical="center" wrapText="1"/>
    </xf>
    <xf numFmtId="0" fontId="6" fillId="0" borderId="17" xfId="10" applyFont="1" applyBorder="1" applyAlignment="1">
      <alignment horizontal="center" vertical="center" wrapText="1"/>
    </xf>
    <xf numFmtId="0" fontId="6" fillId="0" borderId="15" xfId="10" applyFont="1" applyBorder="1" applyAlignment="1">
      <alignment horizontal="center" vertical="center" wrapText="1"/>
    </xf>
    <xf numFmtId="0" fontId="6" fillId="0" borderId="18" xfId="10" applyFont="1" applyBorder="1" applyAlignment="1">
      <alignment horizontal="center" vertical="center" wrapText="1"/>
    </xf>
    <xf numFmtId="0" fontId="6" fillId="0" borderId="3" xfId="10" applyFont="1" applyBorder="1" applyAlignment="1">
      <alignment horizontal="center" vertical="center" wrapText="1"/>
    </xf>
    <xf numFmtId="0" fontId="6" fillId="0" borderId="0" xfId="10" applyFont="1" applyBorder="1" applyAlignment="1">
      <alignment horizontal="center" vertical="center" wrapText="1"/>
    </xf>
    <xf numFmtId="0" fontId="6" fillId="0" borderId="11" xfId="10" applyFont="1" applyBorder="1" applyAlignment="1">
      <alignment horizontal="center" vertical="center" wrapText="1"/>
    </xf>
    <xf numFmtId="0" fontId="6" fillId="0" borderId="3"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21" fillId="0" borderId="45" xfId="11" applyFont="1" applyBorder="1" applyAlignment="1">
      <alignment horizontal="center" vertical="center"/>
    </xf>
    <xf numFmtId="0" fontId="21" fillId="0" borderId="19" xfId="11" applyFont="1" applyBorder="1" applyAlignment="1">
      <alignment horizontal="center" vertical="center"/>
    </xf>
    <xf numFmtId="0" fontId="21" fillId="0" borderId="44" xfId="11" applyFont="1" applyBorder="1" applyAlignment="1">
      <alignment horizontal="center" vertical="center"/>
    </xf>
  </cellXfs>
  <cellStyles count="3739">
    <cellStyle name="20% - Accent1" xfId="15"/>
    <cellStyle name="20% - Accent2" xfId="16"/>
    <cellStyle name="20% - Accent3" xfId="17"/>
    <cellStyle name="20% - Accent4" xfId="18"/>
    <cellStyle name="20% - Accent5" xfId="19"/>
    <cellStyle name="20% - Accent6" xfId="20"/>
    <cellStyle name="20% - Énfasis1 2" xfId="21"/>
    <cellStyle name="20% - Énfasis1 3" xfId="22"/>
    <cellStyle name="20% - Énfasis1 4" xfId="23"/>
    <cellStyle name="20% - Énfasis1 5" xfId="24"/>
    <cellStyle name="20% - Énfasis1 6" xfId="25"/>
    <cellStyle name="20% - Énfasis2 2" xfId="26"/>
    <cellStyle name="20% - Énfasis2 3" xfId="27"/>
    <cellStyle name="20% - Énfasis2 4" xfId="28"/>
    <cellStyle name="20% - Énfasis2 5" xfId="29"/>
    <cellStyle name="20% - Énfasis2 6" xfId="30"/>
    <cellStyle name="20% - Énfasis3 2" xfId="31"/>
    <cellStyle name="20% - Énfasis3 3" xfId="32"/>
    <cellStyle name="20% - Énfasis3 4" xfId="33"/>
    <cellStyle name="20% - Énfasis3 5" xfId="34"/>
    <cellStyle name="20% - Énfasis3 6" xfId="35"/>
    <cellStyle name="20% - Énfasis4 2" xfId="36"/>
    <cellStyle name="20% - Énfasis4 3" xfId="37"/>
    <cellStyle name="20% - Énfasis4 4" xfId="38"/>
    <cellStyle name="20% - Énfasis4 5" xfId="39"/>
    <cellStyle name="20% - Énfasis4 6" xfId="40"/>
    <cellStyle name="20% - Énfasis5 2" xfId="41"/>
    <cellStyle name="20% - Énfasis5 3" xfId="42"/>
    <cellStyle name="20% - Énfasis5 4" xfId="43"/>
    <cellStyle name="20% - Énfasis5 5" xfId="44"/>
    <cellStyle name="20% - Énfasis5 6" xfId="45"/>
    <cellStyle name="20% - Énfasis6 2" xfId="46"/>
    <cellStyle name="20% - Énfasis6 3" xfId="47"/>
    <cellStyle name="20% - Énfasis6 4" xfId="48"/>
    <cellStyle name="20% - Énfasis6 5" xfId="49"/>
    <cellStyle name="20% - Énfasis6 6" xfId="50"/>
    <cellStyle name="40% - Accent1" xfId="51"/>
    <cellStyle name="40% - Accent2" xfId="52"/>
    <cellStyle name="40% - Accent3" xfId="53"/>
    <cellStyle name="40% - Accent4" xfId="54"/>
    <cellStyle name="40% - Accent5" xfId="55"/>
    <cellStyle name="40% - Accent6" xfId="56"/>
    <cellStyle name="40% - Énfasis1 2" xfId="57"/>
    <cellStyle name="40% - Énfasis1 3" xfId="58"/>
    <cellStyle name="40% - Énfasis1 4" xfId="59"/>
    <cellStyle name="40% - Énfasis1 5" xfId="60"/>
    <cellStyle name="40% - Énfasis1 6" xfId="61"/>
    <cellStyle name="40% - Énfasis2 2" xfId="62"/>
    <cellStyle name="40% - Énfasis2 3" xfId="63"/>
    <cellStyle name="40% - Énfasis2 4" xfId="64"/>
    <cellStyle name="40% - Énfasis2 5" xfId="65"/>
    <cellStyle name="40% - Énfasis2 6" xfId="66"/>
    <cellStyle name="40% - Énfasis3 2" xfId="67"/>
    <cellStyle name="40% - Énfasis3 3" xfId="68"/>
    <cellStyle name="40% - Énfasis3 4" xfId="69"/>
    <cellStyle name="40% - Énfasis3 5" xfId="70"/>
    <cellStyle name="40% - Énfasis3 6" xfId="71"/>
    <cellStyle name="40% - Énfasis4 2" xfId="72"/>
    <cellStyle name="40% - Énfasis4 3" xfId="73"/>
    <cellStyle name="40% - Énfasis4 4" xfId="74"/>
    <cellStyle name="40% - Énfasis4 5" xfId="75"/>
    <cellStyle name="40% - Énfasis4 6" xfId="76"/>
    <cellStyle name="40% - Énfasis5 2" xfId="77"/>
    <cellStyle name="40% - Énfasis5 3" xfId="78"/>
    <cellStyle name="40% - Énfasis5 4" xfId="79"/>
    <cellStyle name="40% - Énfasis5 5" xfId="80"/>
    <cellStyle name="40% - Énfasis5 6" xfId="81"/>
    <cellStyle name="40% - Énfasis6 2" xfId="82"/>
    <cellStyle name="40% - Énfasis6 3" xfId="83"/>
    <cellStyle name="40% - Énfasis6 4" xfId="84"/>
    <cellStyle name="40% - Énfasis6 5" xfId="85"/>
    <cellStyle name="40% - Énfasis6 6" xfId="86"/>
    <cellStyle name="60% - Accent1" xfId="87"/>
    <cellStyle name="60% - Accent2" xfId="88"/>
    <cellStyle name="60% - Accent3" xfId="89"/>
    <cellStyle name="60% - Accent4" xfId="90"/>
    <cellStyle name="60% - Accent5" xfId="91"/>
    <cellStyle name="60% - Accent6" xfId="92"/>
    <cellStyle name="60% - Énfasis1 2" xfId="93"/>
    <cellStyle name="60% - Énfasis1 3" xfId="94"/>
    <cellStyle name="60% - Énfasis1 4" xfId="95"/>
    <cellStyle name="60% - Énfasis1 5" xfId="96"/>
    <cellStyle name="60% - Énfasis1 6" xfId="97"/>
    <cellStyle name="60% - Énfasis2 2" xfId="98"/>
    <cellStyle name="60% - Énfasis2 3" xfId="99"/>
    <cellStyle name="60% - Énfasis2 4" xfId="100"/>
    <cellStyle name="60% - Énfasis2 5" xfId="101"/>
    <cellStyle name="60% - Énfasis2 6" xfId="102"/>
    <cellStyle name="60% - Énfasis3 2" xfId="103"/>
    <cellStyle name="60% - Énfasis3 3" xfId="104"/>
    <cellStyle name="60% - Énfasis3 4" xfId="105"/>
    <cellStyle name="60% - Énfasis3 5" xfId="106"/>
    <cellStyle name="60% - Énfasis3 6" xfId="107"/>
    <cellStyle name="60% - Énfasis4 2" xfId="108"/>
    <cellStyle name="60% - Énfasis4 3" xfId="109"/>
    <cellStyle name="60% - Énfasis4 4" xfId="110"/>
    <cellStyle name="60% - Énfasis4 5" xfId="111"/>
    <cellStyle name="60% - Énfasis4 6" xfId="112"/>
    <cellStyle name="60% - Énfasis5 2" xfId="113"/>
    <cellStyle name="60% - Énfasis5 3" xfId="114"/>
    <cellStyle name="60% - Énfasis5 4" xfId="115"/>
    <cellStyle name="60% - Énfasis5 5" xfId="116"/>
    <cellStyle name="60% - Énfasis5 6" xfId="117"/>
    <cellStyle name="60% - Énfasis6 2" xfId="118"/>
    <cellStyle name="60% - Énfasis6 3" xfId="119"/>
    <cellStyle name="60% - Énfasis6 4" xfId="120"/>
    <cellStyle name="60% - Énfasis6 5" xfId="121"/>
    <cellStyle name="60% - Énfasis6 6" xfId="122"/>
    <cellStyle name="Accent1" xfId="123"/>
    <cellStyle name="Accent2" xfId="124"/>
    <cellStyle name="Accent3" xfId="125"/>
    <cellStyle name="Accent4" xfId="126"/>
    <cellStyle name="Accent5" xfId="127"/>
    <cellStyle name="Accent6" xfId="128"/>
    <cellStyle name="Bad" xfId="129"/>
    <cellStyle name="Buena 2" xfId="130"/>
    <cellStyle name="Buena 3" xfId="131"/>
    <cellStyle name="Buena 4" xfId="132"/>
    <cellStyle name="Buena 5" xfId="133"/>
    <cellStyle name="Buena 6" xfId="134"/>
    <cellStyle name="Calculation" xfId="135"/>
    <cellStyle name="Cálculo 2" xfId="136"/>
    <cellStyle name="Cálculo 3" xfId="137"/>
    <cellStyle name="Cálculo 4" xfId="138"/>
    <cellStyle name="Cálculo 5" xfId="139"/>
    <cellStyle name="Cálculo 6" xfId="140"/>
    <cellStyle name="Celda de comprobación 2" xfId="141"/>
    <cellStyle name="Celda de comprobación 3" xfId="142"/>
    <cellStyle name="Celda de comprobación 4" xfId="143"/>
    <cellStyle name="Celda de comprobación 5" xfId="144"/>
    <cellStyle name="Celda de comprobación 6" xfId="145"/>
    <cellStyle name="Celda vinculada 2" xfId="146"/>
    <cellStyle name="Celda vinculada 3" xfId="147"/>
    <cellStyle name="Celda vinculada 4" xfId="148"/>
    <cellStyle name="Celda vinculada 5" xfId="149"/>
    <cellStyle name="Celda vinculada 6" xfId="150"/>
    <cellStyle name="Check Cell" xfId="151"/>
    <cellStyle name="CIENTOS" xfId="152"/>
    <cellStyle name="CIENTOS 2D" xfId="153"/>
    <cellStyle name="CIENTOS 3D" xfId="154"/>
    <cellStyle name="CIENTOS 4D" xfId="155"/>
    <cellStyle name="Comma" xfId="156"/>
    <cellStyle name="Comma [0]_21.6" xfId="157"/>
    <cellStyle name="Comma_21.6" xfId="158"/>
    <cellStyle name="Comma0" xfId="159"/>
    <cellStyle name="Comma0 2" xfId="160"/>
    <cellStyle name="Comma0 3" xfId="161"/>
    <cellStyle name="Comma0 4" xfId="162"/>
    <cellStyle name="Currency" xfId="163"/>
    <cellStyle name="Currency [0]_21.6" xfId="164"/>
    <cellStyle name="Currency_21.6" xfId="165"/>
    <cellStyle name="Currency0" xfId="166"/>
    <cellStyle name="Currency0 2" xfId="167"/>
    <cellStyle name="Currency0 3" xfId="168"/>
    <cellStyle name="Currency0 4" xfId="169"/>
    <cellStyle name="Date" xfId="170"/>
    <cellStyle name="Date 10" xfId="171"/>
    <cellStyle name="Date 2" xfId="172"/>
    <cellStyle name="DATE 2 2" xfId="173"/>
    <cellStyle name="DATE 2 3" xfId="174"/>
    <cellStyle name="DATE 2 4" xfId="175"/>
    <cellStyle name="DATE 2 5" xfId="176"/>
    <cellStyle name="DATE 2 6" xfId="177"/>
    <cellStyle name="DATE 2 7" xfId="178"/>
    <cellStyle name="DATE 2 8" xfId="179"/>
    <cellStyle name="DATE 3" xfId="180"/>
    <cellStyle name="DATE 4" xfId="181"/>
    <cellStyle name="Date 5" xfId="182"/>
    <cellStyle name="Date 6" xfId="183"/>
    <cellStyle name="Date 7" xfId="184"/>
    <cellStyle name="Date 8" xfId="185"/>
    <cellStyle name="Date 9" xfId="186"/>
    <cellStyle name="Encabezado 4 2" xfId="187"/>
    <cellStyle name="Encabezado 4 3" xfId="188"/>
    <cellStyle name="Encabezado 4 4" xfId="189"/>
    <cellStyle name="Encabezado 4 5" xfId="190"/>
    <cellStyle name="Encabezado 4 6" xfId="191"/>
    <cellStyle name="Énfasis1 2" xfId="192"/>
    <cellStyle name="Énfasis1 3" xfId="193"/>
    <cellStyle name="Énfasis1 4" xfId="194"/>
    <cellStyle name="Énfasis1 5" xfId="195"/>
    <cellStyle name="Énfasis1 6" xfId="196"/>
    <cellStyle name="Énfasis2 2" xfId="197"/>
    <cellStyle name="Énfasis2 3" xfId="198"/>
    <cellStyle name="Énfasis2 4" xfId="199"/>
    <cellStyle name="Énfasis2 5" xfId="200"/>
    <cellStyle name="Énfasis2 6" xfId="201"/>
    <cellStyle name="Énfasis3 2" xfId="202"/>
    <cellStyle name="Énfasis3 3" xfId="203"/>
    <cellStyle name="Énfasis3 4" xfId="204"/>
    <cellStyle name="Énfasis3 5" xfId="205"/>
    <cellStyle name="Énfasis3 6" xfId="206"/>
    <cellStyle name="Énfasis4 2" xfId="207"/>
    <cellStyle name="Énfasis4 3" xfId="208"/>
    <cellStyle name="Énfasis4 4" xfId="209"/>
    <cellStyle name="Énfasis4 5" xfId="210"/>
    <cellStyle name="Énfasis4 6" xfId="211"/>
    <cellStyle name="Énfasis5 2" xfId="212"/>
    <cellStyle name="Énfasis5 3" xfId="213"/>
    <cellStyle name="Énfasis5 4" xfId="214"/>
    <cellStyle name="Énfasis5 5" xfId="215"/>
    <cellStyle name="Énfasis5 6" xfId="216"/>
    <cellStyle name="Énfasis6 2" xfId="217"/>
    <cellStyle name="Énfasis6 3" xfId="218"/>
    <cellStyle name="Énfasis6 4" xfId="219"/>
    <cellStyle name="Énfasis6 5" xfId="220"/>
    <cellStyle name="Énfasis6 6" xfId="221"/>
    <cellStyle name="Entrada 2" xfId="222"/>
    <cellStyle name="Entrada 3" xfId="223"/>
    <cellStyle name="Entrada 4" xfId="224"/>
    <cellStyle name="Entrada 5" xfId="225"/>
    <cellStyle name="Entrada 6" xfId="226"/>
    <cellStyle name="Estilo 1" xfId="227"/>
    <cellStyle name="Euro" xfId="228"/>
    <cellStyle name="Euro 2" xfId="229"/>
    <cellStyle name="Euro 3" xfId="230"/>
    <cellStyle name="Euro 4" xfId="231"/>
    <cellStyle name="Explanatory Text" xfId="232"/>
    <cellStyle name="F2" xfId="233"/>
    <cellStyle name="F3" xfId="234"/>
    <cellStyle name="F4" xfId="235"/>
    <cellStyle name="F5" xfId="236"/>
    <cellStyle name="F6" xfId="237"/>
    <cellStyle name="F7" xfId="238"/>
    <cellStyle name="F8" xfId="239"/>
    <cellStyle name="Fixed" xfId="240"/>
    <cellStyle name="Fixed 10" xfId="241"/>
    <cellStyle name="Fixed 2" xfId="242"/>
    <cellStyle name="FIXED 2 2" xfId="243"/>
    <cellStyle name="FIXED 2 3" xfId="244"/>
    <cellStyle name="FIXED 2 4" xfId="245"/>
    <cellStyle name="FIXED 2 5" xfId="246"/>
    <cellStyle name="FIXED 2 6" xfId="247"/>
    <cellStyle name="FIXED 2 7" xfId="248"/>
    <cellStyle name="FIXED 2 8" xfId="249"/>
    <cellStyle name="FIXED 3" xfId="250"/>
    <cellStyle name="FIXED 4" xfId="251"/>
    <cellStyle name="Fixed 5" xfId="252"/>
    <cellStyle name="Fixed 6" xfId="253"/>
    <cellStyle name="Fixed 7" xfId="254"/>
    <cellStyle name="Fixed 8" xfId="255"/>
    <cellStyle name="Fixed 9" xfId="256"/>
    <cellStyle name="Good" xfId="257"/>
    <cellStyle name="Heading 1" xfId="258"/>
    <cellStyle name="Heading 2" xfId="259"/>
    <cellStyle name="Heading 3" xfId="260"/>
    <cellStyle name="Heading 4" xfId="261"/>
    <cellStyle name="Heading1" xfId="262"/>
    <cellStyle name="Heading2" xfId="263"/>
    <cellStyle name="Hipervínculo 2" xfId="264"/>
    <cellStyle name="Incorrecto 2" xfId="265"/>
    <cellStyle name="Incorrecto 3" xfId="266"/>
    <cellStyle name="Incorrecto 4" xfId="267"/>
    <cellStyle name="Incorrecto 5" xfId="268"/>
    <cellStyle name="Incorrecto 6" xfId="269"/>
    <cellStyle name="Input" xfId="270"/>
    <cellStyle name="Linked Cell" xfId="271"/>
    <cellStyle name="MILE DE MILLONES" xfId="272"/>
    <cellStyle name="MILES" xfId="273"/>
    <cellStyle name="Millares" xfId="1" builtinId="3"/>
    <cellStyle name="Millares [2]" xfId="274"/>
    <cellStyle name="Millares [2] 2" xfId="275"/>
    <cellStyle name="Millares [2] 3" xfId="276"/>
    <cellStyle name="Millares [2] 4" xfId="277"/>
    <cellStyle name="Millares 10" xfId="278"/>
    <cellStyle name="Millares 11" xfId="279"/>
    <cellStyle name="Millares 12" xfId="280"/>
    <cellStyle name="Millares 13" xfId="281"/>
    <cellStyle name="Millares 14" xfId="282"/>
    <cellStyle name="Millares 15" xfId="283"/>
    <cellStyle name="Millares 16" xfId="284"/>
    <cellStyle name="Millares 17" xfId="285"/>
    <cellStyle name="Millares 18" xfId="286"/>
    <cellStyle name="Millares 19" xfId="287"/>
    <cellStyle name="Millares 2" xfId="2"/>
    <cellStyle name="Millares 2 10" xfId="288"/>
    <cellStyle name="Millares 2 10 2" xfId="289"/>
    <cellStyle name="Millares 2 10 3" xfId="290"/>
    <cellStyle name="Millares 2 10 4" xfId="291"/>
    <cellStyle name="Millares 2 11" xfId="292"/>
    <cellStyle name="Millares 2 11 2" xfId="293"/>
    <cellStyle name="Millares 2 11 3" xfId="294"/>
    <cellStyle name="Millares 2 11 4" xfId="295"/>
    <cellStyle name="Millares 2 12" xfId="296"/>
    <cellStyle name="Millares 2 12 2" xfId="297"/>
    <cellStyle name="Millares 2 12 3" xfId="298"/>
    <cellStyle name="Millares 2 12 4" xfId="299"/>
    <cellStyle name="Millares 2 13" xfId="300"/>
    <cellStyle name="Millares 2 13 2" xfId="301"/>
    <cellStyle name="Millares 2 13 3" xfId="302"/>
    <cellStyle name="Millares 2 13 4" xfId="303"/>
    <cellStyle name="Millares 2 14" xfId="304"/>
    <cellStyle name="Millares 2 14 2" xfId="305"/>
    <cellStyle name="Millares 2 14 3" xfId="306"/>
    <cellStyle name="Millares 2 14 4" xfId="307"/>
    <cellStyle name="Millares 2 15" xfId="308"/>
    <cellStyle name="Millares 2 15 2" xfId="309"/>
    <cellStyle name="Millares 2 15 3" xfId="310"/>
    <cellStyle name="Millares 2 15 4" xfId="311"/>
    <cellStyle name="Millares 2 16" xfId="312"/>
    <cellStyle name="Millares 2 16 2" xfId="313"/>
    <cellStyle name="Millares 2 16 3" xfId="314"/>
    <cellStyle name="Millares 2 16 4" xfId="315"/>
    <cellStyle name="Millares 2 17" xfId="316"/>
    <cellStyle name="Millares 2 17 2" xfId="317"/>
    <cellStyle name="Millares 2 17 3" xfId="318"/>
    <cellStyle name="Millares 2 17 4" xfId="319"/>
    <cellStyle name="Millares 2 18" xfId="320"/>
    <cellStyle name="Millares 2 18 2" xfId="321"/>
    <cellStyle name="Millares 2 18 3" xfId="322"/>
    <cellStyle name="Millares 2 18 4" xfId="323"/>
    <cellStyle name="Millares 2 19" xfId="324"/>
    <cellStyle name="Millares 2 19 2" xfId="325"/>
    <cellStyle name="Millares 2 19 3" xfId="326"/>
    <cellStyle name="Millares 2 19 4" xfId="327"/>
    <cellStyle name="Millares 2 2" xfId="328"/>
    <cellStyle name="Millares 2 2 2" xfId="329"/>
    <cellStyle name="Millares 2 2 3" xfId="330"/>
    <cellStyle name="Millares 2 2 4" xfId="331"/>
    <cellStyle name="Millares 2 2 5" xfId="332"/>
    <cellStyle name="Millares 2 20" xfId="333"/>
    <cellStyle name="Millares 2 20 2" xfId="334"/>
    <cellStyle name="Millares 2 20 3" xfId="335"/>
    <cellStyle name="Millares 2 20 4" xfId="336"/>
    <cellStyle name="Millares 2 21" xfId="337"/>
    <cellStyle name="Millares 2 21 2" xfId="338"/>
    <cellStyle name="Millares 2 21 3" xfId="339"/>
    <cellStyle name="Millares 2 21 4" xfId="340"/>
    <cellStyle name="Millares 2 22" xfId="341"/>
    <cellStyle name="Millares 2 22 2" xfId="342"/>
    <cellStyle name="Millares 2 22 3" xfId="343"/>
    <cellStyle name="Millares 2 22 4" xfId="344"/>
    <cellStyle name="Millares 2 23" xfId="345"/>
    <cellStyle name="Millares 2 23 2" xfId="346"/>
    <cellStyle name="Millares 2 23 3" xfId="347"/>
    <cellStyle name="Millares 2 23 4" xfId="348"/>
    <cellStyle name="Millares 2 24" xfId="349"/>
    <cellStyle name="Millares 2 24 2" xfId="350"/>
    <cellStyle name="Millares 2 24 3" xfId="351"/>
    <cellStyle name="Millares 2 24 4" xfId="352"/>
    <cellStyle name="Millares 2 25" xfId="353"/>
    <cellStyle name="Millares 2 25 2" xfId="354"/>
    <cellStyle name="Millares 2 25 3" xfId="355"/>
    <cellStyle name="Millares 2 25 4" xfId="356"/>
    <cellStyle name="Millares 2 26" xfId="357"/>
    <cellStyle name="Millares 2 26 2" xfId="358"/>
    <cellStyle name="Millares 2 26 3" xfId="359"/>
    <cellStyle name="Millares 2 26 4" xfId="360"/>
    <cellStyle name="Millares 2 27" xfId="361"/>
    <cellStyle name="Millares 2 27 2" xfId="362"/>
    <cellStyle name="Millares 2 27 3" xfId="363"/>
    <cellStyle name="Millares 2 27 4" xfId="364"/>
    <cellStyle name="Millares 2 28" xfId="365"/>
    <cellStyle name="Millares 2 28 2" xfId="366"/>
    <cellStyle name="Millares 2 28 3" xfId="367"/>
    <cellStyle name="Millares 2 28 4" xfId="368"/>
    <cellStyle name="Millares 2 29" xfId="369"/>
    <cellStyle name="Millares 2 29 2" xfId="370"/>
    <cellStyle name="Millares 2 29 3" xfId="371"/>
    <cellStyle name="Millares 2 29 4" xfId="372"/>
    <cellStyle name="Millares 2 3" xfId="373"/>
    <cellStyle name="Millares 2 3 2" xfId="374"/>
    <cellStyle name="Millares 2 3 3" xfId="375"/>
    <cellStyle name="Millares 2 3 4" xfId="376"/>
    <cellStyle name="Millares 2 30" xfId="377"/>
    <cellStyle name="Millares 2 30 2" xfId="378"/>
    <cellStyle name="Millares 2 30 3" xfId="379"/>
    <cellStyle name="Millares 2 30 4" xfId="380"/>
    <cellStyle name="Millares 2 31" xfId="381"/>
    <cellStyle name="Millares 2 32" xfId="382"/>
    <cellStyle name="Millares 2 4" xfId="383"/>
    <cellStyle name="Millares 2 4 2" xfId="384"/>
    <cellStyle name="Millares 2 4 3" xfId="385"/>
    <cellStyle name="Millares 2 4 4" xfId="386"/>
    <cellStyle name="Millares 2 5" xfId="387"/>
    <cellStyle name="Millares 2 5 2" xfId="388"/>
    <cellStyle name="Millares 2 5 3" xfId="389"/>
    <cellStyle name="Millares 2 5 4" xfId="390"/>
    <cellStyle name="Millares 2 6" xfId="391"/>
    <cellStyle name="Millares 2 6 2" xfId="392"/>
    <cellStyle name="Millares 2 6 3" xfId="393"/>
    <cellStyle name="Millares 2 6 4" xfId="394"/>
    <cellStyle name="Millares 2 6 5" xfId="395"/>
    <cellStyle name="Millares 2 6 6" xfId="396"/>
    <cellStyle name="Millares 2 6 7" xfId="397"/>
    <cellStyle name="Millares 2 6 8" xfId="398"/>
    <cellStyle name="Millares 2 7" xfId="399"/>
    <cellStyle name="Millares 2 7 2" xfId="400"/>
    <cellStyle name="Millares 2 7 3" xfId="401"/>
    <cellStyle name="Millares 2 7 4" xfId="402"/>
    <cellStyle name="Millares 2 8" xfId="403"/>
    <cellStyle name="Millares 2 8 2" xfId="404"/>
    <cellStyle name="Millares 2 8 3" xfId="405"/>
    <cellStyle name="Millares 2 8 4" xfId="406"/>
    <cellStyle name="Millares 2 9" xfId="407"/>
    <cellStyle name="Millares 2 9 2" xfId="408"/>
    <cellStyle name="Millares 2 9 3" xfId="409"/>
    <cellStyle name="Millares 2 9 4" xfId="410"/>
    <cellStyle name="Millares 20" xfId="411"/>
    <cellStyle name="Millares 21" xfId="412"/>
    <cellStyle name="Millares 22" xfId="413"/>
    <cellStyle name="Millares 23" xfId="414"/>
    <cellStyle name="Millares 24" xfId="415"/>
    <cellStyle name="Millares 25" xfId="416"/>
    <cellStyle name="Millares 26" xfId="417"/>
    <cellStyle name="Millares 27" xfId="418"/>
    <cellStyle name="Millares 28" xfId="419"/>
    <cellStyle name="Millares 29" xfId="420"/>
    <cellStyle name="Millares 3" xfId="421"/>
    <cellStyle name="Millares 3 2" xfId="422"/>
    <cellStyle name="Millares 3 3" xfId="423"/>
    <cellStyle name="Millares 3 4" xfId="424"/>
    <cellStyle name="Millares 30" xfId="425"/>
    <cellStyle name="Millares 31" xfId="13"/>
    <cellStyle name="Millares 4" xfId="426"/>
    <cellStyle name="Millares 4 2" xfId="427"/>
    <cellStyle name="Millares 4 3" xfId="428"/>
    <cellStyle name="Millares 4 4" xfId="429"/>
    <cellStyle name="Millares 4 5" xfId="430"/>
    <cellStyle name="Millares 5" xfId="431"/>
    <cellStyle name="Millares 5 2" xfId="432"/>
    <cellStyle name="Millares 5 3" xfId="433"/>
    <cellStyle name="Millares 5 4" xfId="434"/>
    <cellStyle name="Millares 5 5" xfId="435"/>
    <cellStyle name="Millares 6" xfId="436"/>
    <cellStyle name="Millares 6 2" xfId="437"/>
    <cellStyle name="Millares 6 3" xfId="438"/>
    <cellStyle name="Millares 6 4" xfId="439"/>
    <cellStyle name="Millares 6 5" xfId="440"/>
    <cellStyle name="Millares 7" xfId="441"/>
    <cellStyle name="Millares 7 2" xfId="442"/>
    <cellStyle name="Millares 7 3" xfId="443"/>
    <cellStyle name="Millares 7 4" xfId="444"/>
    <cellStyle name="Millares 8" xfId="445"/>
    <cellStyle name="Millares 9" xfId="446"/>
    <cellStyle name="Millares 9 2" xfId="447"/>
    <cellStyle name="MILLONES" xfId="448"/>
    <cellStyle name="Moneda" xfId="9" builtinId="4"/>
    <cellStyle name="Moneda 10" xfId="449"/>
    <cellStyle name="Moneda 11" xfId="450"/>
    <cellStyle name="Moneda 12" xfId="451"/>
    <cellStyle name="Moneda 13" xfId="452"/>
    <cellStyle name="Moneda 14" xfId="453"/>
    <cellStyle name="Moneda 15" xfId="454"/>
    <cellStyle name="Moneda 16" xfId="455"/>
    <cellStyle name="Moneda 17" xfId="456"/>
    <cellStyle name="Moneda 18" xfId="457"/>
    <cellStyle name="Moneda 19" xfId="458"/>
    <cellStyle name="Moneda 2" xfId="3"/>
    <cellStyle name="Moneda 2 10" xfId="459"/>
    <cellStyle name="Moneda 2 10 2" xfId="460"/>
    <cellStyle name="Moneda 2 10 3" xfId="461"/>
    <cellStyle name="Moneda 2 10 4" xfId="462"/>
    <cellStyle name="Moneda 2 11" xfId="463"/>
    <cellStyle name="Moneda 2 11 2" xfId="464"/>
    <cellStyle name="Moneda 2 11 3" xfId="465"/>
    <cellStyle name="Moneda 2 11 4" xfId="466"/>
    <cellStyle name="Moneda 2 12" xfId="467"/>
    <cellStyle name="Moneda 2 12 2" xfId="468"/>
    <cellStyle name="Moneda 2 12 3" xfId="469"/>
    <cellStyle name="Moneda 2 12 4" xfId="470"/>
    <cellStyle name="Moneda 2 12 5" xfId="471"/>
    <cellStyle name="Moneda 2 12 6" xfId="472"/>
    <cellStyle name="Moneda 2 12 7" xfId="473"/>
    <cellStyle name="Moneda 2 12 8" xfId="474"/>
    <cellStyle name="Moneda 2 13" xfId="475"/>
    <cellStyle name="Moneda 2 13 2" xfId="476"/>
    <cellStyle name="Moneda 2 13 3" xfId="477"/>
    <cellStyle name="Moneda 2 13 4" xfId="478"/>
    <cellStyle name="Moneda 2 14" xfId="479"/>
    <cellStyle name="Moneda 2 14 2" xfId="480"/>
    <cellStyle name="Moneda 2 14 3" xfId="481"/>
    <cellStyle name="Moneda 2 14 4" xfId="482"/>
    <cellStyle name="Moneda 2 15" xfId="483"/>
    <cellStyle name="Moneda 2 15 2" xfId="484"/>
    <cellStyle name="Moneda 2 15 3" xfId="485"/>
    <cellStyle name="Moneda 2 15 4" xfId="486"/>
    <cellStyle name="Moneda 2 16" xfId="487"/>
    <cellStyle name="Moneda 2 16 2" xfId="488"/>
    <cellStyle name="Moneda 2 16 3" xfId="489"/>
    <cellStyle name="Moneda 2 16 4" xfId="490"/>
    <cellStyle name="Moneda 2 17" xfId="491"/>
    <cellStyle name="Moneda 2 17 2" xfId="492"/>
    <cellStyle name="Moneda 2 17 3" xfId="493"/>
    <cellStyle name="Moneda 2 17 4" xfId="494"/>
    <cellStyle name="Moneda 2 18" xfId="495"/>
    <cellStyle name="Moneda 2 18 2" xfId="496"/>
    <cellStyle name="Moneda 2 18 3" xfId="497"/>
    <cellStyle name="Moneda 2 18 4" xfId="498"/>
    <cellStyle name="Moneda 2 19" xfId="499"/>
    <cellStyle name="Moneda 2 19 2" xfId="500"/>
    <cellStyle name="Moneda 2 19 3" xfId="501"/>
    <cellStyle name="Moneda 2 19 4" xfId="502"/>
    <cellStyle name="Moneda 2 2" xfId="503"/>
    <cellStyle name="Moneda 2 2 10" xfId="504"/>
    <cellStyle name="Moneda 2 2 10 2" xfId="505"/>
    <cellStyle name="Moneda 2 2 10 3" xfId="506"/>
    <cellStyle name="Moneda 2 2 10 4" xfId="507"/>
    <cellStyle name="Moneda 2 2 11" xfId="508"/>
    <cellStyle name="Moneda 2 2 11 2" xfId="509"/>
    <cellStyle name="Moneda 2 2 11 3" xfId="510"/>
    <cellStyle name="Moneda 2 2 11 4" xfId="511"/>
    <cellStyle name="Moneda 2 2 12" xfId="512"/>
    <cellStyle name="Moneda 2 2 12 2" xfId="513"/>
    <cellStyle name="Moneda 2 2 12 3" xfId="514"/>
    <cellStyle name="Moneda 2 2 12 4" xfId="515"/>
    <cellStyle name="Moneda 2 2 13" xfId="516"/>
    <cellStyle name="Moneda 2 2 13 2" xfId="517"/>
    <cellStyle name="Moneda 2 2 13 3" xfId="518"/>
    <cellStyle name="Moneda 2 2 13 4" xfId="519"/>
    <cellStyle name="Moneda 2 2 14" xfId="520"/>
    <cellStyle name="Moneda 2 2 14 2" xfId="521"/>
    <cellStyle name="Moneda 2 2 14 3" xfId="522"/>
    <cellStyle name="Moneda 2 2 14 4" xfId="523"/>
    <cellStyle name="Moneda 2 2 15" xfId="524"/>
    <cellStyle name="Moneda 2 2 15 2" xfId="525"/>
    <cellStyle name="Moneda 2 2 15 3" xfId="526"/>
    <cellStyle name="Moneda 2 2 15 4" xfId="527"/>
    <cellStyle name="Moneda 2 2 16" xfId="528"/>
    <cellStyle name="Moneda 2 2 16 2" xfId="529"/>
    <cellStyle name="Moneda 2 2 16 3" xfId="530"/>
    <cellStyle name="Moneda 2 2 16 4" xfId="531"/>
    <cellStyle name="Moneda 2 2 17" xfId="532"/>
    <cellStyle name="Moneda 2 2 17 2" xfId="533"/>
    <cellStyle name="Moneda 2 2 17 3" xfId="534"/>
    <cellStyle name="Moneda 2 2 17 4" xfId="535"/>
    <cellStyle name="Moneda 2 2 18" xfId="536"/>
    <cellStyle name="Moneda 2 2 18 2" xfId="537"/>
    <cellStyle name="Moneda 2 2 18 3" xfId="538"/>
    <cellStyle name="Moneda 2 2 18 4" xfId="539"/>
    <cellStyle name="Moneda 2 2 19" xfId="540"/>
    <cellStyle name="Moneda 2 2 19 2" xfId="541"/>
    <cellStyle name="Moneda 2 2 19 3" xfId="542"/>
    <cellStyle name="Moneda 2 2 19 4" xfId="543"/>
    <cellStyle name="Moneda 2 2 2" xfId="544"/>
    <cellStyle name="Moneda 2 2 2 2" xfId="545"/>
    <cellStyle name="Moneda 2 2 2 3" xfId="546"/>
    <cellStyle name="Moneda 2 2 2 4" xfId="547"/>
    <cellStyle name="Moneda 2 2 2 5" xfId="548"/>
    <cellStyle name="Moneda 2 2 2 6" xfId="549"/>
    <cellStyle name="Moneda 2 2 2 7" xfId="550"/>
    <cellStyle name="Moneda 2 2 20" xfId="551"/>
    <cellStyle name="Moneda 2 2 20 2" xfId="552"/>
    <cellStyle name="Moneda 2 2 20 3" xfId="553"/>
    <cellStyle name="Moneda 2 2 20 4" xfId="554"/>
    <cellStyle name="Moneda 2 2 21" xfId="555"/>
    <cellStyle name="Moneda 2 2 21 2" xfId="556"/>
    <cellStyle name="Moneda 2 2 21 3" xfId="557"/>
    <cellStyle name="Moneda 2 2 21 4" xfId="558"/>
    <cellStyle name="Moneda 2 2 22" xfId="559"/>
    <cellStyle name="Moneda 2 2 22 2" xfId="560"/>
    <cellStyle name="Moneda 2 2 22 3" xfId="561"/>
    <cellStyle name="Moneda 2 2 22 4" xfId="562"/>
    <cellStyle name="Moneda 2 2 23" xfId="563"/>
    <cellStyle name="Moneda 2 2 23 2" xfId="564"/>
    <cellStyle name="Moneda 2 2 23 3" xfId="565"/>
    <cellStyle name="Moneda 2 2 23 4" xfId="566"/>
    <cellStyle name="Moneda 2 2 24" xfId="567"/>
    <cellStyle name="Moneda 2 2 24 2" xfId="568"/>
    <cellStyle name="Moneda 2 2 24 3" xfId="569"/>
    <cellStyle name="Moneda 2 2 24 4" xfId="570"/>
    <cellStyle name="Moneda 2 2 25" xfId="571"/>
    <cellStyle name="Moneda 2 2 25 2" xfId="572"/>
    <cellStyle name="Moneda 2 2 25 3" xfId="573"/>
    <cellStyle name="Moneda 2 2 25 4" xfId="574"/>
    <cellStyle name="Moneda 2 2 26" xfId="575"/>
    <cellStyle name="Moneda 2 2 26 2" xfId="576"/>
    <cellStyle name="Moneda 2 2 26 3" xfId="577"/>
    <cellStyle name="Moneda 2 2 26 4" xfId="578"/>
    <cellStyle name="Moneda 2 2 27" xfId="579"/>
    <cellStyle name="Moneda 2 2 27 2" xfId="580"/>
    <cellStyle name="Moneda 2 2 27 3" xfId="581"/>
    <cellStyle name="Moneda 2 2 27 4" xfId="582"/>
    <cellStyle name="Moneda 2 2 28" xfId="583"/>
    <cellStyle name="Moneda 2 2 28 2" xfId="584"/>
    <cellStyle name="Moneda 2 2 28 3" xfId="585"/>
    <cellStyle name="Moneda 2 2 28 4" xfId="586"/>
    <cellStyle name="Moneda 2 2 29" xfId="587"/>
    <cellStyle name="Moneda 2 2 29 2" xfId="588"/>
    <cellStyle name="Moneda 2 2 29 3" xfId="589"/>
    <cellStyle name="Moneda 2 2 29 4" xfId="590"/>
    <cellStyle name="Moneda 2 2 3" xfId="591"/>
    <cellStyle name="Moneda 2 2 3 2" xfId="592"/>
    <cellStyle name="Moneda 2 2 3 3" xfId="593"/>
    <cellStyle name="Moneda 2 2 3 4" xfId="594"/>
    <cellStyle name="Moneda 2 2 30" xfId="595"/>
    <cellStyle name="Moneda 2 2 30 2" xfId="596"/>
    <cellStyle name="Moneda 2 2 30 3" xfId="597"/>
    <cellStyle name="Moneda 2 2 30 4" xfId="598"/>
    <cellStyle name="Moneda 2 2 31" xfId="599"/>
    <cellStyle name="Moneda 2 2 32" xfId="600"/>
    <cellStyle name="Moneda 2 2 33" xfId="601"/>
    <cellStyle name="Moneda 2 2 34" xfId="602"/>
    <cellStyle name="Moneda 2 2 4" xfId="603"/>
    <cellStyle name="Moneda 2 2 4 2" xfId="604"/>
    <cellStyle name="Moneda 2 2 4 3" xfId="605"/>
    <cellStyle name="Moneda 2 2 4 4" xfId="606"/>
    <cellStyle name="Moneda 2 2 5" xfId="607"/>
    <cellStyle name="Moneda 2 2 5 2" xfId="608"/>
    <cellStyle name="Moneda 2 2 5 3" xfId="609"/>
    <cellStyle name="Moneda 2 2 5 4" xfId="610"/>
    <cellStyle name="Moneda 2 2 6" xfId="611"/>
    <cellStyle name="Moneda 2 2 6 2" xfId="612"/>
    <cellStyle name="Moneda 2 2 6 3" xfId="613"/>
    <cellStyle name="Moneda 2 2 6 4" xfId="614"/>
    <cellStyle name="Moneda 2 2 7" xfId="615"/>
    <cellStyle name="Moneda 2 2 7 2" xfId="616"/>
    <cellStyle name="Moneda 2 2 7 3" xfId="617"/>
    <cellStyle name="Moneda 2 2 7 4" xfId="618"/>
    <cellStyle name="Moneda 2 2 8" xfId="619"/>
    <cellStyle name="Moneda 2 2 8 2" xfId="620"/>
    <cellStyle name="Moneda 2 2 8 3" xfId="621"/>
    <cellStyle name="Moneda 2 2 8 4" xfId="622"/>
    <cellStyle name="Moneda 2 2 9" xfId="623"/>
    <cellStyle name="Moneda 2 2 9 2" xfId="624"/>
    <cellStyle name="Moneda 2 2 9 3" xfId="625"/>
    <cellStyle name="Moneda 2 2 9 4" xfId="626"/>
    <cellStyle name="Moneda 2 20" xfId="627"/>
    <cellStyle name="Moneda 2 20 2" xfId="628"/>
    <cellStyle name="Moneda 2 20 3" xfId="629"/>
    <cellStyle name="Moneda 2 20 4" xfId="630"/>
    <cellStyle name="Moneda 2 21" xfId="631"/>
    <cellStyle name="Moneda 2 21 2" xfId="632"/>
    <cellStyle name="Moneda 2 21 3" xfId="633"/>
    <cellStyle name="Moneda 2 21 4" xfId="634"/>
    <cellStyle name="Moneda 2 22" xfId="635"/>
    <cellStyle name="Moneda 2 22 2" xfId="636"/>
    <cellStyle name="Moneda 2 22 3" xfId="637"/>
    <cellStyle name="Moneda 2 22 4" xfId="638"/>
    <cellStyle name="Moneda 2 23" xfId="639"/>
    <cellStyle name="Moneda 2 23 2" xfId="640"/>
    <cellStyle name="Moneda 2 23 3" xfId="641"/>
    <cellStyle name="Moneda 2 23 4" xfId="642"/>
    <cellStyle name="Moneda 2 24" xfId="643"/>
    <cellStyle name="Moneda 2 24 2" xfId="644"/>
    <cellStyle name="Moneda 2 24 3" xfId="645"/>
    <cellStyle name="Moneda 2 24 4" xfId="646"/>
    <cellStyle name="Moneda 2 25" xfId="647"/>
    <cellStyle name="Moneda 2 25 2" xfId="648"/>
    <cellStyle name="Moneda 2 25 3" xfId="649"/>
    <cellStyle name="Moneda 2 25 4" xfId="650"/>
    <cellStyle name="Moneda 2 26" xfId="651"/>
    <cellStyle name="Moneda 2 26 2" xfId="652"/>
    <cellStyle name="Moneda 2 26 3" xfId="653"/>
    <cellStyle name="Moneda 2 26 4" xfId="654"/>
    <cellStyle name="Moneda 2 27" xfId="655"/>
    <cellStyle name="Moneda 2 27 2" xfId="656"/>
    <cellStyle name="Moneda 2 27 3" xfId="657"/>
    <cellStyle name="Moneda 2 27 4" xfId="658"/>
    <cellStyle name="Moneda 2 28" xfId="659"/>
    <cellStyle name="Moneda 2 28 2" xfId="660"/>
    <cellStyle name="Moneda 2 28 3" xfId="661"/>
    <cellStyle name="Moneda 2 28 4" xfId="662"/>
    <cellStyle name="Moneda 2 29" xfId="663"/>
    <cellStyle name="Moneda 2 29 2" xfId="664"/>
    <cellStyle name="Moneda 2 29 3" xfId="665"/>
    <cellStyle name="Moneda 2 29 4" xfId="666"/>
    <cellStyle name="Moneda 2 3" xfId="667"/>
    <cellStyle name="Moneda 2 3 2" xfId="668"/>
    <cellStyle name="Moneda 2 3 3" xfId="669"/>
    <cellStyle name="Moneda 2 3 4" xfId="670"/>
    <cellStyle name="Moneda 2 3 5" xfId="671"/>
    <cellStyle name="Moneda 2 30" xfId="672"/>
    <cellStyle name="Moneda 2 30 2" xfId="673"/>
    <cellStyle name="Moneda 2 30 3" xfId="674"/>
    <cellStyle name="Moneda 2 30 4" xfId="675"/>
    <cellStyle name="Moneda 2 31" xfId="676"/>
    <cellStyle name="Moneda 2 31 2" xfId="677"/>
    <cellStyle name="Moneda 2 31 3" xfId="678"/>
    <cellStyle name="Moneda 2 31 4" xfId="679"/>
    <cellStyle name="Moneda 2 32" xfId="680"/>
    <cellStyle name="Moneda 2 33" xfId="681"/>
    <cellStyle name="Moneda 2 4" xfId="682"/>
    <cellStyle name="Moneda 2 4 2" xfId="683"/>
    <cellStyle name="Moneda 2 4 3" xfId="684"/>
    <cellStyle name="Moneda 2 4 4" xfId="685"/>
    <cellStyle name="Moneda 2 5" xfId="686"/>
    <cellStyle name="Moneda 2 5 2" xfId="687"/>
    <cellStyle name="Moneda 2 5 3" xfId="688"/>
    <cellStyle name="Moneda 2 5 4" xfId="689"/>
    <cellStyle name="Moneda 2 6" xfId="690"/>
    <cellStyle name="Moneda 2 6 2" xfId="691"/>
    <cellStyle name="Moneda 2 6 3" xfId="692"/>
    <cellStyle name="Moneda 2 6 4" xfId="693"/>
    <cellStyle name="Moneda 2 7" xfId="694"/>
    <cellStyle name="Moneda 2 7 2" xfId="695"/>
    <cellStyle name="Moneda 2 7 3" xfId="696"/>
    <cellStyle name="Moneda 2 7 4" xfId="697"/>
    <cellStyle name="Moneda 2 8" xfId="698"/>
    <cellStyle name="Moneda 2 8 2" xfId="699"/>
    <cellStyle name="Moneda 2 8 3" xfId="700"/>
    <cellStyle name="Moneda 2 8 4" xfId="701"/>
    <cellStyle name="Moneda 2 9" xfId="702"/>
    <cellStyle name="Moneda 2 9 2" xfId="703"/>
    <cellStyle name="Moneda 2 9 3" xfId="704"/>
    <cellStyle name="Moneda 2 9 4" xfId="705"/>
    <cellStyle name="Moneda 20" xfId="706"/>
    <cellStyle name="Moneda 21" xfId="707"/>
    <cellStyle name="Moneda 22" xfId="708"/>
    <cellStyle name="Moneda 23" xfId="709"/>
    <cellStyle name="Moneda 24" xfId="710"/>
    <cellStyle name="Moneda 25" xfId="711"/>
    <cellStyle name="Moneda 26" xfId="712"/>
    <cellStyle name="Moneda 27" xfId="713"/>
    <cellStyle name="Moneda 28" xfId="714"/>
    <cellStyle name="Moneda 29" xfId="14"/>
    <cellStyle name="Moneda 3" xfId="715"/>
    <cellStyle name="Moneda 3 10" xfId="716"/>
    <cellStyle name="Moneda 3 2" xfId="717"/>
    <cellStyle name="Moneda 3 3" xfId="718"/>
    <cellStyle name="Moneda 3 3 2" xfId="719"/>
    <cellStyle name="Moneda 3 3 2 2" xfId="720"/>
    <cellStyle name="Moneda 3 3 2 3" xfId="721"/>
    <cellStyle name="Moneda 3 3 2 4" xfId="722"/>
    <cellStyle name="Moneda 3 3 3" xfId="723"/>
    <cellStyle name="Moneda 3 3 4" xfId="724"/>
    <cellStyle name="Moneda 3 3 5" xfId="725"/>
    <cellStyle name="Moneda 3 3 6" xfId="726"/>
    <cellStyle name="Moneda 3 3 7" xfId="727"/>
    <cellStyle name="Moneda 3 3 8" xfId="728"/>
    <cellStyle name="Moneda 3 3 9" xfId="729"/>
    <cellStyle name="Moneda 3 4" xfId="730"/>
    <cellStyle name="Moneda 3 5" xfId="731"/>
    <cellStyle name="Moneda 3 6" xfId="732"/>
    <cellStyle name="Moneda 3 7" xfId="733"/>
    <cellStyle name="Moneda 3 8" xfId="734"/>
    <cellStyle name="Moneda 3 9" xfId="735"/>
    <cellStyle name="Moneda 30" xfId="736"/>
    <cellStyle name="Moneda 31" xfId="737"/>
    <cellStyle name="Moneda 32" xfId="738"/>
    <cellStyle name="Moneda 4" xfId="739"/>
    <cellStyle name="Moneda 4 2" xfId="740"/>
    <cellStyle name="Moneda 5" xfId="741"/>
    <cellStyle name="Moneda 6" xfId="742"/>
    <cellStyle name="Moneda 7" xfId="743"/>
    <cellStyle name="Moneda 8" xfId="744"/>
    <cellStyle name="Moneda 9" xfId="745"/>
    <cellStyle name="Neutral 2" xfId="746"/>
    <cellStyle name="Neutral 3" xfId="747"/>
    <cellStyle name="Neutral 4" xfId="748"/>
    <cellStyle name="Neutral 5" xfId="749"/>
    <cellStyle name="Neutral 6" xfId="750"/>
    <cellStyle name="No. punto" xfId="751"/>
    <cellStyle name="Normal" xfId="0" builtinId="0"/>
    <cellStyle name="Normal 10" xfId="10"/>
    <cellStyle name="Normal 10 10" xfId="752"/>
    <cellStyle name="Normal 10 11" xfId="753"/>
    <cellStyle name="Normal 10 12" xfId="754"/>
    <cellStyle name="Normal 10 13" xfId="755"/>
    <cellStyle name="Normal 10 14" xfId="756"/>
    <cellStyle name="Normal 10 15" xfId="757"/>
    <cellStyle name="Normal 10 16" xfId="758"/>
    <cellStyle name="Normal 10 17" xfId="759"/>
    <cellStyle name="Normal 10 18" xfId="760"/>
    <cellStyle name="Normal 10 19" xfId="761"/>
    <cellStyle name="Normal 10 2" xfId="762"/>
    <cellStyle name="Normal 10 20" xfId="763"/>
    <cellStyle name="Normal 10 21" xfId="764"/>
    <cellStyle name="Normal 10 22" xfId="765"/>
    <cellStyle name="Normal 10 23" xfId="766"/>
    <cellStyle name="Normal 10 24" xfId="767"/>
    <cellStyle name="Normal 10 25" xfId="768"/>
    <cellStyle name="Normal 10 26" xfId="769"/>
    <cellStyle name="Normal 10 27" xfId="770"/>
    <cellStyle name="Normal 10 28" xfId="771"/>
    <cellStyle name="Normal 10 29" xfId="772"/>
    <cellStyle name="Normal 10 3" xfId="773"/>
    <cellStyle name="Normal 10 30" xfId="774"/>
    <cellStyle name="Normal 10 31" xfId="775"/>
    <cellStyle name="Normal 10 32" xfId="776"/>
    <cellStyle name="Normal 10 33" xfId="777"/>
    <cellStyle name="Normal 10 34" xfId="778"/>
    <cellStyle name="Normal 10 35" xfId="779"/>
    <cellStyle name="Normal 10 36" xfId="780"/>
    <cellStyle name="Normal 10 37" xfId="781"/>
    <cellStyle name="Normal 10 38" xfId="782"/>
    <cellStyle name="Normal 10 39" xfId="783"/>
    <cellStyle name="Normal 10 4" xfId="784"/>
    <cellStyle name="Normal 10 40" xfId="785"/>
    <cellStyle name="Normal 10 41" xfId="786"/>
    <cellStyle name="Normal 10 42" xfId="787"/>
    <cellStyle name="Normal 10 43" xfId="788"/>
    <cellStyle name="Normal 10 44" xfId="789"/>
    <cellStyle name="Normal 10 5" xfId="790"/>
    <cellStyle name="Normal 10 6" xfId="791"/>
    <cellStyle name="Normal 10 7" xfId="792"/>
    <cellStyle name="Normal 10 8" xfId="793"/>
    <cellStyle name="Normal 10 9" xfId="794"/>
    <cellStyle name="Normal 11" xfId="795"/>
    <cellStyle name="Normal 11 10" xfId="796"/>
    <cellStyle name="Normal 11 11" xfId="797"/>
    <cellStyle name="Normal 11 12" xfId="798"/>
    <cellStyle name="Normal 11 13" xfId="799"/>
    <cellStyle name="Normal 11 14" xfId="800"/>
    <cellStyle name="Normal 11 15" xfId="801"/>
    <cellStyle name="Normal 11 16" xfId="802"/>
    <cellStyle name="Normal 11 17" xfId="803"/>
    <cellStyle name="Normal 11 18" xfId="804"/>
    <cellStyle name="Normal 11 19" xfId="805"/>
    <cellStyle name="Normal 11 2" xfId="806"/>
    <cellStyle name="Normal 11 20" xfId="807"/>
    <cellStyle name="Normal 11 21" xfId="808"/>
    <cellStyle name="Normal 11 22" xfId="809"/>
    <cellStyle name="Normal 11 23" xfId="810"/>
    <cellStyle name="Normal 11 24" xfId="811"/>
    <cellStyle name="Normal 11 25" xfId="812"/>
    <cellStyle name="Normal 11 26" xfId="813"/>
    <cellStyle name="Normal 11 27" xfId="814"/>
    <cellStyle name="Normal 11 28" xfId="815"/>
    <cellStyle name="Normal 11 29" xfId="816"/>
    <cellStyle name="Normal 11 3" xfId="817"/>
    <cellStyle name="Normal 11 30" xfId="818"/>
    <cellStyle name="Normal 11 31" xfId="819"/>
    <cellStyle name="Normal 11 32" xfId="820"/>
    <cellStyle name="Normal 11 33" xfId="821"/>
    <cellStyle name="Normal 11 34" xfId="822"/>
    <cellStyle name="Normal 11 35" xfId="823"/>
    <cellStyle name="Normal 11 36" xfId="824"/>
    <cellStyle name="Normal 11 37" xfId="825"/>
    <cellStyle name="Normal 11 38" xfId="826"/>
    <cellStyle name="Normal 11 39" xfId="827"/>
    <cellStyle name="Normal 11 4" xfId="828"/>
    <cellStyle name="Normal 11 40" xfId="829"/>
    <cellStyle name="Normal 11 41" xfId="830"/>
    <cellStyle name="Normal 11 42" xfId="831"/>
    <cellStyle name="Normal 11 43" xfId="832"/>
    <cellStyle name="Normal 11 44" xfId="833"/>
    <cellStyle name="Normal 11 45" xfId="834"/>
    <cellStyle name="Normal 11 45 2" xfId="835"/>
    <cellStyle name="Normal 11 45 3" xfId="836"/>
    <cellStyle name="Normal 11 45 4" xfId="837"/>
    <cellStyle name="Normal 11 45 5" xfId="838"/>
    <cellStyle name="Normal 11 45 6" xfId="839"/>
    <cellStyle name="Normal 11 45 7" xfId="840"/>
    <cellStyle name="Normal 11 45 8" xfId="841"/>
    <cellStyle name="Normal 11 46" xfId="842"/>
    <cellStyle name="Normal 11 47" xfId="843"/>
    <cellStyle name="Normal 11 48" xfId="844"/>
    <cellStyle name="Normal 11 49" xfId="845"/>
    <cellStyle name="Normal 11 5" xfId="846"/>
    <cellStyle name="Normal 11 50" xfId="847"/>
    <cellStyle name="Normal 11 51" xfId="848"/>
    <cellStyle name="Normal 11 52" xfId="849"/>
    <cellStyle name="Normal 11 6" xfId="850"/>
    <cellStyle name="Normal 11 7" xfId="851"/>
    <cellStyle name="Normal 11 8" xfId="852"/>
    <cellStyle name="Normal 11 9" xfId="853"/>
    <cellStyle name="Normal 12" xfId="854"/>
    <cellStyle name="Normal 12 2" xfId="855"/>
    <cellStyle name="Normal 12 3" xfId="856"/>
    <cellStyle name="Normal 12 4" xfId="857"/>
    <cellStyle name="Normal 13" xfId="858"/>
    <cellStyle name="Normal 13 10" xfId="859"/>
    <cellStyle name="Normal 13 11" xfId="860"/>
    <cellStyle name="Normal 13 12" xfId="861"/>
    <cellStyle name="Normal 13 13" xfId="862"/>
    <cellStyle name="Normal 13 14" xfId="863"/>
    <cellStyle name="Normal 13 15" xfId="864"/>
    <cellStyle name="Normal 13 16" xfId="865"/>
    <cellStyle name="Normal 13 17" xfId="866"/>
    <cellStyle name="Normal 13 18" xfId="867"/>
    <cellStyle name="Normal 13 19" xfId="868"/>
    <cellStyle name="Normal 13 2" xfId="869"/>
    <cellStyle name="Normal 13 20" xfId="870"/>
    <cellStyle name="Normal 13 21" xfId="871"/>
    <cellStyle name="Normal 13 22" xfId="872"/>
    <cellStyle name="Normal 13 23" xfId="873"/>
    <cellStyle name="Normal 13 24" xfId="874"/>
    <cellStyle name="Normal 13 25" xfId="875"/>
    <cellStyle name="Normal 13 26" xfId="876"/>
    <cellStyle name="Normal 13 27" xfId="877"/>
    <cellStyle name="Normal 13 28" xfId="878"/>
    <cellStyle name="Normal 13 29" xfId="879"/>
    <cellStyle name="Normal 13 3" xfId="880"/>
    <cellStyle name="Normal 13 30" xfId="881"/>
    <cellStyle name="Normal 13 31" xfId="882"/>
    <cellStyle name="Normal 13 32" xfId="883"/>
    <cellStyle name="Normal 13 33" xfId="884"/>
    <cellStyle name="Normal 13 34" xfId="885"/>
    <cellStyle name="Normal 13 35" xfId="886"/>
    <cellStyle name="Normal 13 36" xfId="887"/>
    <cellStyle name="Normal 13 37" xfId="888"/>
    <cellStyle name="Normal 13 38" xfId="889"/>
    <cellStyle name="Normal 13 39" xfId="890"/>
    <cellStyle name="Normal 13 4" xfId="891"/>
    <cellStyle name="Normal 13 40" xfId="892"/>
    <cellStyle name="Normal 13 41" xfId="893"/>
    <cellStyle name="Normal 13 42" xfId="894"/>
    <cellStyle name="Normal 13 43" xfId="895"/>
    <cellStyle name="Normal 13 44" xfId="896"/>
    <cellStyle name="Normal 13 5" xfId="897"/>
    <cellStyle name="Normal 13 6" xfId="898"/>
    <cellStyle name="Normal 13 7" xfId="899"/>
    <cellStyle name="Normal 13 8" xfId="900"/>
    <cellStyle name="Normal 13 9" xfId="901"/>
    <cellStyle name="Normal 14" xfId="902"/>
    <cellStyle name="Normal 14 10" xfId="903"/>
    <cellStyle name="Normal 14 11" xfId="904"/>
    <cellStyle name="Normal 14 12" xfId="905"/>
    <cellStyle name="Normal 14 13" xfId="906"/>
    <cellStyle name="Normal 14 14" xfId="907"/>
    <cellStyle name="Normal 14 15" xfId="908"/>
    <cellStyle name="Normal 14 16" xfId="909"/>
    <cellStyle name="Normal 14 17" xfId="910"/>
    <cellStyle name="Normal 14 18" xfId="911"/>
    <cellStyle name="Normal 14 19" xfId="912"/>
    <cellStyle name="Normal 14 2" xfId="913"/>
    <cellStyle name="Normal 14 20" xfId="914"/>
    <cellStyle name="Normal 14 21" xfId="915"/>
    <cellStyle name="Normal 14 22" xfId="916"/>
    <cellStyle name="Normal 14 23" xfId="917"/>
    <cellStyle name="Normal 14 24" xfId="918"/>
    <cellStyle name="Normal 14 25" xfId="919"/>
    <cellStyle name="Normal 14 26" xfId="920"/>
    <cellStyle name="Normal 14 27" xfId="921"/>
    <cellStyle name="Normal 14 28" xfId="922"/>
    <cellStyle name="Normal 14 29" xfId="923"/>
    <cellStyle name="Normal 14 3" xfId="924"/>
    <cellStyle name="Normal 14 30" xfId="925"/>
    <cellStyle name="Normal 14 31" xfId="926"/>
    <cellStyle name="Normal 14 32" xfId="927"/>
    <cellStyle name="Normal 14 33" xfId="928"/>
    <cellStyle name="Normal 14 34" xfId="929"/>
    <cellStyle name="Normal 14 35" xfId="930"/>
    <cellStyle name="Normal 14 36" xfId="931"/>
    <cellStyle name="Normal 14 37" xfId="932"/>
    <cellStyle name="Normal 14 38" xfId="933"/>
    <cellStyle name="Normal 14 39" xfId="934"/>
    <cellStyle name="Normal 14 4" xfId="935"/>
    <cellStyle name="Normal 14 40" xfId="936"/>
    <cellStyle name="Normal 14 41" xfId="937"/>
    <cellStyle name="Normal 14 42" xfId="938"/>
    <cellStyle name="Normal 14 43" xfId="939"/>
    <cellStyle name="Normal 14 44" xfId="940"/>
    <cellStyle name="Normal 14 5" xfId="941"/>
    <cellStyle name="Normal 14 6" xfId="942"/>
    <cellStyle name="Normal 14 7" xfId="943"/>
    <cellStyle name="Normal 14 8" xfId="944"/>
    <cellStyle name="Normal 14 9" xfId="945"/>
    <cellStyle name="Normal 15" xfId="946"/>
    <cellStyle name="Normal 15 10" xfId="947"/>
    <cellStyle name="Normal 15 11" xfId="948"/>
    <cellStyle name="Normal 15 12" xfId="949"/>
    <cellStyle name="Normal 15 13" xfId="950"/>
    <cellStyle name="Normal 15 14" xfId="951"/>
    <cellStyle name="Normal 15 15" xfId="952"/>
    <cellStyle name="Normal 15 16" xfId="953"/>
    <cellStyle name="Normal 15 17" xfId="954"/>
    <cellStyle name="Normal 15 18" xfId="955"/>
    <cellStyle name="Normal 15 19" xfId="956"/>
    <cellStyle name="Normal 15 2" xfId="957"/>
    <cellStyle name="Normal 15 20" xfId="958"/>
    <cellStyle name="Normal 15 21" xfId="959"/>
    <cellStyle name="Normal 15 22" xfId="960"/>
    <cellStyle name="Normal 15 23" xfId="961"/>
    <cellStyle name="Normal 15 24" xfId="962"/>
    <cellStyle name="Normal 15 25" xfId="963"/>
    <cellStyle name="Normal 15 26" xfId="964"/>
    <cellStyle name="Normal 15 27" xfId="965"/>
    <cellStyle name="Normal 15 28" xfId="966"/>
    <cellStyle name="Normal 15 29" xfId="967"/>
    <cellStyle name="Normal 15 3" xfId="968"/>
    <cellStyle name="Normal 15 30" xfId="969"/>
    <cellStyle name="Normal 15 31" xfId="970"/>
    <cellStyle name="Normal 15 32" xfId="971"/>
    <cellStyle name="Normal 15 33" xfId="972"/>
    <cellStyle name="Normal 15 34" xfId="973"/>
    <cellStyle name="Normal 15 35" xfId="974"/>
    <cellStyle name="Normal 15 36" xfId="975"/>
    <cellStyle name="Normal 15 37" xfId="976"/>
    <cellStyle name="Normal 15 38" xfId="977"/>
    <cellStyle name="Normal 15 39" xfId="978"/>
    <cellStyle name="Normal 15 4" xfId="979"/>
    <cellStyle name="Normal 15 40" xfId="980"/>
    <cellStyle name="Normal 15 41" xfId="981"/>
    <cellStyle name="Normal 15 42" xfId="982"/>
    <cellStyle name="Normal 15 43" xfId="983"/>
    <cellStyle name="Normal 15 44" xfId="984"/>
    <cellStyle name="Normal 15 5" xfId="985"/>
    <cellStyle name="Normal 15 6" xfId="986"/>
    <cellStyle name="Normal 15 7" xfId="987"/>
    <cellStyle name="Normal 15 8" xfId="988"/>
    <cellStyle name="Normal 15 9" xfId="989"/>
    <cellStyle name="Normal 16" xfId="990"/>
    <cellStyle name="Normal 16 10" xfId="991"/>
    <cellStyle name="Normal 16 11" xfId="992"/>
    <cellStyle name="Normal 16 12" xfId="993"/>
    <cellStyle name="Normal 16 13" xfId="994"/>
    <cellStyle name="Normal 16 14" xfId="995"/>
    <cellStyle name="Normal 16 15" xfId="996"/>
    <cellStyle name="Normal 16 16" xfId="997"/>
    <cellStyle name="Normal 16 17" xfId="998"/>
    <cellStyle name="Normal 16 18" xfId="999"/>
    <cellStyle name="Normal 16 19" xfId="1000"/>
    <cellStyle name="Normal 16 2" xfId="1001"/>
    <cellStyle name="Normal 16 20" xfId="1002"/>
    <cellStyle name="Normal 16 21" xfId="1003"/>
    <cellStyle name="Normal 16 22" xfId="1004"/>
    <cellStyle name="Normal 16 23" xfId="1005"/>
    <cellStyle name="Normal 16 24" xfId="1006"/>
    <cellStyle name="Normal 16 25" xfId="1007"/>
    <cellStyle name="Normal 16 26" xfId="1008"/>
    <cellStyle name="Normal 16 27" xfId="1009"/>
    <cellStyle name="Normal 16 28" xfId="1010"/>
    <cellStyle name="Normal 16 29" xfId="1011"/>
    <cellStyle name="Normal 16 3" xfId="1012"/>
    <cellStyle name="Normal 16 30" xfId="1013"/>
    <cellStyle name="Normal 16 31" xfId="1014"/>
    <cellStyle name="Normal 16 32" xfId="1015"/>
    <cellStyle name="Normal 16 33" xfId="1016"/>
    <cellStyle name="Normal 16 34" xfId="1017"/>
    <cellStyle name="Normal 16 35" xfId="1018"/>
    <cellStyle name="Normal 16 36" xfId="1019"/>
    <cellStyle name="Normal 16 37" xfId="1020"/>
    <cellStyle name="Normal 16 38" xfId="1021"/>
    <cellStyle name="Normal 16 39" xfId="1022"/>
    <cellStyle name="Normal 16 4" xfId="1023"/>
    <cellStyle name="Normal 16 40" xfId="1024"/>
    <cellStyle name="Normal 16 41" xfId="1025"/>
    <cellStyle name="Normal 16 42" xfId="1026"/>
    <cellStyle name="Normal 16 43" xfId="1027"/>
    <cellStyle name="Normal 16 44" xfId="1028"/>
    <cellStyle name="Normal 16 5" xfId="1029"/>
    <cellStyle name="Normal 16 6" xfId="1030"/>
    <cellStyle name="Normal 16 7" xfId="1031"/>
    <cellStyle name="Normal 16 8" xfId="1032"/>
    <cellStyle name="Normal 16 9" xfId="1033"/>
    <cellStyle name="Normal 17" xfId="1034"/>
    <cellStyle name="Normal 17 10" xfId="1035"/>
    <cellStyle name="Normal 17 11" xfId="1036"/>
    <cellStyle name="Normal 17 12" xfId="1037"/>
    <cellStyle name="Normal 17 13" xfId="1038"/>
    <cellStyle name="Normal 17 14" xfId="1039"/>
    <cellStyle name="Normal 17 15" xfId="1040"/>
    <cellStyle name="Normal 17 16" xfId="1041"/>
    <cellStyle name="Normal 17 17" xfId="1042"/>
    <cellStyle name="Normal 17 18" xfId="1043"/>
    <cellStyle name="Normal 17 19" xfId="1044"/>
    <cellStyle name="Normal 17 2" xfId="1045"/>
    <cellStyle name="Normal 17 20" xfId="1046"/>
    <cellStyle name="Normal 17 21" xfId="1047"/>
    <cellStyle name="Normal 17 22" xfId="1048"/>
    <cellStyle name="Normal 17 23" xfId="1049"/>
    <cellStyle name="Normal 17 24" xfId="1050"/>
    <cellStyle name="Normal 17 25" xfId="1051"/>
    <cellStyle name="Normal 17 26" xfId="1052"/>
    <cellStyle name="Normal 17 27" xfId="1053"/>
    <cellStyle name="Normal 17 28" xfId="1054"/>
    <cellStyle name="Normal 17 29" xfId="1055"/>
    <cellStyle name="Normal 17 3" xfId="1056"/>
    <cellStyle name="Normal 17 30" xfId="1057"/>
    <cellStyle name="Normal 17 31" xfId="1058"/>
    <cellStyle name="Normal 17 32" xfId="1059"/>
    <cellStyle name="Normal 17 33" xfId="1060"/>
    <cellStyle name="Normal 17 34" xfId="1061"/>
    <cellStyle name="Normal 17 35" xfId="1062"/>
    <cellStyle name="Normal 17 36" xfId="1063"/>
    <cellStyle name="Normal 17 37" xfId="1064"/>
    <cellStyle name="Normal 17 38" xfId="1065"/>
    <cellStyle name="Normal 17 39" xfId="1066"/>
    <cellStyle name="Normal 17 4" xfId="1067"/>
    <cellStyle name="Normal 17 40" xfId="1068"/>
    <cellStyle name="Normal 17 41" xfId="1069"/>
    <cellStyle name="Normal 17 42" xfId="1070"/>
    <cellStyle name="Normal 17 43" xfId="1071"/>
    <cellStyle name="Normal 17 44" xfId="1072"/>
    <cellStyle name="Normal 17 5" xfId="1073"/>
    <cellStyle name="Normal 17 6" xfId="1074"/>
    <cellStyle name="Normal 17 7" xfId="1075"/>
    <cellStyle name="Normal 17 8" xfId="1076"/>
    <cellStyle name="Normal 17 9" xfId="1077"/>
    <cellStyle name="Normal 18" xfId="1078"/>
    <cellStyle name="Normal 18 10" xfId="1079"/>
    <cellStyle name="Normal 18 11" xfId="1080"/>
    <cellStyle name="Normal 18 12" xfId="1081"/>
    <cellStyle name="Normal 18 13" xfId="1082"/>
    <cellStyle name="Normal 18 14" xfId="1083"/>
    <cellStyle name="Normal 18 15" xfId="1084"/>
    <cellStyle name="Normal 18 16" xfId="1085"/>
    <cellStyle name="Normal 18 17" xfId="1086"/>
    <cellStyle name="Normal 18 18" xfId="1087"/>
    <cellStyle name="Normal 18 19" xfId="1088"/>
    <cellStyle name="Normal 18 2" xfId="1089"/>
    <cellStyle name="Normal 18 20" xfId="1090"/>
    <cellStyle name="Normal 18 21" xfId="1091"/>
    <cellStyle name="Normal 18 22" xfId="1092"/>
    <cellStyle name="Normal 18 23" xfId="1093"/>
    <cellStyle name="Normal 18 24" xfId="1094"/>
    <cellStyle name="Normal 18 25" xfId="1095"/>
    <cellStyle name="Normal 18 26" xfId="1096"/>
    <cellStyle name="Normal 18 27" xfId="1097"/>
    <cellStyle name="Normal 18 28" xfId="1098"/>
    <cellStyle name="Normal 18 29" xfId="1099"/>
    <cellStyle name="Normal 18 3" xfId="1100"/>
    <cellStyle name="Normal 18 30" xfId="1101"/>
    <cellStyle name="Normal 18 31" xfId="1102"/>
    <cellStyle name="Normal 18 32" xfId="1103"/>
    <cellStyle name="Normal 18 33" xfId="1104"/>
    <cellStyle name="Normal 18 34" xfId="1105"/>
    <cellStyle name="Normal 18 35" xfId="1106"/>
    <cellStyle name="Normal 18 36" xfId="1107"/>
    <cellStyle name="Normal 18 37" xfId="1108"/>
    <cellStyle name="Normal 18 38" xfId="1109"/>
    <cellStyle name="Normal 18 39" xfId="1110"/>
    <cellStyle name="Normal 18 4" xfId="1111"/>
    <cellStyle name="Normal 18 40" xfId="1112"/>
    <cellStyle name="Normal 18 41" xfId="1113"/>
    <cellStyle name="Normal 18 42" xfId="1114"/>
    <cellStyle name="Normal 18 43" xfId="1115"/>
    <cellStyle name="Normal 18 44" xfId="1116"/>
    <cellStyle name="Normal 18 5" xfId="1117"/>
    <cellStyle name="Normal 18 6" xfId="1118"/>
    <cellStyle name="Normal 18 7" xfId="1119"/>
    <cellStyle name="Normal 18 8" xfId="1120"/>
    <cellStyle name="Normal 18 9" xfId="1121"/>
    <cellStyle name="Normal 19" xfId="1122"/>
    <cellStyle name="Normal 19 10" xfId="1123"/>
    <cellStyle name="Normal 19 11" xfId="1124"/>
    <cellStyle name="Normal 19 12" xfId="1125"/>
    <cellStyle name="Normal 19 13" xfId="1126"/>
    <cellStyle name="Normal 19 14" xfId="1127"/>
    <cellStyle name="Normal 19 15" xfId="1128"/>
    <cellStyle name="Normal 19 16" xfId="1129"/>
    <cellStyle name="Normal 19 17" xfId="1130"/>
    <cellStyle name="Normal 19 18" xfId="1131"/>
    <cellStyle name="Normal 19 19" xfId="1132"/>
    <cellStyle name="Normal 19 2" xfId="1133"/>
    <cellStyle name="Normal 19 20" xfId="1134"/>
    <cellStyle name="Normal 19 21" xfId="1135"/>
    <cellStyle name="Normal 19 22" xfId="1136"/>
    <cellStyle name="Normal 19 23" xfId="1137"/>
    <cellStyle name="Normal 19 24" xfId="1138"/>
    <cellStyle name="Normal 19 25" xfId="1139"/>
    <cellStyle name="Normal 19 26" xfId="1140"/>
    <cellStyle name="Normal 19 27" xfId="1141"/>
    <cellStyle name="Normal 19 28" xfId="1142"/>
    <cellStyle name="Normal 19 29" xfId="1143"/>
    <cellStyle name="Normal 19 3" xfId="1144"/>
    <cellStyle name="Normal 19 30" xfId="1145"/>
    <cellStyle name="Normal 19 31" xfId="1146"/>
    <cellStyle name="Normal 19 32" xfId="1147"/>
    <cellStyle name="Normal 19 33" xfId="1148"/>
    <cellStyle name="Normal 19 34" xfId="1149"/>
    <cellStyle name="Normal 19 35" xfId="1150"/>
    <cellStyle name="Normal 19 36" xfId="1151"/>
    <cellStyle name="Normal 19 37" xfId="1152"/>
    <cellStyle name="Normal 19 38" xfId="1153"/>
    <cellStyle name="Normal 19 39" xfId="1154"/>
    <cellStyle name="Normal 19 4" xfId="1155"/>
    <cellStyle name="Normal 19 40" xfId="1156"/>
    <cellStyle name="Normal 19 41" xfId="1157"/>
    <cellStyle name="Normal 19 42" xfId="1158"/>
    <cellStyle name="Normal 19 43" xfId="1159"/>
    <cellStyle name="Normal 19 44" xfId="1160"/>
    <cellStyle name="Normal 19 5" xfId="1161"/>
    <cellStyle name="Normal 19 6" xfId="1162"/>
    <cellStyle name="Normal 19 7" xfId="1163"/>
    <cellStyle name="Normal 19 8" xfId="1164"/>
    <cellStyle name="Normal 19 9" xfId="1165"/>
    <cellStyle name="Normal 2" xfId="4"/>
    <cellStyle name="Normal 2 10" xfId="1166"/>
    <cellStyle name="Normal 2 10 2" xfId="1167"/>
    <cellStyle name="Normal 2 10 3" xfId="1168"/>
    <cellStyle name="Normal 2 10 4" xfId="1169"/>
    <cellStyle name="Normal 2 11" xfId="1170"/>
    <cellStyle name="Normal 2 11 2" xfId="1171"/>
    <cellStyle name="Normal 2 11 3" xfId="1172"/>
    <cellStyle name="Normal 2 11 4" xfId="1173"/>
    <cellStyle name="Normal 2 12" xfId="1174"/>
    <cellStyle name="Normal 2 12 2" xfId="1175"/>
    <cellStyle name="Normal 2 12 3" xfId="1176"/>
    <cellStyle name="Normal 2 12 4" xfId="1177"/>
    <cellStyle name="Normal 2 13" xfId="1178"/>
    <cellStyle name="Normal 2 13 2" xfId="1179"/>
    <cellStyle name="Normal 2 13 3" xfId="1180"/>
    <cellStyle name="Normal 2 13 4" xfId="1181"/>
    <cellStyle name="Normal 2 14" xfId="1182"/>
    <cellStyle name="Normal 2 14 2" xfId="1183"/>
    <cellStyle name="Normal 2 14 3" xfId="1184"/>
    <cellStyle name="Normal 2 14 4" xfId="1185"/>
    <cellStyle name="Normal 2 15" xfId="1186"/>
    <cellStyle name="Normal 2 15 2" xfId="1187"/>
    <cellStyle name="Normal 2 15 3" xfId="1188"/>
    <cellStyle name="Normal 2 15 4" xfId="1189"/>
    <cellStyle name="Normal 2 16" xfId="1190"/>
    <cellStyle name="Normal 2 16 2" xfId="1191"/>
    <cellStyle name="Normal 2 16 3" xfId="1192"/>
    <cellStyle name="Normal 2 16 4" xfId="1193"/>
    <cellStyle name="Normal 2 17" xfId="1194"/>
    <cellStyle name="Normal 2 17 2" xfId="1195"/>
    <cellStyle name="Normal 2 17 3" xfId="1196"/>
    <cellStyle name="Normal 2 17 4" xfId="1197"/>
    <cellStyle name="Normal 2 18" xfId="1198"/>
    <cellStyle name="Normal 2 18 2" xfId="1199"/>
    <cellStyle name="Normal 2 18 3" xfId="1200"/>
    <cellStyle name="Normal 2 18 4" xfId="1201"/>
    <cellStyle name="Normal 2 19" xfId="1202"/>
    <cellStyle name="Normal 2 19 2" xfId="1203"/>
    <cellStyle name="Normal 2 19 3" xfId="1204"/>
    <cellStyle name="Normal 2 19 4" xfId="1205"/>
    <cellStyle name="Normal 2 2" xfId="5"/>
    <cellStyle name="Normal 2 2 2" xfId="11"/>
    <cellStyle name="Normal 2 2 3" xfId="1206"/>
    <cellStyle name="Normal 2 2 4" xfId="1207"/>
    <cellStyle name="Normal 2 20" xfId="1208"/>
    <cellStyle name="Normal 2 20 2" xfId="1209"/>
    <cellStyle name="Normal 2 20 3" xfId="1210"/>
    <cellStyle name="Normal 2 20 4" xfId="1211"/>
    <cellStyle name="Normal 2 21" xfId="1212"/>
    <cellStyle name="Normal 2 21 2" xfId="1213"/>
    <cellStyle name="Normal 2 21 3" xfId="1214"/>
    <cellStyle name="Normal 2 21 4" xfId="1215"/>
    <cellStyle name="Normal 2 22" xfId="1216"/>
    <cellStyle name="Normal 2 22 2" xfId="1217"/>
    <cellStyle name="Normal 2 22 3" xfId="1218"/>
    <cellStyle name="Normal 2 22 4" xfId="1219"/>
    <cellStyle name="Normal 2 23" xfId="1220"/>
    <cellStyle name="Normal 2 23 2" xfId="1221"/>
    <cellStyle name="Normal 2 23 3" xfId="1222"/>
    <cellStyle name="Normal 2 23 4" xfId="1223"/>
    <cellStyle name="Normal 2 24" xfId="1224"/>
    <cellStyle name="Normal 2 24 2" xfId="1225"/>
    <cellStyle name="Normal 2 24 3" xfId="1226"/>
    <cellStyle name="Normal 2 24 4" xfId="1227"/>
    <cellStyle name="Normal 2 25" xfId="1228"/>
    <cellStyle name="Normal 2 25 2" xfId="1229"/>
    <cellStyle name="Normal 2 25 3" xfId="1230"/>
    <cellStyle name="Normal 2 25 4" xfId="1231"/>
    <cellStyle name="Normal 2 26" xfId="1232"/>
    <cellStyle name="Normal 2 26 2" xfId="1233"/>
    <cellStyle name="Normal 2 26 3" xfId="1234"/>
    <cellStyle name="Normal 2 26 4" xfId="1235"/>
    <cellStyle name="Normal 2 27" xfId="1236"/>
    <cellStyle name="Normal 2 27 2" xfId="1237"/>
    <cellStyle name="Normal 2 27 3" xfId="1238"/>
    <cellStyle name="Normal 2 27 4" xfId="1239"/>
    <cellStyle name="Normal 2 28" xfId="1240"/>
    <cellStyle name="Normal 2 28 2" xfId="1241"/>
    <cellStyle name="Normal 2 28 3" xfId="1242"/>
    <cellStyle name="Normal 2 28 4" xfId="1243"/>
    <cellStyle name="Normal 2 29" xfId="1244"/>
    <cellStyle name="Normal 2 29 2" xfId="1245"/>
    <cellStyle name="Normal 2 29 3" xfId="1246"/>
    <cellStyle name="Normal 2 29 4" xfId="1247"/>
    <cellStyle name="Normal 2 3" xfId="1248"/>
    <cellStyle name="Normal 2 3 2" xfId="1249"/>
    <cellStyle name="Normal 2 3 3" xfId="1250"/>
    <cellStyle name="Normal 2 3 4" xfId="1251"/>
    <cellStyle name="Normal 2 3_CUCARACHO" xfId="1252"/>
    <cellStyle name="Normal 2 30" xfId="1253"/>
    <cellStyle name="Normal 2 30 2" xfId="1254"/>
    <cellStyle name="Normal 2 30 3" xfId="1255"/>
    <cellStyle name="Normal 2 30 4" xfId="1256"/>
    <cellStyle name="Normal 2 31" xfId="1257"/>
    <cellStyle name="Normal 2 31 2" xfId="1258"/>
    <cellStyle name="Normal 2 31 3" xfId="1259"/>
    <cellStyle name="Normal 2 31 4" xfId="1260"/>
    <cellStyle name="Normal 2 32" xfId="1261"/>
    <cellStyle name="Normal 2 32 2" xfId="1262"/>
    <cellStyle name="Normal 2 32 3" xfId="1263"/>
    <cellStyle name="Normal 2 32 4" xfId="1264"/>
    <cellStyle name="Normal 2 33" xfId="1265"/>
    <cellStyle name="Normal 2 33 2" xfId="1266"/>
    <cellStyle name="Normal 2 33 3" xfId="1267"/>
    <cellStyle name="Normal 2 33 4" xfId="1268"/>
    <cellStyle name="Normal 2 34" xfId="1269"/>
    <cellStyle name="Normal 2 34 2" xfId="1270"/>
    <cellStyle name="Normal 2 34 3" xfId="1271"/>
    <cellStyle name="Normal 2 34 4" xfId="1272"/>
    <cellStyle name="Normal 2 35" xfId="1273"/>
    <cellStyle name="Normal 2 35 2" xfId="1274"/>
    <cellStyle name="Normal 2 35 3" xfId="1275"/>
    <cellStyle name="Normal 2 35 4" xfId="1276"/>
    <cellStyle name="Normal 2 36" xfId="1277"/>
    <cellStyle name="Normal 2 36 2" xfId="1278"/>
    <cellStyle name="Normal 2 36 3" xfId="1279"/>
    <cellStyle name="Normal 2 36 4" xfId="1280"/>
    <cellStyle name="Normal 2 37" xfId="1281"/>
    <cellStyle name="Normal 2 37 2" xfId="1282"/>
    <cellStyle name="Normal 2 37 3" xfId="1283"/>
    <cellStyle name="Normal 2 37 4" xfId="1284"/>
    <cellStyle name="Normal 2 38" xfId="1285"/>
    <cellStyle name="Normal 2 38 2" xfId="1286"/>
    <cellStyle name="Normal 2 38 3" xfId="1287"/>
    <cellStyle name="Normal 2 38 4" xfId="1288"/>
    <cellStyle name="Normal 2 39" xfId="1289"/>
    <cellStyle name="Normal 2 39 2" xfId="1290"/>
    <cellStyle name="Normal 2 39 3" xfId="1291"/>
    <cellStyle name="Normal 2 39 4" xfId="1292"/>
    <cellStyle name="Normal 2 4" xfId="1293"/>
    <cellStyle name="Normal 2 4 2" xfId="1294"/>
    <cellStyle name="Normal 2 4 3" xfId="1295"/>
    <cellStyle name="Normal 2 4 4" xfId="1296"/>
    <cellStyle name="Normal 2 4_CUCARACHO" xfId="1297"/>
    <cellStyle name="Normal 2 40" xfId="1298"/>
    <cellStyle name="Normal 2 40 2" xfId="1299"/>
    <cellStyle name="Normal 2 40 3" xfId="1300"/>
    <cellStyle name="Normal 2 40 4" xfId="1301"/>
    <cellStyle name="Normal 2 41" xfId="1302"/>
    <cellStyle name="Normal 2 42" xfId="1303"/>
    <cellStyle name="Normal 2 43" xfId="1304"/>
    <cellStyle name="Normal 2 44" xfId="1305"/>
    <cellStyle name="Normal 2 45" xfId="1306"/>
    <cellStyle name="Normal 2 46" xfId="1307"/>
    <cellStyle name="Normal 2 47" xfId="1308"/>
    <cellStyle name="Normal 2 48" xfId="1309"/>
    <cellStyle name="Normal 2 49" xfId="1310"/>
    <cellStyle name="Normal 2 5" xfId="1311"/>
    <cellStyle name="Normal 2 5 2" xfId="1312"/>
    <cellStyle name="Normal 2 5 3" xfId="1313"/>
    <cellStyle name="Normal 2 5 4" xfId="1314"/>
    <cellStyle name="Normal 2 50" xfId="1315"/>
    <cellStyle name="Normal 2 51" xfId="1316"/>
    <cellStyle name="Normal 2 6" xfId="1317"/>
    <cellStyle name="Normal 2 6 2" xfId="1318"/>
    <cellStyle name="Normal 2 6 3" xfId="1319"/>
    <cellStyle name="Normal 2 6 4" xfId="1320"/>
    <cellStyle name="Normal 2 7" xfId="1321"/>
    <cellStyle name="Normal 2 7 2" xfId="1322"/>
    <cellStyle name="Normal 2 7 3" xfId="1323"/>
    <cellStyle name="Normal 2 7 4" xfId="1324"/>
    <cellStyle name="Normal 2 8" xfId="1325"/>
    <cellStyle name="Normal 2 8 2" xfId="1326"/>
    <cellStyle name="Normal 2 8 3" xfId="1327"/>
    <cellStyle name="Normal 2 8 4" xfId="1328"/>
    <cellStyle name="Normal 2 9" xfId="1329"/>
    <cellStyle name="Normal 2 9 2" xfId="1330"/>
    <cellStyle name="Normal 2 9 3" xfId="1331"/>
    <cellStyle name="Normal 2 9 4" xfId="1332"/>
    <cellStyle name="Normal 2_DA_PROCESO_09-1-40369_124002002_987074(1)" xfId="1333"/>
    <cellStyle name="Normal 2_FORMATOS_PARA_ENTREGAR 2" xfId="3736"/>
    <cellStyle name="Normal 20" xfId="1334"/>
    <cellStyle name="Normal 20 2" xfId="1335"/>
    <cellStyle name="Normal 20 3" xfId="1336"/>
    <cellStyle name="Normal 20 4" xfId="1337"/>
    <cellStyle name="Normal 21" xfId="1338"/>
    <cellStyle name="Normal 21 10" xfId="1339"/>
    <cellStyle name="Normal 21 11" xfId="1340"/>
    <cellStyle name="Normal 21 12" xfId="1341"/>
    <cellStyle name="Normal 21 13" xfId="1342"/>
    <cellStyle name="Normal 21 14" xfId="1343"/>
    <cellStyle name="Normal 21 15" xfId="1344"/>
    <cellStyle name="Normal 21 16" xfId="1345"/>
    <cellStyle name="Normal 21 17" xfId="1346"/>
    <cellStyle name="Normal 21 18" xfId="1347"/>
    <cellStyle name="Normal 21 19" xfId="1348"/>
    <cellStyle name="Normal 21 2" xfId="1349"/>
    <cellStyle name="Normal 21 20" xfId="1350"/>
    <cellStyle name="Normal 21 21" xfId="1351"/>
    <cellStyle name="Normal 21 22" xfId="1352"/>
    <cellStyle name="Normal 21 23" xfId="1353"/>
    <cellStyle name="Normal 21 24" xfId="1354"/>
    <cellStyle name="Normal 21 25" xfId="1355"/>
    <cellStyle name="Normal 21 26" xfId="1356"/>
    <cellStyle name="Normal 21 27" xfId="1357"/>
    <cellStyle name="Normal 21 28" xfId="1358"/>
    <cellStyle name="Normal 21 29" xfId="1359"/>
    <cellStyle name="Normal 21 3" xfId="1360"/>
    <cellStyle name="Normal 21 30" xfId="1361"/>
    <cellStyle name="Normal 21 31" xfId="1362"/>
    <cellStyle name="Normal 21 32" xfId="1363"/>
    <cellStyle name="Normal 21 33" xfId="1364"/>
    <cellStyle name="Normal 21 34" xfId="1365"/>
    <cellStyle name="Normal 21 35" xfId="1366"/>
    <cellStyle name="Normal 21 36" xfId="1367"/>
    <cellStyle name="Normal 21 37" xfId="1368"/>
    <cellStyle name="Normal 21 38" xfId="1369"/>
    <cellStyle name="Normal 21 39" xfId="1370"/>
    <cellStyle name="Normal 21 4" xfId="1371"/>
    <cellStyle name="Normal 21 40" xfId="1372"/>
    <cellStyle name="Normal 21 41" xfId="1373"/>
    <cellStyle name="Normal 21 42" xfId="1374"/>
    <cellStyle name="Normal 21 43" xfId="1375"/>
    <cellStyle name="Normal 21 44" xfId="1376"/>
    <cellStyle name="Normal 21 5" xfId="1377"/>
    <cellStyle name="Normal 21 6" xfId="1378"/>
    <cellStyle name="Normal 21 7" xfId="1379"/>
    <cellStyle name="Normal 21 8" xfId="1380"/>
    <cellStyle name="Normal 21 9" xfId="1381"/>
    <cellStyle name="Normal 22" xfId="1382"/>
    <cellStyle name="Normal 22 10" xfId="1383"/>
    <cellStyle name="Normal 22 11" xfId="1384"/>
    <cellStyle name="Normal 22 12" xfId="1385"/>
    <cellStyle name="Normal 22 13" xfId="1386"/>
    <cellStyle name="Normal 22 14" xfId="1387"/>
    <cellStyle name="Normal 22 15" xfId="1388"/>
    <cellStyle name="Normal 22 16" xfId="1389"/>
    <cellStyle name="Normal 22 17" xfId="1390"/>
    <cellStyle name="Normal 22 18" xfId="1391"/>
    <cellStyle name="Normal 22 19" xfId="1392"/>
    <cellStyle name="Normal 22 2" xfId="1393"/>
    <cellStyle name="Normal 22 20" xfId="1394"/>
    <cellStyle name="Normal 22 21" xfId="1395"/>
    <cellStyle name="Normal 22 22" xfId="1396"/>
    <cellStyle name="Normal 22 23" xfId="1397"/>
    <cellStyle name="Normal 22 24" xfId="1398"/>
    <cellStyle name="Normal 22 25" xfId="1399"/>
    <cellStyle name="Normal 22 26" xfId="1400"/>
    <cellStyle name="Normal 22 27" xfId="1401"/>
    <cellStyle name="Normal 22 28" xfId="1402"/>
    <cellStyle name="Normal 22 29" xfId="1403"/>
    <cellStyle name="Normal 22 3" xfId="1404"/>
    <cellStyle name="Normal 22 30" xfId="1405"/>
    <cellStyle name="Normal 22 31" xfId="1406"/>
    <cellStyle name="Normal 22 32" xfId="1407"/>
    <cellStyle name="Normal 22 33" xfId="1408"/>
    <cellStyle name="Normal 22 34" xfId="1409"/>
    <cellStyle name="Normal 22 35" xfId="1410"/>
    <cellStyle name="Normal 22 36" xfId="1411"/>
    <cellStyle name="Normal 22 37" xfId="1412"/>
    <cellStyle name="Normal 22 38" xfId="1413"/>
    <cellStyle name="Normal 22 39" xfId="1414"/>
    <cellStyle name="Normal 22 4" xfId="1415"/>
    <cellStyle name="Normal 22 40" xfId="1416"/>
    <cellStyle name="Normal 22 41" xfId="1417"/>
    <cellStyle name="Normal 22 42" xfId="1418"/>
    <cellStyle name="Normal 22 43" xfId="1419"/>
    <cellStyle name="Normal 22 44" xfId="1420"/>
    <cellStyle name="Normal 22 5" xfId="1421"/>
    <cellStyle name="Normal 22 6" xfId="1422"/>
    <cellStyle name="Normal 22 7" xfId="1423"/>
    <cellStyle name="Normal 22 8" xfId="1424"/>
    <cellStyle name="Normal 22 9" xfId="1425"/>
    <cellStyle name="Normal 23" xfId="1426"/>
    <cellStyle name="Normal 23 10" xfId="1427"/>
    <cellStyle name="Normal 23 11" xfId="1428"/>
    <cellStyle name="Normal 23 12" xfId="1429"/>
    <cellStyle name="Normal 23 13" xfId="1430"/>
    <cellStyle name="Normal 23 14" xfId="1431"/>
    <cellStyle name="Normal 23 15" xfId="1432"/>
    <cellStyle name="Normal 23 16" xfId="1433"/>
    <cellStyle name="Normal 23 17" xfId="1434"/>
    <cellStyle name="Normal 23 18" xfId="1435"/>
    <cellStyle name="Normal 23 19" xfId="1436"/>
    <cellStyle name="Normal 23 2" xfId="1437"/>
    <cellStyle name="Normal 23 20" xfId="1438"/>
    <cellStyle name="Normal 23 21" xfId="1439"/>
    <cellStyle name="Normal 23 22" xfId="1440"/>
    <cellStyle name="Normal 23 23" xfId="1441"/>
    <cellStyle name="Normal 23 24" xfId="1442"/>
    <cellStyle name="Normal 23 25" xfId="1443"/>
    <cellStyle name="Normal 23 26" xfId="1444"/>
    <cellStyle name="Normal 23 27" xfId="1445"/>
    <cellStyle name="Normal 23 28" xfId="1446"/>
    <cellStyle name="Normal 23 29" xfId="1447"/>
    <cellStyle name="Normal 23 3" xfId="1448"/>
    <cellStyle name="Normal 23 30" xfId="1449"/>
    <cellStyle name="Normal 23 31" xfId="1450"/>
    <cellStyle name="Normal 23 32" xfId="1451"/>
    <cellStyle name="Normal 23 33" xfId="1452"/>
    <cellStyle name="Normal 23 34" xfId="1453"/>
    <cellStyle name="Normal 23 35" xfId="1454"/>
    <cellStyle name="Normal 23 36" xfId="1455"/>
    <cellStyle name="Normal 23 37" xfId="1456"/>
    <cellStyle name="Normal 23 38" xfId="1457"/>
    <cellStyle name="Normal 23 39" xfId="1458"/>
    <cellStyle name="Normal 23 4" xfId="1459"/>
    <cellStyle name="Normal 23 5" xfId="1460"/>
    <cellStyle name="Normal 23 6" xfId="1461"/>
    <cellStyle name="Normal 23 7" xfId="1462"/>
    <cellStyle name="Normal 23 8" xfId="1463"/>
    <cellStyle name="Normal 23 9" xfId="1464"/>
    <cellStyle name="Normal 24" xfId="1465"/>
    <cellStyle name="Normal 24 2" xfId="1466"/>
    <cellStyle name="Normal 24 3" xfId="1467"/>
    <cellStyle name="Normal 24 4" xfId="1468"/>
    <cellStyle name="Normal 25" xfId="1469"/>
    <cellStyle name="Normal 25 10" xfId="1470"/>
    <cellStyle name="Normal 25 11" xfId="1471"/>
    <cellStyle name="Normal 25 12" xfId="1472"/>
    <cellStyle name="Normal 25 13" xfId="1473"/>
    <cellStyle name="Normal 25 14" xfId="1474"/>
    <cellStyle name="Normal 25 15" xfId="1475"/>
    <cellStyle name="Normal 25 16" xfId="1476"/>
    <cellStyle name="Normal 25 17" xfId="1477"/>
    <cellStyle name="Normal 25 18" xfId="1478"/>
    <cellStyle name="Normal 25 19" xfId="1479"/>
    <cellStyle name="Normal 25 2" xfId="1480"/>
    <cellStyle name="Normal 25 20" xfId="1481"/>
    <cellStyle name="Normal 25 21" xfId="1482"/>
    <cellStyle name="Normal 25 22" xfId="1483"/>
    <cellStyle name="Normal 25 23" xfId="1484"/>
    <cellStyle name="Normal 25 24" xfId="1485"/>
    <cellStyle name="Normal 25 25" xfId="1486"/>
    <cellStyle name="Normal 25 26" xfId="1487"/>
    <cellStyle name="Normal 25 27" xfId="1488"/>
    <cellStyle name="Normal 25 28" xfId="1489"/>
    <cellStyle name="Normal 25 29" xfId="1490"/>
    <cellStyle name="Normal 25 3" xfId="1491"/>
    <cellStyle name="Normal 25 30" xfId="1492"/>
    <cellStyle name="Normal 25 31" xfId="1493"/>
    <cellStyle name="Normal 25 32" xfId="1494"/>
    <cellStyle name="Normal 25 33" xfId="1495"/>
    <cellStyle name="Normal 25 34" xfId="1496"/>
    <cellStyle name="Normal 25 35" xfId="1497"/>
    <cellStyle name="Normal 25 36" xfId="1498"/>
    <cellStyle name="Normal 25 37" xfId="1499"/>
    <cellStyle name="Normal 25 38" xfId="1500"/>
    <cellStyle name="Normal 25 39" xfId="1501"/>
    <cellStyle name="Normal 25 4" xfId="1502"/>
    <cellStyle name="Normal 25 5" xfId="1503"/>
    <cellStyle name="Normal 25 6" xfId="1504"/>
    <cellStyle name="Normal 25 7" xfId="1505"/>
    <cellStyle name="Normal 25 8" xfId="1506"/>
    <cellStyle name="Normal 25 9" xfId="1507"/>
    <cellStyle name="Normal 26" xfId="1508"/>
    <cellStyle name="Normal 26 10" xfId="1509"/>
    <cellStyle name="Normal 26 11" xfId="1510"/>
    <cellStyle name="Normal 26 12" xfId="1511"/>
    <cellStyle name="Normal 26 13" xfId="1512"/>
    <cellStyle name="Normal 26 14" xfId="1513"/>
    <cellStyle name="Normal 26 15" xfId="1514"/>
    <cellStyle name="Normal 26 16" xfId="1515"/>
    <cellStyle name="Normal 26 17" xfId="1516"/>
    <cellStyle name="Normal 26 18" xfId="1517"/>
    <cellStyle name="Normal 26 19" xfId="1518"/>
    <cellStyle name="Normal 26 2" xfId="1519"/>
    <cellStyle name="Normal 26 20" xfId="1520"/>
    <cellStyle name="Normal 26 21" xfId="1521"/>
    <cellStyle name="Normal 26 22" xfId="1522"/>
    <cellStyle name="Normal 26 23" xfId="1523"/>
    <cellStyle name="Normal 26 24" xfId="1524"/>
    <cellStyle name="Normal 26 25" xfId="1525"/>
    <cellStyle name="Normal 26 26" xfId="1526"/>
    <cellStyle name="Normal 26 27" xfId="1527"/>
    <cellStyle name="Normal 26 28" xfId="1528"/>
    <cellStyle name="Normal 26 29" xfId="1529"/>
    <cellStyle name="Normal 26 3" xfId="1530"/>
    <cellStyle name="Normal 26 30" xfId="1531"/>
    <cellStyle name="Normal 26 31" xfId="1532"/>
    <cellStyle name="Normal 26 32" xfId="1533"/>
    <cellStyle name="Normal 26 33" xfId="1534"/>
    <cellStyle name="Normal 26 34" xfId="1535"/>
    <cellStyle name="Normal 26 35" xfId="1536"/>
    <cellStyle name="Normal 26 36" xfId="1537"/>
    <cellStyle name="Normal 26 37" xfId="1538"/>
    <cellStyle name="Normal 26 38" xfId="1539"/>
    <cellStyle name="Normal 26 39" xfId="1540"/>
    <cellStyle name="Normal 26 4" xfId="1541"/>
    <cellStyle name="Normal 26 5" xfId="1542"/>
    <cellStyle name="Normal 26 6" xfId="1543"/>
    <cellStyle name="Normal 26 7" xfId="1544"/>
    <cellStyle name="Normal 26 8" xfId="1545"/>
    <cellStyle name="Normal 26 9" xfId="1546"/>
    <cellStyle name="Normal 27" xfId="1547"/>
    <cellStyle name="Normal 27 10" xfId="1548"/>
    <cellStyle name="Normal 27 11" xfId="1549"/>
    <cellStyle name="Normal 27 12" xfId="1550"/>
    <cellStyle name="Normal 27 13" xfId="1551"/>
    <cellStyle name="Normal 27 14" xfId="1552"/>
    <cellStyle name="Normal 27 15" xfId="1553"/>
    <cellStyle name="Normal 27 16" xfId="1554"/>
    <cellStyle name="Normal 27 17" xfId="1555"/>
    <cellStyle name="Normal 27 18" xfId="1556"/>
    <cellStyle name="Normal 27 19" xfId="1557"/>
    <cellStyle name="Normal 27 2" xfId="1558"/>
    <cellStyle name="Normal 27 20" xfId="1559"/>
    <cellStyle name="Normal 27 21" xfId="1560"/>
    <cellStyle name="Normal 27 22" xfId="1561"/>
    <cellStyle name="Normal 27 23" xfId="1562"/>
    <cellStyle name="Normal 27 24" xfId="1563"/>
    <cellStyle name="Normal 27 25" xfId="1564"/>
    <cellStyle name="Normal 27 26" xfId="1565"/>
    <cellStyle name="Normal 27 27" xfId="1566"/>
    <cellStyle name="Normal 27 28" xfId="1567"/>
    <cellStyle name="Normal 27 29" xfId="1568"/>
    <cellStyle name="Normal 27 3" xfId="1569"/>
    <cellStyle name="Normal 27 30" xfId="1570"/>
    <cellStyle name="Normal 27 31" xfId="1571"/>
    <cellStyle name="Normal 27 32" xfId="1572"/>
    <cellStyle name="Normal 27 33" xfId="1573"/>
    <cellStyle name="Normal 27 34" xfId="1574"/>
    <cellStyle name="Normal 27 35" xfId="1575"/>
    <cellStyle name="Normal 27 36" xfId="1576"/>
    <cellStyle name="Normal 27 37" xfId="1577"/>
    <cellStyle name="Normal 27 38" xfId="1578"/>
    <cellStyle name="Normal 27 39" xfId="1579"/>
    <cellStyle name="Normal 27 4" xfId="1580"/>
    <cellStyle name="Normal 27 5" xfId="1581"/>
    <cellStyle name="Normal 27 6" xfId="1582"/>
    <cellStyle name="Normal 27 7" xfId="1583"/>
    <cellStyle name="Normal 27 8" xfId="1584"/>
    <cellStyle name="Normal 27 9" xfId="1585"/>
    <cellStyle name="Normal 28" xfId="1586"/>
    <cellStyle name="Normal 29" xfId="1587"/>
    <cellStyle name="Normal 3" xfId="6"/>
    <cellStyle name="Normal 3 10" xfId="1588"/>
    <cellStyle name="Normal 3 10 10" xfId="1589"/>
    <cellStyle name="Normal 3 10 11" xfId="1590"/>
    <cellStyle name="Normal 3 10 12" xfId="1591"/>
    <cellStyle name="Normal 3 10 13" xfId="1592"/>
    <cellStyle name="Normal 3 10 2" xfId="1593"/>
    <cellStyle name="Normal 3 10 2 10" xfId="1594"/>
    <cellStyle name="Normal 3 10 2 11" xfId="1595"/>
    <cellStyle name="Normal 3 10 2 12" xfId="1596"/>
    <cellStyle name="Normal 3 10 2 2" xfId="1597"/>
    <cellStyle name="Normal 3 10 2 3" xfId="1598"/>
    <cellStyle name="Normal 3 10 2 4" xfId="1599"/>
    <cellStyle name="Normal 3 10 2 5" xfId="1600"/>
    <cellStyle name="Normal 3 10 2 6" xfId="1601"/>
    <cellStyle name="Normal 3 10 2 7" xfId="1602"/>
    <cellStyle name="Normal 3 10 2 8" xfId="1603"/>
    <cellStyle name="Normal 3 10 2 9" xfId="1604"/>
    <cellStyle name="Normal 3 10 3" xfId="1605"/>
    <cellStyle name="Normal 3 10 4" xfId="1606"/>
    <cellStyle name="Normal 3 10 5" xfId="1607"/>
    <cellStyle name="Normal 3 10 6" xfId="1608"/>
    <cellStyle name="Normal 3 10 7" xfId="1609"/>
    <cellStyle name="Normal 3 10 8" xfId="1610"/>
    <cellStyle name="Normal 3 10 9" xfId="1611"/>
    <cellStyle name="Normal 3 11" xfId="1612"/>
    <cellStyle name="Normal 3 11 10" xfId="1613"/>
    <cellStyle name="Normal 3 11 11" xfId="1614"/>
    <cellStyle name="Normal 3 11 12" xfId="1615"/>
    <cellStyle name="Normal 3 11 13" xfId="1616"/>
    <cellStyle name="Normal 3 11 2" xfId="1617"/>
    <cellStyle name="Normal 3 11 2 10" xfId="1618"/>
    <cellStyle name="Normal 3 11 2 11" xfId="1619"/>
    <cellStyle name="Normal 3 11 2 12" xfId="1620"/>
    <cellStyle name="Normal 3 11 2 2" xfId="1621"/>
    <cellStyle name="Normal 3 11 2 3" xfId="1622"/>
    <cellStyle name="Normal 3 11 2 4" xfId="1623"/>
    <cellStyle name="Normal 3 11 2 5" xfId="1624"/>
    <cellStyle name="Normal 3 11 2 6" xfId="1625"/>
    <cellStyle name="Normal 3 11 2 7" xfId="1626"/>
    <cellStyle name="Normal 3 11 2 8" xfId="1627"/>
    <cellStyle name="Normal 3 11 2 9" xfId="1628"/>
    <cellStyle name="Normal 3 11 3" xfId="1629"/>
    <cellStyle name="Normal 3 11 4" xfId="1630"/>
    <cellStyle name="Normal 3 11 5" xfId="1631"/>
    <cellStyle name="Normal 3 11 6" xfId="1632"/>
    <cellStyle name="Normal 3 11 7" xfId="1633"/>
    <cellStyle name="Normal 3 11 8" xfId="1634"/>
    <cellStyle name="Normal 3 11 9" xfId="1635"/>
    <cellStyle name="Normal 3 12" xfId="1636"/>
    <cellStyle name="Normal 3 12 10" xfId="1637"/>
    <cellStyle name="Normal 3 12 11" xfId="1638"/>
    <cellStyle name="Normal 3 12 12" xfId="1639"/>
    <cellStyle name="Normal 3 12 13" xfId="1640"/>
    <cellStyle name="Normal 3 12 2" xfId="1641"/>
    <cellStyle name="Normal 3 12 2 10" xfId="1642"/>
    <cellStyle name="Normal 3 12 2 11" xfId="1643"/>
    <cellStyle name="Normal 3 12 2 12" xfId="1644"/>
    <cellStyle name="Normal 3 12 2 2" xfId="1645"/>
    <cellStyle name="Normal 3 12 2 3" xfId="1646"/>
    <cellStyle name="Normal 3 12 2 4" xfId="1647"/>
    <cellStyle name="Normal 3 12 2 5" xfId="1648"/>
    <cellStyle name="Normal 3 12 2 6" xfId="1649"/>
    <cellStyle name="Normal 3 12 2 7" xfId="1650"/>
    <cellStyle name="Normal 3 12 2 8" xfId="1651"/>
    <cellStyle name="Normal 3 12 2 9" xfId="1652"/>
    <cellStyle name="Normal 3 12 3" xfId="1653"/>
    <cellStyle name="Normal 3 12 4" xfId="1654"/>
    <cellStyle name="Normal 3 12 5" xfId="1655"/>
    <cellStyle name="Normal 3 12 6" xfId="1656"/>
    <cellStyle name="Normal 3 12 7" xfId="1657"/>
    <cellStyle name="Normal 3 12 8" xfId="1658"/>
    <cellStyle name="Normal 3 12 9" xfId="1659"/>
    <cellStyle name="Normal 3 13" xfId="1660"/>
    <cellStyle name="Normal 3 13 10" xfId="1661"/>
    <cellStyle name="Normal 3 13 11" xfId="1662"/>
    <cellStyle name="Normal 3 13 12" xfId="1663"/>
    <cellStyle name="Normal 3 13 13" xfId="1664"/>
    <cellStyle name="Normal 3 13 2" xfId="1665"/>
    <cellStyle name="Normal 3 13 2 10" xfId="1666"/>
    <cellStyle name="Normal 3 13 2 11" xfId="1667"/>
    <cellStyle name="Normal 3 13 2 12" xfId="1668"/>
    <cellStyle name="Normal 3 13 2 2" xfId="1669"/>
    <cellStyle name="Normal 3 13 2 3" xfId="1670"/>
    <cellStyle name="Normal 3 13 2 4" xfId="1671"/>
    <cellStyle name="Normal 3 13 2 5" xfId="1672"/>
    <cellStyle name="Normal 3 13 2 6" xfId="1673"/>
    <cellStyle name="Normal 3 13 2 7" xfId="1674"/>
    <cellStyle name="Normal 3 13 2 8" xfId="1675"/>
    <cellStyle name="Normal 3 13 2 9" xfId="1676"/>
    <cellStyle name="Normal 3 13 3" xfId="1677"/>
    <cellStyle name="Normal 3 13 4" xfId="1678"/>
    <cellStyle name="Normal 3 13 5" xfId="1679"/>
    <cellStyle name="Normal 3 13 6" xfId="1680"/>
    <cellStyle name="Normal 3 13 7" xfId="1681"/>
    <cellStyle name="Normal 3 13 8" xfId="1682"/>
    <cellStyle name="Normal 3 13 9" xfId="1683"/>
    <cellStyle name="Normal 3 14" xfId="1684"/>
    <cellStyle name="Normal 3 14 10" xfId="1685"/>
    <cellStyle name="Normal 3 14 11" xfId="1686"/>
    <cellStyle name="Normal 3 14 12" xfId="1687"/>
    <cellStyle name="Normal 3 14 13" xfId="1688"/>
    <cellStyle name="Normal 3 14 2" xfId="1689"/>
    <cellStyle name="Normal 3 14 2 10" xfId="1690"/>
    <cellStyle name="Normal 3 14 2 11" xfId="1691"/>
    <cellStyle name="Normal 3 14 2 12" xfId="1692"/>
    <cellStyle name="Normal 3 14 2 2" xfId="1693"/>
    <cellStyle name="Normal 3 14 2 3" xfId="1694"/>
    <cellStyle name="Normal 3 14 2 4" xfId="1695"/>
    <cellStyle name="Normal 3 14 2 5" xfId="1696"/>
    <cellStyle name="Normal 3 14 2 6" xfId="1697"/>
    <cellStyle name="Normal 3 14 2 7" xfId="1698"/>
    <cellStyle name="Normal 3 14 2 8" xfId="1699"/>
    <cellStyle name="Normal 3 14 2 9" xfId="1700"/>
    <cellStyle name="Normal 3 14 3" xfId="1701"/>
    <cellStyle name="Normal 3 14 4" xfId="1702"/>
    <cellStyle name="Normal 3 14 5" xfId="1703"/>
    <cellStyle name="Normal 3 14 6" xfId="1704"/>
    <cellStyle name="Normal 3 14 7" xfId="1705"/>
    <cellStyle name="Normal 3 14 8" xfId="1706"/>
    <cellStyle name="Normal 3 14 9" xfId="1707"/>
    <cellStyle name="Normal 3 15" xfId="1708"/>
    <cellStyle name="Normal 3 15 10" xfId="1709"/>
    <cellStyle name="Normal 3 15 11" xfId="1710"/>
    <cellStyle name="Normal 3 15 12" xfId="1711"/>
    <cellStyle name="Normal 3 15 13" xfId="1712"/>
    <cellStyle name="Normal 3 15 2" xfId="1713"/>
    <cellStyle name="Normal 3 15 2 10" xfId="1714"/>
    <cellStyle name="Normal 3 15 2 11" xfId="1715"/>
    <cellStyle name="Normal 3 15 2 12" xfId="1716"/>
    <cellStyle name="Normal 3 15 2 2" xfId="1717"/>
    <cellStyle name="Normal 3 15 2 3" xfId="1718"/>
    <cellStyle name="Normal 3 15 2 4" xfId="1719"/>
    <cellStyle name="Normal 3 15 2 5" xfId="1720"/>
    <cellStyle name="Normal 3 15 2 6" xfId="1721"/>
    <cellStyle name="Normal 3 15 2 7" xfId="1722"/>
    <cellStyle name="Normal 3 15 2 8" xfId="1723"/>
    <cellStyle name="Normal 3 15 2 9" xfId="1724"/>
    <cellStyle name="Normal 3 15 3" xfId="1725"/>
    <cellStyle name="Normal 3 15 4" xfId="1726"/>
    <cellStyle name="Normal 3 15 5" xfId="1727"/>
    <cellStyle name="Normal 3 15 6" xfId="1728"/>
    <cellStyle name="Normal 3 15 7" xfId="1729"/>
    <cellStyle name="Normal 3 15 8" xfId="1730"/>
    <cellStyle name="Normal 3 15 9" xfId="1731"/>
    <cellStyle name="Normal 3 16" xfId="1732"/>
    <cellStyle name="Normal 3 16 10" xfId="1733"/>
    <cellStyle name="Normal 3 16 11" xfId="1734"/>
    <cellStyle name="Normal 3 16 12" xfId="1735"/>
    <cellStyle name="Normal 3 16 13" xfId="1736"/>
    <cellStyle name="Normal 3 16 2" xfId="1737"/>
    <cellStyle name="Normal 3 16 2 10" xfId="1738"/>
    <cellStyle name="Normal 3 16 2 11" xfId="1739"/>
    <cellStyle name="Normal 3 16 2 12" xfId="1740"/>
    <cellStyle name="Normal 3 16 2 2" xfId="1741"/>
    <cellStyle name="Normal 3 16 2 3" xfId="1742"/>
    <cellStyle name="Normal 3 16 2 4" xfId="1743"/>
    <cellStyle name="Normal 3 16 2 5" xfId="1744"/>
    <cellStyle name="Normal 3 16 2 6" xfId="1745"/>
    <cellStyle name="Normal 3 16 2 7" xfId="1746"/>
    <cellStyle name="Normal 3 16 2 8" xfId="1747"/>
    <cellStyle name="Normal 3 16 2 9" xfId="1748"/>
    <cellStyle name="Normal 3 16 3" xfId="1749"/>
    <cellStyle name="Normal 3 16 4" xfId="1750"/>
    <cellStyle name="Normal 3 16 5" xfId="1751"/>
    <cellStyle name="Normal 3 16 6" xfId="1752"/>
    <cellStyle name="Normal 3 16 7" xfId="1753"/>
    <cellStyle name="Normal 3 16 8" xfId="1754"/>
    <cellStyle name="Normal 3 16 9" xfId="1755"/>
    <cellStyle name="Normal 3 17" xfId="1756"/>
    <cellStyle name="Normal 3 17 10" xfId="1757"/>
    <cellStyle name="Normal 3 17 11" xfId="1758"/>
    <cellStyle name="Normal 3 17 12" xfId="1759"/>
    <cellStyle name="Normal 3 17 13" xfId="1760"/>
    <cellStyle name="Normal 3 17 2" xfId="1761"/>
    <cellStyle name="Normal 3 17 2 10" xfId="1762"/>
    <cellStyle name="Normal 3 17 2 11" xfId="1763"/>
    <cellStyle name="Normal 3 17 2 12" xfId="1764"/>
    <cellStyle name="Normal 3 17 2 2" xfId="1765"/>
    <cellStyle name="Normal 3 17 2 3" xfId="1766"/>
    <cellStyle name="Normal 3 17 2 4" xfId="1767"/>
    <cellStyle name="Normal 3 17 2 5" xfId="1768"/>
    <cellStyle name="Normal 3 17 2 6" xfId="1769"/>
    <cellStyle name="Normal 3 17 2 7" xfId="1770"/>
    <cellStyle name="Normal 3 17 2 8" xfId="1771"/>
    <cellStyle name="Normal 3 17 2 9" xfId="1772"/>
    <cellStyle name="Normal 3 17 3" xfId="1773"/>
    <cellStyle name="Normal 3 17 4" xfId="1774"/>
    <cellStyle name="Normal 3 17 5" xfId="1775"/>
    <cellStyle name="Normal 3 17 6" xfId="1776"/>
    <cellStyle name="Normal 3 17 7" xfId="1777"/>
    <cellStyle name="Normal 3 17 8" xfId="1778"/>
    <cellStyle name="Normal 3 17 9" xfId="1779"/>
    <cellStyle name="Normal 3 18" xfId="1780"/>
    <cellStyle name="Normal 3 18 10" xfId="1781"/>
    <cellStyle name="Normal 3 18 11" xfId="1782"/>
    <cellStyle name="Normal 3 18 12" xfId="1783"/>
    <cellStyle name="Normal 3 18 13" xfId="1784"/>
    <cellStyle name="Normal 3 18 2" xfId="1785"/>
    <cellStyle name="Normal 3 18 2 10" xfId="1786"/>
    <cellStyle name="Normal 3 18 2 11" xfId="1787"/>
    <cellStyle name="Normal 3 18 2 12" xfId="1788"/>
    <cellStyle name="Normal 3 18 2 2" xfId="1789"/>
    <cellStyle name="Normal 3 18 2 3" xfId="1790"/>
    <cellStyle name="Normal 3 18 2 4" xfId="1791"/>
    <cellStyle name="Normal 3 18 2 5" xfId="1792"/>
    <cellStyle name="Normal 3 18 2 6" xfId="1793"/>
    <cellStyle name="Normal 3 18 2 7" xfId="1794"/>
    <cellStyle name="Normal 3 18 2 8" xfId="1795"/>
    <cellStyle name="Normal 3 18 2 9" xfId="1796"/>
    <cellStyle name="Normal 3 18 3" xfId="1797"/>
    <cellStyle name="Normal 3 18 4" xfId="1798"/>
    <cellStyle name="Normal 3 18 5" xfId="1799"/>
    <cellStyle name="Normal 3 18 6" xfId="1800"/>
    <cellStyle name="Normal 3 18 7" xfId="1801"/>
    <cellStyle name="Normal 3 18 8" xfId="1802"/>
    <cellStyle name="Normal 3 18 9" xfId="1803"/>
    <cellStyle name="Normal 3 19" xfId="1804"/>
    <cellStyle name="Normal 3 19 10" xfId="1805"/>
    <cellStyle name="Normal 3 19 11" xfId="1806"/>
    <cellStyle name="Normal 3 19 12" xfId="1807"/>
    <cellStyle name="Normal 3 19 13" xfId="1808"/>
    <cellStyle name="Normal 3 19 2" xfId="1809"/>
    <cellStyle name="Normal 3 19 2 10" xfId="1810"/>
    <cellStyle name="Normal 3 19 2 11" xfId="1811"/>
    <cellStyle name="Normal 3 19 2 12" xfId="1812"/>
    <cellStyle name="Normal 3 19 2 2" xfId="1813"/>
    <cellStyle name="Normal 3 19 2 3" xfId="1814"/>
    <cellStyle name="Normal 3 19 2 4" xfId="1815"/>
    <cellStyle name="Normal 3 19 2 5" xfId="1816"/>
    <cellStyle name="Normal 3 19 2 6" xfId="1817"/>
    <cellStyle name="Normal 3 19 2 7" xfId="1818"/>
    <cellStyle name="Normal 3 19 2 8" xfId="1819"/>
    <cellStyle name="Normal 3 19 2 9" xfId="1820"/>
    <cellStyle name="Normal 3 19 3" xfId="1821"/>
    <cellStyle name="Normal 3 19 4" xfId="1822"/>
    <cellStyle name="Normal 3 19 5" xfId="1823"/>
    <cellStyle name="Normal 3 19 6" xfId="1824"/>
    <cellStyle name="Normal 3 19 7" xfId="1825"/>
    <cellStyle name="Normal 3 19 8" xfId="1826"/>
    <cellStyle name="Normal 3 19 9" xfId="1827"/>
    <cellStyle name="Normal 3 2" xfId="1828"/>
    <cellStyle name="Normal 3 2 10" xfId="1829"/>
    <cellStyle name="Normal 3 2 10 2" xfId="1830"/>
    <cellStyle name="Normal 3 2 11" xfId="1831"/>
    <cellStyle name="Normal 3 2 12" xfId="1832"/>
    <cellStyle name="Normal 3 2 13" xfId="1833"/>
    <cellStyle name="Normal 3 2 2" xfId="1834"/>
    <cellStyle name="Normal 3 2 2 10" xfId="1835"/>
    <cellStyle name="Normal 3 2 2 11" xfId="1836"/>
    <cellStyle name="Normal 3 2 2 12" xfId="1837"/>
    <cellStyle name="Normal 3 2 2 2" xfId="1838"/>
    <cellStyle name="Normal 3 2 2 3" xfId="1839"/>
    <cellStyle name="Normal 3 2 2 4" xfId="1840"/>
    <cellStyle name="Normal 3 2 2 5" xfId="1841"/>
    <cellStyle name="Normal 3 2 2 6" xfId="1842"/>
    <cellStyle name="Normal 3 2 2 7" xfId="1843"/>
    <cellStyle name="Normal 3 2 2 8" xfId="1844"/>
    <cellStyle name="Normal 3 2 2 9" xfId="1845"/>
    <cellStyle name="Normal 3 2 3" xfId="1846"/>
    <cellStyle name="Normal 3 2 3 2" xfId="1847"/>
    <cellStyle name="Normal 3 2 3 3" xfId="1848"/>
    <cellStyle name="Normal 3 2 3 4" xfId="1849"/>
    <cellStyle name="Normal 3 2 3 5" xfId="1850"/>
    <cellStyle name="Normal 3 2 3 6" xfId="1851"/>
    <cellStyle name="Normal 3 2 3 7" xfId="1852"/>
    <cellStyle name="Normal 3 2 3 8" xfId="1853"/>
    <cellStyle name="Normal 3 2 3 9" xfId="1854"/>
    <cellStyle name="Normal 3 2 4" xfId="1855"/>
    <cellStyle name="Normal 3 2 5" xfId="1856"/>
    <cellStyle name="Normal 3 2 5 2" xfId="1857"/>
    <cellStyle name="Normal 3 2 6" xfId="1858"/>
    <cellStyle name="Normal 3 2 6 2" xfId="1859"/>
    <cellStyle name="Normal 3 2 7" xfId="1860"/>
    <cellStyle name="Normal 3 2 7 2" xfId="1861"/>
    <cellStyle name="Normal 3 2 8" xfId="1862"/>
    <cellStyle name="Normal 3 2 8 2" xfId="1863"/>
    <cellStyle name="Normal 3 2 9" xfId="1864"/>
    <cellStyle name="Normal 3 2 9 2" xfId="1865"/>
    <cellStyle name="Normal 3 20" xfId="1866"/>
    <cellStyle name="Normal 3 20 10" xfId="1867"/>
    <cellStyle name="Normal 3 20 11" xfId="1868"/>
    <cellStyle name="Normal 3 20 12" xfId="1869"/>
    <cellStyle name="Normal 3 20 13" xfId="1870"/>
    <cellStyle name="Normal 3 20 2" xfId="1871"/>
    <cellStyle name="Normal 3 20 2 10" xfId="1872"/>
    <cellStyle name="Normal 3 20 2 11" xfId="1873"/>
    <cellStyle name="Normal 3 20 2 12" xfId="1874"/>
    <cellStyle name="Normal 3 20 2 2" xfId="1875"/>
    <cellStyle name="Normal 3 20 2 3" xfId="1876"/>
    <cellStyle name="Normal 3 20 2 4" xfId="1877"/>
    <cellStyle name="Normal 3 20 2 5" xfId="1878"/>
    <cellStyle name="Normal 3 20 2 6" xfId="1879"/>
    <cellStyle name="Normal 3 20 2 7" xfId="1880"/>
    <cellStyle name="Normal 3 20 2 8" xfId="1881"/>
    <cellStyle name="Normal 3 20 2 9" xfId="1882"/>
    <cellStyle name="Normal 3 20 3" xfId="1883"/>
    <cellStyle name="Normal 3 20 4" xfId="1884"/>
    <cellStyle name="Normal 3 20 5" xfId="1885"/>
    <cellStyle name="Normal 3 20 6" xfId="1886"/>
    <cellStyle name="Normal 3 20 7" xfId="1887"/>
    <cellStyle name="Normal 3 20 8" xfId="1888"/>
    <cellStyle name="Normal 3 20 9" xfId="1889"/>
    <cellStyle name="Normal 3 21" xfId="1890"/>
    <cellStyle name="Normal 3 21 10" xfId="1891"/>
    <cellStyle name="Normal 3 21 11" xfId="1892"/>
    <cellStyle name="Normal 3 21 12" xfId="1893"/>
    <cellStyle name="Normal 3 21 13" xfId="1894"/>
    <cellStyle name="Normal 3 21 2" xfId="1895"/>
    <cellStyle name="Normal 3 21 2 10" xfId="1896"/>
    <cellStyle name="Normal 3 21 2 11" xfId="1897"/>
    <cellStyle name="Normal 3 21 2 12" xfId="1898"/>
    <cellStyle name="Normal 3 21 2 2" xfId="1899"/>
    <cellStyle name="Normal 3 21 2 3" xfId="1900"/>
    <cellStyle name="Normal 3 21 2 4" xfId="1901"/>
    <cellStyle name="Normal 3 21 2 5" xfId="1902"/>
    <cellStyle name="Normal 3 21 2 6" xfId="1903"/>
    <cellStyle name="Normal 3 21 2 7" xfId="1904"/>
    <cellStyle name="Normal 3 21 2 8" xfId="1905"/>
    <cellStyle name="Normal 3 21 2 9" xfId="1906"/>
    <cellStyle name="Normal 3 21 3" xfId="1907"/>
    <cellStyle name="Normal 3 21 4" xfId="1908"/>
    <cellStyle name="Normal 3 21 5" xfId="1909"/>
    <cellStyle name="Normal 3 21 6" xfId="1910"/>
    <cellStyle name="Normal 3 21 7" xfId="1911"/>
    <cellStyle name="Normal 3 21 8" xfId="1912"/>
    <cellStyle name="Normal 3 21 9" xfId="1913"/>
    <cellStyle name="Normal 3 22" xfId="1914"/>
    <cellStyle name="Normal 3 22 10" xfId="1915"/>
    <cellStyle name="Normal 3 22 11" xfId="1916"/>
    <cellStyle name="Normal 3 22 12" xfId="1917"/>
    <cellStyle name="Normal 3 22 13" xfId="1918"/>
    <cellStyle name="Normal 3 22 2" xfId="1919"/>
    <cellStyle name="Normal 3 22 2 10" xfId="1920"/>
    <cellStyle name="Normal 3 22 2 11" xfId="1921"/>
    <cellStyle name="Normal 3 22 2 12" xfId="1922"/>
    <cellStyle name="Normal 3 22 2 2" xfId="1923"/>
    <cellStyle name="Normal 3 22 2 3" xfId="1924"/>
    <cellStyle name="Normal 3 22 2 4" xfId="1925"/>
    <cellStyle name="Normal 3 22 2 5" xfId="1926"/>
    <cellStyle name="Normal 3 22 2 6" xfId="1927"/>
    <cellStyle name="Normal 3 22 2 7" xfId="1928"/>
    <cellStyle name="Normal 3 22 2 8" xfId="1929"/>
    <cellStyle name="Normal 3 22 2 9" xfId="1930"/>
    <cellStyle name="Normal 3 22 3" xfId="1931"/>
    <cellStyle name="Normal 3 22 4" xfId="1932"/>
    <cellStyle name="Normal 3 22 5" xfId="1933"/>
    <cellStyle name="Normal 3 22 6" xfId="1934"/>
    <cellStyle name="Normal 3 22 7" xfId="1935"/>
    <cellStyle name="Normal 3 22 8" xfId="1936"/>
    <cellStyle name="Normal 3 22 9" xfId="1937"/>
    <cellStyle name="Normal 3 23" xfId="1938"/>
    <cellStyle name="Normal 3 23 10" xfId="1939"/>
    <cellStyle name="Normal 3 23 11" xfId="1940"/>
    <cellStyle name="Normal 3 23 12" xfId="1941"/>
    <cellStyle name="Normal 3 23 13" xfId="1942"/>
    <cellStyle name="Normal 3 23 2" xfId="1943"/>
    <cellStyle name="Normal 3 23 2 10" xfId="1944"/>
    <cellStyle name="Normal 3 23 2 11" xfId="1945"/>
    <cellStyle name="Normal 3 23 2 12" xfId="1946"/>
    <cellStyle name="Normal 3 23 2 2" xfId="1947"/>
    <cellStyle name="Normal 3 23 2 3" xfId="1948"/>
    <cellStyle name="Normal 3 23 2 4" xfId="1949"/>
    <cellStyle name="Normal 3 23 2 5" xfId="1950"/>
    <cellStyle name="Normal 3 23 2 6" xfId="1951"/>
    <cellStyle name="Normal 3 23 2 7" xfId="1952"/>
    <cellStyle name="Normal 3 23 2 8" xfId="1953"/>
    <cellStyle name="Normal 3 23 2 9" xfId="1954"/>
    <cellStyle name="Normal 3 23 3" xfId="1955"/>
    <cellStyle name="Normal 3 23 4" xfId="1956"/>
    <cellStyle name="Normal 3 23 5" xfId="1957"/>
    <cellStyle name="Normal 3 23 6" xfId="1958"/>
    <cellStyle name="Normal 3 23 7" xfId="1959"/>
    <cellStyle name="Normal 3 23 8" xfId="1960"/>
    <cellStyle name="Normal 3 23 9" xfId="1961"/>
    <cellStyle name="Normal 3 24" xfId="1962"/>
    <cellStyle name="Normal 3 24 10" xfId="1963"/>
    <cellStyle name="Normal 3 24 11" xfId="1964"/>
    <cellStyle name="Normal 3 24 12" xfId="1965"/>
    <cellStyle name="Normal 3 24 13" xfId="1966"/>
    <cellStyle name="Normal 3 24 2" xfId="1967"/>
    <cellStyle name="Normal 3 24 2 10" xfId="1968"/>
    <cellStyle name="Normal 3 24 2 11" xfId="1969"/>
    <cellStyle name="Normal 3 24 2 12" xfId="1970"/>
    <cellStyle name="Normal 3 24 2 2" xfId="1971"/>
    <cellStyle name="Normal 3 24 2 3" xfId="1972"/>
    <cellStyle name="Normal 3 24 2 4" xfId="1973"/>
    <cellStyle name="Normal 3 24 2 5" xfId="1974"/>
    <cellStyle name="Normal 3 24 2 6" xfId="1975"/>
    <cellStyle name="Normal 3 24 2 7" xfId="1976"/>
    <cellStyle name="Normal 3 24 2 8" xfId="1977"/>
    <cellStyle name="Normal 3 24 2 9" xfId="1978"/>
    <cellStyle name="Normal 3 24 3" xfId="1979"/>
    <cellStyle name="Normal 3 24 4" xfId="1980"/>
    <cellStyle name="Normal 3 24 5" xfId="1981"/>
    <cellStyle name="Normal 3 24 6" xfId="1982"/>
    <cellStyle name="Normal 3 24 7" xfId="1983"/>
    <cellStyle name="Normal 3 24 8" xfId="1984"/>
    <cellStyle name="Normal 3 24 9" xfId="1985"/>
    <cellStyle name="Normal 3 25" xfId="1986"/>
    <cellStyle name="Normal 3 25 10" xfId="1987"/>
    <cellStyle name="Normal 3 25 11" xfId="1988"/>
    <cellStyle name="Normal 3 25 12" xfId="1989"/>
    <cellStyle name="Normal 3 25 13" xfId="1990"/>
    <cellStyle name="Normal 3 25 2" xfId="1991"/>
    <cellStyle name="Normal 3 25 2 10" xfId="1992"/>
    <cellStyle name="Normal 3 25 2 11" xfId="1993"/>
    <cellStyle name="Normal 3 25 2 12" xfId="1994"/>
    <cellStyle name="Normal 3 25 2 2" xfId="1995"/>
    <cellStyle name="Normal 3 25 2 3" xfId="1996"/>
    <cellStyle name="Normal 3 25 2 4" xfId="1997"/>
    <cellStyle name="Normal 3 25 2 5" xfId="1998"/>
    <cellStyle name="Normal 3 25 2 6" xfId="1999"/>
    <cellStyle name="Normal 3 25 2 7" xfId="2000"/>
    <cellStyle name="Normal 3 25 2 8" xfId="2001"/>
    <cellStyle name="Normal 3 25 2 9" xfId="2002"/>
    <cellStyle name="Normal 3 25 3" xfId="2003"/>
    <cellStyle name="Normal 3 25 4" xfId="2004"/>
    <cellStyle name="Normal 3 25 5" xfId="2005"/>
    <cellStyle name="Normal 3 25 6" xfId="2006"/>
    <cellStyle name="Normal 3 25 7" xfId="2007"/>
    <cellStyle name="Normal 3 25 8" xfId="2008"/>
    <cellStyle name="Normal 3 25 9" xfId="2009"/>
    <cellStyle name="Normal 3 26" xfId="2010"/>
    <cellStyle name="Normal 3 26 10" xfId="2011"/>
    <cellStyle name="Normal 3 26 11" xfId="2012"/>
    <cellStyle name="Normal 3 26 12" xfId="2013"/>
    <cellStyle name="Normal 3 26 13" xfId="2014"/>
    <cellStyle name="Normal 3 26 2" xfId="2015"/>
    <cellStyle name="Normal 3 26 2 10" xfId="2016"/>
    <cellStyle name="Normal 3 26 2 11" xfId="2017"/>
    <cellStyle name="Normal 3 26 2 12" xfId="2018"/>
    <cellStyle name="Normal 3 26 2 2" xfId="2019"/>
    <cellStyle name="Normal 3 26 2 3" xfId="2020"/>
    <cellStyle name="Normal 3 26 2 4" xfId="2021"/>
    <cellStyle name="Normal 3 26 2 5" xfId="2022"/>
    <cellStyle name="Normal 3 26 2 6" xfId="2023"/>
    <cellStyle name="Normal 3 26 2 7" xfId="2024"/>
    <cellStyle name="Normal 3 26 2 8" xfId="2025"/>
    <cellStyle name="Normal 3 26 2 9" xfId="2026"/>
    <cellStyle name="Normal 3 26 3" xfId="2027"/>
    <cellStyle name="Normal 3 26 4" xfId="2028"/>
    <cellStyle name="Normal 3 26 5" xfId="2029"/>
    <cellStyle name="Normal 3 26 6" xfId="2030"/>
    <cellStyle name="Normal 3 26 7" xfId="2031"/>
    <cellStyle name="Normal 3 26 8" xfId="2032"/>
    <cellStyle name="Normal 3 26 9" xfId="2033"/>
    <cellStyle name="Normal 3 27" xfId="2034"/>
    <cellStyle name="Normal 3 27 10" xfId="2035"/>
    <cellStyle name="Normal 3 27 11" xfId="2036"/>
    <cellStyle name="Normal 3 27 12" xfId="2037"/>
    <cellStyle name="Normal 3 27 13" xfId="2038"/>
    <cellStyle name="Normal 3 27 2" xfId="2039"/>
    <cellStyle name="Normal 3 27 2 10" xfId="2040"/>
    <cellStyle name="Normal 3 27 2 11" xfId="2041"/>
    <cellStyle name="Normal 3 27 2 12" xfId="2042"/>
    <cellStyle name="Normal 3 27 2 2" xfId="2043"/>
    <cellStyle name="Normal 3 27 2 3" xfId="2044"/>
    <cellStyle name="Normal 3 27 2 4" xfId="2045"/>
    <cellStyle name="Normal 3 27 2 5" xfId="2046"/>
    <cellStyle name="Normal 3 27 2 6" xfId="2047"/>
    <cellStyle name="Normal 3 27 2 7" xfId="2048"/>
    <cellStyle name="Normal 3 27 2 8" xfId="2049"/>
    <cellStyle name="Normal 3 27 2 9" xfId="2050"/>
    <cellStyle name="Normal 3 27 3" xfId="2051"/>
    <cellStyle name="Normal 3 27 4" xfId="2052"/>
    <cellStyle name="Normal 3 27 5" xfId="2053"/>
    <cellStyle name="Normal 3 27 6" xfId="2054"/>
    <cellStyle name="Normal 3 27 7" xfId="2055"/>
    <cellStyle name="Normal 3 27 8" xfId="2056"/>
    <cellStyle name="Normal 3 27 9" xfId="2057"/>
    <cellStyle name="Normal 3 28" xfId="2058"/>
    <cellStyle name="Normal 3 28 10" xfId="2059"/>
    <cellStyle name="Normal 3 28 11" xfId="2060"/>
    <cellStyle name="Normal 3 28 12" xfId="2061"/>
    <cellStyle name="Normal 3 28 13" xfId="2062"/>
    <cellStyle name="Normal 3 28 2" xfId="2063"/>
    <cellStyle name="Normal 3 28 2 10" xfId="2064"/>
    <cellStyle name="Normal 3 28 2 11" xfId="2065"/>
    <cellStyle name="Normal 3 28 2 12" xfId="2066"/>
    <cellStyle name="Normal 3 28 2 2" xfId="2067"/>
    <cellStyle name="Normal 3 28 2 3" xfId="2068"/>
    <cellStyle name="Normal 3 28 2 4" xfId="2069"/>
    <cellStyle name="Normal 3 28 2 5" xfId="2070"/>
    <cellStyle name="Normal 3 28 2 6" xfId="2071"/>
    <cellStyle name="Normal 3 28 2 7" xfId="2072"/>
    <cellStyle name="Normal 3 28 2 8" xfId="2073"/>
    <cellStyle name="Normal 3 28 2 9" xfId="2074"/>
    <cellStyle name="Normal 3 28 3" xfId="2075"/>
    <cellStyle name="Normal 3 28 4" xfId="2076"/>
    <cellStyle name="Normal 3 28 5" xfId="2077"/>
    <cellStyle name="Normal 3 28 6" xfId="2078"/>
    <cellStyle name="Normal 3 28 7" xfId="2079"/>
    <cellStyle name="Normal 3 28 8" xfId="2080"/>
    <cellStyle name="Normal 3 28 9" xfId="2081"/>
    <cellStyle name="Normal 3 29" xfId="2082"/>
    <cellStyle name="Normal 3 29 10" xfId="2083"/>
    <cellStyle name="Normal 3 29 11" xfId="2084"/>
    <cellStyle name="Normal 3 29 12" xfId="2085"/>
    <cellStyle name="Normal 3 29 13" xfId="2086"/>
    <cellStyle name="Normal 3 29 2" xfId="2087"/>
    <cellStyle name="Normal 3 29 2 10" xfId="2088"/>
    <cellStyle name="Normal 3 29 2 11" xfId="2089"/>
    <cellStyle name="Normal 3 29 2 12" xfId="2090"/>
    <cellStyle name="Normal 3 29 2 2" xfId="2091"/>
    <cellStyle name="Normal 3 29 2 3" xfId="2092"/>
    <cellStyle name="Normal 3 29 2 4" xfId="2093"/>
    <cellStyle name="Normal 3 29 2 5" xfId="2094"/>
    <cellStyle name="Normal 3 29 2 6" xfId="2095"/>
    <cellStyle name="Normal 3 29 2 7" xfId="2096"/>
    <cellStyle name="Normal 3 29 2 8" xfId="2097"/>
    <cellStyle name="Normal 3 29 2 9" xfId="2098"/>
    <cellStyle name="Normal 3 29 3" xfId="2099"/>
    <cellStyle name="Normal 3 29 4" xfId="2100"/>
    <cellStyle name="Normal 3 29 5" xfId="2101"/>
    <cellStyle name="Normal 3 29 6" xfId="2102"/>
    <cellStyle name="Normal 3 29 7" xfId="2103"/>
    <cellStyle name="Normal 3 29 8" xfId="2104"/>
    <cellStyle name="Normal 3 29 9" xfId="2105"/>
    <cellStyle name="Normal 3 3" xfId="2106"/>
    <cellStyle name="Normal 3 3 10" xfId="2107"/>
    <cellStyle name="Normal 3 3 11" xfId="2108"/>
    <cellStyle name="Normal 3 3 12" xfId="2109"/>
    <cellStyle name="Normal 3 3 13" xfId="2110"/>
    <cellStyle name="Normal 3 3 2" xfId="2111"/>
    <cellStyle name="Normal 3 3 2 10" xfId="2112"/>
    <cellStyle name="Normal 3 3 2 11" xfId="2113"/>
    <cellStyle name="Normal 3 3 2 12" xfId="2114"/>
    <cellStyle name="Normal 3 3 2 2" xfId="2115"/>
    <cellStyle name="Normal 3 3 2 3" xfId="2116"/>
    <cellStyle name="Normal 3 3 2 4" xfId="2117"/>
    <cellStyle name="Normal 3 3 2 5" xfId="2118"/>
    <cellStyle name="Normal 3 3 2 6" xfId="2119"/>
    <cellStyle name="Normal 3 3 2 7" xfId="2120"/>
    <cellStyle name="Normal 3 3 2 8" xfId="2121"/>
    <cellStyle name="Normal 3 3 2 9" xfId="2122"/>
    <cellStyle name="Normal 3 3 3" xfId="2123"/>
    <cellStyle name="Normal 3 3 4" xfId="2124"/>
    <cellStyle name="Normal 3 3 5" xfId="2125"/>
    <cellStyle name="Normal 3 3 6" xfId="2126"/>
    <cellStyle name="Normal 3 3 7" xfId="2127"/>
    <cellStyle name="Normal 3 3 8" xfId="2128"/>
    <cellStyle name="Normal 3 3 9" xfId="2129"/>
    <cellStyle name="Normal 3 30" xfId="2130"/>
    <cellStyle name="Normal 3 30 10" xfId="2131"/>
    <cellStyle name="Normal 3 30 11" xfId="2132"/>
    <cellStyle name="Normal 3 30 12" xfId="2133"/>
    <cellStyle name="Normal 3 30 13" xfId="2134"/>
    <cellStyle name="Normal 3 30 2" xfId="2135"/>
    <cellStyle name="Normal 3 30 2 10" xfId="2136"/>
    <cellStyle name="Normal 3 30 2 11" xfId="2137"/>
    <cellStyle name="Normal 3 30 2 12" xfId="2138"/>
    <cellStyle name="Normal 3 30 2 2" xfId="2139"/>
    <cellStyle name="Normal 3 30 2 3" xfId="2140"/>
    <cellStyle name="Normal 3 30 2 4" xfId="2141"/>
    <cellStyle name="Normal 3 30 2 5" xfId="2142"/>
    <cellStyle name="Normal 3 30 2 6" xfId="2143"/>
    <cellStyle name="Normal 3 30 2 7" xfId="2144"/>
    <cellStyle name="Normal 3 30 2 8" xfId="2145"/>
    <cellStyle name="Normal 3 30 2 9" xfId="2146"/>
    <cellStyle name="Normal 3 30 3" xfId="2147"/>
    <cellStyle name="Normal 3 30 4" xfId="2148"/>
    <cellStyle name="Normal 3 30 5" xfId="2149"/>
    <cellStyle name="Normal 3 30 6" xfId="2150"/>
    <cellStyle name="Normal 3 30 7" xfId="2151"/>
    <cellStyle name="Normal 3 30 8" xfId="2152"/>
    <cellStyle name="Normal 3 30 9" xfId="2153"/>
    <cellStyle name="Normal 3 31" xfId="2154"/>
    <cellStyle name="Normal 3 31 10" xfId="2155"/>
    <cellStyle name="Normal 3 31 11" xfId="2156"/>
    <cellStyle name="Normal 3 31 12" xfId="2157"/>
    <cellStyle name="Normal 3 31 13" xfId="2158"/>
    <cellStyle name="Normal 3 31 2" xfId="2159"/>
    <cellStyle name="Normal 3 31 2 10" xfId="2160"/>
    <cellStyle name="Normal 3 31 2 11" xfId="2161"/>
    <cellStyle name="Normal 3 31 2 12" xfId="2162"/>
    <cellStyle name="Normal 3 31 2 2" xfId="2163"/>
    <cellStyle name="Normal 3 31 2 3" xfId="2164"/>
    <cellStyle name="Normal 3 31 2 4" xfId="2165"/>
    <cellStyle name="Normal 3 31 2 5" xfId="2166"/>
    <cellStyle name="Normal 3 31 2 6" xfId="2167"/>
    <cellStyle name="Normal 3 31 2 7" xfId="2168"/>
    <cellStyle name="Normal 3 31 2 8" xfId="2169"/>
    <cellStyle name="Normal 3 31 2 9" xfId="2170"/>
    <cellStyle name="Normal 3 31 3" xfId="2171"/>
    <cellStyle name="Normal 3 31 4" xfId="2172"/>
    <cellStyle name="Normal 3 31 5" xfId="2173"/>
    <cellStyle name="Normal 3 31 6" xfId="2174"/>
    <cellStyle name="Normal 3 31 7" xfId="2175"/>
    <cellStyle name="Normal 3 31 8" xfId="2176"/>
    <cellStyle name="Normal 3 31 9" xfId="2177"/>
    <cellStyle name="Normal 3 32" xfId="2178"/>
    <cellStyle name="Normal 3 32 10" xfId="2179"/>
    <cellStyle name="Normal 3 32 11" xfId="2180"/>
    <cellStyle name="Normal 3 32 12" xfId="2181"/>
    <cellStyle name="Normal 3 32 13" xfId="2182"/>
    <cellStyle name="Normal 3 32 2" xfId="2183"/>
    <cellStyle name="Normal 3 32 2 10" xfId="2184"/>
    <cellStyle name="Normal 3 32 2 11" xfId="2185"/>
    <cellStyle name="Normal 3 32 2 12" xfId="2186"/>
    <cellStyle name="Normal 3 32 2 2" xfId="2187"/>
    <cellStyle name="Normal 3 32 2 3" xfId="2188"/>
    <cellStyle name="Normal 3 32 2 4" xfId="2189"/>
    <cellStyle name="Normal 3 32 2 5" xfId="2190"/>
    <cellStyle name="Normal 3 32 2 6" xfId="2191"/>
    <cellStyle name="Normal 3 32 2 7" xfId="2192"/>
    <cellStyle name="Normal 3 32 2 8" xfId="2193"/>
    <cellStyle name="Normal 3 32 2 9" xfId="2194"/>
    <cellStyle name="Normal 3 32 3" xfId="2195"/>
    <cellStyle name="Normal 3 32 4" xfId="2196"/>
    <cellStyle name="Normal 3 32 5" xfId="2197"/>
    <cellStyle name="Normal 3 32 6" xfId="2198"/>
    <cellStyle name="Normal 3 32 7" xfId="2199"/>
    <cellStyle name="Normal 3 32 8" xfId="2200"/>
    <cellStyle name="Normal 3 32 9" xfId="2201"/>
    <cellStyle name="Normal 3 33" xfId="2202"/>
    <cellStyle name="Normal 3 33 10" xfId="2203"/>
    <cellStyle name="Normal 3 33 11" xfId="2204"/>
    <cellStyle name="Normal 3 33 12" xfId="2205"/>
    <cellStyle name="Normal 3 33 13" xfId="2206"/>
    <cellStyle name="Normal 3 33 2" xfId="2207"/>
    <cellStyle name="Normal 3 33 2 10" xfId="2208"/>
    <cellStyle name="Normal 3 33 2 11" xfId="2209"/>
    <cellStyle name="Normal 3 33 2 12" xfId="2210"/>
    <cellStyle name="Normal 3 33 2 2" xfId="2211"/>
    <cellStyle name="Normal 3 33 2 3" xfId="2212"/>
    <cellStyle name="Normal 3 33 2 4" xfId="2213"/>
    <cellStyle name="Normal 3 33 2 5" xfId="2214"/>
    <cellStyle name="Normal 3 33 2 6" xfId="2215"/>
    <cellStyle name="Normal 3 33 2 7" xfId="2216"/>
    <cellStyle name="Normal 3 33 2 8" xfId="2217"/>
    <cellStyle name="Normal 3 33 2 9" xfId="2218"/>
    <cellStyle name="Normal 3 33 3" xfId="2219"/>
    <cellStyle name="Normal 3 33 4" xfId="2220"/>
    <cellStyle name="Normal 3 33 5" xfId="2221"/>
    <cellStyle name="Normal 3 33 6" xfId="2222"/>
    <cellStyle name="Normal 3 33 7" xfId="2223"/>
    <cellStyle name="Normal 3 33 8" xfId="2224"/>
    <cellStyle name="Normal 3 33 9" xfId="2225"/>
    <cellStyle name="Normal 3 34" xfId="2226"/>
    <cellStyle name="Normal 3 34 10" xfId="2227"/>
    <cellStyle name="Normal 3 34 11" xfId="2228"/>
    <cellStyle name="Normal 3 34 12" xfId="2229"/>
    <cellStyle name="Normal 3 34 13" xfId="2230"/>
    <cellStyle name="Normal 3 34 2" xfId="2231"/>
    <cellStyle name="Normal 3 34 2 10" xfId="2232"/>
    <cellStyle name="Normal 3 34 2 11" xfId="2233"/>
    <cellStyle name="Normal 3 34 2 12" xfId="2234"/>
    <cellStyle name="Normal 3 34 2 2" xfId="2235"/>
    <cellStyle name="Normal 3 34 2 3" xfId="2236"/>
    <cellStyle name="Normal 3 34 2 4" xfId="2237"/>
    <cellStyle name="Normal 3 34 2 5" xfId="2238"/>
    <cellStyle name="Normal 3 34 2 6" xfId="2239"/>
    <cellStyle name="Normal 3 34 2 7" xfId="2240"/>
    <cellStyle name="Normal 3 34 2 8" xfId="2241"/>
    <cellStyle name="Normal 3 34 2 9" xfId="2242"/>
    <cellStyle name="Normal 3 34 3" xfId="2243"/>
    <cellStyle name="Normal 3 34 4" xfId="2244"/>
    <cellStyle name="Normal 3 34 5" xfId="2245"/>
    <cellStyle name="Normal 3 34 6" xfId="2246"/>
    <cellStyle name="Normal 3 34 7" xfId="2247"/>
    <cellStyle name="Normal 3 34 8" xfId="2248"/>
    <cellStyle name="Normal 3 34 9" xfId="2249"/>
    <cellStyle name="Normal 3 35" xfId="2250"/>
    <cellStyle name="Normal 3 35 10" xfId="2251"/>
    <cellStyle name="Normal 3 35 11" xfId="2252"/>
    <cellStyle name="Normal 3 35 12" xfId="2253"/>
    <cellStyle name="Normal 3 35 13" xfId="2254"/>
    <cellStyle name="Normal 3 35 2" xfId="2255"/>
    <cellStyle name="Normal 3 35 2 10" xfId="2256"/>
    <cellStyle name="Normal 3 35 2 11" xfId="2257"/>
    <cellStyle name="Normal 3 35 2 12" xfId="2258"/>
    <cellStyle name="Normal 3 35 2 2" xfId="2259"/>
    <cellStyle name="Normal 3 35 2 3" xfId="2260"/>
    <cellStyle name="Normal 3 35 2 4" xfId="2261"/>
    <cellStyle name="Normal 3 35 2 5" xfId="2262"/>
    <cellStyle name="Normal 3 35 2 6" xfId="2263"/>
    <cellStyle name="Normal 3 35 2 7" xfId="2264"/>
    <cellStyle name="Normal 3 35 2 8" xfId="2265"/>
    <cellStyle name="Normal 3 35 2 9" xfId="2266"/>
    <cellStyle name="Normal 3 35 3" xfId="2267"/>
    <cellStyle name="Normal 3 35 4" xfId="2268"/>
    <cellStyle name="Normal 3 35 5" xfId="2269"/>
    <cellStyle name="Normal 3 35 6" xfId="2270"/>
    <cellStyle name="Normal 3 35 7" xfId="2271"/>
    <cellStyle name="Normal 3 35 8" xfId="2272"/>
    <cellStyle name="Normal 3 35 9" xfId="2273"/>
    <cellStyle name="Normal 3 36" xfId="2274"/>
    <cellStyle name="Normal 3 36 10" xfId="2275"/>
    <cellStyle name="Normal 3 36 11" xfId="2276"/>
    <cellStyle name="Normal 3 36 12" xfId="2277"/>
    <cellStyle name="Normal 3 36 13" xfId="2278"/>
    <cellStyle name="Normal 3 36 2" xfId="2279"/>
    <cellStyle name="Normal 3 36 2 10" xfId="2280"/>
    <cellStyle name="Normal 3 36 2 11" xfId="2281"/>
    <cellStyle name="Normal 3 36 2 12" xfId="2282"/>
    <cellStyle name="Normal 3 36 2 2" xfId="2283"/>
    <cellStyle name="Normal 3 36 2 3" xfId="2284"/>
    <cellStyle name="Normal 3 36 2 4" xfId="2285"/>
    <cellStyle name="Normal 3 36 2 5" xfId="2286"/>
    <cellStyle name="Normal 3 36 2 6" xfId="2287"/>
    <cellStyle name="Normal 3 36 2 7" xfId="2288"/>
    <cellStyle name="Normal 3 36 2 8" xfId="2289"/>
    <cellStyle name="Normal 3 36 2 9" xfId="2290"/>
    <cellStyle name="Normal 3 36 3" xfId="2291"/>
    <cellStyle name="Normal 3 36 4" xfId="2292"/>
    <cellStyle name="Normal 3 36 5" xfId="2293"/>
    <cellStyle name="Normal 3 36 6" xfId="2294"/>
    <cellStyle name="Normal 3 36 7" xfId="2295"/>
    <cellStyle name="Normal 3 36 8" xfId="2296"/>
    <cellStyle name="Normal 3 36 9" xfId="2297"/>
    <cellStyle name="Normal 3 37" xfId="2298"/>
    <cellStyle name="Normal 3 37 10" xfId="2299"/>
    <cellStyle name="Normal 3 37 11" xfId="2300"/>
    <cellStyle name="Normal 3 37 12" xfId="2301"/>
    <cellStyle name="Normal 3 37 13" xfId="2302"/>
    <cellStyle name="Normal 3 37 2" xfId="2303"/>
    <cellStyle name="Normal 3 37 2 10" xfId="2304"/>
    <cellStyle name="Normal 3 37 2 11" xfId="2305"/>
    <cellStyle name="Normal 3 37 2 12" xfId="2306"/>
    <cellStyle name="Normal 3 37 2 2" xfId="2307"/>
    <cellStyle name="Normal 3 37 2 3" xfId="2308"/>
    <cellStyle name="Normal 3 37 2 4" xfId="2309"/>
    <cellStyle name="Normal 3 37 2 5" xfId="2310"/>
    <cellStyle name="Normal 3 37 2 6" xfId="2311"/>
    <cellStyle name="Normal 3 37 2 7" xfId="2312"/>
    <cellStyle name="Normal 3 37 2 8" xfId="2313"/>
    <cellStyle name="Normal 3 37 2 9" xfId="2314"/>
    <cellStyle name="Normal 3 37 3" xfId="2315"/>
    <cellStyle name="Normal 3 37 4" xfId="2316"/>
    <cellStyle name="Normal 3 37 5" xfId="2317"/>
    <cellStyle name="Normal 3 37 6" xfId="2318"/>
    <cellStyle name="Normal 3 37 7" xfId="2319"/>
    <cellStyle name="Normal 3 37 8" xfId="2320"/>
    <cellStyle name="Normal 3 37 9" xfId="2321"/>
    <cellStyle name="Normal 3 38" xfId="2322"/>
    <cellStyle name="Normal 3 38 10" xfId="2323"/>
    <cellStyle name="Normal 3 38 11" xfId="2324"/>
    <cellStyle name="Normal 3 38 12" xfId="2325"/>
    <cellStyle name="Normal 3 38 13" xfId="2326"/>
    <cellStyle name="Normal 3 38 2" xfId="2327"/>
    <cellStyle name="Normal 3 38 2 10" xfId="2328"/>
    <cellStyle name="Normal 3 38 2 11" xfId="2329"/>
    <cellStyle name="Normal 3 38 2 12" xfId="2330"/>
    <cellStyle name="Normal 3 38 2 2" xfId="2331"/>
    <cellStyle name="Normal 3 38 2 3" xfId="2332"/>
    <cellStyle name="Normal 3 38 2 4" xfId="2333"/>
    <cellStyle name="Normal 3 38 2 5" xfId="2334"/>
    <cellStyle name="Normal 3 38 2 6" xfId="2335"/>
    <cellStyle name="Normal 3 38 2 7" xfId="2336"/>
    <cellStyle name="Normal 3 38 2 8" xfId="2337"/>
    <cellStyle name="Normal 3 38 2 9" xfId="2338"/>
    <cellStyle name="Normal 3 38 3" xfId="2339"/>
    <cellStyle name="Normal 3 38 4" xfId="2340"/>
    <cellStyle name="Normal 3 38 5" xfId="2341"/>
    <cellStyle name="Normal 3 38 6" xfId="2342"/>
    <cellStyle name="Normal 3 38 7" xfId="2343"/>
    <cellStyle name="Normal 3 38 8" xfId="2344"/>
    <cellStyle name="Normal 3 38 9" xfId="2345"/>
    <cellStyle name="Normal 3 39" xfId="2346"/>
    <cellStyle name="Normal 3 39 10" xfId="2347"/>
    <cellStyle name="Normal 3 39 11" xfId="2348"/>
    <cellStyle name="Normal 3 39 12" xfId="2349"/>
    <cellStyle name="Normal 3 39 13" xfId="2350"/>
    <cellStyle name="Normal 3 39 2" xfId="2351"/>
    <cellStyle name="Normal 3 39 2 10" xfId="2352"/>
    <cellStyle name="Normal 3 39 2 11" xfId="2353"/>
    <cellStyle name="Normal 3 39 2 12" xfId="2354"/>
    <cellStyle name="Normal 3 39 2 2" xfId="2355"/>
    <cellStyle name="Normal 3 39 2 3" xfId="2356"/>
    <cellStyle name="Normal 3 39 2 4" xfId="2357"/>
    <cellStyle name="Normal 3 39 2 5" xfId="2358"/>
    <cellStyle name="Normal 3 39 2 6" xfId="2359"/>
    <cellStyle name="Normal 3 39 2 7" xfId="2360"/>
    <cellStyle name="Normal 3 39 2 8" xfId="2361"/>
    <cellStyle name="Normal 3 39 2 9" xfId="2362"/>
    <cellStyle name="Normal 3 39 3" xfId="2363"/>
    <cellStyle name="Normal 3 39 4" xfId="2364"/>
    <cellStyle name="Normal 3 39 5" xfId="2365"/>
    <cellStyle name="Normal 3 39 6" xfId="2366"/>
    <cellStyle name="Normal 3 39 7" xfId="2367"/>
    <cellStyle name="Normal 3 39 8" xfId="2368"/>
    <cellStyle name="Normal 3 39 9" xfId="2369"/>
    <cellStyle name="Normal 3 4" xfId="2370"/>
    <cellStyle name="Normal 3 4 10" xfId="2371"/>
    <cellStyle name="Normal 3 4 11" xfId="2372"/>
    <cellStyle name="Normal 3 4 12" xfId="2373"/>
    <cellStyle name="Normal 3 4 13" xfId="2374"/>
    <cellStyle name="Normal 3 4 2" xfId="2375"/>
    <cellStyle name="Normal 3 4 2 10" xfId="2376"/>
    <cellStyle name="Normal 3 4 2 11" xfId="2377"/>
    <cellStyle name="Normal 3 4 2 12" xfId="2378"/>
    <cellStyle name="Normal 3 4 2 2" xfId="2379"/>
    <cellStyle name="Normal 3 4 2 3" xfId="2380"/>
    <cellStyle name="Normal 3 4 2 4" xfId="2381"/>
    <cellStyle name="Normal 3 4 2 5" xfId="2382"/>
    <cellStyle name="Normal 3 4 2 6" xfId="2383"/>
    <cellStyle name="Normal 3 4 2 7" xfId="2384"/>
    <cellStyle name="Normal 3 4 2 8" xfId="2385"/>
    <cellStyle name="Normal 3 4 2 9" xfId="2386"/>
    <cellStyle name="Normal 3 4 3" xfId="2387"/>
    <cellStyle name="Normal 3 4 4" xfId="2388"/>
    <cellStyle name="Normal 3 4 5" xfId="2389"/>
    <cellStyle name="Normal 3 4 6" xfId="2390"/>
    <cellStyle name="Normal 3 4 7" xfId="2391"/>
    <cellStyle name="Normal 3 4 8" xfId="2392"/>
    <cellStyle name="Normal 3 4 9" xfId="2393"/>
    <cellStyle name="Normal 3 4_CUCARACHO" xfId="2394"/>
    <cellStyle name="Normal 3 40" xfId="2395"/>
    <cellStyle name="Normal 3 40 10" xfId="2396"/>
    <cellStyle name="Normal 3 40 11" xfId="2397"/>
    <cellStyle name="Normal 3 40 12" xfId="2398"/>
    <cellStyle name="Normal 3 40 13" xfId="2399"/>
    <cellStyle name="Normal 3 40 2" xfId="2400"/>
    <cellStyle name="Normal 3 40 2 10" xfId="2401"/>
    <cellStyle name="Normal 3 40 2 11" xfId="2402"/>
    <cellStyle name="Normal 3 40 2 12" xfId="2403"/>
    <cellStyle name="Normal 3 40 2 2" xfId="2404"/>
    <cellStyle name="Normal 3 40 2 3" xfId="2405"/>
    <cellStyle name="Normal 3 40 2 4" xfId="2406"/>
    <cellStyle name="Normal 3 40 2 5" xfId="2407"/>
    <cellStyle name="Normal 3 40 2 6" xfId="2408"/>
    <cellStyle name="Normal 3 40 2 7" xfId="2409"/>
    <cellStyle name="Normal 3 40 2 8" xfId="2410"/>
    <cellStyle name="Normal 3 40 2 9" xfId="2411"/>
    <cellStyle name="Normal 3 40 3" xfId="2412"/>
    <cellStyle name="Normal 3 40 4" xfId="2413"/>
    <cellStyle name="Normal 3 40 5" xfId="2414"/>
    <cellStyle name="Normal 3 40 6" xfId="2415"/>
    <cellStyle name="Normal 3 40 7" xfId="2416"/>
    <cellStyle name="Normal 3 40 8" xfId="2417"/>
    <cellStyle name="Normal 3 40 9" xfId="2418"/>
    <cellStyle name="Normal 3 41" xfId="2419"/>
    <cellStyle name="Normal 3 41 10" xfId="2420"/>
    <cellStyle name="Normal 3 41 11" xfId="2421"/>
    <cellStyle name="Normal 3 41 12" xfId="2422"/>
    <cellStyle name="Normal 3 41 13" xfId="2423"/>
    <cellStyle name="Normal 3 41 2" xfId="2424"/>
    <cellStyle name="Normal 3 41 2 10" xfId="2425"/>
    <cellStyle name="Normal 3 41 2 11" xfId="2426"/>
    <cellStyle name="Normal 3 41 2 12" xfId="2427"/>
    <cellStyle name="Normal 3 41 2 2" xfId="2428"/>
    <cellStyle name="Normal 3 41 2 3" xfId="2429"/>
    <cellStyle name="Normal 3 41 2 4" xfId="2430"/>
    <cellStyle name="Normal 3 41 2 5" xfId="2431"/>
    <cellStyle name="Normal 3 41 2 6" xfId="2432"/>
    <cellStyle name="Normal 3 41 2 7" xfId="2433"/>
    <cellStyle name="Normal 3 41 2 8" xfId="2434"/>
    <cellStyle name="Normal 3 41 2 9" xfId="2435"/>
    <cellStyle name="Normal 3 41 3" xfId="2436"/>
    <cellStyle name="Normal 3 41 4" xfId="2437"/>
    <cellStyle name="Normal 3 41 5" xfId="2438"/>
    <cellStyle name="Normal 3 41 6" xfId="2439"/>
    <cellStyle name="Normal 3 41 7" xfId="2440"/>
    <cellStyle name="Normal 3 41 8" xfId="2441"/>
    <cellStyle name="Normal 3 41 9" xfId="2442"/>
    <cellStyle name="Normal 3 42" xfId="2443"/>
    <cellStyle name="Normal 3 42 10" xfId="2444"/>
    <cellStyle name="Normal 3 42 11" xfId="2445"/>
    <cellStyle name="Normal 3 42 12" xfId="2446"/>
    <cellStyle name="Normal 3 42 13" xfId="2447"/>
    <cellStyle name="Normal 3 42 2" xfId="2448"/>
    <cellStyle name="Normal 3 42 2 10" xfId="2449"/>
    <cellStyle name="Normal 3 42 2 11" xfId="2450"/>
    <cellStyle name="Normal 3 42 2 12" xfId="2451"/>
    <cellStyle name="Normal 3 42 2 2" xfId="2452"/>
    <cellStyle name="Normal 3 42 2 3" xfId="2453"/>
    <cellStyle name="Normal 3 42 2 4" xfId="2454"/>
    <cellStyle name="Normal 3 42 2 5" xfId="2455"/>
    <cellStyle name="Normal 3 42 2 6" xfId="2456"/>
    <cellStyle name="Normal 3 42 2 7" xfId="2457"/>
    <cellStyle name="Normal 3 42 2 8" xfId="2458"/>
    <cellStyle name="Normal 3 42 2 9" xfId="2459"/>
    <cellStyle name="Normal 3 42 3" xfId="2460"/>
    <cellStyle name="Normal 3 42 4" xfId="2461"/>
    <cellStyle name="Normal 3 42 5" xfId="2462"/>
    <cellStyle name="Normal 3 42 6" xfId="2463"/>
    <cellStyle name="Normal 3 42 7" xfId="2464"/>
    <cellStyle name="Normal 3 42 8" xfId="2465"/>
    <cellStyle name="Normal 3 42 9" xfId="2466"/>
    <cellStyle name="Normal 3 43" xfId="2467"/>
    <cellStyle name="Normal 3 43 10" xfId="2468"/>
    <cellStyle name="Normal 3 43 11" xfId="2469"/>
    <cellStyle name="Normal 3 43 12" xfId="2470"/>
    <cellStyle name="Normal 3 43 13" xfId="2471"/>
    <cellStyle name="Normal 3 43 2" xfId="2472"/>
    <cellStyle name="Normal 3 43 2 10" xfId="2473"/>
    <cellStyle name="Normal 3 43 2 11" xfId="2474"/>
    <cellStyle name="Normal 3 43 2 12" xfId="2475"/>
    <cellStyle name="Normal 3 43 2 2" xfId="2476"/>
    <cellStyle name="Normal 3 43 2 3" xfId="2477"/>
    <cellStyle name="Normal 3 43 2 4" xfId="2478"/>
    <cellStyle name="Normal 3 43 2 5" xfId="2479"/>
    <cellStyle name="Normal 3 43 2 6" xfId="2480"/>
    <cellStyle name="Normal 3 43 2 7" xfId="2481"/>
    <cellStyle name="Normal 3 43 2 8" xfId="2482"/>
    <cellStyle name="Normal 3 43 2 9" xfId="2483"/>
    <cellStyle name="Normal 3 43 3" xfId="2484"/>
    <cellStyle name="Normal 3 43 4" xfId="2485"/>
    <cellStyle name="Normal 3 43 5" xfId="2486"/>
    <cellStyle name="Normal 3 43 6" xfId="2487"/>
    <cellStyle name="Normal 3 43 7" xfId="2488"/>
    <cellStyle name="Normal 3 43 8" xfId="2489"/>
    <cellStyle name="Normal 3 43 9" xfId="2490"/>
    <cellStyle name="Normal 3 44" xfId="2491"/>
    <cellStyle name="Normal 3 44 10" xfId="2492"/>
    <cellStyle name="Normal 3 44 11" xfId="2493"/>
    <cellStyle name="Normal 3 44 12" xfId="2494"/>
    <cellStyle name="Normal 3 44 13" xfId="2495"/>
    <cellStyle name="Normal 3 44 2" xfId="2496"/>
    <cellStyle name="Normal 3 44 2 10" xfId="2497"/>
    <cellStyle name="Normal 3 44 2 11" xfId="2498"/>
    <cellStyle name="Normal 3 44 2 12" xfId="2499"/>
    <cellStyle name="Normal 3 44 2 2" xfId="2500"/>
    <cellStyle name="Normal 3 44 2 3" xfId="2501"/>
    <cellStyle name="Normal 3 44 2 4" xfId="2502"/>
    <cellStyle name="Normal 3 44 2 5" xfId="2503"/>
    <cellStyle name="Normal 3 44 2 6" xfId="2504"/>
    <cellStyle name="Normal 3 44 2 7" xfId="2505"/>
    <cellStyle name="Normal 3 44 2 8" xfId="2506"/>
    <cellStyle name="Normal 3 44 2 9" xfId="2507"/>
    <cellStyle name="Normal 3 44 3" xfId="2508"/>
    <cellStyle name="Normal 3 44 4" xfId="2509"/>
    <cellStyle name="Normal 3 44 5" xfId="2510"/>
    <cellStyle name="Normal 3 44 6" xfId="2511"/>
    <cellStyle name="Normal 3 44 7" xfId="2512"/>
    <cellStyle name="Normal 3 44 8" xfId="2513"/>
    <cellStyle name="Normal 3 44 9" xfId="2514"/>
    <cellStyle name="Normal 3 45" xfId="2515"/>
    <cellStyle name="Normal 3 45 10" xfId="2516"/>
    <cellStyle name="Normal 3 45 11" xfId="2517"/>
    <cellStyle name="Normal 3 45 12" xfId="2518"/>
    <cellStyle name="Normal 3 45 13" xfId="2519"/>
    <cellStyle name="Normal 3 45 2" xfId="2520"/>
    <cellStyle name="Normal 3 45 2 10" xfId="2521"/>
    <cellStyle name="Normal 3 45 2 11" xfId="2522"/>
    <cellStyle name="Normal 3 45 2 12" xfId="2523"/>
    <cellStyle name="Normal 3 45 2 2" xfId="2524"/>
    <cellStyle name="Normal 3 45 2 3" xfId="2525"/>
    <cellStyle name="Normal 3 45 2 4" xfId="2526"/>
    <cellStyle name="Normal 3 45 2 5" xfId="2527"/>
    <cellStyle name="Normal 3 45 2 6" xfId="2528"/>
    <cellStyle name="Normal 3 45 2 7" xfId="2529"/>
    <cellStyle name="Normal 3 45 2 8" xfId="2530"/>
    <cellStyle name="Normal 3 45 2 9" xfId="2531"/>
    <cellStyle name="Normal 3 45 3" xfId="2532"/>
    <cellStyle name="Normal 3 45 4" xfId="2533"/>
    <cellStyle name="Normal 3 45 5" xfId="2534"/>
    <cellStyle name="Normal 3 45 6" xfId="2535"/>
    <cellStyle name="Normal 3 45 7" xfId="2536"/>
    <cellStyle name="Normal 3 45 8" xfId="2537"/>
    <cellStyle name="Normal 3 45 9" xfId="2538"/>
    <cellStyle name="Normal 3 46" xfId="2539"/>
    <cellStyle name="Normal 3 46 10" xfId="2540"/>
    <cellStyle name="Normal 3 46 11" xfId="2541"/>
    <cellStyle name="Normal 3 46 12" xfId="2542"/>
    <cellStyle name="Normal 3 46 13" xfId="2543"/>
    <cellStyle name="Normal 3 46 2" xfId="2544"/>
    <cellStyle name="Normal 3 46 2 10" xfId="2545"/>
    <cellStyle name="Normal 3 46 2 11" xfId="2546"/>
    <cellStyle name="Normal 3 46 2 12" xfId="2547"/>
    <cellStyle name="Normal 3 46 2 2" xfId="2548"/>
    <cellStyle name="Normal 3 46 2 3" xfId="2549"/>
    <cellStyle name="Normal 3 46 2 4" xfId="2550"/>
    <cellStyle name="Normal 3 46 2 5" xfId="2551"/>
    <cellStyle name="Normal 3 46 2 6" xfId="2552"/>
    <cellStyle name="Normal 3 46 2 7" xfId="2553"/>
    <cellStyle name="Normal 3 46 2 8" xfId="2554"/>
    <cellStyle name="Normal 3 46 2 9" xfId="2555"/>
    <cellStyle name="Normal 3 46 3" xfId="2556"/>
    <cellStyle name="Normal 3 46 4" xfId="2557"/>
    <cellStyle name="Normal 3 46 5" xfId="2558"/>
    <cellStyle name="Normal 3 46 6" xfId="2559"/>
    <cellStyle name="Normal 3 46 7" xfId="2560"/>
    <cellStyle name="Normal 3 46 8" xfId="2561"/>
    <cellStyle name="Normal 3 46 9" xfId="2562"/>
    <cellStyle name="Normal 3 47" xfId="2563"/>
    <cellStyle name="Normal 3 47 10" xfId="2564"/>
    <cellStyle name="Normal 3 47 11" xfId="2565"/>
    <cellStyle name="Normal 3 47 12" xfId="2566"/>
    <cellStyle name="Normal 3 47 13" xfId="2567"/>
    <cellStyle name="Normal 3 47 2" xfId="2568"/>
    <cellStyle name="Normal 3 47 2 10" xfId="2569"/>
    <cellStyle name="Normal 3 47 2 11" xfId="2570"/>
    <cellStyle name="Normal 3 47 2 12" xfId="2571"/>
    <cellStyle name="Normal 3 47 2 2" xfId="2572"/>
    <cellStyle name="Normal 3 47 2 3" xfId="2573"/>
    <cellStyle name="Normal 3 47 2 4" xfId="2574"/>
    <cellStyle name="Normal 3 47 2 5" xfId="2575"/>
    <cellStyle name="Normal 3 47 2 6" xfId="2576"/>
    <cellStyle name="Normal 3 47 2 7" xfId="2577"/>
    <cellStyle name="Normal 3 47 2 8" xfId="2578"/>
    <cellStyle name="Normal 3 47 2 9" xfId="2579"/>
    <cellStyle name="Normal 3 47 3" xfId="2580"/>
    <cellStyle name="Normal 3 47 4" xfId="2581"/>
    <cellStyle name="Normal 3 47 5" xfId="2582"/>
    <cellStyle name="Normal 3 47 6" xfId="2583"/>
    <cellStyle name="Normal 3 47 7" xfId="2584"/>
    <cellStyle name="Normal 3 47 8" xfId="2585"/>
    <cellStyle name="Normal 3 47 9" xfId="2586"/>
    <cellStyle name="Normal 3 48" xfId="2587"/>
    <cellStyle name="Normal 3 48 10" xfId="2588"/>
    <cellStyle name="Normal 3 48 11" xfId="2589"/>
    <cellStyle name="Normal 3 48 12" xfId="2590"/>
    <cellStyle name="Normal 3 48 13" xfId="2591"/>
    <cellStyle name="Normal 3 48 2" xfId="2592"/>
    <cellStyle name="Normal 3 48 2 10" xfId="2593"/>
    <cellStyle name="Normal 3 48 2 11" xfId="2594"/>
    <cellStyle name="Normal 3 48 2 12" xfId="2595"/>
    <cellStyle name="Normal 3 48 2 2" xfId="2596"/>
    <cellStyle name="Normal 3 48 2 3" xfId="2597"/>
    <cellStyle name="Normal 3 48 2 4" xfId="2598"/>
    <cellStyle name="Normal 3 48 2 5" xfId="2599"/>
    <cellStyle name="Normal 3 48 2 6" xfId="2600"/>
    <cellStyle name="Normal 3 48 2 7" xfId="2601"/>
    <cellStyle name="Normal 3 48 2 8" xfId="2602"/>
    <cellStyle name="Normal 3 48 2 9" xfId="2603"/>
    <cellStyle name="Normal 3 48 3" xfId="2604"/>
    <cellStyle name="Normal 3 48 4" xfId="2605"/>
    <cellStyle name="Normal 3 48 5" xfId="2606"/>
    <cellStyle name="Normal 3 48 6" xfId="2607"/>
    <cellStyle name="Normal 3 48 7" xfId="2608"/>
    <cellStyle name="Normal 3 48 8" xfId="2609"/>
    <cellStyle name="Normal 3 48 9" xfId="2610"/>
    <cellStyle name="Normal 3 49" xfId="2611"/>
    <cellStyle name="Normal 3 49 10" xfId="2612"/>
    <cellStyle name="Normal 3 49 11" xfId="2613"/>
    <cellStyle name="Normal 3 49 12" xfId="2614"/>
    <cellStyle name="Normal 3 49 13" xfId="2615"/>
    <cellStyle name="Normal 3 49 2" xfId="2616"/>
    <cellStyle name="Normal 3 49 2 10" xfId="2617"/>
    <cellStyle name="Normal 3 49 2 11" xfId="2618"/>
    <cellStyle name="Normal 3 49 2 12" xfId="2619"/>
    <cellStyle name="Normal 3 49 2 2" xfId="2620"/>
    <cellStyle name="Normal 3 49 2 3" xfId="2621"/>
    <cellStyle name="Normal 3 49 2 4" xfId="2622"/>
    <cellStyle name="Normal 3 49 2 5" xfId="2623"/>
    <cellStyle name="Normal 3 49 2 6" xfId="2624"/>
    <cellStyle name="Normal 3 49 2 7" xfId="2625"/>
    <cellStyle name="Normal 3 49 2 8" xfId="2626"/>
    <cellStyle name="Normal 3 49 2 9" xfId="2627"/>
    <cellStyle name="Normal 3 49 3" xfId="2628"/>
    <cellStyle name="Normal 3 49 4" xfId="2629"/>
    <cellStyle name="Normal 3 49 5" xfId="2630"/>
    <cellStyle name="Normal 3 49 6" xfId="2631"/>
    <cellStyle name="Normal 3 49 7" xfId="2632"/>
    <cellStyle name="Normal 3 49 8" xfId="2633"/>
    <cellStyle name="Normal 3 49 9" xfId="2634"/>
    <cellStyle name="Normal 3 5" xfId="2635"/>
    <cellStyle name="Normal 3 5 10" xfId="2636"/>
    <cellStyle name="Normal 3 5 11" xfId="2637"/>
    <cellStyle name="Normal 3 5 12" xfId="2638"/>
    <cellStyle name="Normal 3 5 13" xfId="2639"/>
    <cellStyle name="Normal 3 5 2" xfId="2640"/>
    <cellStyle name="Normal 3 5 2 10" xfId="2641"/>
    <cellStyle name="Normal 3 5 2 11" xfId="2642"/>
    <cellStyle name="Normal 3 5 2 12" xfId="2643"/>
    <cellStyle name="Normal 3 5 2 2" xfId="2644"/>
    <cellStyle name="Normal 3 5 2 3" xfId="2645"/>
    <cellStyle name="Normal 3 5 2 4" xfId="2646"/>
    <cellStyle name="Normal 3 5 2 5" xfId="2647"/>
    <cellStyle name="Normal 3 5 2 6" xfId="2648"/>
    <cellStyle name="Normal 3 5 2 7" xfId="2649"/>
    <cellStyle name="Normal 3 5 2 8" xfId="2650"/>
    <cellStyle name="Normal 3 5 2 9" xfId="2651"/>
    <cellStyle name="Normal 3 5 3" xfId="2652"/>
    <cellStyle name="Normal 3 5 4" xfId="2653"/>
    <cellStyle name="Normal 3 5 5" xfId="2654"/>
    <cellStyle name="Normal 3 5 6" xfId="2655"/>
    <cellStyle name="Normal 3 5 7" xfId="2656"/>
    <cellStyle name="Normal 3 5 8" xfId="2657"/>
    <cellStyle name="Normal 3 5 9" xfId="2658"/>
    <cellStyle name="Normal 3 50" xfId="2659"/>
    <cellStyle name="Normal 3 50 10" xfId="2660"/>
    <cellStyle name="Normal 3 50 11" xfId="2661"/>
    <cellStyle name="Normal 3 50 12" xfId="2662"/>
    <cellStyle name="Normal 3 50 13" xfId="2663"/>
    <cellStyle name="Normal 3 50 2" xfId="2664"/>
    <cellStyle name="Normal 3 50 2 10" xfId="2665"/>
    <cellStyle name="Normal 3 50 2 11" xfId="2666"/>
    <cellStyle name="Normal 3 50 2 12" xfId="2667"/>
    <cellStyle name="Normal 3 50 2 2" xfId="2668"/>
    <cellStyle name="Normal 3 50 2 3" xfId="2669"/>
    <cellStyle name="Normal 3 50 2 4" xfId="2670"/>
    <cellStyle name="Normal 3 50 2 5" xfId="2671"/>
    <cellStyle name="Normal 3 50 2 6" xfId="2672"/>
    <cellStyle name="Normal 3 50 2 7" xfId="2673"/>
    <cellStyle name="Normal 3 50 2 8" xfId="2674"/>
    <cellStyle name="Normal 3 50 2 9" xfId="2675"/>
    <cellStyle name="Normal 3 50 3" xfId="2676"/>
    <cellStyle name="Normal 3 50 4" xfId="2677"/>
    <cellStyle name="Normal 3 50 5" xfId="2678"/>
    <cellStyle name="Normal 3 50 6" xfId="2679"/>
    <cellStyle name="Normal 3 50 7" xfId="2680"/>
    <cellStyle name="Normal 3 50 8" xfId="2681"/>
    <cellStyle name="Normal 3 50 9" xfId="2682"/>
    <cellStyle name="Normal 3 51" xfId="2683"/>
    <cellStyle name="Normal 3 51 10" xfId="2684"/>
    <cellStyle name="Normal 3 51 11" xfId="2685"/>
    <cellStyle name="Normal 3 51 12" xfId="2686"/>
    <cellStyle name="Normal 3 51 13" xfId="2687"/>
    <cellStyle name="Normal 3 51 2" xfId="2688"/>
    <cellStyle name="Normal 3 51 2 10" xfId="2689"/>
    <cellStyle name="Normal 3 51 2 11" xfId="2690"/>
    <cellStyle name="Normal 3 51 2 12" xfId="2691"/>
    <cellStyle name="Normal 3 51 2 2" xfId="2692"/>
    <cellStyle name="Normal 3 51 2 3" xfId="2693"/>
    <cellStyle name="Normal 3 51 2 4" xfId="2694"/>
    <cellStyle name="Normal 3 51 2 5" xfId="2695"/>
    <cellStyle name="Normal 3 51 2 6" xfId="2696"/>
    <cellStyle name="Normal 3 51 2 7" xfId="2697"/>
    <cellStyle name="Normal 3 51 2 8" xfId="2698"/>
    <cellStyle name="Normal 3 51 2 9" xfId="2699"/>
    <cellStyle name="Normal 3 51 3" xfId="2700"/>
    <cellStyle name="Normal 3 51 4" xfId="2701"/>
    <cellStyle name="Normal 3 51 5" xfId="2702"/>
    <cellStyle name="Normal 3 51 6" xfId="2703"/>
    <cellStyle name="Normal 3 51 7" xfId="2704"/>
    <cellStyle name="Normal 3 51 8" xfId="2705"/>
    <cellStyle name="Normal 3 51 9" xfId="2706"/>
    <cellStyle name="Normal 3 52" xfId="2707"/>
    <cellStyle name="Normal 3 52 10" xfId="2708"/>
    <cellStyle name="Normal 3 52 11" xfId="2709"/>
    <cellStyle name="Normal 3 52 12" xfId="2710"/>
    <cellStyle name="Normal 3 52 13" xfId="2711"/>
    <cellStyle name="Normal 3 52 2" xfId="2712"/>
    <cellStyle name="Normal 3 52 2 10" xfId="2713"/>
    <cellStyle name="Normal 3 52 2 11" xfId="2714"/>
    <cellStyle name="Normal 3 52 2 12" xfId="2715"/>
    <cellStyle name="Normal 3 52 2 2" xfId="2716"/>
    <cellStyle name="Normal 3 52 2 3" xfId="2717"/>
    <cellStyle name="Normal 3 52 2 4" xfId="2718"/>
    <cellStyle name="Normal 3 52 2 5" xfId="2719"/>
    <cellStyle name="Normal 3 52 2 6" xfId="2720"/>
    <cellStyle name="Normal 3 52 2 7" xfId="2721"/>
    <cellStyle name="Normal 3 52 2 8" xfId="2722"/>
    <cellStyle name="Normal 3 52 2 9" xfId="2723"/>
    <cellStyle name="Normal 3 52 3" xfId="2724"/>
    <cellStyle name="Normal 3 52 4" xfId="2725"/>
    <cellStyle name="Normal 3 52 5" xfId="2726"/>
    <cellStyle name="Normal 3 52 6" xfId="2727"/>
    <cellStyle name="Normal 3 52 7" xfId="2728"/>
    <cellStyle name="Normal 3 52 8" xfId="2729"/>
    <cellStyle name="Normal 3 52 9" xfId="2730"/>
    <cellStyle name="Normal 3 53" xfId="2731"/>
    <cellStyle name="Normal 3 53 10" xfId="2732"/>
    <cellStyle name="Normal 3 53 11" xfId="2733"/>
    <cellStyle name="Normal 3 53 12" xfId="2734"/>
    <cellStyle name="Normal 3 53 13" xfId="2735"/>
    <cellStyle name="Normal 3 53 2" xfId="2736"/>
    <cellStyle name="Normal 3 53 2 10" xfId="2737"/>
    <cellStyle name="Normal 3 53 2 11" xfId="2738"/>
    <cellStyle name="Normal 3 53 2 12" xfId="2739"/>
    <cellStyle name="Normal 3 53 2 2" xfId="2740"/>
    <cellStyle name="Normal 3 53 2 3" xfId="2741"/>
    <cellStyle name="Normal 3 53 2 4" xfId="2742"/>
    <cellStyle name="Normal 3 53 2 5" xfId="2743"/>
    <cellStyle name="Normal 3 53 2 6" xfId="2744"/>
    <cellStyle name="Normal 3 53 2 7" xfId="2745"/>
    <cellStyle name="Normal 3 53 2 8" xfId="2746"/>
    <cellStyle name="Normal 3 53 2 9" xfId="2747"/>
    <cellStyle name="Normal 3 53 3" xfId="2748"/>
    <cellStyle name="Normal 3 53 4" xfId="2749"/>
    <cellStyle name="Normal 3 53 5" xfId="2750"/>
    <cellStyle name="Normal 3 53 6" xfId="2751"/>
    <cellStyle name="Normal 3 53 7" xfId="2752"/>
    <cellStyle name="Normal 3 53 8" xfId="2753"/>
    <cellStyle name="Normal 3 53 9" xfId="2754"/>
    <cellStyle name="Normal 3 54" xfId="2755"/>
    <cellStyle name="Normal 3 54 10" xfId="2756"/>
    <cellStyle name="Normal 3 54 11" xfId="2757"/>
    <cellStyle name="Normal 3 54 12" xfId="2758"/>
    <cellStyle name="Normal 3 54 13" xfId="2759"/>
    <cellStyle name="Normal 3 54 2" xfId="2760"/>
    <cellStyle name="Normal 3 54 2 10" xfId="2761"/>
    <cellStyle name="Normal 3 54 2 11" xfId="2762"/>
    <cellStyle name="Normal 3 54 2 12" xfId="2763"/>
    <cellStyle name="Normal 3 54 2 2" xfId="2764"/>
    <cellStyle name="Normal 3 54 2 3" xfId="2765"/>
    <cellStyle name="Normal 3 54 2 4" xfId="2766"/>
    <cellStyle name="Normal 3 54 2 5" xfId="2767"/>
    <cellStyle name="Normal 3 54 2 6" xfId="2768"/>
    <cellStyle name="Normal 3 54 2 7" xfId="2769"/>
    <cellStyle name="Normal 3 54 2 8" xfId="2770"/>
    <cellStyle name="Normal 3 54 2 9" xfId="2771"/>
    <cellStyle name="Normal 3 54 3" xfId="2772"/>
    <cellStyle name="Normal 3 54 4" xfId="2773"/>
    <cellStyle name="Normal 3 54 5" xfId="2774"/>
    <cellStyle name="Normal 3 54 6" xfId="2775"/>
    <cellStyle name="Normal 3 54 7" xfId="2776"/>
    <cellStyle name="Normal 3 54 8" xfId="2777"/>
    <cellStyle name="Normal 3 54 9" xfId="2778"/>
    <cellStyle name="Normal 3 55" xfId="2779"/>
    <cellStyle name="Normal 3 55 10" xfId="2780"/>
    <cellStyle name="Normal 3 55 11" xfId="2781"/>
    <cellStyle name="Normal 3 55 12" xfId="2782"/>
    <cellStyle name="Normal 3 55 13" xfId="2783"/>
    <cellStyle name="Normal 3 55 2" xfId="2784"/>
    <cellStyle name="Normal 3 55 2 10" xfId="2785"/>
    <cellStyle name="Normal 3 55 2 11" xfId="2786"/>
    <cellStyle name="Normal 3 55 2 12" xfId="2787"/>
    <cellStyle name="Normal 3 55 2 2" xfId="2788"/>
    <cellStyle name="Normal 3 55 2 3" xfId="2789"/>
    <cellStyle name="Normal 3 55 2 4" xfId="2790"/>
    <cellStyle name="Normal 3 55 2 5" xfId="2791"/>
    <cellStyle name="Normal 3 55 2 6" xfId="2792"/>
    <cellStyle name="Normal 3 55 2 7" xfId="2793"/>
    <cellStyle name="Normal 3 55 2 8" xfId="2794"/>
    <cellStyle name="Normal 3 55 2 9" xfId="2795"/>
    <cellStyle name="Normal 3 55 3" xfId="2796"/>
    <cellStyle name="Normal 3 55 4" xfId="2797"/>
    <cellStyle name="Normal 3 55 5" xfId="2798"/>
    <cellStyle name="Normal 3 55 6" xfId="2799"/>
    <cellStyle name="Normal 3 55 7" xfId="2800"/>
    <cellStyle name="Normal 3 55 8" xfId="2801"/>
    <cellStyle name="Normal 3 55 9" xfId="2802"/>
    <cellStyle name="Normal 3 56" xfId="2803"/>
    <cellStyle name="Normal 3 56 10" xfId="2804"/>
    <cellStyle name="Normal 3 56 11" xfId="2805"/>
    <cellStyle name="Normal 3 56 12" xfId="2806"/>
    <cellStyle name="Normal 3 56 13" xfId="2807"/>
    <cellStyle name="Normal 3 56 2" xfId="2808"/>
    <cellStyle name="Normal 3 56 2 10" xfId="2809"/>
    <cellStyle name="Normal 3 56 2 11" xfId="2810"/>
    <cellStyle name="Normal 3 56 2 12" xfId="2811"/>
    <cellStyle name="Normal 3 56 2 2" xfId="2812"/>
    <cellStyle name="Normal 3 56 2 3" xfId="2813"/>
    <cellStyle name="Normal 3 56 2 4" xfId="2814"/>
    <cellStyle name="Normal 3 56 2 5" xfId="2815"/>
    <cellStyle name="Normal 3 56 2 6" xfId="2816"/>
    <cellStyle name="Normal 3 56 2 7" xfId="2817"/>
    <cellStyle name="Normal 3 56 2 8" xfId="2818"/>
    <cellStyle name="Normal 3 56 2 9" xfId="2819"/>
    <cellStyle name="Normal 3 56 3" xfId="2820"/>
    <cellStyle name="Normal 3 56 4" xfId="2821"/>
    <cellStyle name="Normal 3 56 5" xfId="2822"/>
    <cellStyle name="Normal 3 56 6" xfId="2823"/>
    <cellStyle name="Normal 3 56 7" xfId="2824"/>
    <cellStyle name="Normal 3 56 8" xfId="2825"/>
    <cellStyle name="Normal 3 56 9" xfId="2826"/>
    <cellStyle name="Normal 3 57" xfId="2827"/>
    <cellStyle name="Normal 3 57 10" xfId="2828"/>
    <cellStyle name="Normal 3 57 11" xfId="2829"/>
    <cellStyle name="Normal 3 57 12" xfId="2830"/>
    <cellStyle name="Normal 3 57 13" xfId="2831"/>
    <cellStyle name="Normal 3 57 2" xfId="2832"/>
    <cellStyle name="Normal 3 57 2 10" xfId="2833"/>
    <cellStyle name="Normal 3 57 2 11" xfId="2834"/>
    <cellStyle name="Normal 3 57 2 12" xfId="2835"/>
    <cellStyle name="Normal 3 57 2 2" xfId="2836"/>
    <cellStyle name="Normal 3 57 2 3" xfId="2837"/>
    <cellStyle name="Normal 3 57 2 4" xfId="2838"/>
    <cellStyle name="Normal 3 57 2 5" xfId="2839"/>
    <cellStyle name="Normal 3 57 2 6" xfId="2840"/>
    <cellStyle name="Normal 3 57 2 7" xfId="2841"/>
    <cellStyle name="Normal 3 57 2 8" xfId="2842"/>
    <cellStyle name="Normal 3 57 2 9" xfId="2843"/>
    <cellStyle name="Normal 3 57 3" xfId="2844"/>
    <cellStyle name="Normal 3 57 4" xfId="2845"/>
    <cellStyle name="Normal 3 57 5" xfId="2846"/>
    <cellStyle name="Normal 3 57 6" xfId="2847"/>
    <cellStyle name="Normal 3 57 7" xfId="2848"/>
    <cellStyle name="Normal 3 57 8" xfId="2849"/>
    <cellStyle name="Normal 3 57 9" xfId="2850"/>
    <cellStyle name="Normal 3 58" xfId="2851"/>
    <cellStyle name="Normal 3 58 10" xfId="2852"/>
    <cellStyle name="Normal 3 58 11" xfId="2853"/>
    <cellStyle name="Normal 3 58 12" xfId="2854"/>
    <cellStyle name="Normal 3 58 13" xfId="2855"/>
    <cellStyle name="Normal 3 58 2" xfId="2856"/>
    <cellStyle name="Normal 3 58 2 10" xfId="2857"/>
    <cellStyle name="Normal 3 58 2 11" xfId="2858"/>
    <cellStyle name="Normal 3 58 2 12" xfId="2859"/>
    <cellStyle name="Normal 3 58 2 2" xfId="2860"/>
    <cellStyle name="Normal 3 58 2 3" xfId="2861"/>
    <cellStyle name="Normal 3 58 2 4" xfId="2862"/>
    <cellStyle name="Normal 3 58 2 5" xfId="2863"/>
    <cellStyle name="Normal 3 58 2 6" xfId="2864"/>
    <cellStyle name="Normal 3 58 2 7" xfId="2865"/>
    <cellStyle name="Normal 3 58 2 8" xfId="2866"/>
    <cellStyle name="Normal 3 58 2 9" xfId="2867"/>
    <cellStyle name="Normal 3 58 3" xfId="2868"/>
    <cellStyle name="Normal 3 58 4" xfId="2869"/>
    <cellStyle name="Normal 3 58 5" xfId="2870"/>
    <cellStyle name="Normal 3 58 6" xfId="2871"/>
    <cellStyle name="Normal 3 58 7" xfId="2872"/>
    <cellStyle name="Normal 3 58 8" xfId="2873"/>
    <cellStyle name="Normal 3 58 9" xfId="2874"/>
    <cellStyle name="Normal 3 59" xfId="2875"/>
    <cellStyle name="Normal 3 59 10" xfId="2876"/>
    <cellStyle name="Normal 3 59 11" xfId="2877"/>
    <cellStyle name="Normal 3 59 12" xfId="2878"/>
    <cellStyle name="Normal 3 59 13" xfId="2879"/>
    <cellStyle name="Normal 3 59 2" xfId="2880"/>
    <cellStyle name="Normal 3 59 2 10" xfId="2881"/>
    <cellStyle name="Normal 3 59 2 11" xfId="2882"/>
    <cellStyle name="Normal 3 59 2 12" xfId="2883"/>
    <cellStyle name="Normal 3 59 2 2" xfId="2884"/>
    <cellStyle name="Normal 3 59 2 3" xfId="2885"/>
    <cellStyle name="Normal 3 59 2 4" xfId="2886"/>
    <cellStyle name="Normal 3 59 2 5" xfId="2887"/>
    <cellStyle name="Normal 3 59 2 6" xfId="2888"/>
    <cellStyle name="Normal 3 59 2 7" xfId="2889"/>
    <cellStyle name="Normal 3 59 2 8" xfId="2890"/>
    <cellStyle name="Normal 3 59 2 9" xfId="2891"/>
    <cellStyle name="Normal 3 59 3" xfId="2892"/>
    <cellStyle name="Normal 3 59 4" xfId="2893"/>
    <cellStyle name="Normal 3 59 5" xfId="2894"/>
    <cellStyle name="Normal 3 59 6" xfId="2895"/>
    <cellStyle name="Normal 3 59 7" xfId="2896"/>
    <cellStyle name="Normal 3 59 8" xfId="2897"/>
    <cellStyle name="Normal 3 59 9" xfId="2898"/>
    <cellStyle name="Normal 3 6" xfId="2899"/>
    <cellStyle name="Normal 3 6 10" xfId="2900"/>
    <cellStyle name="Normal 3 6 11" xfId="2901"/>
    <cellStyle name="Normal 3 6 12" xfId="2902"/>
    <cellStyle name="Normal 3 6 13" xfId="2903"/>
    <cellStyle name="Normal 3 6 2" xfId="2904"/>
    <cellStyle name="Normal 3 6 2 10" xfId="2905"/>
    <cellStyle name="Normal 3 6 2 11" xfId="2906"/>
    <cellStyle name="Normal 3 6 2 12" xfId="2907"/>
    <cellStyle name="Normal 3 6 2 2" xfId="2908"/>
    <cellStyle name="Normal 3 6 2 3" xfId="2909"/>
    <cellStyle name="Normal 3 6 2 4" xfId="2910"/>
    <cellStyle name="Normal 3 6 2 5" xfId="2911"/>
    <cellStyle name="Normal 3 6 2 6" xfId="2912"/>
    <cellStyle name="Normal 3 6 2 7" xfId="2913"/>
    <cellStyle name="Normal 3 6 2 8" xfId="2914"/>
    <cellStyle name="Normal 3 6 2 9" xfId="2915"/>
    <cellStyle name="Normal 3 6 3" xfId="2916"/>
    <cellStyle name="Normal 3 6 4" xfId="2917"/>
    <cellStyle name="Normal 3 6 5" xfId="2918"/>
    <cellStyle name="Normal 3 6 6" xfId="2919"/>
    <cellStyle name="Normal 3 6 7" xfId="2920"/>
    <cellStyle name="Normal 3 6 8" xfId="2921"/>
    <cellStyle name="Normal 3 6 9" xfId="2922"/>
    <cellStyle name="Normal 3 60" xfId="2923"/>
    <cellStyle name="Normal 3 60 10" xfId="2924"/>
    <cellStyle name="Normal 3 60 11" xfId="2925"/>
    <cellStyle name="Normal 3 60 12" xfId="2926"/>
    <cellStyle name="Normal 3 60 13" xfId="2927"/>
    <cellStyle name="Normal 3 60 2" xfId="2928"/>
    <cellStyle name="Normal 3 60 2 10" xfId="2929"/>
    <cellStyle name="Normal 3 60 2 11" xfId="2930"/>
    <cellStyle name="Normal 3 60 2 12" xfId="2931"/>
    <cellStyle name="Normal 3 60 2 2" xfId="2932"/>
    <cellStyle name="Normal 3 60 2 3" xfId="2933"/>
    <cellStyle name="Normal 3 60 2 4" xfId="2934"/>
    <cellStyle name="Normal 3 60 2 5" xfId="2935"/>
    <cellStyle name="Normal 3 60 2 6" xfId="2936"/>
    <cellStyle name="Normal 3 60 2 7" xfId="2937"/>
    <cellStyle name="Normal 3 60 2 8" xfId="2938"/>
    <cellStyle name="Normal 3 60 2 9" xfId="2939"/>
    <cellStyle name="Normal 3 60 3" xfId="2940"/>
    <cellStyle name="Normal 3 60 4" xfId="2941"/>
    <cellStyle name="Normal 3 60 5" xfId="2942"/>
    <cellStyle name="Normal 3 60 6" xfId="2943"/>
    <cellStyle name="Normal 3 60 7" xfId="2944"/>
    <cellStyle name="Normal 3 60 8" xfId="2945"/>
    <cellStyle name="Normal 3 60 9" xfId="2946"/>
    <cellStyle name="Normal 3 61" xfId="2947"/>
    <cellStyle name="Normal 3 61 10" xfId="2948"/>
    <cellStyle name="Normal 3 61 11" xfId="2949"/>
    <cellStyle name="Normal 3 61 12" xfId="2950"/>
    <cellStyle name="Normal 3 61 13" xfId="2951"/>
    <cellStyle name="Normal 3 61 2" xfId="2952"/>
    <cellStyle name="Normal 3 61 2 10" xfId="2953"/>
    <cellStyle name="Normal 3 61 2 11" xfId="2954"/>
    <cellStyle name="Normal 3 61 2 12" xfId="2955"/>
    <cellStyle name="Normal 3 61 2 2" xfId="2956"/>
    <cellStyle name="Normal 3 61 2 3" xfId="2957"/>
    <cellStyle name="Normal 3 61 2 4" xfId="2958"/>
    <cellStyle name="Normal 3 61 2 5" xfId="2959"/>
    <cellStyle name="Normal 3 61 2 6" xfId="2960"/>
    <cellStyle name="Normal 3 61 2 7" xfId="2961"/>
    <cellStyle name="Normal 3 61 2 8" xfId="2962"/>
    <cellStyle name="Normal 3 61 2 9" xfId="2963"/>
    <cellStyle name="Normal 3 61 3" xfId="2964"/>
    <cellStyle name="Normal 3 61 4" xfId="2965"/>
    <cellStyle name="Normal 3 61 5" xfId="2966"/>
    <cellStyle name="Normal 3 61 6" xfId="2967"/>
    <cellStyle name="Normal 3 61 7" xfId="2968"/>
    <cellStyle name="Normal 3 61 8" xfId="2969"/>
    <cellStyle name="Normal 3 61 9" xfId="2970"/>
    <cellStyle name="Normal 3 62" xfId="2971"/>
    <cellStyle name="Normal 3 62 10" xfId="2972"/>
    <cellStyle name="Normal 3 62 11" xfId="2973"/>
    <cellStyle name="Normal 3 62 12" xfId="2974"/>
    <cellStyle name="Normal 3 62 13" xfId="2975"/>
    <cellStyle name="Normal 3 62 2" xfId="2976"/>
    <cellStyle name="Normal 3 62 2 10" xfId="2977"/>
    <cellStyle name="Normal 3 62 2 11" xfId="2978"/>
    <cellStyle name="Normal 3 62 2 12" xfId="2979"/>
    <cellStyle name="Normal 3 62 2 2" xfId="2980"/>
    <cellStyle name="Normal 3 62 2 3" xfId="2981"/>
    <cellStyle name="Normal 3 62 2 4" xfId="2982"/>
    <cellStyle name="Normal 3 62 2 5" xfId="2983"/>
    <cellStyle name="Normal 3 62 2 6" xfId="2984"/>
    <cellStyle name="Normal 3 62 2 7" xfId="2985"/>
    <cellStyle name="Normal 3 62 2 8" xfId="2986"/>
    <cellStyle name="Normal 3 62 2 9" xfId="2987"/>
    <cellStyle name="Normal 3 62 3" xfId="2988"/>
    <cellStyle name="Normal 3 62 4" xfId="2989"/>
    <cellStyle name="Normal 3 62 5" xfId="2990"/>
    <cellStyle name="Normal 3 62 6" xfId="2991"/>
    <cellStyle name="Normal 3 62 7" xfId="2992"/>
    <cellStyle name="Normal 3 62 8" xfId="2993"/>
    <cellStyle name="Normal 3 62 9" xfId="2994"/>
    <cellStyle name="Normal 3 63" xfId="2995"/>
    <cellStyle name="Normal 3 63 10" xfId="2996"/>
    <cellStyle name="Normal 3 63 11" xfId="2997"/>
    <cellStyle name="Normal 3 63 12" xfId="2998"/>
    <cellStyle name="Normal 3 63 13" xfId="2999"/>
    <cellStyle name="Normal 3 63 2" xfId="3000"/>
    <cellStyle name="Normal 3 63 2 10" xfId="3001"/>
    <cellStyle name="Normal 3 63 2 11" xfId="3002"/>
    <cellStyle name="Normal 3 63 2 12" xfId="3003"/>
    <cellStyle name="Normal 3 63 2 2" xfId="3004"/>
    <cellStyle name="Normal 3 63 2 3" xfId="3005"/>
    <cellStyle name="Normal 3 63 2 4" xfId="3006"/>
    <cellStyle name="Normal 3 63 2 5" xfId="3007"/>
    <cellStyle name="Normal 3 63 2 6" xfId="3008"/>
    <cellStyle name="Normal 3 63 2 7" xfId="3009"/>
    <cellStyle name="Normal 3 63 2 8" xfId="3010"/>
    <cellStyle name="Normal 3 63 2 9" xfId="3011"/>
    <cellStyle name="Normal 3 63 3" xfId="3012"/>
    <cellStyle name="Normal 3 63 4" xfId="3013"/>
    <cellStyle name="Normal 3 63 5" xfId="3014"/>
    <cellStyle name="Normal 3 63 6" xfId="3015"/>
    <cellStyle name="Normal 3 63 7" xfId="3016"/>
    <cellStyle name="Normal 3 63 8" xfId="3017"/>
    <cellStyle name="Normal 3 63 9" xfId="3018"/>
    <cellStyle name="Normal 3 64" xfId="3019"/>
    <cellStyle name="Normal 3 64 10" xfId="3020"/>
    <cellStyle name="Normal 3 64 11" xfId="3021"/>
    <cellStyle name="Normal 3 64 12" xfId="3022"/>
    <cellStyle name="Normal 3 64 2" xfId="3023"/>
    <cellStyle name="Normal 3 64 3" xfId="3024"/>
    <cellStyle name="Normal 3 64 4" xfId="3025"/>
    <cellStyle name="Normal 3 64 5" xfId="3026"/>
    <cellStyle name="Normal 3 64 6" xfId="3027"/>
    <cellStyle name="Normal 3 64 7" xfId="3028"/>
    <cellStyle name="Normal 3 64 8" xfId="3029"/>
    <cellStyle name="Normal 3 64 9" xfId="3030"/>
    <cellStyle name="Normal 3 65" xfId="3031"/>
    <cellStyle name="Normal 3 65 10" xfId="3032"/>
    <cellStyle name="Normal 3 65 11" xfId="3033"/>
    <cellStyle name="Normal 3 65 12" xfId="3034"/>
    <cellStyle name="Normal 3 65 2" xfId="3035"/>
    <cellStyle name="Normal 3 65 3" xfId="3036"/>
    <cellStyle name="Normal 3 65 4" xfId="3037"/>
    <cellStyle name="Normal 3 65 5" xfId="3038"/>
    <cellStyle name="Normal 3 65 6" xfId="3039"/>
    <cellStyle name="Normal 3 65 7" xfId="3040"/>
    <cellStyle name="Normal 3 65 8" xfId="3041"/>
    <cellStyle name="Normal 3 65 9" xfId="3042"/>
    <cellStyle name="Normal 3 66" xfId="3043"/>
    <cellStyle name="Normal 3 66 2" xfId="3044"/>
    <cellStyle name="Normal 3 66 3" xfId="3045"/>
    <cellStyle name="Normal 3 66 4" xfId="3046"/>
    <cellStyle name="Normal 3 66 5" xfId="3047"/>
    <cellStyle name="Normal 3 66 6" xfId="3048"/>
    <cellStyle name="Normal 3 66 7" xfId="3049"/>
    <cellStyle name="Normal 3 66 8" xfId="3050"/>
    <cellStyle name="Normal 3 66 9" xfId="3051"/>
    <cellStyle name="Normal 3 67" xfId="3052"/>
    <cellStyle name="Normal 3 68" xfId="3053"/>
    <cellStyle name="Normal 3 68 2" xfId="3054"/>
    <cellStyle name="Normal 3 69" xfId="3055"/>
    <cellStyle name="Normal 3 69 2" xfId="3056"/>
    <cellStyle name="Normal 3 7" xfId="3057"/>
    <cellStyle name="Normal 3 7 10" xfId="3058"/>
    <cellStyle name="Normal 3 7 11" xfId="3059"/>
    <cellStyle name="Normal 3 7 12" xfId="3060"/>
    <cellStyle name="Normal 3 7 13" xfId="3061"/>
    <cellStyle name="Normal 3 7 2" xfId="3062"/>
    <cellStyle name="Normal 3 7 2 10" xfId="3063"/>
    <cellStyle name="Normal 3 7 2 11" xfId="3064"/>
    <cellStyle name="Normal 3 7 2 12" xfId="3065"/>
    <cellStyle name="Normal 3 7 2 2" xfId="3066"/>
    <cellStyle name="Normal 3 7 2 3" xfId="3067"/>
    <cellStyle name="Normal 3 7 2 4" xfId="3068"/>
    <cellStyle name="Normal 3 7 2 5" xfId="3069"/>
    <cellStyle name="Normal 3 7 2 6" xfId="3070"/>
    <cellStyle name="Normal 3 7 2 7" xfId="3071"/>
    <cellStyle name="Normal 3 7 2 8" xfId="3072"/>
    <cellStyle name="Normal 3 7 2 9" xfId="3073"/>
    <cellStyle name="Normal 3 7 3" xfId="3074"/>
    <cellStyle name="Normal 3 7 4" xfId="3075"/>
    <cellStyle name="Normal 3 7 5" xfId="3076"/>
    <cellStyle name="Normal 3 7 6" xfId="3077"/>
    <cellStyle name="Normal 3 7 7" xfId="3078"/>
    <cellStyle name="Normal 3 7 8" xfId="3079"/>
    <cellStyle name="Normal 3 7 9" xfId="3080"/>
    <cellStyle name="Normal 3 70" xfId="3081"/>
    <cellStyle name="Normal 3 70 2" xfId="3082"/>
    <cellStyle name="Normal 3 71" xfId="3083"/>
    <cellStyle name="Normal 3 71 2" xfId="3084"/>
    <cellStyle name="Normal 3 72" xfId="3085"/>
    <cellStyle name="Normal 3 72 2" xfId="3086"/>
    <cellStyle name="Normal 3 73" xfId="3087"/>
    <cellStyle name="Normal 3 73 2" xfId="3088"/>
    <cellStyle name="Normal 3 74" xfId="3089"/>
    <cellStyle name="Normal 3 75" xfId="3090"/>
    <cellStyle name="Normal 3 8" xfId="3091"/>
    <cellStyle name="Normal 3 8 10" xfId="3092"/>
    <cellStyle name="Normal 3 8 11" xfId="3093"/>
    <cellStyle name="Normal 3 8 12" xfId="3094"/>
    <cellStyle name="Normal 3 8 13" xfId="3095"/>
    <cellStyle name="Normal 3 8 2" xfId="3096"/>
    <cellStyle name="Normal 3 8 2 10" xfId="3097"/>
    <cellStyle name="Normal 3 8 2 11" xfId="3098"/>
    <cellStyle name="Normal 3 8 2 12" xfId="3099"/>
    <cellStyle name="Normal 3 8 2 2" xfId="3100"/>
    <cellStyle name="Normal 3 8 2 3" xfId="3101"/>
    <cellStyle name="Normal 3 8 2 4" xfId="3102"/>
    <cellStyle name="Normal 3 8 2 5" xfId="3103"/>
    <cellStyle name="Normal 3 8 2 6" xfId="3104"/>
    <cellStyle name="Normal 3 8 2 7" xfId="3105"/>
    <cellStyle name="Normal 3 8 2 8" xfId="3106"/>
    <cellStyle name="Normal 3 8 2 9" xfId="3107"/>
    <cellStyle name="Normal 3 8 3" xfId="3108"/>
    <cellStyle name="Normal 3 8 4" xfId="3109"/>
    <cellStyle name="Normal 3 8 5" xfId="3110"/>
    <cellStyle name="Normal 3 8 6" xfId="3111"/>
    <cellStyle name="Normal 3 8 7" xfId="3112"/>
    <cellStyle name="Normal 3 8 8" xfId="3113"/>
    <cellStyle name="Normal 3 8 9" xfId="3114"/>
    <cellStyle name="Normal 3 9" xfId="3115"/>
    <cellStyle name="Normal 3 9 10" xfId="3116"/>
    <cellStyle name="Normal 3 9 11" xfId="3117"/>
    <cellStyle name="Normal 3 9 12" xfId="3118"/>
    <cellStyle name="Normal 3 9 13" xfId="3119"/>
    <cellStyle name="Normal 3 9 2" xfId="3120"/>
    <cellStyle name="Normal 3 9 2 10" xfId="3121"/>
    <cellStyle name="Normal 3 9 2 11" xfId="3122"/>
    <cellStyle name="Normal 3 9 2 12" xfId="3123"/>
    <cellStyle name="Normal 3 9 2 2" xfId="3124"/>
    <cellStyle name="Normal 3 9 2 3" xfId="3125"/>
    <cellStyle name="Normal 3 9 2 4" xfId="3126"/>
    <cellStyle name="Normal 3 9 2 5" xfId="3127"/>
    <cellStyle name="Normal 3 9 2 6" xfId="3128"/>
    <cellStyle name="Normal 3 9 2 7" xfId="3129"/>
    <cellStyle name="Normal 3 9 2 8" xfId="3130"/>
    <cellStyle name="Normal 3 9 2 9" xfId="3131"/>
    <cellStyle name="Normal 3 9 3" xfId="3132"/>
    <cellStyle name="Normal 3 9 4" xfId="3133"/>
    <cellStyle name="Normal 3 9 5" xfId="3134"/>
    <cellStyle name="Normal 3 9 6" xfId="3135"/>
    <cellStyle name="Normal 3 9 7" xfId="3136"/>
    <cellStyle name="Normal 3 9 8" xfId="3137"/>
    <cellStyle name="Normal 3 9 9" xfId="3138"/>
    <cellStyle name="Normal 3_ADM-INGENIEROS 2" xfId="3734"/>
    <cellStyle name="Normal 30" xfId="3139"/>
    <cellStyle name="Normal 31" xfId="3140"/>
    <cellStyle name="Normal 31 2" xfId="3141"/>
    <cellStyle name="Normal 31 3" xfId="3142"/>
    <cellStyle name="Normal 31 4" xfId="3143"/>
    <cellStyle name="Normal 32" xfId="3144"/>
    <cellStyle name="Normal 33" xfId="3145"/>
    <cellStyle name="Normal 34" xfId="3146"/>
    <cellStyle name="Normal 35" xfId="3147"/>
    <cellStyle name="Normal 36" xfId="3148"/>
    <cellStyle name="Normal 37" xfId="3149"/>
    <cellStyle name="Normal 38" xfId="3150"/>
    <cellStyle name="Normal 39" xfId="3151"/>
    <cellStyle name="Normal 4" xfId="3152"/>
    <cellStyle name="Normal 4 10" xfId="3153"/>
    <cellStyle name="Normal 4 10 2" xfId="3154"/>
    <cellStyle name="Normal 4 10 3" xfId="3155"/>
    <cellStyle name="Normal 4 10 4" xfId="3156"/>
    <cellStyle name="Normal 4 11" xfId="3157"/>
    <cellStyle name="Normal 4 11 2" xfId="3158"/>
    <cellStyle name="Normal 4 11 3" xfId="3159"/>
    <cellStyle name="Normal 4 11 4" xfId="3160"/>
    <cellStyle name="Normal 4 12" xfId="3161"/>
    <cellStyle name="Normal 4 12 2" xfId="3162"/>
    <cellStyle name="Normal 4 12 3" xfId="3163"/>
    <cellStyle name="Normal 4 12 4" xfId="3164"/>
    <cellStyle name="Normal 4 13" xfId="3165"/>
    <cellStyle name="Normal 4 14" xfId="3166"/>
    <cellStyle name="Normal 4 15" xfId="3167"/>
    <cellStyle name="Normal 4 16" xfId="3168"/>
    <cellStyle name="Normal 4 16 2" xfId="3169"/>
    <cellStyle name="Normal 4 16 3" xfId="3170"/>
    <cellStyle name="Normal 4 16 4" xfId="3171"/>
    <cellStyle name="Normal 4 16 5" xfId="3172"/>
    <cellStyle name="Normal 4 16 6" xfId="3173"/>
    <cellStyle name="Normal 4 16 7" xfId="3174"/>
    <cellStyle name="Normal 4 16 8" xfId="3175"/>
    <cellStyle name="Normal 4 17" xfId="3176"/>
    <cellStyle name="Normal 4 18" xfId="3177"/>
    <cellStyle name="Normal 4 19" xfId="3178"/>
    <cellStyle name="Normal 4 2" xfId="3179"/>
    <cellStyle name="Normal 4 2 2" xfId="3180"/>
    <cellStyle name="Normal 4 2 3" xfId="3181"/>
    <cellStyle name="Normal 4 2 4" xfId="3182"/>
    <cellStyle name="Normal 4 2 5" xfId="3183"/>
    <cellStyle name="Normal 4 2 6" xfId="3184"/>
    <cellStyle name="Normal 4 2 7" xfId="3185"/>
    <cellStyle name="Normal 4 2 8" xfId="3186"/>
    <cellStyle name="Normal 4 2 9" xfId="3187"/>
    <cellStyle name="Normal 4 20" xfId="3188"/>
    <cellStyle name="Normal 4 21" xfId="3189"/>
    <cellStyle name="Normal 4 22" xfId="3190"/>
    <cellStyle name="Normal 4 23" xfId="3191"/>
    <cellStyle name="Normal 4 24" xfId="3192"/>
    <cellStyle name="Normal 4 3" xfId="3193"/>
    <cellStyle name="Normal 4 4" xfId="3194"/>
    <cellStyle name="Normal 4 5" xfId="3195"/>
    <cellStyle name="Normal 4 6" xfId="3196"/>
    <cellStyle name="Normal 4 7" xfId="3197"/>
    <cellStyle name="Normal 4 8" xfId="3198"/>
    <cellStyle name="Normal 4 9" xfId="3199"/>
    <cellStyle name="Normal 4 9 2" xfId="3200"/>
    <cellStyle name="Normal 4 9 3" xfId="3201"/>
    <cellStyle name="Normal 4 9 4" xfId="3202"/>
    <cellStyle name="Normal 40" xfId="3203"/>
    <cellStyle name="Normal 41" xfId="3204"/>
    <cellStyle name="Normal 42" xfId="3205"/>
    <cellStyle name="Normal 43" xfId="3206"/>
    <cellStyle name="Normal 44" xfId="3207"/>
    <cellStyle name="Normal 45" xfId="3208"/>
    <cellStyle name="Normal 46" xfId="3209"/>
    <cellStyle name="Normal 47" xfId="3210"/>
    <cellStyle name="Normal 48" xfId="3211"/>
    <cellStyle name="Normal 49" xfId="3212"/>
    <cellStyle name="Normal 5" xfId="3213"/>
    <cellStyle name="Normal 5 10" xfId="3214"/>
    <cellStyle name="Normal 5 2" xfId="3215"/>
    <cellStyle name="Normal 5 2 2" xfId="3216"/>
    <cellStyle name="Normal 5 3" xfId="3217"/>
    <cellStyle name="Normal 5 4" xfId="3218"/>
    <cellStyle name="Normal 5 5" xfId="3219"/>
    <cellStyle name="Normal 5 6" xfId="3220"/>
    <cellStyle name="Normal 5 7" xfId="3221"/>
    <cellStyle name="Normal 5 8" xfId="3222"/>
    <cellStyle name="Normal 5 9" xfId="3223"/>
    <cellStyle name="Normal 50" xfId="3224"/>
    <cellStyle name="Normal 51" xfId="3225"/>
    <cellStyle name="Normal 52" xfId="3226"/>
    <cellStyle name="Normal 53" xfId="3227"/>
    <cellStyle name="Normal 54" xfId="3228"/>
    <cellStyle name="Normal 55" xfId="3229"/>
    <cellStyle name="Normal 56" xfId="3230"/>
    <cellStyle name="Normal 57" xfId="3231"/>
    <cellStyle name="Normal 58" xfId="3232"/>
    <cellStyle name="Normal 59" xfId="3233"/>
    <cellStyle name="Normal 6" xfId="3234"/>
    <cellStyle name="Normal 6 2" xfId="3235"/>
    <cellStyle name="Normal 6 3" xfId="3236"/>
    <cellStyle name="Normal 6 4" xfId="3237"/>
    <cellStyle name="Normal 6 5" xfId="3238"/>
    <cellStyle name="Normal 6 6" xfId="3239"/>
    <cellStyle name="Normal 6 7" xfId="3240"/>
    <cellStyle name="Normal 6 8" xfId="3241"/>
    <cellStyle name="Normal 6 9" xfId="3242"/>
    <cellStyle name="Normal 60" xfId="3243"/>
    <cellStyle name="Normal 61" xfId="3244"/>
    <cellStyle name="Normal 62" xfId="3245"/>
    <cellStyle name="Normal 63" xfId="3246"/>
    <cellStyle name="Normal 64" xfId="3247"/>
    <cellStyle name="Normal 65" xfId="3248"/>
    <cellStyle name="Normal 66" xfId="3249"/>
    <cellStyle name="Normal 67" xfId="3250"/>
    <cellStyle name="Normal 7" xfId="3251"/>
    <cellStyle name="Normal 7 2" xfId="3252"/>
    <cellStyle name="Normal 7 3" xfId="3253"/>
    <cellStyle name="Normal 7 4" xfId="3254"/>
    <cellStyle name="Normal 7 5" xfId="3255"/>
    <cellStyle name="Normal 7 6" xfId="3256"/>
    <cellStyle name="Normal 7 7" xfId="3257"/>
    <cellStyle name="Normal 7 8" xfId="3258"/>
    <cellStyle name="Normal 8" xfId="3259"/>
    <cellStyle name="Normal 8 10" xfId="3260"/>
    <cellStyle name="Normal 8 11" xfId="3261"/>
    <cellStyle name="Normal 8 12" xfId="3262"/>
    <cellStyle name="Normal 8 13" xfId="3263"/>
    <cellStyle name="Normal 8 14" xfId="3264"/>
    <cellStyle name="Normal 8 15" xfId="3265"/>
    <cellStyle name="Normal 8 16" xfId="3266"/>
    <cellStyle name="Normal 8 17" xfId="3267"/>
    <cellStyle name="Normal 8 18" xfId="3268"/>
    <cellStyle name="Normal 8 19" xfId="3269"/>
    <cellStyle name="Normal 8 2" xfId="3270"/>
    <cellStyle name="Normal 8 20" xfId="3271"/>
    <cellStyle name="Normal 8 21" xfId="3272"/>
    <cellStyle name="Normal 8 22" xfId="3273"/>
    <cellStyle name="Normal 8 23" xfId="3274"/>
    <cellStyle name="Normal 8 24" xfId="3275"/>
    <cellStyle name="Normal 8 25" xfId="3276"/>
    <cellStyle name="Normal 8 26" xfId="3277"/>
    <cellStyle name="Normal 8 27" xfId="3278"/>
    <cellStyle name="Normal 8 28" xfId="3279"/>
    <cellStyle name="Normal 8 29" xfId="3280"/>
    <cellStyle name="Normal 8 3" xfId="3281"/>
    <cellStyle name="Normal 8 30" xfId="3282"/>
    <cellStyle name="Normal 8 31" xfId="3283"/>
    <cellStyle name="Normal 8 32" xfId="3284"/>
    <cellStyle name="Normal 8 33" xfId="3285"/>
    <cellStyle name="Normal 8 34" xfId="3286"/>
    <cellStyle name="Normal 8 35" xfId="3287"/>
    <cellStyle name="Normal 8 36" xfId="3288"/>
    <cellStyle name="Normal 8 37" xfId="3289"/>
    <cellStyle name="Normal 8 38" xfId="3290"/>
    <cellStyle name="Normal 8 39" xfId="3291"/>
    <cellStyle name="Normal 8 4" xfId="3292"/>
    <cellStyle name="Normal 8 40" xfId="3293"/>
    <cellStyle name="Normal 8 41" xfId="3294"/>
    <cellStyle name="Normal 8 42" xfId="3295"/>
    <cellStyle name="Normal 8 43" xfId="3296"/>
    <cellStyle name="Normal 8 44" xfId="3297"/>
    <cellStyle name="Normal 8 45" xfId="3298"/>
    <cellStyle name="Normal 8 46" xfId="3299"/>
    <cellStyle name="Normal 8 47" xfId="3300"/>
    <cellStyle name="Normal 8 48" xfId="3301"/>
    <cellStyle name="Normal 8 49" xfId="3302"/>
    <cellStyle name="Normal 8 5" xfId="3303"/>
    <cellStyle name="Normal 8 50" xfId="3304"/>
    <cellStyle name="Normal 8 51" xfId="3305"/>
    <cellStyle name="Normal 8 52" xfId="3306"/>
    <cellStyle name="Normal 8 53" xfId="3307"/>
    <cellStyle name="Normal 8 54" xfId="3308"/>
    <cellStyle name="Normal 8 55" xfId="3309"/>
    <cellStyle name="Normal 8 56" xfId="3310"/>
    <cellStyle name="Normal 8 57" xfId="3311"/>
    <cellStyle name="Normal 8 58" xfId="3312"/>
    <cellStyle name="Normal 8 6" xfId="3313"/>
    <cellStyle name="Normal 8 7" xfId="3314"/>
    <cellStyle name="Normal 8 8" xfId="3315"/>
    <cellStyle name="Normal 8 9" xfId="3316"/>
    <cellStyle name="Normal 9" xfId="3317"/>
    <cellStyle name="Normal 9 10" xfId="3318"/>
    <cellStyle name="Normal 9 11" xfId="3319"/>
    <cellStyle name="Normal 9 12" xfId="3320"/>
    <cellStyle name="Normal 9 13" xfId="3321"/>
    <cellStyle name="Normal 9 14" xfId="3322"/>
    <cellStyle name="Normal 9 15" xfId="3323"/>
    <cellStyle name="Normal 9 16" xfId="3324"/>
    <cellStyle name="Normal 9 17" xfId="3325"/>
    <cellStyle name="Normal 9 18" xfId="3326"/>
    <cellStyle name="Normal 9 19" xfId="3327"/>
    <cellStyle name="Normal 9 2" xfId="3328"/>
    <cellStyle name="Normal 9 2 10" xfId="3329"/>
    <cellStyle name="Normal 9 2 2" xfId="3330"/>
    <cellStyle name="Normal 9 2 2 2" xfId="3331"/>
    <cellStyle name="Normal 9 2 2 3" xfId="3332"/>
    <cellStyle name="Normal 9 2 2 4" xfId="3333"/>
    <cellStyle name="Normal 9 2 2 5" xfId="3334"/>
    <cellStyle name="Normal 9 2 2 6" xfId="3335"/>
    <cellStyle name="Normal 9 2 2 7" xfId="3336"/>
    <cellStyle name="Normal 9 2 2 8" xfId="3337"/>
    <cellStyle name="Normal 9 2 3" xfId="3338"/>
    <cellStyle name="Normal 9 2 4" xfId="3339"/>
    <cellStyle name="Normal 9 2 5" xfId="3340"/>
    <cellStyle name="Normal 9 2 6" xfId="3341"/>
    <cellStyle name="Normal 9 2 7" xfId="3342"/>
    <cellStyle name="Normal 9 2 8" xfId="3343"/>
    <cellStyle name="Normal 9 2 9" xfId="3344"/>
    <cellStyle name="Normal 9 20" xfId="3345"/>
    <cellStyle name="Normal 9 21" xfId="3346"/>
    <cellStyle name="Normal 9 22" xfId="3347"/>
    <cellStyle name="Normal 9 23" xfId="3348"/>
    <cellStyle name="Normal 9 24" xfId="3349"/>
    <cellStyle name="Normal 9 25" xfId="3350"/>
    <cellStyle name="Normal 9 26" xfId="3351"/>
    <cellStyle name="Normal 9 27" xfId="3352"/>
    <cellStyle name="Normal 9 28" xfId="3353"/>
    <cellStyle name="Normal 9 29" xfId="3354"/>
    <cellStyle name="Normal 9 3" xfId="3355"/>
    <cellStyle name="Normal 9 3 10" xfId="3356"/>
    <cellStyle name="Normal 9 3 2" xfId="3357"/>
    <cellStyle name="Normal 9 3 2 2" xfId="3358"/>
    <cellStyle name="Normal 9 3 2 3" xfId="3359"/>
    <cellStyle name="Normal 9 3 2 4" xfId="3360"/>
    <cellStyle name="Normal 9 3 2 5" xfId="3361"/>
    <cellStyle name="Normal 9 3 2 6" xfId="3362"/>
    <cellStyle name="Normal 9 3 2 7" xfId="3363"/>
    <cellStyle name="Normal 9 3 2 8" xfId="3364"/>
    <cellStyle name="Normal 9 3 3" xfId="3365"/>
    <cellStyle name="Normal 9 3 4" xfId="3366"/>
    <cellStyle name="Normal 9 3 5" xfId="3367"/>
    <cellStyle name="Normal 9 3 6" xfId="3368"/>
    <cellStyle name="Normal 9 3 7" xfId="3369"/>
    <cellStyle name="Normal 9 3 8" xfId="3370"/>
    <cellStyle name="Normal 9 3 9" xfId="3371"/>
    <cellStyle name="Normal 9 30" xfId="3372"/>
    <cellStyle name="Normal 9 31" xfId="3373"/>
    <cellStyle name="Normal 9 32" xfId="3374"/>
    <cellStyle name="Normal 9 33" xfId="3375"/>
    <cellStyle name="Normal 9 34" xfId="3376"/>
    <cellStyle name="Normal 9 35" xfId="3377"/>
    <cellStyle name="Normal 9 36" xfId="3378"/>
    <cellStyle name="Normal 9 37" xfId="3379"/>
    <cellStyle name="Normal 9 38" xfId="3380"/>
    <cellStyle name="Normal 9 39" xfId="3381"/>
    <cellStyle name="Normal 9 4" xfId="3382"/>
    <cellStyle name="Normal 9 4 10" xfId="3383"/>
    <cellStyle name="Normal 9 4 2" xfId="3384"/>
    <cellStyle name="Normal 9 4 2 2" xfId="3385"/>
    <cellStyle name="Normal 9 4 2 3" xfId="3386"/>
    <cellStyle name="Normal 9 4 2 4" xfId="3387"/>
    <cellStyle name="Normal 9 4 2 5" xfId="3388"/>
    <cellStyle name="Normal 9 4 2 6" xfId="3389"/>
    <cellStyle name="Normal 9 4 2 7" xfId="3390"/>
    <cellStyle name="Normal 9 4 2 8" xfId="3391"/>
    <cellStyle name="Normal 9 4 3" xfId="3392"/>
    <cellStyle name="Normal 9 4 4" xfId="3393"/>
    <cellStyle name="Normal 9 4 5" xfId="3394"/>
    <cellStyle name="Normal 9 4 6" xfId="3395"/>
    <cellStyle name="Normal 9 4 7" xfId="3396"/>
    <cellStyle name="Normal 9 4 8" xfId="3397"/>
    <cellStyle name="Normal 9 4 9" xfId="3398"/>
    <cellStyle name="Normal 9 40" xfId="3399"/>
    <cellStyle name="Normal 9 41" xfId="3400"/>
    <cellStyle name="Normal 9 42" xfId="3401"/>
    <cellStyle name="Normal 9 43" xfId="3402"/>
    <cellStyle name="Normal 9 44" xfId="3403"/>
    <cellStyle name="Normal 9 45" xfId="3404"/>
    <cellStyle name="Normal 9 45 2" xfId="3405"/>
    <cellStyle name="Normal 9 45 3" xfId="3406"/>
    <cellStyle name="Normal 9 45 4" xfId="3407"/>
    <cellStyle name="Normal 9 45 5" xfId="3408"/>
    <cellStyle name="Normal 9 45 6" xfId="3409"/>
    <cellStyle name="Normal 9 45 7" xfId="3410"/>
    <cellStyle name="Normal 9 45 8" xfId="3411"/>
    <cellStyle name="Normal 9 46" xfId="3412"/>
    <cellStyle name="Normal 9 47" xfId="3413"/>
    <cellStyle name="Normal 9 48" xfId="3414"/>
    <cellStyle name="Normal 9 49" xfId="3415"/>
    <cellStyle name="Normal 9 5" xfId="3416"/>
    <cellStyle name="Normal 9 5 10" xfId="3417"/>
    <cellStyle name="Normal 9 5 2" xfId="3418"/>
    <cellStyle name="Normal 9 5 2 2" xfId="3419"/>
    <cellStyle name="Normal 9 5 2 3" xfId="3420"/>
    <cellStyle name="Normal 9 5 2 4" xfId="3421"/>
    <cellStyle name="Normal 9 5 2 5" xfId="3422"/>
    <cellStyle name="Normal 9 5 2 6" xfId="3423"/>
    <cellStyle name="Normal 9 5 2 7" xfId="3424"/>
    <cellStyle name="Normal 9 5 2 8" xfId="3425"/>
    <cellStyle name="Normal 9 5 3" xfId="3426"/>
    <cellStyle name="Normal 9 5 4" xfId="3427"/>
    <cellStyle name="Normal 9 5 5" xfId="3428"/>
    <cellStyle name="Normal 9 5 6" xfId="3429"/>
    <cellStyle name="Normal 9 5 7" xfId="3430"/>
    <cellStyle name="Normal 9 5 8" xfId="3431"/>
    <cellStyle name="Normal 9 5 9" xfId="3432"/>
    <cellStyle name="Normal 9 50" xfId="3433"/>
    <cellStyle name="Normal 9 51" xfId="3434"/>
    <cellStyle name="Normal 9 52" xfId="3435"/>
    <cellStyle name="Normal 9 6" xfId="3436"/>
    <cellStyle name="Normal 9 6 10" xfId="3437"/>
    <cellStyle name="Normal 9 6 2" xfId="3438"/>
    <cellStyle name="Normal 9 6 2 2" xfId="3439"/>
    <cellStyle name="Normal 9 6 2 3" xfId="3440"/>
    <cellStyle name="Normal 9 6 2 4" xfId="3441"/>
    <cellStyle name="Normal 9 6 2 5" xfId="3442"/>
    <cellStyle name="Normal 9 6 2 6" xfId="3443"/>
    <cellStyle name="Normal 9 6 2 7" xfId="3444"/>
    <cellStyle name="Normal 9 6 2 8" xfId="3445"/>
    <cellStyle name="Normal 9 6 3" xfId="3446"/>
    <cellStyle name="Normal 9 6 4" xfId="3447"/>
    <cellStyle name="Normal 9 6 5" xfId="3448"/>
    <cellStyle name="Normal 9 6 6" xfId="3449"/>
    <cellStyle name="Normal 9 6 7" xfId="3450"/>
    <cellStyle name="Normal 9 6 8" xfId="3451"/>
    <cellStyle name="Normal 9 6 9" xfId="3452"/>
    <cellStyle name="Normal 9 7" xfId="3453"/>
    <cellStyle name="Normal 9 7 10" xfId="3454"/>
    <cellStyle name="Normal 9 7 2" xfId="3455"/>
    <cellStyle name="Normal 9 7 2 2" xfId="3456"/>
    <cellStyle name="Normal 9 7 2 3" xfId="3457"/>
    <cellStyle name="Normal 9 7 2 4" xfId="3458"/>
    <cellStyle name="Normal 9 7 2 5" xfId="3459"/>
    <cellStyle name="Normal 9 7 2 6" xfId="3460"/>
    <cellStyle name="Normal 9 7 2 7" xfId="3461"/>
    <cellStyle name="Normal 9 7 2 8" xfId="3462"/>
    <cellStyle name="Normal 9 7 3" xfId="3463"/>
    <cellStyle name="Normal 9 7 4" xfId="3464"/>
    <cellStyle name="Normal 9 7 5" xfId="3465"/>
    <cellStyle name="Normal 9 7 6" xfId="3466"/>
    <cellStyle name="Normal 9 7 7" xfId="3467"/>
    <cellStyle name="Normal 9 7 8" xfId="3468"/>
    <cellStyle name="Normal 9 7 9" xfId="3469"/>
    <cellStyle name="Normal 9 8" xfId="3470"/>
    <cellStyle name="Normal 9 9" xfId="3471"/>
    <cellStyle name="Normal 92" xfId="3738"/>
    <cellStyle name="Normal_CONSOLIDADO PRESUPUESTOS OCC Y URA" xfId="3733"/>
    <cellStyle name="Notas 2" xfId="3472"/>
    <cellStyle name="Notas 2 2" xfId="3473"/>
    <cellStyle name="Notas 2 3" xfId="3474"/>
    <cellStyle name="Notas 2 4" xfId="3475"/>
    <cellStyle name="Notas 3" xfId="3476"/>
    <cellStyle name="Notas 3 2" xfId="3477"/>
    <cellStyle name="Notas 3 3" xfId="3478"/>
    <cellStyle name="Notas 3 4" xfId="3479"/>
    <cellStyle name="Notas 4" xfId="3480"/>
    <cellStyle name="Notas 4 2" xfId="3481"/>
    <cellStyle name="Notas 4 3" xfId="3482"/>
    <cellStyle name="Notas 4 4" xfId="3483"/>
    <cellStyle name="Notas 5" xfId="3484"/>
    <cellStyle name="Notas 5 2" xfId="3485"/>
    <cellStyle name="Notas 5 3" xfId="3486"/>
    <cellStyle name="Notas 5 4" xfId="3487"/>
    <cellStyle name="Notas 6" xfId="3488"/>
    <cellStyle name="Notas 6 2" xfId="3489"/>
    <cellStyle name="Notas 6 3" xfId="3490"/>
    <cellStyle name="Notas 6 4" xfId="3491"/>
    <cellStyle name="Note" xfId="3492"/>
    <cellStyle name="Note 2" xfId="3493"/>
    <cellStyle name="Note 2 2" xfId="3494"/>
    <cellStyle name="Note 2 3" xfId="3495"/>
    <cellStyle name="Note 2 4" xfId="3496"/>
    <cellStyle name="Note 2 5" xfId="3497"/>
    <cellStyle name="Note 2 6" xfId="3498"/>
    <cellStyle name="Note 2 7" xfId="3499"/>
    <cellStyle name="Note 3" xfId="3500"/>
    <cellStyle name="Note 4" xfId="3501"/>
    <cellStyle name="Note 5" xfId="3502"/>
    <cellStyle name="Output" xfId="3503"/>
    <cellStyle name="Percent" xfId="3504"/>
    <cellStyle name="Porcentaje" xfId="7" builtinId="5"/>
    <cellStyle name="Porcentaje 2" xfId="8"/>
    <cellStyle name="Porcentaje 2 2" xfId="12"/>
    <cellStyle name="Porcentaje 2 3" xfId="3737"/>
    <cellStyle name="Porcentaje 3 2" xfId="3735"/>
    <cellStyle name="Porcentual 2" xfId="3505"/>
    <cellStyle name="Porcentual 2 10" xfId="3506"/>
    <cellStyle name="Porcentual 2 10 2" xfId="3507"/>
    <cellStyle name="Porcentual 2 10 3" xfId="3508"/>
    <cellStyle name="Porcentual 2 10 4" xfId="3509"/>
    <cellStyle name="Porcentual 2 11" xfId="3510"/>
    <cellStyle name="Porcentual 2 11 2" xfId="3511"/>
    <cellStyle name="Porcentual 2 11 3" xfId="3512"/>
    <cellStyle name="Porcentual 2 11 4" xfId="3513"/>
    <cellStyle name="Porcentual 2 12" xfId="3514"/>
    <cellStyle name="Porcentual 2 12 2" xfId="3515"/>
    <cellStyle name="Porcentual 2 12 3" xfId="3516"/>
    <cellStyle name="Porcentual 2 12 4" xfId="3517"/>
    <cellStyle name="Porcentual 2 13" xfId="3518"/>
    <cellStyle name="Porcentual 2 13 2" xfId="3519"/>
    <cellStyle name="Porcentual 2 13 3" xfId="3520"/>
    <cellStyle name="Porcentual 2 13 4" xfId="3521"/>
    <cellStyle name="Porcentual 2 14" xfId="3522"/>
    <cellStyle name="Porcentual 2 14 2" xfId="3523"/>
    <cellStyle name="Porcentual 2 14 3" xfId="3524"/>
    <cellStyle name="Porcentual 2 14 4" xfId="3525"/>
    <cellStyle name="Porcentual 2 15" xfId="3526"/>
    <cellStyle name="Porcentual 2 15 2" xfId="3527"/>
    <cellStyle name="Porcentual 2 15 3" xfId="3528"/>
    <cellStyle name="Porcentual 2 15 4" xfId="3529"/>
    <cellStyle name="Porcentual 2 16" xfId="3530"/>
    <cellStyle name="Porcentual 2 16 2" xfId="3531"/>
    <cellStyle name="Porcentual 2 16 3" xfId="3532"/>
    <cellStyle name="Porcentual 2 16 4" xfId="3533"/>
    <cellStyle name="Porcentual 2 17" xfId="3534"/>
    <cellStyle name="Porcentual 2 17 2" xfId="3535"/>
    <cellStyle name="Porcentual 2 17 3" xfId="3536"/>
    <cellStyle name="Porcentual 2 17 4" xfId="3537"/>
    <cellStyle name="Porcentual 2 18" xfId="3538"/>
    <cellStyle name="Porcentual 2 18 2" xfId="3539"/>
    <cellStyle name="Porcentual 2 18 3" xfId="3540"/>
    <cellStyle name="Porcentual 2 18 4" xfId="3541"/>
    <cellStyle name="Porcentual 2 19" xfId="3542"/>
    <cellStyle name="Porcentual 2 19 2" xfId="3543"/>
    <cellStyle name="Porcentual 2 19 3" xfId="3544"/>
    <cellStyle name="Porcentual 2 19 4" xfId="3545"/>
    <cellStyle name="Porcentual 2 2" xfId="3546"/>
    <cellStyle name="Porcentual 2 2 2" xfId="3547"/>
    <cellStyle name="Porcentual 2 2 3" xfId="3548"/>
    <cellStyle name="Porcentual 2 2 4" xfId="3549"/>
    <cellStyle name="Porcentual 2 2 5" xfId="3550"/>
    <cellStyle name="Porcentual 2 20" xfId="3551"/>
    <cellStyle name="Porcentual 2 20 2" xfId="3552"/>
    <cellStyle name="Porcentual 2 20 3" xfId="3553"/>
    <cellStyle name="Porcentual 2 20 4" xfId="3554"/>
    <cellStyle name="Porcentual 2 21" xfId="3555"/>
    <cellStyle name="Porcentual 2 21 2" xfId="3556"/>
    <cellStyle name="Porcentual 2 21 3" xfId="3557"/>
    <cellStyle name="Porcentual 2 21 4" xfId="3558"/>
    <cellStyle name="Porcentual 2 22" xfId="3559"/>
    <cellStyle name="Porcentual 2 22 2" xfId="3560"/>
    <cellStyle name="Porcentual 2 22 3" xfId="3561"/>
    <cellStyle name="Porcentual 2 22 4" xfId="3562"/>
    <cellStyle name="Porcentual 2 23" xfId="3563"/>
    <cellStyle name="Porcentual 2 23 2" xfId="3564"/>
    <cellStyle name="Porcentual 2 23 3" xfId="3565"/>
    <cellStyle name="Porcentual 2 23 4" xfId="3566"/>
    <cellStyle name="Porcentual 2 24" xfId="3567"/>
    <cellStyle name="Porcentual 2 24 2" xfId="3568"/>
    <cellStyle name="Porcentual 2 24 3" xfId="3569"/>
    <cellStyle name="Porcentual 2 24 4" xfId="3570"/>
    <cellStyle name="Porcentual 2 25" xfId="3571"/>
    <cellStyle name="Porcentual 2 25 2" xfId="3572"/>
    <cellStyle name="Porcentual 2 25 3" xfId="3573"/>
    <cellStyle name="Porcentual 2 25 4" xfId="3574"/>
    <cellStyle name="Porcentual 2 26" xfId="3575"/>
    <cellStyle name="Porcentual 2 26 2" xfId="3576"/>
    <cellStyle name="Porcentual 2 26 3" xfId="3577"/>
    <cellStyle name="Porcentual 2 26 4" xfId="3578"/>
    <cellStyle name="Porcentual 2 27" xfId="3579"/>
    <cellStyle name="Porcentual 2 27 2" xfId="3580"/>
    <cellStyle name="Porcentual 2 27 3" xfId="3581"/>
    <cellStyle name="Porcentual 2 27 4" xfId="3582"/>
    <cellStyle name="Porcentual 2 28" xfId="3583"/>
    <cellStyle name="Porcentual 2 28 2" xfId="3584"/>
    <cellStyle name="Porcentual 2 28 3" xfId="3585"/>
    <cellStyle name="Porcentual 2 28 4" xfId="3586"/>
    <cellStyle name="Porcentual 2 29" xfId="3587"/>
    <cellStyle name="Porcentual 2 29 2" xfId="3588"/>
    <cellStyle name="Porcentual 2 29 3" xfId="3589"/>
    <cellStyle name="Porcentual 2 29 4" xfId="3590"/>
    <cellStyle name="Porcentual 2 3" xfId="3591"/>
    <cellStyle name="Porcentual 2 3 2" xfId="3592"/>
    <cellStyle name="Porcentual 2 3 3" xfId="3593"/>
    <cellStyle name="Porcentual 2 3 4" xfId="3594"/>
    <cellStyle name="Porcentual 2 30" xfId="3595"/>
    <cellStyle name="Porcentual 2 30 2" xfId="3596"/>
    <cellStyle name="Porcentual 2 30 3" xfId="3597"/>
    <cellStyle name="Porcentual 2 30 4" xfId="3598"/>
    <cellStyle name="Porcentual 2 31" xfId="3599"/>
    <cellStyle name="Porcentual 2 31 2" xfId="3600"/>
    <cellStyle name="Porcentual 2 31 3" xfId="3601"/>
    <cellStyle name="Porcentual 2 31 4" xfId="3602"/>
    <cellStyle name="Porcentual 2 32" xfId="3603"/>
    <cellStyle name="Porcentual 2 32 2" xfId="3604"/>
    <cellStyle name="Porcentual 2 32 3" xfId="3605"/>
    <cellStyle name="Porcentual 2 32 4" xfId="3606"/>
    <cellStyle name="Porcentual 2 33" xfId="3607"/>
    <cellStyle name="Porcentual 2 33 2" xfId="3608"/>
    <cellStyle name="Porcentual 2 33 3" xfId="3609"/>
    <cellStyle name="Porcentual 2 33 4" xfId="3610"/>
    <cellStyle name="Porcentual 2 34" xfId="3611"/>
    <cellStyle name="Porcentual 2 34 2" xfId="3612"/>
    <cellStyle name="Porcentual 2 34 3" xfId="3613"/>
    <cellStyle name="Porcentual 2 34 4" xfId="3614"/>
    <cellStyle name="Porcentual 2 35" xfId="3615"/>
    <cellStyle name="Porcentual 2 35 2" xfId="3616"/>
    <cellStyle name="Porcentual 2 35 3" xfId="3617"/>
    <cellStyle name="Porcentual 2 35 4" xfId="3618"/>
    <cellStyle name="Porcentual 2 36" xfId="3619"/>
    <cellStyle name="Porcentual 2 36 2" xfId="3620"/>
    <cellStyle name="Porcentual 2 36 3" xfId="3621"/>
    <cellStyle name="Porcentual 2 36 4" xfId="3622"/>
    <cellStyle name="Porcentual 2 37" xfId="3623"/>
    <cellStyle name="Porcentual 2 37 2" xfId="3624"/>
    <cellStyle name="Porcentual 2 37 3" xfId="3625"/>
    <cellStyle name="Porcentual 2 37 4" xfId="3626"/>
    <cellStyle name="Porcentual 2 38" xfId="3627"/>
    <cellStyle name="Porcentual 2 38 2" xfId="3628"/>
    <cellStyle name="Porcentual 2 38 3" xfId="3629"/>
    <cellStyle name="Porcentual 2 38 4" xfId="3630"/>
    <cellStyle name="Porcentual 2 39" xfId="3631"/>
    <cellStyle name="Porcentual 2 39 2" xfId="3632"/>
    <cellStyle name="Porcentual 2 39 3" xfId="3633"/>
    <cellStyle name="Porcentual 2 39 4" xfId="3634"/>
    <cellStyle name="Porcentual 2 4" xfId="3635"/>
    <cellStyle name="Porcentual 2 4 2" xfId="3636"/>
    <cellStyle name="Porcentual 2 4 3" xfId="3637"/>
    <cellStyle name="Porcentual 2 4 4" xfId="3638"/>
    <cellStyle name="Porcentual 2 40" xfId="3639"/>
    <cellStyle name="Porcentual 2 40 2" xfId="3640"/>
    <cellStyle name="Porcentual 2 40 3" xfId="3641"/>
    <cellStyle name="Porcentual 2 40 4" xfId="3642"/>
    <cellStyle name="Porcentual 2 5" xfId="3643"/>
    <cellStyle name="Porcentual 2 5 2" xfId="3644"/>
    <cellStyle name="Porcentual 2 5 3" xfId="3645"/>
    <cellStyle name="Porcentual 2 5 4" xfId="3646"/>
    <cellStyle name="Porcentual 2 6" xfId="3647"/>
    <cellStyle name="Porcentual 2 6 2" xfId="3648"/>
    <cellStyle name="Porcentual 2 6 3" xfId="3649"/>
    <cellStyle name="Porcentual 2 6 4" xfId="3650"/>
    <cellStyle name="Porcentual 2 7" xfId="3651"/>
    <cellStyle name="Porcentual 2 7 2" xfId="3652"/>
    <cellStyle name="Porcentual 2 7 3" xfId="3653"/>
    <cellStyle name="Porcentual 2 7 4" xfId="3654"/>
    <cellStyle name="Porcentual 2 8" xfId="3655"/>
    <cellStyle name="Porcentual 2 8 2" xfId="3656"/>
    <cellStyle name="Porcentual 2 8 3" xfId="3657"/>
    <cellStyle name="Porcentual 2 8 4" xfId="3658"/>
    <cellStyle name="Porcentual 2 9" xfId="3659"/>
    <cellStyle name="Porcentual 2 9 2" xfId="3660"/>
    <cellStyle name="Porcentual 2 9 3" xfId="3661"/>
    <cellStyle name="Porcentual 2 9 4" xfId="3662"/>
    <cellStyle name="Porcentual 3" xfId="3663"/>
    <cellStyle name="Porcentual 3 2" xfId="3664"/>
    <cellStyle name="Porcentual 3 3" xfId="3665"/>
    <cellStyle name="Porcentual 3 4" xfId="3666"/>
    <cellStyle name="Porcentual 4" xfId="3667"/>
    <cellStyle name="Porcentual 4 2" xfId="3668"/>
    <cellStyle name="Porcentual 4 2 2" xfId="3669"/>
    <cellStyle name="Porcentual 4 2 3" xfId="3670"/>
    <cellStyle name="Porcentual 4 2 4" xfId="3671"/>
    <cellStyle name="Porcentual 4 3" xfId="3672"/>
    <cellStyle name="Porcentual 4 4" xfId="3673"/>
    <cellStyle name="Porcentual 4 5" xfId="3674"/>
    <cellStyle name="Porcentual 5" xfId="3675"/>
    <cellStyle name="Porcentual 5 2" xfId="3676"/>
    <cellStyle name="Porcentual 5 3" xfId="3677"/>
    <cellStyle name="Porcentual 5 4" xfId="3678"/>
    <cellStyle name="Porcentual 6" xfId="3679"/>
    <cellStyle name="Porcentual 6 10" xfId="3680"/>
    <cellStyle name="Porcentual 6 2" xfId="3681"/>
    <cellStyle name="Porcentual 6 3" xfId="3682"/>
    <cellStyle name="Porcentual 6 4" xfId="3683"/>
    <cellStyle name="Porcentual 6 5" xfId="3684"/>
    <cellStyle name="Porcentual 6 6" xfId="3685"/>
    <cellStyle name="Porcentual 6 7" xfId="3686"/>
    <cellStyle name="Porcentual 6 8" xfId="3687"/>
    <cellStyle name="Porcentual 6 9" xfId="3688"/>
    <cellStyle name="Porcentual 7" xfId="3689"/>
    <cellStyle name="resaltado" xfId="3690"/>
    <cellStyle name="Salida 2" xfId="3691"/>
    <cellStyle name="Salida 3" xfId="3692"/>
    <cellStyle name="Salida 4" xfId="3693"/>
    <cellStyle name="Salida 5" xfId="3694"/>
    <cellStyle name="Salida 6" xfId="3695"/>
    <cellStyle name="Texto de advertencia 2" xfId="3696"/>
    <cellStyle name="Texto de advertencia 3" xfId="3697"/>
    <cellStyle name="Texto de advertencia 4" xfId="3698"/>
    <cellStyle name="Texto de advertencia 5" xfId="3699"/>
    <cellStyle name="Texto de advertencia 6" xfId="3700"/>
    <cellStyle name="Texto explicativo 2" xfId="3701"/>
    <cellStyle name="Texto explicativo 3" xfId="3702"/>
    <cellStyle name="Texto explicativo 4" xfId="3703"/>
    <cellStyle name="Texto explicativo 5" xfId="3704"/>
    <cellStyle name="Texto explicativo 6" xfId="3705"/>
    <cellStyle name="Title" xfId="3706"/>
    <cellStyle name="Título 1 2" xfId="3707"/>
    <cellStyle name="Título 1 3" xfId="3708"/>
    <cellStyle name="Título 1 4" xfId="3709"/>
    <cellStyle name="Título 1 5" xfId="3710"/>
    <cellStyle name="Título 1 6" xfId="3711"/>
    <cellStyle name="Título 2 2" xfId="3712"/>
    <cellStyle name="Título 2 3" xfId="3713"/>
    <cellStyle name="Título 2 4" xfId="3714"/>
    <cellStyle name="Título 2 5" xfId="3715"/>
    <cellStyle name="Título 2 6" xfId="3716"/>
    <cellStyle name="Título 3 2" xfId="3717"/>
    <cellStyle name="Título 3 3" xfId="3718"/>
    <cellStyle name="Título 3 4" xfId="3719"/>
    <cellStyle name="Título 3 5" xfId="3720"/>
    <cellStyle name="Título 3 6" xfId="3721"/>
    <cellStyle name="Título 4" xfId="3722"/>
    <cellStyle name="Título 5" xfId="3723"/>
    <cellStyle name="Título 6" xfId="3724"/>
    <cellStyle name="Título 7" xfId="3725"/>
    <cellStyle name="Título 8" xfId="3726"/>
    <cellStyle name="Total 2" xfId="3727"/>
    <cellStyle name="Total 3" xfId="3728"/>
    <cellStyle name="Total 4" xfId="3729"/>
    <cellStyle name="Total 5" xfId="3730"/>
    <cellStyle name="Total 6" xfId="3731"/>
    <cellStyle name="Warning Text" xfId="37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VALEN~1\AppData\Local\Temp\notesBAAA25\Users\1037579737\Documents\ZONE%204\PP%2009-10\MALLA%20VIAL\MALLA%20VIAL\PAVICOL\MSOFFICE\LICITAR\analisis%20del%20AIU\AI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MVALEN~1\AppData\Local\Temp\notesBAAA25\Users\1037579737\Documents\ZONE%204\PP%2009-10\MALLA%20VIAL\MALLA%20VIAL\HLOPEZA\GERONA\CANTIDADES%20REPOSICION\SUBCIRCUITO%207\REDES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1"/>
      <sheetName val="PU_(2)"/>
      <sheetName val="PROY_ORIGINAL3"/>
      <sheetName val="PU_(2)2"/>
      <sheetName val="PROY_ORIGINAL2"/>
      <sheetName val="PU_(2)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PROY_ORIGINAL5"/>
      <sheetName val="PU_(2)4"/>
      <sheetName val="PROY_ORIGINAL4"/>
      <sheetName val="PU_(2)3"/>
      <sheetName val="Seguim-16"/>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sheetData sheetId="19">
        <row r="2">
          <cell r="A2">
            <v>0</v>
          </cell>
        </row>
      </sheetData>
      <sheetData sheetId="20">
        <row r="2">
          <cell r="A2">
            <v>0</v>
          </cell>
        </row>
      </sheetData>
      <sheetData sheetId="21">
        <row r="2">
          <cell r="A2">
            <v>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efreshError="1"/>
      <sheetData sheetId="212" refreshError="1"/>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efreshError="1"/>
      <sheetData sheetId="219" refreshError="1"/>
      <sheetData sheetId="220"/>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row r="2">
          <cell r="A2">
            <v>0</v>
          </cell>
        </row>
      </sheetData>
      <sheetData sheetId="290">
        <row r="2">
          <cell r="A2">
            <v>0</v>
          </cell>
        </row>
      </sheetData>
      <sheetData sheetId="291">
        <row r="2">
          <cell r="A2">
            <v>0</v>
          </cell>
        </row>
      </sheetData>
      <sheetData sheetId="292"/>
      <sheetData sheetId="293">
        <row r="5">
          <cell r="B5" t="str">
            <v>T1</v>
          </cell>
        </row>
      </sheetData>
      <sheetData sheetId="294">
        <row r="2">
          <cell r="A2">
            <v>0</v>
          </cell>
        </row>
      </sheetData>
      <sheetData sheetId="295">
        <row r="2">
          <cell r="A2">
            <v>0</v>
          </cell>
        </row>
      </sheetData>
      <sheetData sheetId="296"/>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sheetData sheetId="305"/>
      <sheetData sheetId="306"/>
      <sheetData sheetId="307"/>
      <sheetData sheetId="308"/>
      <sheetData sheetId="309"/>
      <sheetData sheetId="310">
        <row r="2">
          <cell r="A2">
            <v>0</v>
          </cell>
        </row>
      </sheetData>
      <sheetData sheetId="311">
        <row r="2">
          <cell r="A2">
            <v>0</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sheetData sheetId="416"/>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row r="2">
          <cell r="A2">
            <v>0</v>
          </cell>
        </row>
      </sheetData>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sheetData sheetId="448">
        <row r="2">
          <cell r="A2">
            <v>0</v>
          </cell>
        </row>
      </sheetData>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row r="2">
          <cell r="A2">
            <v>0</v>
          </cell>
        </row>
      </sheetData>
      <sheetData sheetId="541">
        <row r="2">
          <cell r="A2">
            <v>0</v>
          </cell>
        </row>
      </sheetData>
      <sheetData sheetId="542">
        <row r="2">
          <cell r="A2">
            <v>0</v>
          </cell>
        </row>
      </sheetData>
      <sheetData sheetId="543"/>
      <sheetData sheetId="544">
        <row r="2">
          <cell r="A2">
            <v>0</v>
          </cell>
        </row>
      </sheetData>
      <sheetData sheetId="545">
        <row r="2">
          <cell r="A2">
            <v>0</v>
          </cell>
        </row>
      </sheetData>
      <sheetData sheetId="546">
        <row r="2">
          <cell r="A2">
            <v>0</v>
          </cell>
        </row>
      </sheetData>
      <sheetData sheetId="547"/>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sheetData sheetId="556">
        <row r="2">
          <cell r="A2">
            <v>0</v>
          </cell>
        </row>
      </sheetData>
      <sheetData sheetId="557">
        <row r="2">
          <cell r="A2">
            <v>0</v>
          </cell>
        </row>
      </sheetData>
      <sheetData sheetId="558">
        <row r="2">
          <cell r="A2">
            <v>0</v>
          </cell>
        </row>
      </sheetData>
      <sheetData sheetId="559"/>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sheetData sheetId="724"/>
      <sheetData sheetId="725"/>
      <sheetData sheetId="726"/>
      <sheetData sheetId="727"/>
      <sheetData sheetId="728"/>
      <sheetData sheetId="729"/>
      <sheetData sheetId="730"/>
      <sheetData sheetId="73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A2">
            <v>0</v>
          </cell>
        </row>
      </sheetData>
      <sheetData sheetId="793"/>
      <sheetData sheetId="794"/>
      <sheetData sheetId="795"/>
      <sheetData sheetId="796"/>
      <sheetData sheetId="797"/>
      <sheetData sheetId="798"/>
      <sheetData sheetId="799"/>
      <sheetData sheetId="800"/>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 sheetId="881"/>
      <sheetData sheetId="882"/>
      <sheetData sheetId="883">
        <row r="2">
          <cell r="A2">
            <v>0</v>
          </cell>
        </row>
      </sheetData>
      <sheetData sheetId="884"/>
      <sheetData sheetId="885"/>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sheetData sheetId="909">
        <row r="2">
          <cell r="A2">
            <v>0</v>
          </cell>
        </row>
      </sheetData>
      <sheetData sheetId="910">
        <row r="2">
          <cell r="A2">
            <v>0</v>
          </cell>
        </row>
      </sheetData>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Presupuesto correigio nora mo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s>
    <sheetDataSet>
      <sheetData sheetId="0"/>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_Renovación"/>
      <sheetName val="SUB_APU3"/>
      <sheetName val="Cantidades_de_Obra3"/>
      <sheetName val="SUB_APU2"/>
      <sheetName val="Cantidades_de_Obra2"/>
      <sheetName val="Itemes Renovación"/>
      <sheetName val="SUB_APU4"/>
      <sheetName val="Cantidades_de_Obra4"/>
      <sheetName val="SUB_APU5"/>
      <sheetName val="Cantidades_de_Obra5"/>
      <sheetName val="Jul-Ago"/>
      <sheetName val="May-Jun"/>
      <sheetName val="Sep-Oct"/>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sheetData sheetId="16" refreshError="1"/>
      <sheetData sheetId="17"/>
      <sheetData sheetId="18"/>
      <sheetData sheetId="19" refreshError="1"/>
      <sheetData sheetId="20" refreshError="1"/>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H46"/>
  <sheetViews>
    <sheetView tabSelected="1" view="pageBreakPreview" zoomScale="90" zoomScaleNormal="85" zoomScaleSheetLayoutView="90" workbookViewId="0">
      <selection activeCell="K11" sqref="K11"/>
    </sheetView>
  </sheetViews>
  <sheetFormatPr baseColWidth="10" defaultRowHeight="12.75"/>
  <cols>
    <col min="1" max="1" width="5.7109375" style="164" customWidth="1"/>
    <col min="2" max="2" width="49.28515625" style="218" customWidth="1"/>
    <col min="3" max="3" width="10" style="218" customWidth="1"/>
    <col min="4" max="4" width="11.28515625" style="218" customWidth="1"/>
    <col min="5" max="5" width="11.5703125" style="254" customWidth="1"/>
    <col min="6" max="6" width="12.85546875" style="269" customWidth="1"/>
    <col min="7" max="7" width="10.7109375" style="255" bestFit="1" customWidth="1"/>
    <col min="8" max="8" width="18.140625" style="279" customWidth="1"/>
    <col min="9" max="16384" width="11.42578125" style="218"/>
  </cols>
  <sheetData>
    <row r="1" spans="1:8" s="209" customFormat="1" ht="18">
      <c r="A1" s="319" t="s">
        <v>33</v>
      </c>
      <c r="B1" s="320"/>
      <c r="C1" s="320"/>
      <c r="D1" s="320"/>
      <c r="E1" s="320"/>
      <c r="F1" s="320"/>
      <c r="G1" s="320"/>
      <c r="H1" s="321"/>
    </row>
    <row r="2" spans="1:8" s="210" customFormat="1" ht="18">
      <c r="A2" s="322" t="s">
        <v>148</v>
      </c>
      <c r="B2" s="323"/>
      <c r="C2" s="323"/>
      <c r="D2" s="323"/>
      <c r="E2" s="323"/>
      <c r="F2" s="323"/>
      <c r="G2" s="323"/>
      <c r="H2" s="324"/>
    </row>
    <row r="3" spans="1:8" s="210" customFormat="1" ht="18">
      <c r="A3" s="325" t="s">
        <v>144</v>
      </c>
      <c r="B3" s="328"/>
      <c r="C3" s="328"/>
      <c r="D3" s="328"/>
      <c r="E3" s="328"/>
      <c r="F3" s="328"/>
      <c r="G3" s="328"/>
      <c r="H3" s="329"/>
    </row>
    <row r="4" spans="1:8" s="214" customFormat="1" ht="27" customHeight="1">
      <c r="A4" s="325" t="s">
        <v>146</v>
      </c>
      <c r="B4" s="326"/>
      <c r="C4" s="326"/>
      <c r="D4" s="326"/>
      <c r="E4" s="326"/>
      <c r="F4" s="326"/>
      <c r="G4" s="326"/>
      <c r="H4" s="327"/>
    </row>
    <row r="5" spans="1:8" s="214" customFormat="1" ht="44.25" customHeight="1">
      <c r="A5" s="325" t="s">
        <v>145</v>
      </c>
      <c r="B5" s="331"/>
      <c r="C5" s="331"/>
      <c r="D5" s="331"/>
      <c r="E5" s="331"/>
      <c r="F5" s="331"/>
      <c r="G5" s="331"/>
      <c r="H5" s="332"/>
    </row>
    <row r="6" spans="1:8" s="215" customFormat="1" ht="20.25" customHeight="1" thickBot="1">
      <c r="A6" s="335" t="s">
        <v>147</v>
      </c>
      <c r="B6" s="336"/>
      <c r="C6" s="336"/>
      <c r="D6" s="336"/>
      <c r="E6" s="336"/>
      <c r="F6" s="336"/>
      <c r="G6" s="336"/>
      <c r="H6" s="337"/>
    </row>
    <row r="7" spans="1:8" ht="44.25" customHeight="1">
      <c r="A7" s="132" t="s">
        <v>20</v>
      </c>
      <c r="B7" s="133" t="s">
        <v>93</v>
      </c>
      <c r="C7" s="134" t="s">
        <v>89</v>
      </c>
      <c r="D7" s="134" t="s">
        <v>90</v>
      </c>
      <c r="E7" s="217" t="s">
        <v>34</v>
      </c>
      <c r="F7" s="256" t="s">
        <v>91</v>
      </c>
      <c r="G7" s="135" t="s">
        <v>92</v>
      </c>
      <c r="H7" s="136" t="s">
        <v>35</v>
      </c>
    </row>
    <row r="8" spans="1:8" ht="20.25" customHeight="1">
      <c r="A8" s="165" t="s">
        <v>21</v>
      </c>
      <c r="B8" s="176" t="s">
        <v>22</v>
      </c>
      <c r="C8" s="220"/>
      <c r="D8" s="220"/>
      <c r="E8" s="221"/>
      <c r="F8" s="257"/>
      <c r="G8" s="222"/>
      <c r="H8" s="270"/>
    </row>
    <row r="9" spans="1:8" ht="18" customHeight="1">
      <c r="A9" s="166">
        <v>1</v>
      </c>
      <c r="B9" s="167" t="s">
        <v>23</v>
      </c>
      <c r="C9" s="223"/>
      <c r="D9" s="223"/>
      <c r="E9" s="224"/>
      <c r="F9" s="258"/>
      <c r="G9" s="225"/>
      <c r="H9" s="271"/>
    </row>
    <row r="10" spans="1:8" s="164" customFormat="1" ht="23.25" customHeight="1">
      <c r="A10" s="177" t="s">
        <v>99</v>
      </c>
      <c r="B10" s="180" t="s">
        <v>101</v>
      </c>
      <c r="C10" s="169" t="s">
        <v>94</v>
      </c>
      <c r="D10" s="168">
        <v>1</v>
      </c>
      <c r="E10" s="174"/>
      <c r="F10" s="259">
        <v>0.2</v>
      </c>
      <c r="G10" s="171"/>
      <c r="H10" s="272"/>
    </row>
    <row r="11" spans="1:8" s="164" customFormat="1" ht="21" customHeight="1">
      <c r="A11" s="177" t="s">
        <v>100</v>
      </c>
      <c r="B11" s="180" t="s">
        <v>122</v>
      </c>
      <c r="C11" s="169" t="s">
        <v>94</v>
      </c>
      <c r="D11" s="168">
        <v>1</v>
      </c>
      <c r="E11" s="174"/>
      <c r="F11" s="260">
        <v>1</v>
      </c>
      <c r="G11" s="171"/>
      <c r="H11" s="272"/>
    </row>
    <row r="12" spans="1:8" s="164" customFormat="1" ht="20.25" customHeight="1">
      <c r="A12" s="177" t="s">
        <v>141</v>
      </c>
      <c r="B12" s="180" t="s">
        <v>143</v>
      </c>
      <c r="C12" s="169" t="s">
        <v>94</v>
      </c>
      <c r="D12" s="168">
        <v>1</v>
      </c>
      <c r="E12" s="174"/>
      <c r="F12" s="260">
        <v>1</v>
      </c>
      <c r="G12" s="171"/>
      <c r="H12" s="272"/>
    </row>
    <row r="13" spans="1:8" s="164" customFormat="1" ht="23.25" customHeight="1" thickBot="1">
      <c r="A13" s="177" t="s">
        <v>142</v>
      </c>
      <c r="B13" s="180" t="s">
        <v>127</v>
      </c>
      <c r="C13" s="169" t="s">
        <v>94</v>
      </c>
      <c r="D13" s="168">
        <v>1</v>
      </c>
      <c r="E13" s="174"/>
      <c r="F13" s="260">
        <v>1</v>
      </c>
      <c r="G13" s="171"/>
      <c r="H13" s="272"/>
    </row>
    <row r="14" spans="1:8" s="164" customFormat="1" ht="23.25" customHeight="1" thickBot="1">
      <c r="A14" s="162"/>
      <c r="B14" s="173" t="s">
        <v>24</v>
      </c>
      <c r="C14" s="226"/>
      <c r="D14" s="227"/>
      <c r="E14" s="228"/>
      <c r="F14" s="261"/>
      <c r="G14" s="229"/>
      <c r="H14" s="274"/>
    </row>
    <row r="15" spans="1:8" ht="17.25" customHeight="1" thickBot="1">
      <c r="A15" s="162"/>
      <c r="B15" s="2" t="s">
        <v>96</v>
      </c>
      <c r="C15" s="226"/>
      <c r="D15" s="227"/>
      <c r="E15" s="228"/>
      <c r="F15" s="262"/>
      <c r="G15" s="194"/>
      <c r="H15" s="230"/>
    </row>
    <row r="16" spans="1:8" ht="17.25" customHeight="1" thickBot="1">
      <c r="A16" s="177"/>
      <c r="B16" s="178" t="s">
        <v>25</v>
      </c>
      <c r="C16" s="169"/>
      <c r="D16" s="168"/>
      <c r="E16" s="170"/>
      <c r="F16" s="260"/>
      <c r="G16" s="193"/>
      <c r="H16" s="274"/>
    </row>
    <row r="17" spans="1:8" ht="21" customHeight="1">
      <c r="A17" s="166">
        <v>2</v>
      </c>
      <c r="B17" s="167" t="s">
        <v>102</v>
      </c>
      <c r="C17" s="223"/>
      <c r="D17" s="223"/>
      <c r="E17" s="224"/>
      <c r="F17" s="258"/>
      <c r="G17" s="225"/>
      <c r="H17" s="271"/>
    </row>
    <row r="18" spans="1:8" s="231" customFormat="1" ht="21" customHeight="1" thickBot="1">
      <c r="A18" s="177" t="s">
        <v>103</v>
      </c>
      <c r="B18" s="286" t="s">
        <v>116</v>
      </c>
      <c r="C18" s="287" t="s">
        <v>107</v>
      </c>
      <c r="D18" s="168"/>
      <c r="E18" s="174"/>
      <c r="F18" s="260"/>
      <c r="G18" s="171"/>
      <c r="H18" s="288"/>
    </row>
    <row r="19" spans="1:8" s="164" customFormat="1" ht="15.75" thickBot="1">
      <c r="A19" s="162"/>
      <c r="B19" s="1" t="s">
        <v>26</v>
      </c>
      <c r="C19" s="232"/>
      <c r="D19" s="232"/>
      <c r="E19" s="233"/>
      <c r="F19" s="263"/>
      <c r="G19" s="234"/>
      <c r="H19" s="274"/>
    </row>
    <row r="20" spans="1:8" ht="15.75" customHeight="1">
      <c r="A20" s="163" t="s">
        <v>27</v>
      </c>
      <c r="B20" s="3" t="s">
        <v>28</v>
      </c>
      <c r="C20" s="235"/>
      <c r="D20" s="235"/>
      <c r="E20" s="236"/>
      <c r="F20" s="264"/>
      <c r="G20" s="237"/>
      <c r="H20" s="275"/>
    </row>
    <row r="21" spans="1:8" ht="18.75" customHeight="1">
      <c r="A21" s="186">
        <v>3</v>
      </c>
      <c r="B21" s="1" t="s">
        <v>97</v>
      </c>
      <c r="C21" s="232"/>
      <c r="D21" s="232"/>
      <c r="E21" s="233"/>
      <c r="F21" s="263"/>
      <c r="G21" s="234"/>
      <c r="H21" s="276"/>
    </row>
    <row r="22" spans="1:8" ht="25.5">
      <c r="A22" s="162" t="s">
        <v>104</v>
      </c>
      <c r="B22" s="180" t="s">
        <v>132</v>
      </c>
      <c r="C22" s="169" t="s">
        <v>95</v>
      </c>
      <c r="D22" s="169">
        <v>1</v>
      </c>
      <c r="E22" s="175"/>
      <c r="F22" s="259"/>
      <c r="G22" s="172"/>
      <c r="H22" s="273"/>
    </row>
    <row r="23" spans="1:8" ht="25.5">
      <c r="A23" s="168">
        <v>3.2</v>
      </c>
      <c r="B23" s="180" t="s">
        <v>140</v>
      </c>
      <c r="C23" s="227" t="s">
        <v>95</v>
      </c>
      <c r="D23" s="316">
        <v>1</v>
      </c>
      <c r="E23" s="175"/>
      <c r="F23" s="259"/>
      <c r="G23" s="172"/>
      <c r="H23" s="273"/>
    </row>
    <row r="24" spans="1:8" s="164" customFormat="1" ht="39" customHeight="1">
      <c r="A24" s="162">
        <v>3.2</v>
      </c>
      <c r="B24" s="180" t="s">
        <v>133</v>
      </c>
      <c r="C24" s="169" t="s">
        <v>95</v>
      </c>
      <c r="D24" s="169">
        <v>1</v>
      </c>
      <c r="E24" s="174"/>
      <c r="F24" s="259"/>
      <c r="G24" s="172"/>
      <c r="H24" s="273"/>
    </row>
    <row r="25" spans="1:8" s="164" customFormat="1" ht="38.25">
      <c r="A25" s="162">
        <v>3.3</v>
      </c>
      <c r="B25" s="307" t="s">
        <v>134</v>
      </c>
      <c r="C25" s="169" t="s">
        <v>95</v>
      </c>
      <c r="D25" s="169">
        <v>1</v>
      </c>
      <c r="E25" s="174"/>
      <c r="F25" s="259"/>
      <c r="G25" s="172"/>
      <c r="H25" s="273"/>
    </row>
    <row r="26" spans="1:8" s="164" customFormat="1" ht="45.75" customHeight="1">
      <c r="A26" s="162">
        <v>3.4</v>
      </c>
      <c r="B26" s="307" t="s">
        <v>119</v>
      </c>
      <c r="C26" s="169" t="s">
        <v>95</v>
      </c>
      <c r="D26" s="169">
        <v>1</v>
      </c>
      <c r="E26" s="175"/>
      <c r="F26" s="259"/>
      <c r="G26" s="172"/>
      <c r="H26" s="273"/>
    </row>
    <row r="27" spans="1:8" s="164" customFormat="1" ht="35.25" customHeight="1">
      <c r="A27" s="162">
        <v>3.5</v>
      </c>
      <c r="B27" s="307" t="s">
        <v>135</v>
      </c>
      <c r="C27" s="169" t="s">
        <v>95</v>
      </c>
      <c r="D27" s="169">
        <v>1</v>
      </c>
      <c r="E27" s="175"/>
      <c r="F27" s="259"/>
      <c r="G27" s="172"/>
      <c r="H27" s="273"/>
    </row>
    <row r="28" spans="1:8" s="164" customFormat="1" ht="33" customHeight="1" thickBot="1">
      <c r="A28" s="199">
        <v>4</v>
      </c>
      <c r="B28" s="180" t="s">
        <v>136</v>
      </c>
      <c r="C28" s="287" t="s">
        <v>107</v>
      </c>
      <c r="D28" s="169">
        <v>1</v>
      </c>
      <c r="E28" s="175"/>
      <c r="F28" s="259"/>
      <c r="G28" s="185"/>
      <c r="H28" s="289"/>
    </row>
    <row r="29" spans="1:8" s="164" customFormat="1" ht="15.75" thickBot="1">
      <c r="A29" s="162"/>
      <c r="B29" s="1" t="s">
        <v>29</v>
      </c>
      <c r="C29" s="239"/>
      <c r="D29" s="239"/>
      <c r="E29" s="240"/>
      <c r="F29" s="265"/>
      <c r="G29" s="241"/>
      <c r="H29" s="274"/>
    </row>
    <row r="30" spans="1:8" s="164" customFormat="1" ht="15.75" thickBot="1">
      <c r="A30" s="162"/>
      <c r="B30" s="1" t="s">
        <v>30</v>
      </c>
      <c r="C30" s="239"/>
      <c r="D30" s="239"/>
      <c r="E30" s="240"/>
      <c r="F30" s="265"/>
      <c r="G30" s="243"/>
      <c r="H30" s="274"/>
    </row>
    <row r="31" spans="1:8" s="164" customFormat="1" ht="15.75" thickBot="1">
      <c r="A31" s="162"/>
      <c r="B31" s="1" t="s">
        <v>124</v>
      </c>
      <c r="C31" s="239"/>
      <c r="D31" s="239"/>
      <c r="E31" s="240"/>
      <c r="F31" s="265"/>
      <c r="G31" s="241"/>
      <c r="H31" s="274"/>
    </row>
    <row r="32" spans="1:8" ht="15.75" thickBot="1">
      <c r="A32" s="200"/>
      <c r="B32" s="201" t="s">
        <v>31</v>
      </c>
      <c r="C32" s="246"/>
      <c r="D32" s="246"/>
      <c r="E32" s="247"/>
      <c r="F32" s="266"/>
      <c r="G32" s="248"/>
      <c r="H32" s="274"/>
    </row>
    <row r="33" spans="1:8" ht="17.25" customHeight="1">
      <c r="A33" s="191"/>
      <c r="B33" s="192"/>
      <c r="C33" s="250"/>
      <c r="D33" s="250"/>
      <c r="E33" s="251"/>
      <c r="F33" s="267"/>
      <c r="G33" s="252"/>
      <c r="H33" s="277"/>
    </row>
    <row r="34" spans="1:8" s="231" customFormat="1" ht="18.75" customHeight="1">
      <c r="A34" s="330" t="s">
        <v>32</v>
      </c>
      <c r="B34" s="330"/>
      <c r="C34" s="330"/>
      <c r="D34" s="330"/>
      <c r="E34" s="330"/>
      <c r="F34" s="330"/>
      <c r="G34" s="330"/>
      <c r="H34" s="330"/>
    </row>
    <row r="35" spans="1:8" s="231" customFormat="1" ht="14.25">
      <c r="A35" s="334" t="s">
        <v>105</v>
      </c>
      <c r="B35" s="334"/>
      <c r="C35" s="334"/>
      <c r="D35" s="334"/>
      <c r="E35" s="334"/>
      <c r="F35" s="334"/>
      <c r="G35" s="334"/>
      <c r="H35" s="334"/>
    </row>
    <row r="36" spans="1:8" s="231" customFormat="1" ht="14.25">
      <c r="A36" s="334" t="s">
        <v>106</v>
      </c>
      <c r="B36" s="334"/>
      <c r="C36" s="334"/>
      <c r="D36" s="334"/>
      <c r="E36" s="334"/>
      <c r="F36" s="334"/>
      <c r="G36" s="334"/>
      <c r="H36" s="334"/>
    </row>
    <row r="37" spans="1:8" ht="14.25">
      <c r="A37" s="333" t="s">
        <v>120</v>
      </c>
      <c r="B37" s="333"/>
      <c r="C37" s="333"/>
      <c r="D37" s="333"/>
      <c r="E37" s="333"/>
      <c r="F37" s="333"/>
      <c r="G37" s="333"/>
      <c r="H37" s="333"/>
    </row>
    <row r="38" spans="1:8" ht="14.25">
      <c r="A38" s="333" t="s">
        <v>121</v>
      </c>
      <c r="B38" s="333"/>
      <c r="C38" s="333"/>
      <c r="D38" s="333"/>
      <c r="E38" s="333"/>
      <c r="F38" s="333"/>
      <c r="G38" s="333"/>
      <c r="H38" s="333"/>
    </row>
    <row r="39" spans="1:8" ht="55.5" customHeight="1">
      <c r="A39" s="202"/>
      <c r="B39" s="204"/>
      <c r="C39" s="203"/>
      <c r="D39" s="205"/>
      <c r="E39" s="268"/>
      <c r="F39" s="206"/>
      <c r="G39" s="278"/>
      <c r="H39" s="218"/>
    </row>
    <row r="40" spans="1:8" s="138" customFormat="1" ht="14.25">
      <c r="A40" s="164"/>
      <c r="B40" s="318"/>
      <c r="C40" s="218"/>
      <c r="D40" s="218"/>
      <c r="E40" s="254"/>
      <c r="F40" s="208"/>
      <c r="G40" s="255"/>
      <c r="H40" s="279"/>
    </row>
    <row r="41" spans="1:8" ht="14.25">
      <c r="B41" s="207"/>
    </row>
    <row r="42" spans="1:8" ht="14.25">
      <c r="B42" s="207"/>
    </row>
    <row r="43" spans="1:8">
      <c r="B43" s="253"/>
    </row>
    <row r="44" spans="1:8" ht="14.25">
      <c r="B44" s="208"/>
    </row>
    <row r="46" spans="1:8" ht="14.25">
      <c r="B46" s="146"/>
    </row>
  </sheetData>
  <protectedRanges>
    <protectedRange sqref="E8:E9 E29:E33 H8:H33" name="Rango1_5"/>
    <protectedRange sqref="H34:H38 E34:E38" name="Rango1_1_1_1"/>
    <protectedRange sqref="E14:E22 E24" name="Rango1_3_2"/>
    <protectedRange sqref="E25:E28" name="Rango1_2_1_1"/>
    <protectedRange sqref="E10:E13" name="Rango1_3_2_1"/>
    <protectedRange sqref="E23" name="Rango1_3_2_1_1"/>
  </protectedRanges>
  <mergeCells count="11">
    <mergeCell ref="A38:H38"/>
    <mergeCell ref="A35:H35"/>
    <mergeCell ref="A36:H36"/>
    <mergeCell ref="A37:H37"/>
    <mergeCell ref="A6:H6"/>
    <mergeCell ref="A1:H1"/>
    <mergeCell ref="A2:H2"/>
    <mergeCell ref="A4:H4"/>
    <mergeCell ref="A3:H3"/>
    <mergeCell ref="A34:H34"/>
    <mergeCell ref="A5:H5"/>
  </mergeCells>
  <printOptions horizontalCentered="1" verticalCentered="1"/>
  <pageMargins left="0.78740157480314965" right="0.78740157480314965" top="0.35433070866141736" bottom="0.35433070866141736" header="0" footer="0"/>
  <pageSetup scale="65" orientation="portrait" r:id="rId1"/>
  <headerFooter alignWithMargins="0">
    <oddFooter>&amp;C&amp;P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48"/>
  <sheetViews>
    <sheetView view="pageBreakPreview" topLeftCell="A13" zoomScale="90" zoomScaleNormal="85" zoomScaleSheetLayoutView="90" workbookViewId="0">
      <selection activeCell="G16" sqref="G16"/>
    </sheetView>
  </sheetViews>
  <sheetFormatPr baseColWidth="10" defaultRowHeight="12.75"/>
  <cols>
    <col min="1" max="1" width="5.7109375" style="164" customWidth="1"/>
    <col min="2" max="2" width="49.28515625" style="218" customWidth="1"/>
    <col min="3" max="3" width="10" style="218" customWidth="1"/>
    <col min="4" max="4" width="11.28515625" style="218" customWidth="1"/>
    <col min="5" max="5" width="11.5703125" style="254" customWidth="1"/>
    <col min="6" max="6" width="12.85546875" style="269" customWidth="1"/>
    <col min="7" max="7" width="10.7109375" style="255" bestFit="1" customWidth="1"/>
    <col min="8" max="8" width="18.140625" style="279" customWidth="1"/>
    <col min="9" max="9" width="19.42578125" style="218" bestFit="1" customWidth="1"/>
    <col min="10" max="10" width="16.5703125" style="218" bestFit="1" customWidth="1"/>
    <col min="11" max="11" width="3.85546875" style="218" customWidth="1"/>
    <col min="12" max="12" width="16" style="218" bestFit="1" customWidth="1"/>
    <col min="13" max="13" width="21.7109375" style="218" bestFit="1" customWidth="1"/>
    <col min="14" max="14" width="21.5703125" style="218" customWidth="1"/>
    <col min="15" max="15" width="20.28515625" style="218" customWidth="1"/>
    <col min="16" max="16384" width="11.42578125" style="218"/>
  </cols>
  <sheetData>
    <row r="1" spans="1:16" s="209" customFormat="1" ht="18">
      <c r="A1" s="319" t="s">
        <v>33</v>
      </c>
      <c r="B1" s="320"/>
      <c r="C1" s="320"/>
      <c r="D1" s="320"/>
      <c r="E1" s="320"/>
      <c r="F1" s="320"/>
      <c r="G1" s="320"/>
      <c r="H1" s="321"/>
    </row>
    <row r="2" spans="1:16" s="210" customFormat="1" ht="18">
      <c r="A2" s="322" t="s">
        <v>123</v>
      </c>
      <c r="B2" s="323"/>
      <c r="C2" s="323"/>
      <c r="D2" s="323"/>
      <c r="E2" s="323"/>
      <c r="F2" s="323"/>
      <c r="G2" s="323"/>
      <c r="H2" s="324"/>
      <c r="N2" s="211"/>
      <c r="O2" s="211"/>
      <c r="P2" s="211"/>
    </row>
    <row r="3" spans="1:16" s="210" customFormat="1" ht="18">
      <c r="A3" s="325" t="s">
        <v>128</v>
      </c>
      <c r="B3" s="328"/>
      <c r="C3" s="328"/>
      <c r="D3" s="328"/>
      <c r="E3" s="328"/>
      <c r="F3" s="328"/>
      <c r="G3" s="328"/>
      <c r="H3" s="329"/>
      <c r="N3" s="211"/>
      <c r="O3" s="211"/>
      <c r="P3" s="211"/>
    </row>
    <row r="4" spans="1:16" s="214" customFormat="1" ht="35.25" customHeight="1">
      <c r="A4" s="325" t="s">
        <v>130</v>
      </c>
      <c r="B4" s="326"/>
      <c r="C4" s="326"/>
      <c r="D4" s="326"/>
      <c r="E4" s="326"/>
      <c r="F4" s="326"/>
      <c r="G4" s="326"/>
      <c r="H4" s="327"/>
      <c r="I4" s="212"/>
      <c r="J4" s="213"/>
      <c r="K4" s="213"/>
      <c r="L4" s="213"/>
      <c r="M4" s="213"/>
      <c r="N4" s="213"/>
      <c r="O4" s="213"/>
      <c r="P4" s="213"/>
    </row>
    <row r="5" spans="1:16" s="214" customFormat="1" ht="44.25" customHeight="1">
      <c r="A5" s="325" t="s">
        <v>131</v>
      </c>
      <c r="B5" s="331"/>
      <c r="C5" s="331"/>
      <c r="D5" s="331"/>
      <c r="E5" s="331"/>
      <c r="F5" s="331"/>
      <c r="G5" s="331"/>
      <c r="H5" s="332"/>
      <c r="I5" s="212"/>
      <c r="J5" s="213"/>
      <c r="K5" s="213"/>
      <c r="L5" s="213"/>
      <c r="M5" s="213"/>
      <c r="N5" s="213"/>
      <c r="O5" s="213"/>
      <c r="P5" s="213"/>
    </row>
    <row r="6" spans="1:16" s="215" customFormat="1" ht="20.25" customHeight="1" thickBot="1">
      <c r="A6" s="335" t="s">
        <v>19</v>
      </c>
      <c r="B6" s="336"/>
      <c r="C6" s="336"/>
      <c r="D6" s="336"/>
      <c r="E6" s="336"/>
      <c r="F6" s="336"/>
      <c r="G6" s="336"/>
      <c r="H6" s="337"/>
      <c r="N6" s="216"/>
      <c r="O6" s="216"/>
      <c r="P6" s="216"/>
    </row>
    <row r="7" spans="1:16" ht="44.25" customHeight="1">
      <c r="A7" s="132" t="s">
        <v>20</v>
      </c>
      <c r="B7" s="133" t="s">
        <v>93</v>
      </c>
      <c r="C7" s="134" t="s">
        <v>89</v>
      </c>
      <c r="D7" s="134" t="s">
        <v>90</v>
      </c>
      <c r="E7" s="217" t="s">
        <v>34</v>
      </c>
      <c r="F7" s="256" t="s">
        <v>91</v>
      </c>
      <c r="G7" s="135" t="s">
        <v>92</v>
      </c>
      <c r="H7" s="136" t="s">
        <v>35</v>
      </c>
      <c r="N7" s="219"/>
      <c r="O7" s="219"/>
      <c r="P7" s="219"/>
    </row>
    <row r="8" spans="1:16" ht="20.25" customHeight="1">
      <c r="A8" s="165" t="s">
        <v>21</v>
      </c>
      <c r="B8" s="176" t="s">
        <v>22</v>
      </c>
      <c r="C8" s="220"/>
      <c r="D8" s="220"/>
      <c r="E8" s="221"/>
      <c r="F8" s="257"/>
      <c r="G8" s="222"/>
      <c r="H8" s="270"/>
    </row>
    <row r="9" spans="1:16" ht="18" customHeight="1">
      <c r="A9" s="166">
        <v>1</v>
      </c>
      <c r="B9" s="167" t="s">
        <v>23</v>
      </c>
      <c r="C9" s="223"/>
      <c r="D9" s="223"/>
      <c r="E9" s="224"/>
      <c r="F9" s="258"/>
      <c r="G9" s="225"/>
      <c r="H9" s="271"/>
      <c r="M9" s="299" t="e">
        <f>+#REF!</f>
        <v>#REF!</v>
      </c>
      <c r="N9" s="300" t="e">
        <f>+#REF!</f>
        <v>#REF!</v>
      </c>
      <c r="O9" s="300" t="e">
        <f>+N9*0.08</f>
        <v>#REF!</v>
      </c>
      <c r="P9" s="304" t="e">
        <f>+O9/N9</f>
        <v>#REF!</v>
      </c>
    </row>
    <row r="10" spans="1:16" s="164" customFormat="1" ht="23.25" customHeight="1">
      <c r="A10" s="177" t="s">
        <v>99</v>
      </c>
      <c r="B10" s="180" t="s">
        <v>101</v>
      </c>
      <c r="C10" s="169" t="s">
        <v>94</v>
      </c>
      <c r="D10" s="168">
        <v>1</v>
      </c>
      <c r="E10" s="174">
        <v>5698864</v>
      </c>
      <c r="F10" s="260">
        <v>0.2</v>
      </c>
      <c r="G10" s="171">
        <v>6</v>
      </c>
      <c r="H10" s="272">
        <f>+E10*F10*G10*D10</f>
        <v>6838636.8000000007</v>
      </c>
      <c r="I10" s="312">
        <f>+SUM(H10:H12)*G15+H18+H29+H31</f>
        <v>145261243.24399999</v>
      </c>
      <c r="L10" s="218"/>
      <c r="M10" s="299" t="e">
        <f>+#REF!</f>
        <v>#REF!</v>
      </c>
      <c r="N10" s="301" t="e">
        <f>+#REF!</f>
        <v>#REF!</v>
      </c>
      <c r="O10" s="301" t="e">
        <f>+N10*0.02</f>
        <v>#REF!</v>
      </c>
      <c r="P10" s="304" t="e">
        <f>+O10/N10</f>
        <v>#REF!</v>
      </c>
    </row>
    <row r="11" spans="1:16" s="164" customFormat="1" ht="21" customHeight="1">
      <c r="A11" s="177" t="s">
        <v>100</v>
      </c>
      <c r="B11" s="180" t="s">
        <v>122</v>
      </c>
      <c r="C11" s="169" t="s">
        <v>94</v>
      </c>
      <c r="D11" s="168">
        <v>1</v>
      </c>
      <c r="E11" s="174">
        <v>4673757</v>
      </c>
      <c r="F11" s="260">
        <v>1</v>
      </c>
      <c r="G11" s="171">
        <v>6</v>
      </c>
      <c r="H11" s="272">
        <f t="shared" ref="H11:H13" si="0">+E11*F11*G11*D11</f>
        <v>28042542</v>
      </c>
      <c r="I11" s="310" t="e">
        <f>+ROUND(I10/N9,9)</f>
        <v>#REF!</v>
      </c>
      <c r="L11" s="218"/>
      <c r="M11" s="299" t="e">
        <f>+#REF!</f>
        <v>#REF!</v>
      </c>
      <c r="N11" s="301" t="e">
        <f>+N10+N9</f>
        <v>#REF!</v>
      </c>
      <c r="O11" s="302" t="e">
        <f>+O10+O9</f>
        <v>#REF!</v>
      </c>
      <c r="P11" s="303"/>
    </row>
    <row r="12" spans="1:16" s="164" customFormat="1" ht="20.25" customHeight="1">
      <c r="A12" s="177">
        <v>1.3</v>
      </c>
      <c r="B12" s="180" t="s">
        <v>139</v>
      </c>
      <c r="C12" s="169" t="s">
        <v>94</v>
      </c>
      <c r="D12" s="168">
        <v>1</v>
      </c>
      <c r="E12" s="174">
        <v>2279546</v>
      </c>
      <c r="F12" s="260">
        <v>1</v>
      </c>
      <c r="G12" s="171">
        <v>6</v>
      </c>
      <c r="H12" s="272">
        <f t="shared" si="0"/>
        <v>13677276</v>
      </c>
      <c r="L12" s="218"/>
      <c r="M12" s="298"/>
      <c r="N12" s="298"/>
    </row>
    <row r="13" spans="1:16" s="164" customFormat="1" ht="23.25" customHeight="1" thickBot="1">
      <c r="A13" s="177">
        <v>1.4</v>
      </c>
      <c r="B13" s="180" t="s">
        <v>127</v>
      </c>
      <c r="C13" s="169" t="s">
        <v>94</v>
      </c>
      <c r="D13" s="168">
        <v>1</v>
      </c>
      <c r="E13" s="174">
        <v>2279546</v>
      </c>
      <c r="F13" s="260">
        <v>1</v>
      </c>
      <c r="G13" s="171">
        <v>2</v>
      </c>
      <c r="H13" s="272">
        <f t="shared" si="0"/>
        <v>4559092</v>
      </c>
      <c r="I13" s="311">
        <f>+H13*G15</f>
        <v>9254956.7599999998</v>
      </c>
      <c r="L13" s="218"/>
      <c r="M13" s="298"/>
      <c r="N13" s="306">
        <f>+H32</f>
        <v>154516200</v>
      </c>
      <c r="O13" s="306" t="e">
        <f>+O11-N13</f>
        <v>#REF!</v>
      </c>
    </row>
    <row r="14" spans="1:16" s="164" customFormat="1" ht="23.25" customHeight="1" thickBot="1">
      <c r="A14" s="162"/>
      <c r="B14" s="173" t="s">
        <v>24</v>
      </c>
      <c r="C14" s="226"/>
      <c r="D14" s="227"/>
      <c r="E14" s="228"/>
      <c r="F14" s="261"/>
      <c r="G14" s="229"/>
      <c r="H14" s="274">
        <f>SUM(H10:H13)</f>
        <v>53117546.799999997</v>
      </c>
      <c r="I14" s="308" t="e">
        <f>+ROUND(I13/N10,9)</f>
        <v>#REF!</v>
      </c>
      <c r="J14" s="305" t="e">
        <f>+H13/N10</f>
        <v>#REF!</v>
      </c>
      <c r="L14" s="218"/>
      <c r="M14" s="298"/>
      <c r="O14" s="303" t="e">
        <f>+N13/N11</f>
        <v>#REF!</v>
      </c>
    </row>
    <row r="15" spans="1:16" ht="17.25" customHeight="1" thickBot="1">
      <c r="A15" s="162"/>
      <c r="B15" s="2" t="s">
        <v>96</v>
      </c>
      <c r="C15" s="226"/>
      <c r="D15" s="227"/>
      <c r="E15" s="228"/>
      <c r="F15" s="262"/>
      <c r="G15" s="194">
        <v>2.0299999999999998</v>
      </c>
      <c r="H15" s="230"/>
      <c r="M15" s="314">
        <v>154516200</v>
      </c>
    </row>
    <row r="16" spans="1:16" ht="17.25" customHeight="1" thickBot="1">
      <c r="A16" s="177"/>
      <c r="B16" s="178" t="s">
        <v>25</v>
      </c>
      <c r="C16" s="169"/>
      <c r="D16" s="168"/>
      <c r="E16" s="170"/>
      <c r="F16" s="260"/>
      <c r="G16" s="193"/>
      <c r="H16" s="274">
        <f>ROUND(((H14)*G15),0)</f>
        <v>107828620</v>
      </c>
    </row>
    <row r="17" spans="1:15" ht="21" customHeight="1">
      <c r="A17" s="166">
        <v>2</v>
      </c>
      <c r="B17" s="167" t="s">
        <v>102</v>
      </c>
      <c r="C17" s="223"/>
      <c r="D17" s="223"/>
      <c r="E17" s="224"/>
      <c r="F17" s="258"/>
      <c r="G17" s="225"/>
      <c r="H17" s="271"/>
      <c r="J17" s="295">
        <v>355000</v>
      </c>
      <c r="M17" s="315">
        <f>+H32-M15</f>
        <v>0</v>
      </c>
    </row>
    <row r="18" spans="1:15" s="231" customFormat="1" ht="21" customHeight="1" thickBot="1">
      <c r="A18" s="177" t="s">
        <v>103</v>
      </c>
      <c r="B18" s="286" t="s">
        <v>116</v>
      </c>
      <c r="C18" s="287" t="s">
        <v>107</v>
      </c>
      <c r="D18" s="168"/>
      <c r="E18" s="174"/>
      <c r="F18" s="260"/>
      <c r="G18" s="171"/>
      <c r="H18" s="288">
        <f>+J18</f>
        <v>10756500</v>
      </c>
      <c r="J18" s="296">
        <f>(5*J17*G10)+(J17*0.05*G10)</f>
        <v>10756500</v>
      </c>
    </row>
    <row r="19" spans="1:15" s="164" customFormat="1" ht="15.75" thickBot="1">
      <c r="A19" s="162"/>
      <c r="B19" s="1" t="s">
        <v>26</v>
      </c>
      <c r="C19" s="232"/>
      <c r="D19" s="232"/>
      <c r="E19" s="233"/>
      <c r="F19" s="263"/>
      <c r="G19" s="234"/>
      <c r="H19" s="274">
        <f>SUM(H16:H18)</f>
        <v>118585120</v>
      </c>
      <c r="J19" s="297"/>
    </row>
    <row r="20" spans="1:15" ht="15.75" customHeight="1">
      <c r="A20" s="163" t="s">
        <v>27</v>
      </c>
      <c r="B20" s="3" t="s">
        <v>28</v>
      </c>
      <c r="C20" s="235"/>
      <c r="D20" s="235"/>
      <c r="E20" s="236"/>
      <c r="F20" s="264"/>
      <c r="G20" s="237"/>
      <c r="H20" s="275"/>
    </row>
    <row r="21" spans="1:15" ht="18.75" customHeight="1">
      <c r="A21" s="186">
        <v>3</v>
      </c>
      <c r="B21" s="1" t="s">
        <v>97</v>
      </c>
      <c r="C21" s="232"/>
      <c r="D21" s="232"/>
      <c r="E21" s="233"/>
      <c r="F21" s="263"/>
      <c r="G21" s="234"/>
      <c r="H21" s="276"/>
    </row>
    <row r="22" spans="1:15" ht="18.75" customHeight="1">
      <c r="A22" s="162" t="s">
        <v>104</v>
      </c>
      <c r="B22" s="180" t="s">
        <v>132</v>
      </c>
      <c r="C22" s="169" t="s">
        <v>95</v>
      </c>
      <c r="D22" s="169">
        <v>1</v>
      </c>
      <c r="E22" s="175">
        <v>120000</v>
      </c>
      <c r="F22" s="259"/>
      <c r="G22" s="172">
        <f>+G10</f>
        <v>6</v>
      </c>
      <c r="H22" s="273">
        <f>D22*E22*G22</f>
        <v>720000</v>
      </c>
    </row>
    <row r="23" spans="1:15" s="164" customFormat="1" ht="39" customHeight="1">
      <c r="A23" s="168">
        <v>3.2</v>
      </c>
      <c r="B23" s="180" t="s">
        <v>140</v>
      </c>
      <c r="C23" s="227" t="s">
        <v>95</v>
      </c>
      <c r="D23" s="316">
        <v>1</v>
      </c>
      <c r="E23" s="317">
        <v>400000</v>
      </c>
      <c r="F23" s="259"/>
      <c r="G23" s="172">
        <v>6</v>
      </c>
      <c r="H23" s="273">
        <f>D23*E23*G23</f>
        <v>2400000</v>
      </c>
    </row>
    <row r="24" spans="1:15" s="164" customFormat="1" ht="39" customHeight="1">
      <c r="A24" s="162">
        <v>3.2</v>
      </c>
      <c r="B24" s="180" t="s">
        <v>133</v>
      </c>
      <c r="C24" s="169" t="s">
        <v>95</v>
      </c>
      <c r="D24" s="169">
        <v>1</v>
      </c>
      <c r="E24" s="174">
        <v>200000</v>
      </c>
      <c r="F24" s="259"/>
      <c r="G24" s="172">
        <f>+G10</f>
        <v>6</v>
      </c>
      <c r="H24" s="273">
        <f t="shared" ref="H24:H25" si="1">D24*E24*G24</f>
        <v>1200000</v>
      </c>
    </row>
    <row r="25" spans="1:15" s="164" customFormat="1" ht="39.75" customHeight="1">
      <c r="A25" s="162">
        <v>3.3</v>
      </c>
      <c r="B25" s="307" t="s">
        <v>134</v>
      </c>
      <c r="C25" s="169" t="s">
        <v>95</v>
      </c>
      <c r="D25" s="169">
        <v>1</v>
      </c>
      <c r="E25" s="174">
        <v>200000</v>
      </c>
      <c r="F25" s="259"/>
      <c r="G25" s="172">
        <f>+G10</f>
        <v>6</v>
      </c>
      <c r="H25" s="273">
        <f t="shared" si="1"/>
        <v>1200000</v>
      </c>
    </row>
    <row r="26" spans="1:15" s="164" customFormat="1" ht="45.75" customHeight="1">
      <c r="A26" s="162">
        <v>3.4</v>
      </c>
      <c r="B26" s="307" t="s">
        <v>119</v>
      </c>
      <c r="C26" s="169" t="s">
        <v>95</v>
      </c>
      <c r="D26" s="169">
        <v>1</v>
      </c>
      <c r="E26" s="175">
        <v>300000</v>
      </c>
      <c r="F26" s="259"/>
      <c r="G26" s="172"/>
      <c r="H26" s="273">
        <f>+D26*E26</f>
        <v>300000</v>
      </c>
    </row>
    <row r="27" spans="1:15" s="164" customFormat="1" ht="35.25" customHeight="1">
      <c r="A27" s="162">
        <v>3.5</v>
      </c>
      <c r="B27" s="307" t="s">
        <v>135</v>
      </c>
      <c r="C27" s="169" t="s">
        <v>95</v>
      </c>
      <c r="D27" s="169">
        <v>1</v>
      </c>
      <c r="E27" s="175">
        <v>550000</v>
      </c>
      <c r="F27" s="259"/>
      <c r="G27" s="172">
        <f>+G10</f>
        <v>6</v>
      </c>
      <c r="H27" s="273">
        <f>+D27*E27*G27</f>
        <v>3300000</v>
      </c>
    </row>
    <row r="28" spans="1:15" s="164" customFormat="1" ht="33" customHeight="1" thickBot="1">
      <c r="A28" s="199">
        <v>4</v>
      </c>
      <c r="B28" s="180" t="s">
        <v>136</v>
      </c>
      <c r="C28" s="287" t="s">
        <v>107</v>
      </c>
      <c r="D28" s="169">
        <v>1</v>
      </c>
      <c r="E28" s="174">
        <f>2398801+2116906-402213+76421-14520+2759-524+99-19+4-1-2000000-44372+8431-1602+304-57+10-1</f>
        <v>2140426</v>
      </c>
      <c r="F28" s="259"/>
      <c r="G28" s="185"/>
      <c r="H28" s="289">
        <f>+E28*D28</f>
        <v>2140426</v>
      </c>
      <c r="O28" s="238"/>
    </row>
    <row r="29" spans="1:15" s="164" customFormat="1" ht="33" customHeight="1" thickBot="1">
      <c r="A29" s="162"/>
      <c r="B29" s="1" t="s">
        <v>29</v>
      </c>
      <c r="C29" s="239"/>
      <c r="D29" s="239"/>
      <c r="E29" s="240"/>
      <c r="F29" s="265"/>
      <c r="G29" s="241"/>
      <c r="H29" s="274">
        <f>SUM(H22:H28)</f>
        <v>11260426</v>
      </c>
      <c r="L29" s="164" t="s">
        <v>110</v>
      </c>
      <c r="M29" s="164" t="s">
        <v>113</v>
      </c>
      <c r="N29" s="164" t="s">
        <v>111</v>
      </c>
      <c r="O29" s="238" t="s">
        <v>112</v>
      </c>
    </row>
    <row r="30" spans="1:15" s="164" customFormat="1" ht="30" customHeight="1" thickBot="1">
      <c r="A30" s="162"/>
      <c r="B30" s="1" t="s">
        <v>30</v>
      </c>
      <c r="C30" s="239"/>
      <c r="D30" s="239"/>
      <c r="E30" s="240"/>
      <c r="F30" s="265"/>
      <c r="G30" s="243"/>
      <c r="H30" s="274">
        <f>H19+H29</f>
        <v>129845546</v>
      </c>
      <c r="L30" s="164">
        <v>3</v>
      </c>
      <c r="M30" s="281">
        <v>53198296</v>
      </c>
      <c r="N30" s="281">
        <v>11109275</v>
      </c>
      <c r="O30" s="238">
        <f t="shared" ref="O30:O32" si="2">+M30-N30</f>
        <v>42089021</v>
      </c>
    </row>
    <row r="31" spans="1:15" s="164" customFormat="1" ht="15.75" thickBot="1">
      <c r="A31" s="162"/>
      <c r="B31" s="1" t="s">
        <v>124</v>
      </c>
      <c r="C31" s="239"/>
      <c r="D31" s="239"/>
      <c r="E31" s="240"/>
      <c r="F31" s="265"/>
      <c r="G31" s="241"/>
      <c r="H31" s="274">
        <f>ROUNDUP((H30*0.19),0)</f>
        <v>24670654</v>
      </c>
      <c r="L31" s="164">
        <v>4</v>
      </c>
      <c r="M31" s="281">
        <v>53198296</v>
      </c>
      <c r="N31" s="281">
        <v>11109275</v>
      </c>
      <c r="O31" s="238">
        <f t="shared" si="2"/>
        <v>42089021</v>
      </c>
    </row>
    <row r="32" spans="1:15" ht="21" customHeight="1" thickBot="1">
      <c r="A32" s="200"/>
      <c r="B32" s="201" t="s">
        <v>31</v>
      </c>
      <c r="C32" s="246"/>
      <c r="D32" s="246"/>
      <c r="E32" s="247"/>
      <c r="F32" s="266"/>
      <c r="G32" s="248"/>
      <c r="H32" s="274">
        <f>ROUND((SUM(H30:H31)),0)</f>
        <v>154516200</v>
      </c>
      <c r="I32" s="242"/>
      <c r="J32" s="164"/>
      <c r="L32" s="284">
        <v>5</v>
      </c>
      <c r="M32" s="281">
        <v>53198296</v>
      </c>
      <c r="N32" s="281">
        <v>11109275</v>
      </c>
      <c r="O32" s="238">
        <f t="shared" si="2"/>
        <v>42089021</v>
      </c>
    </row>
    <row r="33" spans="1:19" ht="17.25" customHeight="1">
      <c r="A33" s="191"/>
      <c r="B33" s="192"/>
      <c r="C33" s="250"/>
      <c r="D33" s="250"/>
      <c r="E33" s="251"/>
      <c r="F33" s="267"/>
      <c r="G33" s="252"/>
      <c r="H33" s="277"/>
      <c r="I33" s="244"/>
      <c r="J33" s="164"/>
      <c r="L33" s="238"/>
      <c r="M33" s="283">
        <f>SUM(M30:M32)</f>
        <v>159594888</v>
      </c>
      <c r="N33" s="283">
        <f>SUM(N30:N32)</f>
        <v>33327825</v>
      </c>
      <c r="O33" s="283">
        <f>SUM(O30:O32)</f>
        <v>126267063</v>
      </c>
    </row>
    <row r="34" spans="1:19" s="231" customFormat="1" ht="18.75" customHeight="1">
      <c r="A34" s="330" t="s">
        <v>32</v>
      </c>
      <c r="B34" s="330"/>
      <c r="C34" s="330"/>
      <c r="D34" s="330"/>
      <c r="E34" s="330"/>
      <c r="F34" s="330"/>
      <c r="G34" s="330"/>
      <c r="H34" s="330"/>
      <c r="I34" s="238"/>
      <c r="J34" s="245"/>
    </row>
    <row r="35" spans="1:19" s="231" customFormat="1" ht="18" customHeight="1">
      <c r="A35" s="334" t="s">
        <v>105</v>
      </c>
      <c r="B35" s="334"/>
      <c r="C35" s="334"/>
      <c r="D35" s="334"/>
      <c r="E35" s="334"/>
      <c r="F35" s="334"/>
      <c r="G35" s="334"/>
      <c r="H35" s="334"/>
      <c r="I35" s="249"/>
      <c r="J35" s="238"/>
      <c r="L35" s="282"/>
      <c r="M35" s="281"/>
      <c r="N35" s="281"/>
      <c r="O35" s="281"/>
    </row>
    <row r="36" spans="1:19" s="231" customFormat="1" ht="18" customHeight="1">
      <c r="A36" s="334" t="s">
        <v>106</v>
      </c>
      <c r="B36" s="334"/>
      <c r="C36" s="334"/>
      <c r="D36" s="334"/>
      <c r="E36" s="334"/>
      <c r="F36" s="334"/>
      <c r="G36" s="334"/>
      <c r="H36" s="334"/>
      <c r="I36" s="249"/>
      <c r="J36" s="238"/>
      <c r="M36" s="281"/>
      <c r="O36" s="281"/>
    </row>
    <row r="37" spans="1:19" ht="19.5" customHeight="1">
      <c r="A37" s="333" t="s">
        <v>120</v>
      </c>
      <c r="B37" s="333"/>
      <c r="C37" s="333"/>
      <c r="D37" s="333"/>
      <c r="E37" s="333"/>
      <c r="F37" s="333"/>
      <c r="G37" s="333"/>
      <c r="H37" s="333"/>
      <c r="M37" s="281"/>
    </row>
    <row r="38" spans="1:19" ht="48" customHeight="1">
      <c r="A38" s="333" t="s">
        <v>121</v>
      </c>
      <c r="B38" s="333"/>
      <c r="C38" s="333"/>
      <c r="D38" s="333"/>
      <c r="E38" s="333"/>
      <c r="F38" s="333"/>
      <c r="G38" s="333"/>
      <c r="H38" s="333"/>
      <c r="I38" s="238"/>
      <c r="L38" s="238"/>
      <c r="M38" s="281"/>
    </row>
    <row r="39" spans="1:19" ht="19.5" customHeight="1">
      <c r="A39" s="313"/>
      <c r="B39" s="313"/>
      <c r="C39" s="313"/>
      <c r="D39" s="313"/>
      <c r="E39" s="313"/>
      <c r="F39" s="313"/>
      <c r="G39" s="313"/>
      <c r="H39" s="313"/>
      <c r="L39" s="238"/>
      <c r="M39" s="281"/>
    </row>
    <row r="40" spans="1:19" ht="80.25" customHeight="1">
      <c r="A40" s="202"/>
      <c r="B40" s="203" t="s">
        <v>98</v>
      </c>
      <c r="C40" s="204"/>
      <c r="D40" s="203"/>
      <c r="E40" s="205"/>
      <c r="F40" s="268"/>
      <c r="G40" s="206"/>
      <c r="H40" s="278"/>
      <c r="I40" s="164"/>
      <c r="M40" s="218" t="s">
        <v>30</v>
      </c>
      <c r="S40" s="218">
        <v>175740000</v>
      </c>
    </row>
    <row r="41" spans="1:19">
      <c r="B41" s="253"/>
      <c r="I41" s="164"/>
    </row>
    <row r="42" spans="1:19" s="138" customFormat="1" ht="14.25">
      <c r="A42" s="164"/>
      <c r="B42" s="203" t="s">
        <v>137</v>
      </c>
      <c r="C42" s="218"/>
      <c r="D42" s="218"/>
      <c r="E42" s="254"/>
      <c r="F42" s="208" t="s">
        <v>138</v>
      </c>
      <c r="G42" s="255"/>
      <c r="H42" s="279"/>
    </row>
    <row r="43" spans="1:19" ht="14.25">
      <c r="B43" s="207" t="s">
        <v>129</v>
      </c>
    </row>
    <row r="44" spans="1:19" ht="14.25">
      <c r="B44" s="207"/>
    </row>
    <row r="45" spans="1:19">
      <c r="B45" s="253"/>
    </row>
    <row r="46" spans="1:19" ht="14.25">
      <c r="B46" s="208"/>
    </row>
    <row r="48" spans="1:19" ht="14.25">
      <c r="B48" s="146"/>
    </row>
  </sheetData>
  <protectedRanges>
    <protectedRange sqref="E8:E9 E29:E33 H8:H33" name="Rango1_5"/>
    <protectedRange sqref="E34:E39 H34:H39" name="Rango1_1_1_1"/>
    <protectedRange sqref="E14:E22 E24" name="Rango1_3_2"/>
    <protectedRange sqref="E25:E28" name="Rango1_2_1_1"/>
    <protectedRange sqref="E10:E13" name="Rango1_3_2_1"/>
    <protectedRange sqref="E23" name="Rango1_3_2_1_1"/>
  </protectedRanges>
  <mergeCells count="11">
    <mergeCell ref="A34:H34"/>
    <mergeCell ref="A35:H35"/>
    <mergeCell ref="A36:H36"/>
    <mergeCell ref="A37:H37"/>
    <mergeCell ref="A38:H38"/>
    <mergeCell ref="A6:H6"/>
    <mergeCell ref="A1:H1"/>
    <mergeCell ref="A2:H2"/>
    <mergeCell ref="A3:H3"/>
    <mergeCell ref="A4:H4"/>
    <mergeCell ref="A5:H5"/>
  </mergeCells>
  <printOptions horizontalCentered="1"/>
  <pageMargins left="0.39370078740157483" right="0.43307086614173229" top="0.35433070866141736" bottom="0.35433070866141736" header="0" footer="0"/>
  <pageSetup scale="54" orientation="portrait" r:id="rId1"/>
  <headerFooter alignWithMargins="0">
    <oddFooter>&amp;C&amp;P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83"/>
  <sheetViews>
    <sheetView view="pageBreakPreview" topLeftCell="A25" zoomScale="85" zoomScaleNormal="85" zoomScaleSheetLayoutView="85" workbookViewId="0">
      <selection activeCell="G16" sqref="G16"/>
    </sheetView>
  </sheetViews>
  <sheetFormatPr baseColWidth="10" defaultRowHeight="15"/>
  <cols>
    <col min="1" max="1" width="3.42578125" style="38" bestFit="1" customWidth="1"/>
    <col min="2" max="2" width="74.140625" style="38" customWidth="1"/>
    <col min="3" max="3" width="18.28515625" style="109" customWidth="1"/>
    <col min="4" max="4" width="15.85546875" style="38" customWidth="1"/>
    <col min="5" max="5" width="19.5703125" style="38" customWidth="1"/>
    <col min="6" max="6" width="15" style="8" customWidth="1"/>
    <col min="7" max="7" width="15.140625" style="38" customWidth="1"/>
    <col min="8" max="8" width="20.42578125" style="6" bestFit="1" customWidth="1"/>
    <col min="9" max="9" width="12.85546875" style="6" customWidth="1"/>
    <col min="10" max="10" width="12" style="6" bestFit="1" customWidth="1"/>
    <col min="11" max="256" width="11.42578125" style="6"/>
    <col min="257" max="257" width="3.42578125" style="6" bestFit="1" customWidth="1"/>
    <col min="258" max="258" width="79.7109375" style="6" customWidth="1"/>
    <col min="259" max="259" width="17.5703125" style="6" customWidth="1"/>
    <col min="260" max="260" width="15.85546875" style="6" customWidth="1"/>
    <col min="261" max="261" width="19.5703125" style="6" customWidth="1"/>
    <col min="262" max="262" width="15" style="6" customWidth="1"/>
    <col min="263" max="263" width="15.140625" style="6" customWidth="1"/>
    <col min="264" max="264" width="14.28515625" style="6" customWidth="1"/>
    <col min="265" max="265" width="12.85546875" style="6" customWidth="1"/>
    <col min="266" max="512" width="11.42578125" style="6"/>
    <col min="513" max="513" width="3.42578125" style="6" bestFit="1" customWidth="1"/>
    <col min="514" max="514" width="79.7109375" style="6" customWidth="1"/>
    <col min="515" max="515" width="17.5703125" style="6" customWidth="1"/>
    <col min="516" max="516" width="15.85546875" style="6" customWidth="1"/>
    <col min="517" max="517" width="19.5703125" style="6" customWidth="1"/>
    <col min="518" max="518" width="15" style="6" customWidth="1"/>
    <col min="519" max="519" width="15.140625" style="6" customWidth="1"/>
    <col min="520" max="520" width="14.28515625" style="6" customWidth="1"/>
    <col min="521" max="521" width="12.85546875" style="6" customWidth="1"/>
    <col min="522" max="768" width="11.42578125" style="6"/>
    <col min="769" max="769" width="3.42578125" style="6" bestFit="1" customWidth="1"/>
    <col min="770" max="770" width="79.7109375" style="6" customWidth="1"/>
    <col min="771" max="771" width="17.5703125" style="6" customWidth="1"/>
    <col min="772" max="772" width="15.85546875" style="6" customWidth="1"/>
    <col min="773" max="773" width="19.5703125" style="6" customWidth="1"/>
    <col min="774" max="774" width="15" style="6" customWidth="1"/>
    <col min="775" max="775" width="15.140625" style="6" customWidth="1"/>
    <col min="776" max="776" width="14.28515625" style="6" customWidth="1"/>
    <col min="777" max="777" width="12.85546875" style="6" customWidth="1"/>
    <col min="778" max="1024" width="11.42578125" style="6"/>
    <col min="1025" max="1025" width="3.42578125" style="6" bestFit="1" customWidth="1"/>
    <col min="1026" max="1026" width="79.7109375" style="6" customWidth="1"/>
    <col min="1027" max="1027" width="17.5703125" style="6" customWidth="1"/>
    <col min="1028" max="1028" width="15.85546875" style="6" customWidth="1"/>
    <col min="1029" max="1029" width="19.5703125" style="6" customWidth="1"/>
    <col min="1030" max="1030" width="15" style="6" customWidth="1"/>
    <col min="1031" max="1031" width="15.140625" style="6" customWidth="1"/>
    <col min="1032" max="1032" width="14.28515625" style="6" customWidth="1"/>
    <col min="1033" max="1033" width="12.85546875" style="6" customWidth="1"/>
    <col min="1034" max="1280" width="11.42578125" style="6"/>
    <col min="1281" max="1281" width="3.42578125" style="6" bestFit="1" customWidth="1"/>
    <col min="1282" max="1282" width="79.7109375" style="6" customWidth="1"/>
    <col min="1283" max="1283" width="17.5703125" style="6" customWidth="1"/>
    <col min="1284" max="1284" width="15.85546875" style="6" customWidth="1"/>
    <col min="1285" max="1285" width="19.5703125" style="6" customWidth="1"/>
    <col min="1286" max="1286" width="15" style="6" customWidth="1"/>
    <col min="1287" max="1287" width="15.140625" style="6" customWidth="1"/>
    <col min="1288" max="1288" width="14.28515625" style="6" customWidth="1"/>
    <col min="1289" max="1289" width="12.85546875" style="6" customWidth="1"/>
    <col min="1290" max="1536" width="11.42578125" style="6"/>
    <col min="1537" max="1537" width="3.42578125" style="6" bestFit="1" customWidth="1"/>
    <col min="1538" max="1538" width="79.7109375" style="6" customWidth="1"/>
    <col min="1539" max="1539" width="17.5703125" style="6" customWidth="1"/>
    <col min="1540" max="1540" width="15.85546875" style="6" customWidth="1"/>
    <col min="1541" max="1541" width="19.5703125" style="6" customWidth="1"/>
    <col min="1542" max="1542" width="15" style="6" customWidth="1"/>
    <col min="1543" max="1543" width="15.140625" style="6" customWidth="1"/>
    <col min="1544" max="1544" width="14.28515625" style="6" customWidth="1"/>
    <col min="1545" max="1545" width="12.85546875" style="6" customWidth="1"/>
    <col min="1546" max="1792" width="11.42578125" style="6"/>
    <col min="1793" max="1793" width="3.42578125" style="6" bestFit="1" customWidth="1"/>
    <col min="1794" max="1794" width="79.7109375" style="6" customWidth="1"/>
    <col min="1795" max="1795" width="17.5703125" style="6" customWidth="1"/>
    <col min="1796" max="1796" width="15.85546875" style="6" customWidth="1"/>
    <col min="1797" max="1797" width="19.5703125" style="6" customWidth="1"/>
    <col min="1798" max="1798" width="15" style="6" customWidth="1"/>
    <col min="1799" max="1799" width="15.140625" style="6" customWidth="1"/>
    <col min="1800" max="1800" width="14.28515625" style="6" customWidth="1"/>
    <col min="1801" max="1801" width="12.85546875" style="6" customWidth="1"/>
    <col min="1802" max="2048" width="11.42578125" style="6"/>
    <col min="2049" max="2049" width="3.42578125" style="6" bestFit="1" customWidth="1"/>
    <col min="2050" max="2050" width="79.7109375" style="6" customWidth="1"/>
    <col min="2051" max="2051" width="17.5703125" style="6" customWidth="1"/>
    <col min="2052" max="2052" width="15.85546875" style="6" customWidth="1"/>
    <col min="2053" max="2053" width="19.5703125" style="6" customWidth="1"/>
    <col min="2054" max="2054" width="15" style="6" customWidth="1"/>
    <col min="2055" max="2055" width="15.140625" style="6" customWidth="1"/>
    <col min="2056" max="2056" width="14.28515625" style="6" customWidth="1"/>
    <col min="2057" max="2057" width="12.85546875" style="6" customWidth="1"/>
    <col min="2058" max="2304" width="11.42578125" style="6"/>
    <col min="2305" max="2305" width="3.42578125" style="6" bestFit="1" customWidth="1"/>
    <col min="2306" max="2306" width="79.7109375" style="6" customWidth="1"/>
    <col min="2307" max="2307" width="17.5703125" style="6" customWidth="1"/>
    <col min="2308" max="2308" width="15.85546875" style="6" customWidth="1"/>
    <col min="2309" max="2309" width="19.5703125" style="6" customWidth="1"/>
    <col min="2310" max="2310" width="15" style="6" customWidth="1"/>
    <col min="2311" max="2311" width="15.140625" style="6" customWidth="1"/>
    <col min="2312" max="2312" width="14.28515625" style="6" customWidth="1"/>
    <col min="2313" max="2313" width="12.85546875" style="6" customWidth="1"/>
    <col min="2314" max="2560" width="11.42578125" style="6"/>
    <col min="2561" max="2561" width="3.42578125" style="6" bestFit="1" customWidth="1"/>
    <col min="2562" max="2562" width="79.7109375" style="6" customWidth="1"/>
    <col min="2563" max="2563" width="17.5703125" style="6" customWidth="1"/>
    <col min="2564" max="2564" width="15.85546875" style="6" customWidth="1"/>
    <col min="2565" max="2565" width="19.5703125" style="6" customWidth="1"/>
    <col min="2566" max="2566" width="15" style="6" customWidth="1"/>
    <col min="2567" max="2567" width="15.140625" style="6" customWidth="1"/>
    <col min="2568" max="2568" width="14.28515625" style="6" customWidth="1"/>
    <col min="2569" max="2569" width="12.85546875" style="6" customWidth="1"/>
    <col min="2570" max="2816" width="11.42578125" style="6"/>
    <col min="2817" max="2817" width="3.42578125" style="6" bestFit="1" customWidth="1"/>
    <col min="2818" max="2818" width="79.7109375" style="6" customWidth="1"/>
    <col min="2819" max="2819" width="17.5703125" style="6" customWidth="1"/>
    <col min="2820" max="2820" width="15.85546875" style="6" customWidth="1"/>
    <col min="2821" max="2821" width="19.5703125" style="6" customWidth="1"/>
    <col min="2822" max="2822" width="15" style="6" customWidth="1"/>
    <col min="2823" max="2823" width="15.140625" style="6" customWidth="1"/>
    <col min="2824" max="2824" width="14.28515625" style="6" customWidth="1"/>
    <col min="2825" max="2825" width="12.85546875" style="6" customWidth="1"/>
    <col min="2826" max="3072" width="11.42578125" style="6"/>
    <col min="3073" max="3073" width="3.42578125" style="6" bestFit="1" customWidth="1"/>
    <col min="3074" max="3074" width="79.7109375" style="6" customWidth="1"/>
    <col min="3075" max="3075" width="17.5703125" style="6" customWidth="1"/>
    <col min="3076" max="3076" width="15.85546875" style="6" customWidth="1"/>
    <col min="3077" max="3077" width="19.5703125" style="6" customWidth="1"/>
    <col min="3078" max="3078" width="15" style="6" customWidth="1"/>
    <col min="3079" max="3079" width="15.140625" style="6" customWidth="1"/>
    <col min="3080" max="3080" width="14.28515625" style="6" customWidth="1"/>
    <col min="3081" max="3081" width="12.85546875" style="6" customWidth="1"/>
    <col min="3082" max="3328" width="11.42578125" style="6"/>
    <col min="3329" max="3329" width="3.42578125" style="6" bestFit="1" customWidth="1"/>
    <col min="3330" max="3330" width="79.7109375" style="6" customWidth="1"/>
    <col min="3331" max="3331" width="17.5703125" style="6" customWidth="1"/>
    <col min="3332" max="3332" width="15.85546875" style="6" customWidth="1"/>
    <col min="3333" max="3333" width="19.5703125" style="6" customWidth="1"/>
    <col min="3334" max="3334" width="15" style="6" customWidth="1"/>
    <col min="3335" max="3335" width="15.140625" style="6" customWidth="1"/>
    <col min="3336" max="3336" width="14.28515625" style="6" customWidth="1"/>
    <col min="3337" max="3337" width="12.85546875" style="6" customWidth="1"/>
    <col min="3338" max="3584" width="11.42578125" style="6"/>
    <col min="3585" max="3585" width="3.42578125" style="6" bestFit="1" customWidth="1"/>
    <col min="3586" max="3586" width="79.7109375" style="6" customWidth="1"/>
    <col min="3587" max="3587" width="17.5703125" style="6" customWidth="1"/>
    <col min="3588" max="3588" width="15.85546875" style="6" customWidth="1"/>
    <col min="3589" max="3589" width="19.5703125" style="6" customWidth="1"/>
    <col min="3590" max="3590" width="15" style="6" customWidth="1"/>
    <col min="3591" max="3591" width="15.140625" style="6" customWidth="1"/>
    <col min="3592" max="3592" width="14.28515625" style="6" customWidth="1"/>
    <col min="3593" max="3593" width="12.85546875" style="6" customWidth="1"/>
    <col min="3594" max="3840" width="11.42578125" style="6"/>
    <col min="3841" max="3841" width="3.42578125" style="6" bestFit="1" customWidth="1"/>
    <col min="3842" max="3842" width="79.7109375" style="6" customWidth="1"/>
    <col min="3843" max="3843" width="17.5703125" style="6" customWidth="1"/>
    <col min="3844" max="3844" width="15.85546875" style="6" customWidth="1"/>
    <col min="3845" max="3845" width="19.5703125" style="6" customWidth="1"/>
    <col min="3846" max="3846" width="15" style="6" customWidth="1"/>
    <col min="3847" max="3847" width="15.140625" style="6" customWidth="1"/>
    <col min="3848" max="3848" width="14.28515625" style="6" customWidth="1"/>
    <col min="3849" max="3849" width="12.85546875" style="6" customWidth="1"/>
    <col min="3850" max="4096" width="11.42578125" style="6"/>
    <col min="4097" max="4097" width="3.42578125" style="6" bestFit="1" customWidth="1"/>
    <col min="4098" max="4098" width="79.7109375" style="6" customWidth="1"/>
    <col min="4099" max="4099" width="17.5703125" style="6" customWidth="1"/>
    <col min="4100" max="4100" width="15.85546875" style="6" customWidth="1"/>
    <col min="4101" max="4101" width="19.5703125" style="6" customWidth="1"/>
    <col min="4102" max="4102" width="15" style="6" customWidth="1"/>
    <col min="4103" max="4103" width="15.140625" style="6" customWidth="1"/>
    <col min="4104" max="4104" width="14.28515625" style="6" customWidth="1"/>
    <col min="4105" max="4105" width="12.85546875" style="6" customWidth="1"/>
    <col min="4106" max="4352" width="11.42578125" style="6"/>
    <col min="4353" max="4353" width="3.42578125" style="6" bestFit="1" customWidth="1"/>
    <col min="4354" max="4354" width="79.7109375" style="6" customWidth="1"/>
    <col min="4355" max="4355" width="17.5703125" style="6" customWidth="1"/>
    <col min="4356" max="4356" width="15.85546875" style="6" customWidth="1"/>
    <col min="4357" max="4357" width="19.5703125" style="6" customWidth="1"/>
    <col min="4358" max="4358" width="15" style="6" customWidth="1"/>
    <col min="4359" max="4359" width="15.140625" style="6" customWidth="1"/>
    <col min="4360" max="4360" width="14.28515625" style="6" customWidth="1"/>
    <col min="4361" max="4361" width="12.85546875" style="6" customWidth="1"/>
    <col min="4362" max="4608" width="11.42578125" style="6"/>
    <col min="4609" max="4609" width="3.42578125" style="6" bestFit="1" customWidth="1"/>
    <col min="4610" max="4610" width="79.7109375" style="6" customWidth="1"/>
    <col min="4611" max="4611" width="17.5703125" style="6" customWidth="1"/>
    <col min="4612" max="4612" width="15.85546875" style="6" customWidth="1"/>
    <col min="4613" max="4613" width="19.5703125" style="6" customWidth="1"/>
    <col min="4614" max="4614" width="15" style="6" customWidth="1"/>
    <col min="4615" max="4615" width="15.140625" style="6" customWidth="1"/>
    <col min="4616" max="4616" width="14.28515625" style="6" customWidth="1"/>
    <col min="4617" max="4617" width="12.85546875" style="6" customWidth="1"/>
    <col min="4618" max="4864" width="11.42578125" style="6"/>
    <col min="4865" max="4865" width="3.42578125" style="6" bestFit="1" customWidth="1"/>
    <col min="4866" max="4866" width="79.7109375" style="6" customWidth="1"/>
    <col min="4867" max="4867" width="17.5703125" style="6" customWidth="1"/>
    <col min="4868" max="4868" width="15.85546875" style="6" customWidth="1"/>
    <col min="4869" max="4869" width="19.5703125" style="6" customWidth="1"/>
    <col min="4870" max="4870" width="15" style="6" customWidth="1"/>
    <col min="4871" max="4871" width="15.140625" style="6" customWidth="1"/>
    <col min="4872" max="4872" width="14.28515625" style="6" customWidth="1"/>
    <col min="4873" max="4873" width="12.85546875" style="6" customWidth="1"/>
    <col min="4874" max="5120" width="11.42578125" style="6"/>
    <col min="5121" max="5121" width="3.42578125" style="6" bestFit="1" customWidth="1"/>
    <col min="5122" max="5122" width="79.7109375" style="6" customWidth="1"/>
    <col min="5123" max="5123" width="17.5703125" style="6" customWidth="1"/>
    <col min="5124" max="5124" width="15.85546875" style="6" customWidth="1"/>
    <col min="5125" max="5125" width="19.5703125" style="6" customWidth="1"/>
    <col min="5126" max="5126" width="15" style="6" customWidth="1"/>
    <col min="5127" max="5127" width="15.140625" style="6" customWidth="1"/>
    <col min="5128" max="5128" width="14.28515625" style="6" customWidth="1"/>
    <col min="5129" max="5129" width="12.85546875" style="6" customWidth="1"/>
    <col min="5130" max="5376" width="11.42578125" style="6"/>
    <col min="5377" max="5377" width="3.42578125" style="6" bestFit="1" customWidth="1"/>
    <col min="5378" max="5378" width="79.7109375" style="6" customWidth="1"/>
    <col min="5379" max="5379" width="17.5703125" style="6" customWidth="1"/>
    <col min="5380" max="5380" width="15.85546875" style="6" customWidth="1"/>
    <col min="5381" max="5381" width="19.5703125" style="6" customWidth="1"/>
    <col min="5382" max="5382" width="15" style="6" customWidth="1"/>
    <col min="5383" max="5383" width="15.140625" style="6" customWidth="1"/>
    <col min="5384" max="5384" width="14.28515625" style="6" customWidth="1"/>
    <col min="5385" max="5385" width="12.85546875" style="6" customWidth="1"/>
    <col min="5386" max="5632" width="11.42578125" style="6"/>
    <col min="5633" max="5633" width="3.42578125" style="6" bestFit="1" customWidth="1"/>
    <col min="5634" max="5634" width="79.7109375" style="6" customWidth="1"/>
    <col min="5635" max="5635" width="17.5703125" style="6" customWidth="1"/>
    <col min="5636" max="5636" width="15.85546875" style="6" customWidth="1"/>
    <col min="5637" max="5637" width="19.5703125" style="6" customWidth="1"/>
    <col min="5638" max="5638" width="15" style="6" customWidth="1"/>
    <col min="5639" max="5639" width="15.140625" style="6" customWidth="1"/>
    <col min="5640" max="5640" width="14.28515625" style="6" customWidth="1"/>
    <col min="5641" max="5641" width="12.85546875" style="6" customWidth="1"/>
    <col min="5642" max="5888" width="11.42578125" style="6"/>
    <col min="5889" max="5889" width="3.42578125" style="6" bestFit="1" customWidth="1"/>
    <col min="5890" max="5890" width="79.7109375" style="6" customWidth="1"/>
    <col min="5891" max="5891" width="17.5703125" style="6" customWidth="1"/>
    <col min="5892" max="5892" width="15.85546875" style="6" customWidth="1"/>
    <col min="5893" max="5893" width="19.5703125" style="6" customWidth="1"/>
    <col min="5894" max="5894" width="15" style="6" customWidth="1"/>
    <col min="5895" max="5895" width="15.140625" style="6" customWidth="1"/>
    <col min="5896" max="5896" width="14.28515625" style="6" customWidth="1"/>
    <col min="5897" max="5897" width="12.85546875" style="6" customWidth="1"/>
    <col min="5898" max="6144" width="11.42578125" style="6"/>
    <col min="6145" max="6145" width="3.42578125" style="6" bestFit="1" customWidth="1"/>
    <col min="6146" max="6146" width="79.7109375" style="6" customWidth="1"/>
    <col min="6147" max="6147" width="17.5703125" style="6" customWidth="1"/>
    <col min="6148" max="6148" width="15.85546875" style="6" customWidth="1"/>
    <col min="6149" max="6149" width="19.5703125" style="6" customWidth="1"/>
    <col min="6150" max="6150" width="15" style="6" customWidth="1"/>
    <col min="6151" max="6151" width="15.140625" style="6" customWidth="1"/>
    <col min="6152" max="6152" width="14.28515625" style="6" customWidth="1"/>
    <col min="6153" max="6153" width="12.85546875" style="6" customWidth="1"/>
    <col min="6154" max="6400" width="11.42578125" style="6"/>
    <col min="6401" max="6401" width="3.42578125" style="6" bestFit="1" customWidth="1"/>
    <col min="6402" max="6402" width="79.7109375" style="6" customWidth="1"/>
    <col min="6403" max="6403" width="17.5703125" style="6" customWidth="1"/>
    <col min="6404" max="6404" width="15.85546875" style="6" customWidth="1"/>
    <col min="6405" max="6405" width="19.5703125" style="6" customWidth="1"/>
    <col min="6406" max="6406" width="15" style="6" customWidth="1"/>
    <col min="6407" max="6407" width="15.140625" style="6" customWidth="1"/>
    <col min="6408" max="6408" width="14.28515625" style="6" customWidth="1"/>
    <col min="6409" max="6409" width="12.85546875" style="6" customWidth="1"/>
    <col min="6410" max="6656" width="11.42578125" style="6"/>
    <col min="6657" max="6657" width="3.42578125" style="6" bestFit="1" customWidth="1"/>
    <col min="6658" max="6658" width="79.7109375" style="6" customWidth="1"/>
    <col min="6659" max="6659" width="17.5703125" style="6" customWidth="1"/>
    <col min="6660" max="6660" width="15.85546875" style="6" customWidth="1"/>
    <col min="6661" max="6661" width="19.5703125" style="6" customWidth="1"/>
    <col min="6662" max="6662" width="15" style="6" customWidth="1"/>
    <col min="6663" max="6663" width="15.140625" style="6" customWidth="1"/>
    <col min="6664" max="6664" width="14.28515625" style="6" customWidth="1"/>
    <col min="6665" max="6665" width="12.85546875" style="6" customWidth="1"/>
    <col min="6666" max="6912" width="11.42578125" style="6"/>
    <col min="6913" max="6913" width="3.42578125" style="6" bestFit="1" customWidth="1"/>
    <col min="6914" max="6914" width="79.7109375" style="6" customWidth="1"/>
    <col min="6915" max="6915" width="17.5703125" style="6" customWidth="1"/>
    <col min="6916" max="6916" width="15.85546875" style="6" customWidth="1"/>
    <col min="6917" max="6917" width="19.5703125" style="6" customWidth="1"/>
    <col min="6918" max="6918" width="15" style="6" customWidth="1"/>
    <col min="6919" max="6919" width="15.140625" style="6" customWidth="1"/>
    <col min="6920" max="6920" width="14.28515625" style="6" customWidth="1"/>
    <col min="6921" max="6921" width="12.85546875" style="6" customWidth="1"/>
    <col min="6922" max="7168" width="11.42578125" style="6"/>
    <col min="7169" max="7169" width="3.42578125" style="6" bestFit="1" customWidth="1"/>
    <col min="7170" max="7170" width="79.7109375" style="6" customWidth="1"/>
    <col min="7171" max="7171" width="17.5703125" style="6" customWidth="1"/>
    <col min="7172" max="7172" width="15.85546875" style="6" customWidth="1"/>
    <col min="7173" max="7173" width="19.5703125" style="6" customWidth="1"/>
    <col min="7174" max="7174" width="15" style="6" customWidth="1"/>
    <col min="7175" max="7175" width="15.140625" style="6" customWidth="1"/>
    <col min="7176" max="7176" width="14.28515625" style="6" customWidth="1"/>
    <col min="7177" max="7177" width="12.85546875" style="6" customWidth="1"/>
    <col min="7178" max="7424" width="11.42578125" style="6"/>
    <col min="7425" max="7425" width="3.42578125" style="6" bestFit="1" customWidth="1"/>
    <col min="7426" max="7426" width="79.7109375" style="6" customWidth="1"/>
    <col min="7427" max="7427" width="17.5703125" style="6" customWidth="1"/>
    <col min="7428" max="7428" width="15.85546875" style="6" customWidth="1"/>
    <col min="7429" max="7429" width="19.5703125" style="6" customWidth="1"/>
    <col min="7430" max="7430" width="15" style="6" customWidth="1"/>
    <col min="7431" max="7431" width="15.140625" style="6" customWidth="1"/>
    <col min="7432" max="7432" width="14.28515625" style="6" customWidth="1"/>
    <col min="7433" max="7433" width="12.85546875" style="6" customWidth="1"/>
    <col min="7434" max="7680" width="11.42578125" style="6"/>
    <col min="7681" max="7681" width="3.42578125" style="6" bestFit="1" customWidth="1"/>
    <col min="7682" max="7682" width="79.7109375" style="6" customWidth="1"/>
    <col min="7683" max="7683" width="17.5703125" style="6" customWidth="1"/>
    <col min="7684" max="7684" width="15.85546875" style="6" customWidth="1"/>
    <col min="7685" max="7685" width="19.5703125" style="6" customWidth="1"/>
    <col min="7686" max="7686" width="15" style="6" customWidth="1"/>
    <col min="7687" max="7687" width="15.140625" style="6" customWidth="1"/>
    <col min="7688" max="7688" width="14.28515625" style="6" customWidth="1"/>
    <col min="7689" max="7689" width="12.85546875" style="6" customWidth="1"/>
    <col min="7690" max="7936" width="11.42578125" style="6"/>
    <col min="7937" max="7937" width="3.42578125" style="6" bestFit="1" customWidth="1"/>
    <col min="7938" max="7938" width="79.7109375" style="6" customWidth="1"/>
    <col min="7939" max="7939" width="17.5703125" style="6" customWidth="1"/>
    <col min="7940" max="7940" width="15.85546875" style="6" customWidth="1"/>
    <col min="7941" max="7941" width="19.5703125" style="6" customWidth="1"/>
    <col min="7942" max="7942" width="15" style="6" customWidth="1"/>
    <col min="7943" max="7943" width="15.140625" style="6" customWidth="1"/>
    <col min="7944" max="7944" width="14.28515625" style="6" customWidth="1"/>
    <col min="7945" max="7945" width="12.85546875" style="6" customWidth="1"/>
    <col min="7946" max="8192" width="11.42578125" style="6"/>
    <col min="8193" max="8193" width="3.42578125" style="6" bestFit="1" customWidth="1"/>
    <col min="8194" max="8194" width="79.7109375" style="6" customWidth="1"/>
    <col min="8195" max="8195" width="17.5703125" style="6" customWidth="1"/>
    <col min="8196" max="8196" width="15.85546875" style="6" customWidth="1"/>
    <col min="8197" max="8197" width="19.5703125" style="6" customWidth="1"/>
    <col min="8198" max="8198" width="15" style="6" customWidth="1"/>
    <col min="8199" max="8199" width="15.140625" style="6" customWidth="1"/>
    <col min="8200" max="8200" width="14.28515625" style="6" customWidth="1"/>
    <col min="8201" max="8201" width="12.85546875" style="6" customWidth="1"/>
    <col min="8202" max="8448" width="11.42578125" style="6"/>
    <col min="8449" max="8449" width="3.42578125" style="6" bestFit="1" customWidth="1"/>
    <col min="8450" max="8450" width="79.7109375" style="6" customWidth="1"/>
    <col min="8451" max="8451" width="17.5703125" style="6" customWidth="1"/>
    <col min="8452" max="8452" width="15.85546875" style="6" customWidth="1"/>
    <col min="8453" max="8453" width="19.5703125" style="6" customWidth="1"/>
    <col min="8454" max="8454" width="15" style="6" customWidth="1"/>
    <col min="8455" max="8455" width="15.140625" style="6" customWidth="1"/>
    <col min="8456" max="8456" width="14.28515625" style="6" customWidth="1"/>
    <col min="8457" max="8457" width="12.85546875" style="6" customWidth="1"/>
    <col min="8458" max="8704" width="11.42578125" style="6"/>
    <col min="8705" max="8705" width="3.42578125" style="6" bestFit="1" customWidth="1"/>
    <col min="8706" max="8706" width="79.7109375" style="6" customWidth="1"/>
    <col min="8707" max="8707" width="17.5703125" style="6" customWidth="1"/>
    <col min="8708" max="8708" width="15.85546875" style="6" customWidth="1"/>
    <col min="8709" max="8709" width="19.5703125" style="6" customWidth="1"/>
    <col min="8710" max="8710" width="15" style="6" customWidth="1"/>
    <col min="8711" max="8711" width="15.140625" style="6" customWidth="1"/>
    <col min="8712" max="8712" width="14.28515625" style="6" customWidth="1"/>
    <col min="8713" max="8713" width="12.85546875" style="6" customWidth="1"/>
    <col min="8714" max="8960" width="11.42578125" style="6"/>
    <col min="8961" max="8961" width="3.42578125" style="6" bestFit="1" customWidth="1"/>
    <col min="8962" max="8962" width="79.7109375" style="6" customWidth="1"/>
    <col min="8963" max="8963" width="17.5703125" style="6" customWidth="1"/>
    <col min="8964" max="8964" width="15.85546875" style="6" customWidth="1"/>
    <col min="8965" max="8965" width="19.5703125" style="6" customWidth="1"/>
    <col min="8966" max="8966" width="15" style="6" customWidth="1"/>
    <col min="8967" max="8967" width="15.140625" style="6" customWidth="1"/>
    <col min="8968" max="8968" width="14.28515625" style="6" customWidth="1"/>
    <col min="8969" max="8969" width="12.85546875" style="6" customWidth="1"/>
    <col min="8970" max="9216" width="11.42578125" style="6"/>
    <col min="9217" max="9217" width="3.42578125" style="6" bestFit="1" customWidth="1"/>
    <col min="9218" max="9218" width="79.7109375" style="6" customWidth="1"/>
    <col min="9219" max="9219" width="17.5703125" style="6" customWidth="1"/>
    <col min="9220" max="9220" width="15.85546875" style="6" customWidth="1"/>
    <col min="9221" max="9221" width="19.5703125" style="6" customWidth="1"/>
    <col min="9222" max="9222" width="15" style="6" customWidth="1"/>
    <col min="9223" max="9223" width="15.140625" style="6" customWidth="1"/>
    <col min="9224" max="9224" width="14.28515625" style="6" customWidth="1"/>
    <col min="9225" max="9225" width="12.85546875" style="6" customWidth="1"/>
    <col min="9226" max="9472" width="11.42578125" style="6"/>
    <col min="9473" max="9473" width="3.42578125" style="6" bestFit="1" customWidth="1"/>
    <col min="9474" max="9474" width="79.7109375" style="6" customWidth="1"/>
    <col min="9475" max="9475" width="17.5703125" style="6" customWidth="1"/>
    <col min="9476" max="9476" width="15.85546875" style="6" customWidth="1"/>
    <col min="9477" max="9477" width="19.5703125" style="6" customWidth="1"/>
    <col min="9478" max="9478" width="15" style="6" customWidth="1"/>
    <col min="9479" max="9479" width="15.140625" style="6" customWidth="1"/>
    <col min="9480" max="9480" width="14.28515625" style="6" customWidth="1"/>
    <col min="9481" max="9481" width="12.85546875" style="6" customWidth="1"/>
    <col min="9482" max="9728" width="11.42578125" style="6"/>
    <col min="9729" max="9729" width="3.42578125" style="6" bestFit="1" customWidth="1"/>
    <col min="9730" max="9730" width="79.7109375" style="6" customWidth="1"/>
    <col min="9731" max="9731" width="17.5703125" style="6" customWidth="1"/>
    <col min="9732" max="9732" width="15.85546875" style="6" customWidth="1"/>
    <col min="9733" max="9733" width="19.5703125" style="6" customWidth="1"/>
    <col min="9734" max="9734" width="15" style="6" customWidth="1"/>
    <col min="9735" max="9735" width="15.140625" style="6" customWidth="1"/>
    <col min="9736" max="9736" width="14.28515625" style="6" customWidth="1"/>
    <col min="9737" max="9737" width="12.85546875" style="6" customWidth="1"/>
    <col min="9738" max="9984" width="11.42578125" style="6"/>
    <col min="9985" max="9985" width="3.42578125" style="6" bestFit="1" customWidth="1"/>
    <col min="9986" max="9986" width="79.7109375" style="6" customWidth="1"/>
    <col min="9987" max="9987" width="17.5703125" style="6" customWidth="1"/>
    <col min="9988" max="9988" width="15.85546875" style="6" customWidth="1"/>
    <col min="9989" max="9989" width="19.5703125" style="6" customWidth="1"/>
    <col min="9990" max="9990" width="15" style="6" customWidth="1"/>
    <col min="9991" max="9991" width="15.140625" style="6" customWidth="1"/>
    <col min="9992" max="9992" width="14.28515625" style="6" customWidth="1"/>
    <col min="9993" max="9993" width="12.85546875" style="6" customWidth="1"/>
    <col min="9994" max="10240" width="11.42578125" style="6"/>
    <col min="10241" max="10241" width="3.42578125" style="6" bestFit="1" customWidth="1"/>
    <col min="10242" max="10242" width="79.7109375" style="6" customWidth="1"/>
    <col min="10243" max="10243" width="17.5703125" style="6" customWidth="1"/>
    <col min="10244" max="10244" width="15.85546875" style="6" customWidth="1"/>
    <col min="10245" max="10245" width="19.5703125" style="6" customWidth="1"/>
    <col min="10246" max="10246" width="15" style="6" customWidth="1"/>
    <col min="10247" max="10247" width="15.140625" style="6" customWidth="1"/>
    <col min="10248" max="10248" width="14.28515625" style="6" customWidth="1"/>
    <col min="10249" max="10249" width="12.85546875" style="6" customWidth="1"/>
    <col min="10250" max="10496" width="11.42578125" style="6"/>
    <col min="10497" max="10497" width="3.42578125" style="6" bestFit="1" customWidth="1"/>
    <col min="10498" max="10498" width="79.7109375" style="6" customWidth="1"/>
    <col min="10499" max="10499" width="17.5703125" style="6" customWidth="1"/>
    <col min="10500" max="10500" width="15.85546875" style="6" customWidth="1"/>
    <col min="10501" max="10501" width="19.5703125" style="6" customWidth="1"/>
    <col min="10502" max="10502" width="15" style="6" customWidth="1"/>
    <col min="10503" max="10503" width="15.140625" style="6" customWidth="1"/>
    <col min="10504" max="10504" width="14.28515625" style="6" customWidth="1"/>
    <col min="10505" max="10505" width="12.85546875" style="6" customWidth="1"/>
    <col min="10506" max="10752" width="11.42578125" style="6"/>
    <col min="10753" max="10753" width="3.42578125" style="6" bestFit="1" customWidth="1"/>
    <col min="10754" max="10754" width="79.7109375" style="6" customWidth="1"/>
    <col min="10755" max="10755" width="17.5703125" style="6" customWidth="1"/>
    <col min="10756" max="10756" width="15.85546875" style="6" customWidth="1"/>
    <col min="10757" max="10757" width="19.5703125" style="6" customWidth="1"/>
    <col min="10758" max="10758" width="15" style="6" customWidth="1"/>
    <col min="10759" max="10759" width="15.140625" style="6" customWidth="1"/>
    <col min="10760" max="10760" width="14.28515625" style="6" customWidth="1"/>
    <col min="10761" max="10761" width="12.85546875" style="6" customWidth="1"/>
    <col min="10762" max="11008" width="11.42578125" style="6"/>
    <col min="11009" max="11009" width="3.42578125" style="6" bestFit="1" customWidth="1"/>
    <col min="11010" max="11010" width="79.7109375" style="6" customWidth="1"/>
    <col min="11011" max="11011" width="17.5703125" style="6" customWidth="1"/>
    <col min="11012" max="11012" width="15.85546875" style="6" customWidth="1"/>
    <col min="11013" max="11013" width="19.5703125" style="6" customWidth="1"/>
    <col min="11014" max="11014" width="15" style="6" customWidth="1"/>
    <col min="11015" max="11015" width="15.140625" style="6" customWidth="1"/>
    <col min="11016" max="11016" width="14.28515625" style="6" customWidth="1"/>
    <col min="11017" max="11017" width="12.85546875" style="6" customWidth="1"/>
    <col min="11018" max="11264" width="11.42578125" style="6"/>
    <col min="11265" max="11265" width="3.42578125" style="6" bestFit="1" customWidth="1"/>
    <col min="11266" max="11266" width="79.7109375" style="6" customWidth="1"/>
    <col min="11267" max="11267" width="17.5703125" style="6" customWidth="1"/>
    <col min="11268" max="11268" width="15.85546875" style="6" customWidth="1"/>
    <col min="11269" max="11269" width="19.5703125" style="6" customWidth="1"/>
    <col min="11270" max="11270" width="15" style="6" customWidth="1"/>
    <col min="11271" max="11271" width="15.140625" style="6" customWidth="1"/>
    <col min="11272" max="11272" width="14.28515625" style="6" customWidth="1"/>
    <col min="11273" max="11273" width="12.85546875" style="6" customWidth="1"/>
    <col min="11274" max="11520" width="11.42578125" style="6"/>
    <col min="11521" max="11521" width="3.42578125" style="6" bestFit="1" customWidth="1"/>
    <col min="11522" max="11522" width="79.7109375" style="6" customWidth="1"/>
    <col min="11523" max="11523" width="17.5703125" style="6" customWidth="1"/>
    <col min="11524" max="11524" width="15.85546875" style="6" customWidth="1"/>
    <col min="11525" max="11525" width="19.5703125" style="6" customWidth="1"/>
    <col min="11526" max="11526" width="15" style="6" customWidth="1"/>
    <col min="11527" max="11527" width="15.140625" style="6" customWidth="1"/>
    <col min="11528" max="11528" width="14.28515625" style="6" customWidth="1"/>
    <col min="11529" max="11529" width="12.85546875" style="6" customWidth="1"/>
    <col min="11530" max="11776" width="11.42578125" style="6"/>
    <col min="11777" max="11777" width="3.42578125" style="6" bestFit="1" customWidth="1"/>
    <col min="11778" max="11778" width="79.7109375" style="6" customWidth="1"/>
    <col min="11779" max="11779" width="17.5703125" style="6" customWidth="1"/>
    <col min="11780" max="11780" width="15.85546875" style="6" customWidth="1"/>
    <col min="11781" max="11781" width="19.5703125" style="6" customWidth="1"/>
    <col min="11782" max="11782" width="15" style="6" customWidth="1"/>
    <col min="11783" max="11783" width="15.140625" style="6" customWidth="1"/>
    <col min="11784" max="11784" width="14.28515625" style="6" customWidth="1"/>
    <col min="11785" max="11785" width="12.85546875" style="6" customWidth="1"/>
    <col min="11786" max="12032" width="11.42578125" style="6"/>
    <col min="12033" max="12033" width="3.42578125" style="6" bestFit="1" customWidth="1"/>
    <col min="12034" max="12034" width="79.7109375" style="6" customWidth="1"/>
    <col min="12035" max="12035" width="17.5703125" style="6" customWidth="1"/>
    <col min="12036" max="12036" width="15.85546875" style="6" customWidth="1"/>
    <col min="12037" max="12037" width="19.5703125" style="6" customWidth="1"/>
    <col min="12038" max="12038" width="15" style="6" customWidth="1"/>
    <col min="12039" max="12039" width="15.140625" style="6" customWidth="1"/>
    <col min="12040" max="12040" width="14.28515625" style="6" customWidth="1"/>
    <col min="12041" max="12041" width="12.85546875" style="6" customWidth="1"/>
    <col min="12042" max="12288" width="11.42578125" style="6"/>
    <col min="12289" max="12289" width="3.42578125" style="6" bestFit="1" customWidth="1"/>
    <col min="12290" max="12290" width="79.7109375" style="6" customWidth="1"/>
    <col min="12291" max="12291" width="17.5703125" style="6" customWidth="1"/>
    <col min="12292" max="12292" width="15.85546875" style="6" customWidth="1"/>
    <col min="12293" max="12293" width="19.5703125" style="6" customWidth="1"/>
    <col min="12294" max="12294" width="15" style="6" customWidth="1"/>
    <col min="12295" max="12295" width="15.140625" style="6" customWidth="1"/>
    <col min="12296" max="12296" width="14.28515625" style="6" customWidth="1"/>
    <col min="12297" max="12297" width="12.85546875" style="6" customWidth="1"/>
    <col min="12298" max="12544" width="11.42578125" style="6"/>
    <col min="12545" max="12545" width="3.42578125" style="6" bestFit="1" customWidth="1"/>
    <col min="12546" max="12546" width="79.7109375" style="6" customWidth="1"/>
    <col min="12547" max="12547" width="17.5703125" style="6" customWidth="1"/>
    <col min="12548" max="12548" width="15.85546875" style="6" customWidth="1"/>
    <col min="12549" max="12549" width="19.5703125" style="6" customWidth="1"/>
    <col min="12550" max="12550" width="15" style="6" customWidth="1"/>
    <col min="12551" max="12551" width="15.140625" style="6" customWidth="1"/>
    <col min="12552" max="12552" width="14.28515625" style="6" customWidth="1"/>
    <col min="12553" max="12553" width="12.85546875" style="6" customWidth="1"/>
    <col min="12554" max="12800" width="11.42578125" style="6"/>
    <col min="12801" max="12801" width="3.42578125" style="6" bestFit="1" customWidth="1"/>
    <col min="12802" max="12802" width="79.7109375" style="6" customWidth="1"/>
    <col min="12803" max="12803" width="17.5703125" style="6" customWidth="1"/>
    <col min="12804" max="12804" width="15.85546875" style="6" customWidth="1"/>
    <col min="12805" max="12805" width="19.5703125" style="6" customWidth="1"/>
    <col min="12806" max="12806" width="15" style="6" customWidth="1"/>
    <col min="12807" max="12807" width="15.140625" style="6" customWidth="1"/>
    <col min="12808" max="12808" width="14.28515625" style="6" customWidth="1"/>
    <col min="12809" max="12809" width="12.85546875" style="6" customWidth="1"/>
    <col min="12810" max="13056" width="11.42578125" style="6"/>
    <col min="13057" max="13057" width="3.42578125" style="6" bestFit="1" customWidth="1"/>
    <col min="13058" max="13058" width="79.7109375" style="6" customWidth="1"/>
    <col min="13059" max="13059" width="17.5703125" style="6" customWidth="1"/>
    <col min="13060" max="13060" width="15.85546875" style="6" customWidth="1"/>
    <col min="13061" max="13061" width="19.5703125" style="6" customWidth="1"/>
    <col min="13062" max="13062" width="15" style="6" customWidth="1"/>
    <col min="13063" max="13063" width="15.140625" style="6" customWidth="1"/>
    <col min="13064" max="13064" width="14.28515625" style="6" customWidth="1"/>
    <col min="13065" max="13065" width="12.85546875" style="6" customWidth="1"/>
    <col min="13066" max="13312" width="11.42578125" style="6"/>
    <col min="13313" max="13313" width="3.42578125" style="6" bestFit="1" customWidth="1"/>
    <col min="13314" max="13314" width="79.7109375" style="6" customWidth="1"/>
    <col min="13315" max="13315" width="17.5703125" style="6" customWidth="1"/>
    <col min="13316" max="13316" width="15.85546875" style="6" customWidth="1"/>
    <col min="13317" max="13317" width="19.5703125" style="6" customWidth="1"/>
    <col min="13318" max="13318" width="15" style="6" customWidth="1"/>
    <col min="13319" max="13319" width="15.140625" style="6" customWidth="1"/>
    <col min="13320" max="13320" width="14.28515625" style="6" customWidth="1"/>
    <col min="13321" max="13321" width="12.85546875" style="6" customWidth="1"/>
    <col min="13322" max="13568" width="11.42578125" style="6"/>
    <col min="13569" max="13569" width="3.42578125" style="6" bestFit="1" customWidth="1"/>
    <col min="13570" max="13570" width="79.7109375" style="6" customWidth="1"/>
    <col min="13571" max="13571" width="17.5703125" style="6" customWidth="1"/>
    <col min="13572" max="13572" width="15.85546875" style="6" customWidth="1"/>
    <col min="13573" max="13573" width="19.5703125" style="6" customWidth="1"/>
    <col min="13574" max="13574" width="15" style="6" customWidth="1"/>
    <col min="13575" max="13575" width="15.140625" style="6" customWidth="1"/>
    <col min="13576" max="13576" width="14.28515625" style="6" customWidth="1"/>
    <col min="13577" max="13577" width="12.85546875" style="6" customWidth="1"/>
    <col min="13578" max="13824" width="11.42578125" style="6"/>
    <col min="13825" max="13825" width="3.42578125" style="6" bestFit="1" customWidth="1"/>
    <col min="13826" max="13826" width="79.7109375" style="6" customWidth="1"/>
    <col min="13827" max="13827" width="17.5703125" style="6" customWidth="1"/>
    <col min="13828" max="13828" width="15.85546875" style="6" customWidth="1"/>
    <col min="13829" max="13829" width="19.5703125" style="6" customWidth="1"/>
    <col min="13830" max="13830" width="15" style="6" customWidth="1"/>
    <col min="13831" max="13831" width="15.140625" style="6" customWidth="1"/>
    <col min="13832" max="13832" width="14.28515625" style="6" customWidth="1"/>
    <col min="13833" max="13833" width="12.85546875" style="6" customWidth="1"/>
    <col min="13834" max="14080" width="11.42578125" style="6"/>
    <col min="14081" max="14081" width="3.42578125" style="6" bestFit="1" customWidth="1"/>
    <col min="14082" max="14082" width="79.7109375" style="6" customWidth="1"/>
    <col min="14083" max="14083" width="17.5703125" style="6" customWidth="1"/>
    <col min="14084" max="14084" width="15.85546875" style="6" customWidth="1"/>
    <col min="14085" max="14085" width="19.5703125" style="6" customWidth="1"/>
    <col min="14086" max="14086" width="15" style="6" customWidth="1"/>
    <col min="14087" max="14087" width="15.140625" style="6" customWidth="1"/>
    <col min="14088" max="14088" width="14.28515625" style="6" customWidth="1"/>
    <col min="14089" max="14089" width="12.85546875" style="6" customWidth="1"/>
    <col min="14090" max="14336" width="11.42578125" style="6"/>
    <col min="14337" max="14337" width="3.42578125" style="6" bestFit="1" customWidth="1"/>
    <col min="14338" max="14338" width="79.7109375" style="6" customWidth="1"/>
    <col min="14339" max="14339" width="17.5703125" style="6" customWidth="1"/>
    <col min="14340" max="14340" width="15.85546875" style="6" customWidth="1"/>
    <col min="14341" max="14341" width="19.5703125" style="6" customWidth="1"/>
    <col min="14342" max="14342" width="15" style="6" customWidth="1"/>
    <col min="14343" max="14343" width="15.140625" style="6" customWidth="1"/>
    <col min="14344" max="14344" width="14.28515625" style="6" customWidth="1"/>
    <col min="14345" max="14345" width="12.85546875" style="6" customWidth="1"/>
    <col min="14346" max="14592" width="11.42578125" style="6"/>
    <col min="14593" max="14593" width="3.42578125" style="6" bestFit="1" customWidth="1"/>
    <col min="14594" max="14594" width="79.7109375" style="6" customWidth="1"/>
    <col min="14595" max="14595" width="17.5703125" style="6" customWidth="1"/>
    <col min="14596" max="14596" width="15.85546875" style="6" customWidth="1"/>
    <col min="14597" max="14597" width="19.5703125" style="6" customWidth="1"/>
    <col min="14598" max="14598" width="15" style="6" customWidth="1"/>
    <col min="14599" max="14599" width="15.140625" style="6" customWidth="1"/>
    <col min="14600" max="14600" width="14.28515625" style="6" customWidth="1"/>
    <col min="14601" max="14601" width="12.85546875" style="6" customWidth="1"/>
    <col min="14602" max="14848" width="11.42578125" style="6"/>
    <col min="14849" max="14849" width="3.42578125" style="6" bestFit="1" customWidth="1"/>
    <col min="14850" max="14850" width="79.7109375" style="6" customWidth="1"/>
    <col min="14851" max="14851" width="17.5703125" style="6" customWidth="1"/>
    <col min="14852" max="14852" width="15.85546875" style="6" customWidth="1"/>
    <col min="14853" max="14853" width="19.5703125" style="6" customWidth="1"/>
    <col min="14854" max="14854" width="15" style="6" customWidth="1"/>
    <col min="14855" max="14855" width="15.140625" style="6" customWidth="1"/>
    <col min="14856" max="14856" width="14.28515625" style="6" customWidth="1"/>
    <col min="14857" max="14857" width="12.85546875" style="6" customWidth="1"/>
    <col min="14858" max="15104" width="11.42578125" style="6"/>
    <col min="15105" max="15105" width="3.42578125" style="6" bestFit="1" customWidth="1"/>
    <col min="15106" max="15106" width="79.7109375" style="6" customWidth="1"/>
    <col min="15107" max="15107" width="17.5703125" style="6" customWidth="1"/>
    <col min="15108" max="15108" width="15.85546875" style="6" customWidth="1"/>
    <col min="15109" max="15109" width="19.5703125" style="6" customWidth="1"/>
    <col min="15110" max="15110" width="15" style="6" customWidth="1"/>
    <col min="15111" max="15111" width="15.140625" style="6" customWidth="1"/>
    <col min="15112" max="15112" width="14.28515625" style="6" customWidth="1"/>
    <col min="15113" max="15113" width="12.85546875" style="6" customWidth="1"/>
    <col min="15114" max="15360" width="11.42578125" style="6"/>
    <col min="15361" max="15361" width="3.42578125" style="6" bestFit="1" customWidth="1"/>
    <col min="15362" max="15362" width="79.7109375" style="6" customWidth="1"/>
    <col min="15363" max="15363" width="17.5703125" style="6" customWidth="1"/>
    <col min="15364" max="15364" width="15.85546875" style="6" customWidth="1"/>
    <col min="15365" max="15365" width="19.5703125" style="6" customWidth="1"/>
    <col min="15366" max="15366" width="15" style="6" customWidth="1"/>
    <col min="15367" max="15367" width="15.140625" style="6" customWidth="1"/>
    <col min="15368" max="15368" width="14.28515625" style="6" customWidth="1"/>
    <col min="15369" max="15369" width="12.85546875" style="6" customWidth="1"/>
    <col min="15370" max="15616" width="11.42578125" style="6"/>
    <col min="15617" max="15617" width="3.42578125" style="6" bestFit="1" customWidth="1"/>
    <col min="15618" max="15618" width="79.7109375" style="6" customWidth="1"/>
    <col min="15619" max="15619" width="17.5703125" style="6" customWidth="1"/>
    <col min="15620" max="15620" width="15.85546875" style="6" customWidth="1"/>
    <col min="15621" max="15621" width="19.5703125" style="6" customWidth="1"/>
    <col min="15622" max="15622" width="15" style="6" customWidth="1"/>
    <col min="15623" max="15623" width="15.140625" style="6" customWidth="1"/>
    <col min="15624" max="15624" width="14.28515625" style="6" customWidth="1"/>
    <col min="15625" max="15625" width="12.85546875" style="6" customWidth="1"/>
    <col min="15626" max="15872" width="11.42578125" style="6"/>
    <col min="15873" max="15873" width="3.42578125" style="6" bestFit="1" customWidth="1"/>
    <col min="15874" max="15874" width="79.7109375" style="6" customWidth="1"/>
    <col min="15875" max="15875" width="17.5703125" style="6" customWidth="1"/>
    <col min="15876" max="15876" width="15.85546875" style="6" customWidth="1"/>
    <col min="15877" max="15877" width="19.5703125" style="6" customWidth="1"/>
    <col min="15878" max="15878" width="15" style="6" customWidth="1"/>
    <col min="15879" max="15879" width="15.140625" style="6" customWidth="1"/>
    <col min="15880" max="15880" width="14.28515625" style="6" customWidth="1"/>
    <col min="15881" max="15881" width="12.85546875" style="6" customWidth="1"/>
    <col min="15882" max="16128" width="11.42578125" style="6"/>
    <col min="16129" max="16129" width="3.42578125" style="6" bestFit="1" customWidth="1"/>
    <col min="16130" max="16130" width="79.7109375" style="6" customWidth="1"/>
    <col min="16131" max="16131" width="17.5703125" style="6" customWidth="1"/>
    <col min="16132" max="16132" width="15.85546875" style="6" customWidth="1"/>
    <col min="16133" max="16133" width="19.5703125" style="6" customWidth="1"/>
    <col min="16134" max="16134" width="15" style="6" customWidth="1"/>
    <col min="16135" max="16135" width="15.140625" style="6" customWidth="1"/>
    <col min="16136" max="16136" width="14.28515625" style="6" customWidth="1"/>
    <col min="16137" max="16137" width="12.85546875" style="6" customWidth="1"/>
    <col min="16138" max="16384" width="11.42578125" style="6"/>
  </cols>
  <sheetData>
    <row r="1" spans="1:9" ht="13.5" customHeight="1">
      <c r="A1" s="338" t="s">
        <v>0</v>
      </c>
      <c r="B1" s="339"/>
      <c r="C1" s="340"/>
      <c r="D1" s="4"/>
      <c r="E1" s="4"/>
      <c r="F1" s="5"/>
      <c r="G1" s="4"/>
    </row>
    <row r="2" spans="1:9" ht="15.75" customHeight="1">
      <c r="A2" s="341" t="s">
        <v>36</v>
      </c>
      <c r="B2" s="342"/>
      <c r="C2" s="343"/>
      <c r="D2" s="4"/>
      <c r="E2" s="4"/>
      <c r="F2" s="5"/>
      <c r="G2" s="4"/>
    </row>
    <row r="3" spans="1:9" ht="15.75" customHeight="1">
      <c r="A3" s="341" t="str">
        <f>+'FORMULARIO No. 3 - BRICEÑO'!A3:H3</f>
        <v>CONCURSO DE MERITOS No. CON-37-01-2019</v>
      </c>
      <c r="B3" s="342"/>
      <c r="C3" s="343"/>
      <c r="D3" s="4"/>
      <c r="E3" s="4"/>
      <c r="F3" s="5"/>
      <c r="G3" s="4"/>
    </row>
    <row r="4" spans="1:9" ht="45" customHeight="1">
      <c r="A4" s="344" t="str">
        <f>+'FORMULARIO No. 3 - BRICEÑO'!A4:H4</f>
        <v xml:space="preserve">INTERVENTORÍA ADMINISTRATIVA, TECNICA, AMBIENTAL, LEGAL Y FINANCIERA A LA CONSTRUCCIÓN DE OBRAS </v>
      </c>
      <c r="B4" s="345"/>
      <c r="C4" s="346"/>
      <c r="D4" s="7"/>
      <c r="E4" s="7"/>
      <c r="F4" s="7"/>
      <c r="G4" s="7"/>
      <c r="H4" s="7"/>
      <c r="I4" s="10"/>
    </row>
    <row r="5" spans="1:9" ht="20.25" customHeight="1">
      <c r="A5" s="347" t="s">
        <v>109</v>
      </c>
      <c r="B5" s="348"/>
      <c r="C5" s="349"/>
      <c r="D5" s="9"/>
      <c r="E5" s="9"/>
      <c r="F5" s="10"/>
      <c r="G5" s="9"/>
      <c r="I5" s="8"/>
    </row>
    <row r="6" spans="1:9" ht="16.5" customHeight="1">
      <c r="A6" s="159">
        <v>1</v>
      </c>
      <c r="B6" s="160" t="s">
        <v>2</v>
      </c>
      <c r="C6" s="161">
        <v>1</v>
      </c>
      <c r="D6" s="11" t="s">
        <v>37</v>
      </c>
      <c r="E6" s="12" t="s">
        <v>38</v>
      </c>
      <c r="F6" s="13" t="s">
        <v>39</v>
      </c>
      <c r="G6" s="14" t="s">
        <v>1</v>
      </c>
      <c r="H6" s="15" t="s">
        <v>40</v>
      </c>
      <c r="I6" s="8"/>
    </row>
    <row r="7" spans="1:9" ht="16.5" customHeight="1">
      <c r="A7" s="29"/>
      <c r="B7" s="16" t="s">
        <v>12</v>
      </c>
      <c r="C7" s="85">
        <f>+C6</f>
        <v>1</v>
      </c>
      <c r="D7" s="17"/>
      <c r="E7" s="18"/>
      <c r="F7" s="19"/>
      <c r="G7" s="20"/>
      <c r="H7" s="21">
        <f>+D8*C6</f>
        <v>53117546.799999997</v>
      </c>
      <c r="I7" s="8"/>
    </row>
    <row r="8" spans="1:9" ht="12" customHeight="1">
      <c r="A8" s="22"/>
      <c r="B8" s="23"/>
      <c r="C8" s="24"/>
      <c r="D8" s="25">
        <f>+'PRESUP (2)'!H14</f>
        <v>53117546.799999997</v>
      </c>
      <c r="E8" s="26">
        <f>+'PRESUP (2)'!H16</f>
        <v>107828620</v>
      </c>
      <c r="F8" s="110">
        <f>+'PRESUP (2)'!H32</f>
        <v>154516200</v>
      </c>
      <c r="G8" s="293">
        <f>+'PRESUP (2)'!G11</f>
        <v>6</v>
      </c>
      <c r="H8" s="28"/>
      <c r="I8" s="8"/>
    </row>
    <row r="9" spans="1:9">
      <c r="A9" s="29">
        <v>2</v>
      </c>
      <c r="B9" s="16" t="s">
        <v>3</v>
      </c>
      <c r="C9" s="30"/>
      <c r="D9" s="31" t="s">
        <v>114</v>
      </c>
      <c r="E9" s="32"/>
      <c r="F9" s="27">
        <v>828116</v>
      </c>
      <c r="G9" s="33"/>
      <c r="H9" s="34"/>
      <c r="I9" s="8"/>
    </row>
    <row r="10" spans="1:9" ht="13.5" customHeight="1">
      <c r="A10" s="35"/>
      <c r="B10" s="36" t="s">
        <v>4</v>
      </c>
      <c r="C10" s="37">
        <v>8.3299999999999999E-2</v>
      </c>
      <c r="G10" s="8"/>
      <c r="H10" s="39"/>
      <c r="I10" s="8"/>
    </row>
    <row r="11" spans="1:9" ht="13.5" customHeight="1">
      <c r="A11" s="35"/>
      <c r="B11" s="36" t="s">
        <v>41</v>
      </c>
      <c r="C11" s="37">
        <v>8.3299999999999999E-2</v>
      </c>
      <c r="D11" s="40" t="s">
        <v>42</v>
      </c>
      <c r="E11" s="41">
        <f>+'PRESUP (2)'!H30</f>
        <v>129845546</v>
      </c>
      <c r="F11" s="8">
        <f>+E8/13</f>
        <v>8294509.230769231</v>
      </c>
      <c r="G11" s="8"/>
      <c r="H11" s="39"/>
      <c r="I11" s="8"/>
    </row>
    <row r="12" spans="1:9">
      <c r="A12" s="35"/>
      <c r="B12" s="36" t="s">
        <v>5</v>
      </c>
      <c r="C12" s="37">
        <v>0.01</v>
      </c>
      <c r="D12" s="42" t="s">
        <v>43</v>
      </c>
      <c r="E12" s="41">
        <f>+'PRESUP (2)'!H31</f>
        <v>24670654</v>
      </c>
      <c r="F12" s="8">
        <f>+F11*0.05*7</f>
        <v>2903078.230769231</v>
      </c>
      <c r="G12" s="8"/>
      <c r="H12" s="39"/>
      <c r="I12" s="8"/>
    </row>
    <row r="13" spans="1:9">
      <c r="A13" s="35"/>
      <c r="B13" s="36" t="s">
        <v>6</v>
      </c>
      <c r="C13" s="187">
        <v>4.2000000000000003E-2</v>
      </c>
      <c r="D13" s="42" t="s">
        <v>44</v>
      </c>
      <c r="E13" s="41">
        <f>+'PRESUP (2)'!H32</f>
        <v>154516200</v>
      </c>
      <c r="G13" s="8"/>
      <c r="H13" s="43"/>
      <c r="I13" s="8"/>
    </row>
    <row r="14" spans="1:9" ht="13.5" customHeight="1">
      <c r="A14" s="35"/>
      <c r="B14" s="36" t="s">
        <v>7</v>
      </c>
      <c r="C14" s="187">
        <v>8.5000000000000006E-2</v>
      </c>
      <c r="D14" s="8"/>
      <c r="G14" s="8"/>
      <c r="H14" s="43"/>
      <c r="I14" s="8"/>
    </row>
    <row r="15" spans="1:9" ht="15.75" customHeight="1">
      <c r="A15" s="35"/>
      <c r="B15" s="36" t="s">
        <v>8</v>
      </c>
      <c r="C15" s="187">
        <v>0.12</v>
      </c>
      <c r="D15" s="8"/>
      <c r="E15" s="44"/>
      <c r="F15" s="45"/>
      <c r="G15" s="8"/>
      <c r="H15" s="43"/>
      <c r="I15" s="8"/>
    </row>
    <row r="16" spans="1:9">
      <c r="A16" s="35"/>
      <c r="B16" s="36" t="s">
        <v>9</v>
      </c>
      <c r="C16" s="187">
        <v>0.04</v>
      </c>
      <c r="D16" s="8"/>
      <c r="E16" s="44"/>
      <c r="F16" s="45"/>
      <c r="G16" s="8"/>
      <c r="H16" s="43"/>
      <c r="I16" s="8"/>
    </row>
    <row r="17" spans="1:9">
      <c r="A17" s="35"/>
      <c r="B17" s="36" t="s">
        <v>10</v>
      </c>
      <c r="C17" s="187">
        <v>0.02</v>
      </c>
      <c r="D17" s="8"/>
      <c r="E17" s="44"/>
      <c r="F17" s="45"/>
      <c r="G17" s="8"/>
      <c r="H17" s="43"/>
      <c r="I17" s="8"/>
    </row>
    <row r="18" spans="1:9" ht="12.75" customHeight="1">
      <c r="A18" s="35"/>
      <c r="B18" s="36" t="s">
        <v>11</v>
      </c>
      <c r="C18" s="187">
        <v>0.03</v>
      </c>
      <c r="D18" s="8"/>
      <c r="E18" s="44"/>
      <c r="F18" s="45"/>
      <c r="G18" s="8"/>
      <c r="H18" s="43"/>
      <c r="I18" s="8"/>
    </row>
    <row r="19" spans="1:9" ht="13.5" customHeight="1" thickBot="1">
      <c r="A19" s="35"/>
      <c r="B19" s="36" t="s">
        <v>45</v>
      </c>
      <c r="C19" s="188">
        <v>6.9599999999999995E-2</v>
      </c>
      <c r="D19" s="46"/>
      <c r="E19" s="47"/>
      <c r="F19" s="45"/>
      <c r="G19" s="8"/>
      <c r="H19" s="43"/>
      <c r="I19" s="8"/>
    </row>
    <row r="20" spans="1:9" ht="15.75" customHeight="1" thickBot="1">
      <c r="A20" s="29"/>
      <c r="B20" s="48" t="s">
        <v>17</v>
      </c>
      <c r="C20" s="49">
        <f>SUM(C10:C19)</f>
        <v>0.58320000000000005</v>
      </c>
      <c r="D20" s="46">
        <f>+C20-C17-C18-C14-C19</f>
        <v>0.37859999999999999</v>
      </c>
      <c r="E20" s="47"/>
      <c r="F20" s="50"/>
      <c r="G20" s="8"/>
      <c r="H20" s="51">
        <f>+C20*D8</f>
        <v>30978153.293760002</v>
      </c>
      <c r="I20" s="8"/>
    </row>
    <row r="21" spans="1:9" ht="15" customHeight="1">
      <c r="A21" s="52"/>
      <c r="B21" s="53"/>
      <c r="C21" s="24"/>
      <c r="D21" s="8"/>
      <c r="E21" s="47"/>
      <c r="F21" s="45"/>
      <c r="G21" s="8"/>
      <c r="H21" s="51"/>
      <c r="I21" s="8"/>
    </row>
    <row r="22" spans="1:9" ht="18" customHeight="1">
      <c r="A22" s="29">
        <v>3</v>
      </c>
      <c r="B22" s="16" t="s">
        <v>13</v>
      </c>
      <c r="C22" s="30"/>
      <c r="D22" s="8"/>
      <c r="E22" s="54"/>
      <c r="F22" s="55"/>
      <c r="G22" s="56"/>
      <c r="H22" s="51"/>
      <c r="I22" s="57" t="s">
        <v>46</v>
      </c>
    </row>
    <row r="23" spans="1:9" s="61" customFormat="1">
      <c r="A23" s="35"/>
      <c r="B23" s="309" t="s">
        <v>47</v>
      </c>
      <c r="C23" s="196">
        <f>F23/$D$8</f>
        <v>2.3385379687753203E-2</v>
      </c>
      <c r="D23" s="59"/>
      <c r="E23" s="59"/>
      <c r="F23" s="59">
        <f>0.25*F9*G8</f>
        <v>1242174</v>
      </c>
      <c r="G23" s="129"/>
      <c r="H23" s="60">
        <f t="shared" ref="H23:H31" si="0">+$D$8*C23</f>
        <v>1242174</v>
      </c>
      <c r="I23" s="60">
        <f>+H23/$G8</f>
        <v>207029</v>
      </c>
    </row>
    <row r="24" spans="1:9" s="61" customFormat="1" ht="16.5" customHeight="1">
      <c r="A24" s="35"/>
      <c r="B24" s="58" t="s">
        <v>48</v>
      </c>
      <c r="C24" s="196">
        <f t="shared" ref="C24" si="1">F24/$D$8</f>
        <v>2.3385379687753203E-2</v>
      </c>
      <c r="D24" s="59"/>
      <c r="E24" s="59"/>
      <c r="F24" s="59">
        <f>0.25*F9*G8</f>
        <v>1242174</v>
      </c>
      <c r="G24" s="129"/>
      <c r="H24" s="60">
        <f t="shared" si="0"/>
        <v>1242174</v>
      </c>
      <c r="I24" s="60">
        <f>+F24/$G8</f>
        <v>207029</v>
      </c>
    </row>
    <row r="25" spans="1:9" s="61" customFormat="1" ht="28.5" customHeight="1">
      <c r="A25" s="35"/>
      <c r="B25" s="58" t="s">
        <v>49</v>
      </c>
      <c r="C25" s="196">
        <f>F25/$D$8</f>
        <v>2.3385379687753203E-2</v>
      </c>
      <c r="D25" s="62"/>
      <c r="E25" s="181"/>
      <c r="F25" s="64">
        <f>0.25*F9*G8</f>
        <v>1242174</v>
      </c>
      <c r="G25" s="129"/>
      <c r="H25" s="60">
        <f t="shared" si="0"/>
        <v>1242174</v>
      </c>
      <c r="I25" s="65">
        <f>+H25/$G8</f>
        <v>207029</v>
      </c>
    </row>
    <row r="26" spans="1:9" s="61" customFormat="1" ht="14.25" customHeight="1">
      <c r="A26" s="35"/>
      <c r="B26" s="58" t="s">
        <v>50</v>
      </c>
      <c r="C26" s="196">
        <f>F26/$D$8</f>
        <v>1.2779047155440695E-2</v>
      </c>
      <c r="D26" s="294" t="s">
        <v>126</v>
      </c>
      <c r="E26" s="183"/>
      <c r="F26" s="190">
        <f>+G46*G8*0.3</f>
        <v>678791.63533852797</v>
      </c>
      <c r="G26" s="129"/>
      <c r="H26" s="60">
        <f>+$D$8*C26</f>
        <v>678791.63533852797</v>
      </c>
      <c r="I26" s="60">
        <f>+H26/$G8</f>
        <v>113131.93922308799</v>
      </c>
    </row>
    <row r="27" spans="1:9" s="61" customFormat="1" ht="15" customHeight="1">
      <c r="A27" s="35"/>
      <c r="B27" s="68" t="s">
        <v>51</v>
      </c>
      <c r="C27" s="196">
        <f>+F27/$D$8</f>
        <v>1.8708303750202562E-2</v>
      </c>
      <c r="D27" s="62"/>
      <c r="E27" s="69"/>
      <c r="F27" s="62">
        <f>0.2*F9*G8</f>
        <v>993739.20000000007</v>
      </c>
      <c r="G27" s="129"/>
      <c r="H27" s="60">
        <f t="shared" si="0"/>
        <v>993739.20000000007</v>
      </c>
      <c r="I27" s="60">
        <f>+H27/$G8</f>
        <v>165623.20000000001</v>
      </c>
    </row>
    <row r="28" spans="1:9" s="61" customFormat="1">
      <c r="A28" s="35"/>
      <c r="B28" s="58" t="s">
        <v>52</v>
      </c>
      <c r="C28" s="197">
        <f>F28/$D$8</f>
        <v>1.8708303750202562E-2</v>
      </c>
      <c r="D28" s="62"/>
      <c r="E28" s="71"/>
      <c r="F28" s="62">
        <f>(0.2*F9*G8)</f>
        <v>993739.20000000007</v>
      </c>
      <c r="G28" s="129"/>
      <c r="H28" s="60">
        <f t="shared" si="0"/>
        <v>993739.20000000007</v>
      </c>
      <c r="I28" s="60">
        <f>+H28/$G8</f>
        <v>165623.20000000001</v>
      </c>
    </row>
    <row r="29" spans="1:9" s="61" customFormat="1" ht="16.5" customHeight="1">
      <c r="A29" s="35"/>
      <c r="B29" s="309" t="s">
        <v>53</v>
      </c>
      <c r="C29" s="197">
        <f>F29/$D$8</f>
        <v>1.8708303750202562E-2</v>
      </c>
      <c r="D29" s="62"/>
      <c r="E29" s="66"/>
      <c r="F29" s="62">
        <f>0.2*F9*G8</f>
        <v>993739.20000000007</v>
      </c>
      <c r="G29" s="129"/>
      <c r="H29" s="60">
        <f t="shared" si="0"/>
        <v>993739.20000000007</v>
      </c>
      <c r="I29" s="60">
        <f>+H29/$G8</f>
        <v>165623.20000000001</v>
      </c>
    </row>
    <row r="30" spans="1:9" s="61" customFormat="1">
      <c r="A30" s="35"/>
      <c r="B30" s="58" t="s">
        <v>54</v>
      </c>
      <c r="C30" s="198">
        <f>F30/$D$8</f>
        <v>1.8708303750202562E-2</v>
      </c>
      <c r="D30" s="62"/>
      <c r="E30" s="71"/>
      <c r="F30" s="62">
        <f>0.2*F9*G8</f>
        <v>993739.20000000007</v>
      </c>
      <c r="G30" s="129"/>
      <c r="H30" s="60">
        <f t="shared" si="0"/>
        <v>993739.20000000007</v>
      </c>
      <c r="I30" s="60">
        <f>+H30/$G8</f>
        <v>165623.20000000001</v>
      </c>
    </row>
    <row r="31" spans="1:9" s="61" customFormat="1" ht="15.75" customHeight="1" thickBot="1">
      <c r="A31" s="35"/>
      <c r="B31" s="36" t="s">
        <v>55</v>
      </c>
      <c r="C31" s="197" t="e">
        <f>F31/$D$8</f>
        <v>#REF!</v>
      </c>
      <c r="D31" s="62"/>
      <c r="E31" s="72" t="s">
        <v>88</v>
      </c>
      <c r="F31" s="62" t="e">
        <f>#REF!</f>
        <v>#REF!</v>
      </c>
      <c r="G31" s="70"/>
      <c r="H31" s="60" t="e">
        <f t="shared" si="0"/>
        <v>#REF!</v>
      </c>
      <c r="I31" s="60" t="e">
        <f>+H31/$G8</f>
        <v>#REF!</v>
      </c>
    </row>
    <row r="32" spans="1:9" s="61" customFormat="1" ht="17.25" customHeight="1" thickBot="1">
      <c r="A32" s="35"/>
      <c r="B32" s="73" t="s">
        <v>56</v>
      </c>
      <c r="C32" s="74" t="e">
        <f>SUM(C23:C31)</f>
        <v>#REF!</v>
      </c>
      <c r="D32" s="62"/>
      <c r="E32" s="71"/>
      <c r="F32" s="62"/>
      <c r="G32" s="67"/>
      <c r="H32" s="71"/>
      <c r="I32" s="60"/>
    </row>
    <row r="33" spans="1:9" s="61" customFormat="1" ht="12.75" customHeight="1">
      <c r="A33" s="52"/>
      <c r="B33" s="53"/>
      <c r="C33" s="24"/>
      <c r="D33" s="62"/>
      <c r="E33" s="71"/>
      <c r="F33" s="62"/>
      <c r="G33" s="67"/>
      <c r="H33" s="71"/>
      <c r="I33" s="60"/>
    </row>
    <row r="34" spans="1:9" ht="14.25" customHeight="1">
      <c r="A34" s="35">
        <v>4</v>
      </c>
      <c r="B34" s="75" t="s">
        <v>57</v>
      </c>
      <c r="C34" s="76"/>
      <c r="D34" s="77"/>
      <c r="E34" s="71"/>
      <c r="F34" s="62"/>
      <c r="G34" s="78"/>
      <c r="H34" s="63"/>
      <c r="I34" s="79"/>
    </row>
    <row r="35" spans="1:9" s="61" customFormat="1" ht="15.75" thickBot="1">
      <c r="A35" s="35"/>
      <c r="B35" s="285" t="s">
        <v>115</v>
      </c>
      <c r="C35" s="197">
        <f>(F35/$D$8)/2</f>
        <v>4.8889888197354552E-3</v>
      </c>
      <c r="D35" s="292">
        <v>4.0000000000000003E-5</v>
      </c>
      <c r="E35" s="72"/>
      <c r="F35" s="81">
        <f>($F$8/1.19)*4/1000</f>
        <v>519382.18487394956</v>
      </c>
      <c r="H35" s="60">
        <f>+$D$8*C35</f>
        <v>259691.09243697478</v>
      </c>
      <c r="I35" s="60"/>
    </row>
    <row r="36" spans="1:9" s="61" customFormat="1" ht="15.75" thickTop="1">
      <c r="A36" s="35"/>
      <c r="B36" s="36" t="s">
        <v>14</v>
      </c>
      <c r="C36" s="37">
        <f>F36/$D$8</f>
        <v>1.4666966459206366E-2</v>
      </c>
      <c r="D36" s="292">
        <v>6.0000000000000002E-5</v>
      </c>
      <c r="E36" s="71"/>
      <c r="F36" s="62">
        <f>($F$8/1.19)*6/1000</f>
        <v>779073.27731092437</v>
      </c>
      <c r="G36" s="67"/>
      <c r="H36" s="60">
        <f>+$D$8*C36</f>
        <v>779073.27731092437</v>
      </c>
      <c r="I36" s="60"/>
    </row>
    <row r="37" spans="1:9" s="61" customFormat="1">
      <c r="A37" s="35"/>
      <c r="B37" s="36" t="s">
        <v>117</v>
      </c>
      <c r="C37" s="37">
        <f>F37/$D$8</f>
        <v>4.8889888197354549E-2</v>
      </c>
      <c r="D37" s="292">
        <v>0.02</v>
      </c>
      <c r="E37" s="71"/>
      <c r="F37" s="62">
        <f>($F$8/1.19)*2/100</f>
        <v>2596910.9243697478</v>
      </c>
      <c r="G37" s="67"/>
      <c r="H37" s="60">
        <f>+$D$8*C37</f>
        <v>2596910.9243697478</v>
      </c>
      <c r="I37" s="60"/>
    </row>
    <row r="38" spans="1:9" s="61" customFormat="1">
      <c r="A38" s="35"/>
      <c r="B38" s="36" t="s">
        <v>15</v>
      </c>
      <c r="C38" s="37">
        <f>F38/$D$8</f>
        <v>2.4444944098677274E-2</v>
      </c>
      <c r="D38" s="292">
        <v>0.01</v>
      </c>
      <c r="E38" s="71"/>
      <c r="F38" s="62">
        <f>($F$8/1.19)*1/100</f>
        <v>1298455.4621848739</v>
      </c>
      <c r="G38" s="67"/>
      <c r="H38" s="60">
        <f>+$D$8*C38</f>
        <v>1298455.4621848739</v>
      </c>
      <c r="I38" s="60"/>
    </row>
    <row r="39" spans="1:9" s="61" customFormat="1">
      <c r="A39" s="35"/>
      <c r="B39" s="36" t="s">
        <v>16</v>
      </c>
      <c r="C39" s="37">
        <f>F39/$D$8</f>
        <v>9.7779776394709104E-3</v>
      </c>
      <c r="D39" s="292">
        <v>4.0000000000000003E-5</v>
      </c>
      <c r="E39" s="71"/>
      <c r="F39" s="80">
        <f>($F$8/1.19)*4/1000</f>
        <v>519382.18487394956</v>
      </c>
      <c r="H39" s="60">
        <f>+$D$8*C39</f>
        <v>519382.18487394956</v>
      </c>
      <c r="I39" s="60"/>
    </row>
    <row r="40" spans="1:9" s="61" customFormat="1" ht="15.75" thickBot="1">
      <c r="A40" s="35"/>
      <c r="B40" s="36" t="s">
        <v>108</v>
      </c>
      <c r="C40" s="37">
        <f>F40/$D$8</f>
        <v>9.7779776394709104E-3</v>
      </c>
      <c r="D40" s="292">
        <v>4.0000000000000003E-5</v>
      </c>
      <c r="E40" s="71"/>
      <c r="F40" s="80">
        <f>($F$8/1.19)*4/1000</f>
        <v>519382.18487394956</v>
      </c>
      <c r="H40" s="60"/>
      <c r="I40" s="60"/>
    </row>
    <row r="41" spans="1:9" ht="16.5" customHeight="1" thickBot="1">
      <c r="A41" s="35"/>
      <c r="B41" s="82" t="s">
        <v>58</v>
      </c>
      <c r="C41" s="74">
        <f>SUM(C35:C40)</f>
        <v>0.11244674285391547</v>
      </c>
      <c r="D41" s="62"/>
      <c r="E41" s="63"/>
      <c r="F41" s="62">
        <f>SUM(F36:F39)</f>
        <v>5193821.8487394955</v>
      </c>
      <c r="G41" s="83"/>
      <c r="H41" s="38"/>
      <c r="I41" s="79"/>
    </row>
    <row r="42" spans="1:9" ht="12" customHeight="1">
      <c r="A42" s="52"/>
      <c r="B42" s="53"/>
      <c r="C42" s="84"/>
      <c r="D42" s="8"/>
      <c r="E42" s="47"/>
      <c r="F42" s="45"/>
      <c r="G42" s="8"/>
      <c r="H42" s="38"/>
      <c r="I42" s="79"/>
    </row>
    <row r="43" spans="1:9">
      <c r="A43" s="29">
        <v>5</v>
      </c>
      <c r="B43" s="16" t="s">
        <v>125</v>
      </c>
      <c r="C43" s="85" t="e">
        <f>(C7+C20+C32+C41)*0.1</f>
        <v>#REF!</v>
      </c>
      <c r="D43" s="8"/>
      <c r="E43" s="47"/>
      <c r="F43" s="45"/>
      <c r="G43" s="86"/>
      <c r="H43" s="51" t="e">
        <f>+$D$8*C43</f>
        <v>#REF!</v>
      </c>
      <c r="I43" s="79" t="e">
        <f>+H43/$G8</f>
        <v>#REF!</v>
      </c>
    </row>
    <row r="44" spans="1:9" ht="12" customHeight="1" thickBot="1">
      <c r="A44" s="52"/>
      <c r="B44" s="53"/>
      <c r="C44" s="84"/>
      <c r="D44" s="8"/>
      <c r="E44" s="47"/>
      <c r="F44" s="83"/>
      <c r="G44" s="79"/>
      <c r="H44" s="87"/>
      <c r="I44" s="8"/>
    </row>
    <row r="45" spans="1:9" ht="13.5" customHeight="1" thickTop="1">
      <c r="A45" s="29"/>
      <c r="B45" s="82" t="s">
        <v>59</v>
      </c>
      <c r="C45" s="88" t="e">
        <f>ROUND(SUM(C43+C20+C41+C32+C7),4)</f>
        <v>#REF!</v>
      </c>
      <c r="D45" s="89" t="s">
        <v>60</v>
      </c>
      <c r="E45" s="90" t="s">
        <v>61</v>
      </c>
      <c r="F45" s="91">
        <f>+H74</f>
        <v>12570215.469232</v>
      </c>
      <c r="G45" s="92"/>
      <c r="H45" s="51" t="e">
        <f>SUM(H7:H43)</f>
        <v>#REF!</v>
      </c>
      <c r="I45" s="79" t="s">
        <v>62</v>
      </c>
    </row>
    <row r="46" spans="1:9" ht="17.25" customHeight="1" thickBot="1">
      <c r="A46" s="93"/>
      <c r="B46" s="94" t="s">
        <v>63</v>
      </c>
      <c r="C46" s="280" t="e">
        <f>ROUNDDOWN((C45),2)</f>
        <v>#REF!</v>
      </c>
      <c r="D46" s="95">
        <v>1</v>
      </c>
      <c r="E46" s="96">
        <v>40</v>
      </c>
      <c r="F46" s="97">
        <f>ROUND((+D46/E46),2)</f>
        <v>0.03</v>
      </c>
      <c r="G46" s="189">
        <f>+F45*F46</f>
        <v>377106.46407695999</v>
      </c>
      <c r="H46" s="98"/>
      <c r="I46" s="8"/>
    </row>
    <row r="47" spans="1:9" ht="14.25" customHeight="1">
      <c r="A47" s="99"/>
      <c r="C47" s="100"/>
      <c r="D47" s="8"/>
      <c r="E47" s="98"/>
      <c r="G47" s="101"/>
      <c r="I47" s="8"/>
    </row>
    <row r="48" spans="1:9" ht="14.25" customHeight="1">
      <c r="A48" s="137"/>
      <c r="B48" s="152" t="s">
        <v>98</v>
      </c>
      <c r="C48" s="139"/>
      <c r="D48" s="140"/>
      <c r="E48" s="152"/>
      <c r="F48" s="153"/>
      <c r="G48" s="154"/>
      <c r="I48" s="8"/>
    </row>
    <row r="49" spans="1:10" ht="14.25" customHeight="1">
      <c r="A49" s="137"/>
      <c r="C49" s="141"/>
      <c r="D49" s="142"/>
      <c r="E49" s="155"/>
      <c r="F49" s="156"/>
      <c r="G49" s="154"/>
      <c r="I49" s="8"/>
    </row>
    <row r="50" spans="1:10" ht="14.25" customHeight="1">
      <c r="A50" s="137"/>
      <c r="B50" s="195"/>
      <c r="C50" s="141"/>
      <c r="D50" s="142"/>
      <c r="E50" s="155"/>
      <c r="F50" s="156"/>
      <c r="G50" s="154"/>
      <c r="I50" s="8"/>
    </row>
    <row r="51" spans="1:10" ht="14.25" customHeight="1">
      <c r="A51" s="137"/>
      <c r="B51" s="203" t="e">
        <f>+'FORMULARIO No. 3 - BRICEÑO'!#REF!</f>
        <v>#REF!</v>
      </c>
      <c r="C51" s="144"/>
      <c r="D51" s="145"/>
      <c r="E51" s="157"/>
      <c r="F51" s="156"/>
      <c r="G51" s="154"/>
      <c r="I51" s="8"/>
    </row>
    <row r="52" spans="1:10" ht="14.25" customHeight="1">
      <c r="A52" s="137"/>
      <c r="B52" s="207" t="s">
        <v>129</v>
      </c>
      <c r="C52" s="147"/>
      <c r="D52" s="148"/>
      <c r="E52" s="149"/>
      <c r="F52" s="149"/>
      <c r="G52" s="154"/>
      <c r="I52" s="8"/>
    </row>
    <row r="53" spans="1:10" ht="14.25" customHeight="1">
      <c r="A53" s="137"/>
      <c r="C53" s="150"/>
      <c r="D53" s="148"/>
      <c r="E53" s="149"/>
      <c r="F53" s="149"/>
      <c r="G53" s="154"/>
      <c r="I53" s="8"/>
    </row>
    <row r="54" spans="1:10" ht="14.25" customHeight="1">
      <c r="A54" s="137"/>
      <c r="B54" s="146">
        <f>+'FORMULARIO No. 3 - BRICEÑO'!F40</f>
        <v>0</v>
      </c>
      <c r="C54" s="150"/>
      <c r="D54" s="148"/>
      <c r="E54" s="149"/>
      <c r="F54" s="149"/>
      <c r="G54" s="154"/>
      <c r="I54" s="8"/>
    </row>
    <row r="55" spans="1:10" ht="14.25" customHeight="1">
      <c r="A55" s="137"/>
      <c r="C55" s="150"/>
      <c r="D55" s="148"/>
      <c r="E55" s="149"/>
      <c r="F55" s="149"/>
      <c r="G55" s="154"/>
      <c r="I55" s="8"/>
    </row>
    <row r="56" spans="1:10" ht="14.25" customHeight="1">
      <c r="A56" s="137"/>
      <c r="C56" s="150"/>
      <c r="D56" s="148"/>
      <c r="E56" s="149"/>
      <c r="F56" s="149"/>
      <c r="G56" s="154"/>
      <c r="I56" s="8"/>
    </row>
    <row r="57" spans="1:10">
      <c r="A57" s="137"/>
      <c r="B57" s="195"/>
      <c r="C57" s="147"/>
      <c r="D57" s="148"/>
      <c r="E57" s="158"/>
      <c r="F57" s="158"/>
      <c r="G57" s="154"/>
      <c r="I57" s="8"/>
    </row>
    <row r="58" spans="1:10" ht="11.25" customHeight="1">
      <c r="A58" s="137"/>
      <c r="B58" s="146"/>
      <c r="C58" s="147"/>
      <c r="D58" s="148"/>
      <c r="E58" s="143"/>
      <c r="F58" s="151"/>
      <c r="G58" s="8"/>
      <c r="I58" s="8"/>
    </row>
    <row r="59" spans="1:10" ht="11.25" customHeight="1">
      <c r="A59" s="137"/>
      <c r="B59" s="146"/>
      <c r="C59" s="147"/>
      <c r="D59" s="148"/>
      <c r="E59" s="143"/>
      <c r="F59" s="151"/>
      <c r="G59" s="8"/>
      <c r="I59" s="8"/>
    </row>
    <row r="60" spans="1:10" ht="11.25" customHeight="1">
      <c r="A60" s="137"/>
      <c r="B60" s="146"/>
      <c r="C60" s="147"/>
      <c r="D60" s="148"/>
      <c r="E60" s="143"/>
      <c r="F60" s="151"/>
      <c r="G60" s="8"/>
      <c r="I60" s="8"/>
    </row>
    <row r="61" spans="1:10" ht="18" customHeight="1" thickBot="1">
      <c r="A61" s="8"/>
      <c r="C61" s="131"/>
      <c r="D61" s="130"/>
      <c r="E61" s="130"/>
      <c r="F61" s="130"/>
      <c r="G61" s="130"/>
      <c r="H61" s="130"/>
      <c r="I61" s="8"/>
    </row>
    <row r="62" spans="1:10" ht="51">
      <c r="A62" s="8"/>
      <c r="B62" s="111" t="s">
        <v>64</v>
      </c>
      <c r="C62" s="112" t="s">
        <v>65</v>
      </c>
      <c r="D62" s="112" t="s">
        <v>66</v>
      </c>
      <c r="E62" s="113" t="s">
        <v>67</v>
      </c>
      <c r="F62" s="114" t="s">
        <v>68</v>
      </c>
      <c r="G62" s="113" t="s">
        <v>69</v>
      </c>
      <c r="H62" s="115" t="s">
        <v>18</v>
      </c>
      <c r="I62" s="8">
        <v>2014</v>
      </c>
      <c r="J62" s="291" t="s">
        <v>118</v>
      </c>
    </row>
    <row r="63" spans="1:10">
      <c r="A63" s="8"/>
      <c r="B63" s="116" t="s">
        <v>70</v>
      </c>
      <c r="C63" s="117">
        <v>1</v>
      </c>
      <c r="D63" s="118">
        <v>7048880</v>
      </c>
      <c r="E63" s="119">
        <f>51.36%-5%</f>
        <v>0.46359999999999996</v>
      </c>
      <c r="F63" s="119">
        <v>6.9599999999999995E-2</v>
      </c>
      <c r="G63" s="119">
        <f>+E63+F63</f>
        <v>0.5331999999999999</v>
      </c>
      <c r="H63" s="120">
        <f t="shared" ref="H63:H73" si="2">+D63*(1+G63)*C63</f>
        <v>10807342.816</v>
      </c>
      <c r="I63" s="6">
        <v>6800000</v>
      </c>
      <c r="J63" s="290">
        <f>I63+(D63*3.66%)</f>
        <v>7057989.0080000004</v>
      </c>
    </row>
    <row r="64" spans="1:10">
      <c r="A64" s="8"/>
      <c r="B64" s="116" t="s">
        <v>84</v>
      </c>
      <c r="C64" s="117"/>
      <c r="D64" s="118">
        <f>+'FORMULARIO No. 3 - BRICEÑO'!E10</f>
        <v>0</v>
      </c>
      <c r="E64" s="119">
        <f>51.36%-5%-8.5%</f>
        <v>0.37859999999999994</v>
      </c>
      <c r="F64" s="119">
        <v>6.9599999999999995E-2</v>
      </c>
      <c r="G64" s="119">
        <f t="shared" ref="G64:G72" si="3">+E64+F64</f>
        <v>0.44819999999999993</v>
      </c>
      <c r="H64" s="120">
        <f t="shared" si="2"/>
        <v>0</v>
      </c>
      <c r="I64" s="6">
        <v>4890000</v>
      </c>
      <c r="J64" s="290">
        <f t="shared" ref="J64:J73" si="4">I64+(D64*3.66%)</f>
        <v>4890000</v>
      </c>
    </row>
    <row r="65" spans="1:10">
      <c r="A65" s="8"/>
      <c r="B65" s="116" t="s">
        <v>85</v>
      </c>
      <c r="C65" s="117"/>
      <c r="D65" s="182">
        <f>+D64</f>
        <v>0</v>
      </c>
      <c r="E65" s="119">
        <f>51.36%-5%-8.5%</f>
        <v>0.37859999999999994</v>
      </c>
      <c r="F65" s="119">
        <v>5.2199999999999998E-3</v>
      </c>
      <c r="G65" s="119">
        <f t="shared" si="3"/>
        <v>0.38381999999999994</v>
      </c>
      <c r="H65" s="120">
        <f t="shared" si="2"/>
        <v>0</v>
      </c>
      <c r="I65" s="6">
        <v>4890000</v>
      </c>
      <c r="J65" s="290">
        <f t="shared" si="4"/>
        <v>4890000</v>
      </c>
    </row>
    <row r="66" spans="1:10">
      <c r="A66" s="8"/>
      <c r="B66" s="116" t="s">
        <v>71</v>
      </c>
      <c r="C66" s="117"/>
      <c r="D66" s="118">
        <f>+'FORMULARIO No. 3 - BRICEÑO'!E11</f>
        <v>0</v>
      </c>
      <c r="E66" s="119">
        <f>51.36%-5%-8.5%</f>
        <v>0.37859999999999994</v>
      </c>
      <c r="F66" s="119">
        <v>6.9599999999999995E-2</v>
      </c>
      <c r="G66" s="119">
        <f t="shared" si="3"/>
        <v>0.44819999999999993</v>
      </c>
      <c r="H66" s="120">
        <f t="shared" si="2"/>
        <v>0</v>
      </c>
      <c r="I66" s="6">
        <v>4500000</v>
      </c>
      <c r="J66" s="290">
        <f t="shared" si="4"/>
        <v>4500000</v>
      </c>
    </row>
    <row r="67" spans="1:10">
      <c r="A67" s="8"/>
      <c r="B67" s="116" t="s">
        <v>72</v>
      </c>
      <c r="C67" s="117">
        <v>1</v>
      </c>
      <c r="D67" s="118">
        <v>1273917.6000000001</v>
      </c>
      <c r="E67" s="119">
        <f t="shared" ref="E67:E72" si="5">51.36%-5%-8.5%</f>
        <v>0.37859999999999994</v>
      </c>
      <c r="F67" s="119">
        <v>5.2199999999999998E-3</v>
      </c>
      <c r="G67" s="119">
        <f t="shared" si="3"/>
        <v>0.38381999999999994</v>
      </c>
      <c r="H67" s="120">
        <f t="shared" si="2"/>
        <v>1762872.6532320003</v>
      </c>
      <c r="I67" s="6">
        <v>1036000</v>
      </c>
      <c r="J67" s="290">
        <f t="shared" si="4"/>
        <v>1082625.3841599999</v>
      </c>
    </row>
    <row r="68" spans="1:10">
      <c r="B68" s="116" t="s">
        <v>73</v>
      </c>
      <c r="C68" s="117"/>
      <c r="D68" s="118">
        <v>895622.4</v>
      </c>
      <c r="E68" s="119">
        <f t="shared" si="5"/>
        <v>0.37859999999999994</v>
      </c>
      <c r="F68" s="119">
        <v>4.3499999999999997E-2</v>
      </c>
      <c r="G68" s="119">
        <f t="shared" si="3"/>
        <v>0.42209999999999992</v>
      </c>
      <c r="H68" s="120">
        <f t="shared" si="2"/>
        <v>0</v>
      </c>
      <c r="I68" s="6">
        <v>864000</v>
      </c>
      <c r="J68" s="290">
        <f t="shared" si="4"/>
        <v>896779.77983999997</v>
      </c>
    </row>
    <row r="69" spans="1:10">
      <c r="B69" s="116" t="s">
        <v>74</v>
      </c>
      <c r="C69" s="117">
        <v>1</v>
      </c>
      <c r="D69" s="118">
        <f>+D66</f>
        <v>0</v>
      </c>
      <c r="E69" s="119">
        <f t="shared" si="5"/>
        <v>0.37859999999999994</v>
      </c>
      <c r="F69" s="119">
        <v>6.9599999999999995E-2</v>
      </c>
      <c r="G69" s="119">
        <f t="shared" si="3"/>
        <v>0.44819999999999993</v>
      </c>
      <c r="H69" s="120">
        <f t="shared" si="2"/>
        <v>0</v>
      </c>
      <c r="I69" s="6">
        <v>3900000</v>
      </c>
      <c r="J69" s="290">
        <f t="shared" si="4"/>
        <v>3900000</v>
      </c>
    </row>
    <row r="70" spans="1:10">
      <c r="B70" s="116" t="s">
        <v>86</v>
      </c>
      <c r="C70" s="117"/>
      <c r="D70" s="179">
        <v>1316482</v>
      </c>
      <c r="E70" s="119">
        <f t="shared" si="5"/>
        <v>0.37859999999999994</v>
      </c>
      <c r="F70" s="119">
        <v>5.2199999999999998E-3</v>
      </c>
      <c r="G70" s="119">
        <f t="shared" si="3"/>
        <v>0.38381999999999994</v>
      </c>
      <c r="H70" s="120">
        <f t="shared" si="2"/>
        <v>0</v>
      </c>
      <c r="I70" s="6">
        <v>1270000</v>
      </c>
      <c r="J70" s="290">
        <f t="shared" si="4"/>
        <v>1318183.2412</v>
      </c>
    </row>
    <row r="71" spans="1:10">
      <c r="B71" s="116" t="s">
        <v>75</v>
      </c>
      <c r="C71" s="117"/>
      <c r="D71" s="118">
        <v>3078702</v>
      </c>
      <c r="E71" s="119">
        <f t="shared" si="5"/>
        <v>0.37859999999999994</v>
      </c>
      <c r="F71" s="119">
        <v>5.2199999999999998E-3</v>
      </c>
      <c r="G71" s="119">
        <f t="shared" si="3"/>
        <v>0.38381999999999994</v>
      </c>
      <c r="H71" s="120">
        <f t="shared" si="2"/>
        <v>0</v>
      </c>
      <c r="I71" s="6">
        <v>2970000</v>
      </c>
      <c r="J71" s="290">
        <f t="shared" si="4"/>
        <v>3082680.4931999999</v>
      </c>
    </row>
    <row r="72" spans="1:10">
      <c r="B72" s="116" t="s">
        <v>76</v>
      </c>
      <c r="C72" s="117">
        <v>1</v>
      </c>
      <c r="D72" s="179">
        <f>+D66</f>
        <v>0</v>
      </c>
      <c r="E72" s="119">
        <f t="shared" si="5"/>
        <v>0.37859999999999994</v>
      </c>
      <c r="F72" s="119">
        <v>5.2199999999999998E-3</v>
      </c>
      <c r="G72" s="119">
        <f t="shared" si="3"/>
        <v>0.38381999999999994</v>
      </c>
      <c r="H72" s="120">
        <f t="shared" si="2"/>
        <v>0</v>
      </c>
      <c r="I72" s="6">
        <v>4410000</v>
      </c>
      <c r="J72" s="290">
        <f t="shared" si="4"/>
        <v>4410000</v>
      </c>
    </row>
    <row r="73" spans="1:10" ht="15.75" thickBot="1">
      <c r="B73" s="121" t="s">
        <v>87</v>
      </c>
      <c r="C73" s="122"/>
      <c r="D73" s="123">
        <v>6084842</v>
      </c>
      <c r="E73" s="124"/>
      <c r="F73" s="124"/>
      <c r="G73" s="124"/>
      <c r="H73" s="120">
        <f t="shared" si="2"/>
        <v>0</v>
      </c>
      <c r="I73" s="6">
        <v>5870000</v>
      </c>
      <c r="J73" s="290">
        <f t="shared" si="4"/>
        <v>6092705.2171999998</v>
      </c>
    </row>
    <row r="74" spans="1:10" ht="15.75" thickBot="1">
      <c r="B74" s="125"/>
      <c r="C74" s="126"/>
      <c r="D74" s="127"/>
      <c r="E74" s="127"/>
      <c r="F74" s="127"/>
      <c r="G74" s="127"/>
      <c r="H74" s="128">
        <f>SUM(H63:H73)</f>
        <v>12570215.469232</v>
      </c>
    </row>
    <row r="75" spans="1:10" ht="30">
      <c r="B75" s="102" t="s">
        <v>77</v>
      </c>
      <c r="C75" s="103" t="s">
        <v>78</v>
      </c>
      <c r="D75" s="104" t="s">
        <v>79</v>
      </c>
    </row>
    <row r="76" spans="1:10">
      <c r="B76" s="105" t="s">
        <v>47</v>
      </c>
      <c r="C76" s="106">
        <v>1.5</v>
      </c>
      <c r="D76" s="106">
        <v>0.7</v>
      </c>
      <c r="E76" s="38">
        <f>58.32-8.5-5</f>
        <v>44.82</v>
      </c>
      <c r="H76" s="184">
        <f>+H74/10</f>
        <v>1257021.5469232001</v>
      </c>
    </row>
    <row r="77" spans="1:10">
      <c r="B77" s="105" t="s">
        <v>48</v>
      </c>
      <c r="C77" s="106">
        <v>0.5</v>
      </c>
      <c r="D77" s="106">
        <v>0.3</v>
      </c>
    </row>
    <row r="78" spans="1:10" ht="25.5">
      <c r="B78" s="105" t="s">
        <v>49</v>
      </c>
      <c r="C78" s="106">
        <v>0.5</v>
      </c>
      <c r="D78" s="106">
        <v>0.35</v>
      </c>
    </row>
    <row r="79" spans="1:10">
      <c r="B79" s="107" t="s">
        <v>50</v>
      </c>
      <c r="C79" s="106" t="s">
        <v>80</v>
      </c>
      <c r="D79" s="106">
        <v>0.7</v>
      </c>
    </row>
    <row r="80" spans="1:10">
      <c r="B80" s="108" t="s">
        <v>51</v>
      </c>
      <c r="C80" s="106">
        <v>0.5</v>
      </c>
      <c r="D80" s="106">
        <v>0.35</v>
      </c>
    </row>
    <row r="81" spans="2:4">
      <c r="B81" s="105" t="s">
        <v>81</v>
      </c>
      <c r="C81" s="106">
        <v>0.5</v>
      </c>
      <c r="D81" s="106">
        <v>0.35</v>
      </c>
    </row>
    <row r="82" spans="2:4">
      <c r="B82" s="105" t="s">
        <v>82</v>
      </c>
      <c r="C82" s="106">
        <v>0.35</v>
      </c>
      <c r="D82" s="106">
        <v>0.25</v>
      </c>
    </row>
    <row r="83" spans="2:4">
      <c r="B83" s="105" t="s">
        <v>83</v>
      </c>
      <c r="C83" s="106">
        <v>0.5</v>
      </c>
      <c r="D83" s="106">
        <v>0.35</v>
      </c>
    </row>
  </sheetData>
  <mergeCells count="5">
    <mergeCell ref="A1:C1"/>
    <mergeCell ref="A2:C2"/>
    <mergeCell ref="A3:C3"/>
    <mergeCell ref="A4:C4"/>
    <mergeCell ref="A5:C5"/>
  </mergeCells>
  <printOptions horizontalCentered="1"/>
  <pageMargins left="0.55118110236220474" right="0.51181102362204722" top="0.39370078740157483" bottom="0.39370078740157483" header="0.31496062992125984" footer="0.19685039370078741"/>
  <pageSetup scale="76" orientation="portrait" horizontalDpi="300" verticalDpi="300" r:id="rId1"/>
  <headerFooter>
    <oddFooter>&amp;CPágina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FORMULARIO No. 3 - BRICEÑO</vt:lpstr>
      <vt:lpstr>PRESUP (2)</vt:lpstr>
      <vt:lpstr>FM (2)</vt:lpstr>
      <vt:lpstr>'FM (2)'!Área_de_impresión</vt:lpstr>
      <vt:lpstr>'FORMULARIO No. 3 - BRICEÑO'!Área_de_impresión</vt:lpstr>
      <vt:lpstr>'PRESUP (2)'!Área_de_impresión</vt:lpstr>
      <vt:lpstr>'FM (2)'!Títulos_a_imprimir</vt:lpstr>
      <vt:lpstr>'FORMULARIO No. 3 - BRICEÑO'!Títulos_a_imprimir</vt:lpstr>
      <vt:lpstr>'PRESUP (2)'!Títulos_a_imprimir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mvalenciac</dc:creator>
  <cp:lastModifiedBy>LEIDY ARREDONDO CEBALLOS</cp:lastModifiedBy>
  <cp:lastPrinted>2019-05-31T16:17:32Z</cp:lastPrinted>
  <dcterms:created xsi:type="dcterms:W3CDTF">2013-02-23T14:25:14Z</dcterms:created>
  <dcterms:modified xsi:type="dcterms:W3CDTF">2019-05-31T16:17:58Z</dcterms:modified>
</cp:coreProperties>
</file>